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odinakaarochukwu/Desktop/languages/language-flashcards/words/mandarin words/elementary/"/>
    </mc:Choice>
  </mc:AlternateContent>
  <xr:revisionPtr revIDLastSave="0" documentId="13_ncr:1_{C7CC59CE-301B-3243-B060-3528EF9B7280}" xr6:coauthVersionLast="47" xr6:coauthVersionMax="47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90" i="1" l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<sst xmlns="http://schemas.openxmlformats.org/spreadsheetml/2006/main" count="3984" uniqueCount="3876">
  <si>
    <t>Pinyin</t>
  </si>
  <si>
    <t>English</t>
  </si>
  <si>
    <t>阿</t>
  </si>
  <si>
    <t>(ā)</t>
  </si>
  <si>
    <t>Ah</t>
  </si>
  <si>
    <t>哎</t>
  </si>
  <si>
    <t>(āi, ēi)</t>
  </si>
  <si>
    <t>挨</t>
  </si>
  <si>
    <t>(āi, ái)</t>
  </si>
  <si>
    <t>岸</t>
  </si>
  <si>
    <t>(àn)</t>
  </si>
  <si>
    <t>按</t>
  </si>
  <si>
    <t>暗</t>
  </si>
  <si>
    <t>拔</t>
  </si>
  <si>
    <t>(bá)</t>
  </si>
  <si>
    <t>白</t>
  </si>
  <si>
    <t>(bái)</t>
  </si>
  <si>
    <t>敗／败</t>
  </si>
  <si>
    <t>(bài)</t>
  </si>
  <si>
    <t>板</t>
  </si>
  <si>
    <t>(bǎn)</t>
  </si>
  <si>
    <t>幫／帮</t>
  </si>
  <si>
    <t>(bāng)</t>
  </si>
  <si>
    <t>包</t>
  </si>
  <si>
    <t>(bāo)</t>
  </si>
  <si>
    <t>保</t>
  </si>
  <si>
    <t>(bǎo)</t>
  </si>
  <si>
    <t>碑</t>
  </si>
  <si>
    <t>(bēi)</t>
  </si>
  <si>
    <t>背</t>
  </si>
  <si>
    <t>(bèi)</t>
  </si>
  <si>
    <t>本</t>
  </si>
  <si>
    <t>(běn)</t>
  </si>
  <si>
    <t>笨</t>
  </si>
  <si>
    <t>(bèn)</t>
  </si>
  <si>
    <t>逼</t>
  </si>
  <si>
    <t>(bī)</t>
  </si>
  <si>
    <t>閉／闭</t>
  </si>
  <si>
    <t>(bì)</t>
  </si>
  <si>
    <t>避</t>
  </si>
  <si>
    <t>編／编</t>
  </si>
  <si>
    <t>(biān)</t>
  </si>
  <si>
    <t>扁</t>
  </si>
  <si>
    <t>(biǎn)</t>
  </si>
  <si>
    <t>便</t>
  </si>
  <si>
    <t>(biàn)</t>
  </si>
  <si>
    <t>遍</t>
  </si>
  <si>
    <t>冰</t>
  </si>
  <si>
    <t>(bīng)</t>
  </si>
  <si>
    <t>兵</t>
  </si>
  <si>
    <t>並／并</t>
  </si>
  <si>
    <t>(bìng)</t>
  </si>
  <si>
    <t>薄</t>
  </si>
  <si>
    <t>(báo)</t>
  </si>
  <si>
    <t>補／补</t>
  </si>
  <si>
    <t>(bǔ)</t>
  </si>
  <si>
    <t>捕</t>
  </si>
  <si>
    <t>步</t>
  </si>
  <si>
    <t>(bù)</t>
  </si>
  <si>
    <t>部</t>
  </si>
  <si>
    <t>猜</t>
  </si>
  <si>
    <t>(cāi)</t>
  </si>
  <si>
    <t>採／采</t>
  </si>
  <si>
    <t>(cǎi)</t>
  </si>
  <si>
    <t>踩</t>
  </si>
  <si>
    <t>藏</t>
  </si>
  <si>
    <t>(cáng)</t>
  </si>
  <si>
    <t>冊／册</t>
  </si>
  <si>
    <t>(cè)</t>
  </si>
  <si>
    <t>曾</t>
  </si>
  <si>
    <t>(céng)</t>
  </si>
  <si>
    <t>插</t>
  </si>
  <si>
    <t>(chā)</t>
  </si>
  <si>
    <t>差</t>
  </si>
  <si>
    <t>(chà)</t>
  </si>
  <si>
    <t>拆</t>
  </si>
  <si>
    <t>(chāi)</t>
  </si>
  <si>
    <t>嘗／尝</t>
  </si>
  <si>
    <t>(cháng)</t>
  </si>
  <si>
    <t>抄</t>
  </si>
  <si>
    <t>(chāo)</t>
  </si>
  <si>
    <t>超</t>
  </si>
  <si>
    <t>吵</t>
  </si>
  <si>
    <t>(chǎo)</t>
  </si>
  <si>
    <t>闖／闯</t>
  </si>
  <si>
    <t>(chuǎng)</t>
  </si>
  <si>
    <t>稱／称</t>
  </si>
  <si>
    <t>(chēng)</t>
  </si>
  <si>
    <t>趁</t>
  </si>
  <si>
    <t>(chèn)</t>
  </si>
  <si>
    <t>乘</t>
  </si>
  <si>
    <t>(chéng)</t>
  </si>
  <si>
    <t>尺</t>
  </si>
  <si>
    <t>(chǐ)</t>
  </si>
  <si>
    <t>沖／冲</t>
  </si>
  <si>
    <t>(chōng)</t>
  </si>
  <si>
    <t>重</t>
  </si>
  <si>
    <t>(chóng)</t>
  </si>
  <si>
    <t>愁</t>
  </si>
  <si>
    <t>(chóu)</t>
  </si>
  <si>
    <t>臭</t>
  </si>
  <si>
    <t>(chòu)</t>
  </si>
  <si>
    <t>初</t>
  </si>
  <si>
    <t>(chū)</t>
  </si>
  <si>
    <t>除</t>
  </si>
  <si>
    <t>(chú)</t>
  </si>
  <si>
    <t>處／处</t>
  </si>
  <si>
    <t>(chǔ)</t>
  </si>
  <si>
    <t>傳／传</t>
  </si>
  <si>
    <t>(chuán)</t>
  </si>
  <si>
    <t>創／创</t>
  </si>
  <si>
    <t>(chuàng)</t>
  </si>
  <si>
    <t>此</t>
  </si>
  <si>
    <t>(cǐ)</t>
  </si>
  <si>
    <t>刺</t>
  </si>
  <si>
    <t>(cì)</t>
  </si>
  <si>
    <t>粗</t>
  </si>
  <si>
    <t>(cū)</t>
  </si>
  <si>
    <t>醋</t>
  </si>
  <si>
    <t>(cù)</t>
  </si>
  <si>
    <t>催</t>
  </si>
  <si>
    <t>(cuī)</t>
  </si>
  <si>
    <t>存</t>
  </si>
  <si>
    <t>(cún)</t>
  </si>
  <si>
    <t>寸</t>
  </si>
  <si>
    <t>(cùn)</t>
  </si>
  <si>
    <t>搭</t>
  </si>
  <si>
    <t>(dā)</t>
  </si>
  <si>
    <t>答</t>
  </si>
  <si>
    <t>(dá)</t>
  </si>
  <si>
    <t>呆</t>
  </si>
  <si>
    <t>(dāi)</t>
  </si>
  <si>
    <t>代</t>
  </si>
  <si>
    <t>(dài)</t>
  </si>
  <si>
    <t>待</t>
  </si>
  <si>
    <t>袋</t>
  </si>
  <si>
    <t>單／单</t>
  </si>
  <si>
    <t>(dān)</t>
  </si>
  <si>
    <t>但</t>
  </si>
  <si>
    <t>(dàn)</t>
  </si>
  <si>
    <t>彈／弹</t>
  </si>
  <si>
    <t>淡</t>
  </si>
  <si>
    <t>蛋</t>
  </si>
  <si>
    <t>當／当</t>
  </si>
  <si>
    <t>(dàng)</t>
  </si>
  <si>
    <t>擋／挡</t>
  </si>
  <si>
    <t>(dǎng)</t>
  </si>
  <si>
    <t>黨／党</t>
  </si>
  <si>
    <t>島／岛</t>
  </si>
  <si>
    <t>(dǎo)</t>
  </si>
  <si>
    <t>倒</t>
  </si>
  <si>
    <t>(dào)</t>
  </si>
  <si>
    <t>道</t>
  </si>
  <si>
    <t>登</t>
  </si>
  <si>
    <t>(dēng)</t>
  </si>
  <si>
    <t>等</t>
  </si>
  <si>
    <t>(děng)</t>
  </si>
  <si>
    <t>滴</t>
  </si>
  <si>
    <t>(dī)</t>
  </si>
  <si>
    <t>遞／递</t>
  </si>
  <si>
    <t>(dì)</t>
  </si>
  <si>
    <t>店</t>
  </si>
  <si>
    <t>(diàn)</t>
  </si>
  <si>
    <t>吊</t>
  </si>
  <si>
    <t>(diào)</t>
  </si>
  <si>
    <t>釣／钓</t>
  </si>
  <si>
    <t>調／调</t>
  </si>
  <si>
    <t>跌</t>
  </si>
  <si>
    <t>(diē)</t>
  </si>
  <si>
    <t>頂／顶</t>
  </si>
  <si>
    <t>(dǐng)</t>
  </si>
  <si>
    <t>訂／订</t>
  </si>
  <si>
    <t>(dìng)</t>
  </si>
  <si>
    <t>定</t>
  </si>
  <si>
    <t>凍／冻</t>
  </si>
  <si>
    <t>(dòng)</t>
  </si>
  <si>
    <t>洞</t>
  </si>
  <si>
    <t>逗</t>
  </si>
  <si>
    <t>(dòu)</t>
  </si>
  <si>
    <t>堵</t>
  </si>
  <si>
    <t>(dǔ)</t>
  </si>
  <si>
    <t>度</t>
  </si>
  <si>
    <t>(dù)</t>
  </si>
  <si>
    <t>渡</t>
  </si>
  <si>
    <t>端</t>
  </si>
  <si>
    <t>(duān)</t>
  </si>
  <si>
    <t>斷／断</t>
  </si>
  <si>
    <t>(duàn)</t>
  </si>
  <si>
    <t>堆</t>
  </si>
  <si>
    <t>(duī)</t>
  </si>
  <si>
    <t>隊／队</t>
  </si>
  <si>
    <t>(duì)</t>
  </si>
  <si>
    <t>對／对</t>
  </si>
  <si>
    <t>噸／吨</t>
  </si>
  <si>
    <t>(dūn)</t>
  </si>
  <si>
    <t>蹲</t>
  </si>
  <si>
    <t>奪／夺</t>
  </si>
  <si>
    <t>(duó)</t>
  </si>
  <si>
    <t>朵</t>
  </si>
  <si>
    <t>(duǒ)</t>
  </si>
  <si>
    <t>躲</t>
  </si>
  <si>
    <t>鵝／鹅</t>
  </si>
  <si>
    <t>(é)</t>
  </si>
  <si>
    <t>而</t>
  </si>
  <si>
    <t>(ér)</t>
  </si>
  <si>
    <t>凡</t>
  </si>
  <si>
    <t>(fán)</t>
  </si>
  <si>
    <t>犯</t>
  </si>
  <si>
    <t>(fàn)</t>
  </si>
  <si>
    <t>方</t>
  </si>
  <si>
    <t>(fāng)</t>
  </si>
  <si>
    <t>防</t>
  </si>
  <si>
    <t>(fáng)</t>
  </si>
  <si>
    <t>肥</t>
  </si>
  <si>
    <t>(féi)</t>
  </si>
  <si>
    <t>肺</t>
  </si>
  <si>
    <t>(fèi)</t>
  </si>
  <si>
    <t>費／费</t>
  </si>
  <si>
    <t>份</t>
  </si>
  <si>
    <t>(fèn)</t>
  </si>
  <si>
    <t>逢</t>
  </si>
  <si>
    <t>(féng)</t>
  </si>
  <si>
    <t>扶</t>
  </si>
  <si>
    <t>(fú)</t>
  </si>
  <si>
    <t>浮</t>
  </si>
  <si>
    <t>幅</t>
  </si>
  <si>
    <t>付</t>
  </si>
  <si>
    <t>(fù)</t>
  </si>
  <si>
    <t>副</t>
  </si>
  <si>
    <t>富</t>
  </si>
  <si>
    <t>該／该</t>
  </si>
  <si>
    <t>(gāi)</t>
  </si>
  <si>
    <t>蓋／盖</t>
  </si>
  <si>
    <t>(gài)</t>
  </si>
  <si>
    <t>干</t>
  </si>
  <si>
    <t>(gān)</t>
  </si>
  <si>
    <t>杆</t>
  </si>
  <si>
    <t>肝</t>
  </si>
  <si>
    <t>趕／赶</t>
  </si>
  <si>
    <t>(gǎn)</t>
  </si>
  <si>
    <t>鋼／钢</t>
  </si>
  <si>
    <t>(gāng)</t>
  </si>
  <si>
    <t>港</t>
  </si>
  <si>
    <t>(gǎng)</t>
  </si>
  <si>
    <t>告</t>
  </si>
  <si>
    <t>(gào)</t>
  </si>
  <si>
    <t>割</t>
  </si>
  <si>
    <t>(gē)</t>
  </si>
  <si>
    <t>擱／搁</t>
  </si>
  <si>
    <t>隔</t>
  </si>
  <si>
    <t>(gé)</t>
  </si>
  <si>
    <t>供</t>
  </si>
  <si>
    <t>(gōng)</t>
  </si>
  <si>
    <t>共</t>
  </si>
  <si>
    <t>(gòng)</t>
  </si>
  <si>
    <t>狗</t>
  </si>
  <si>
    <t>(gǒu)</t>
  </si>
  <si>
    <t>古</t>
  </si>
  <si>
    <t>(gǔ)</t>
  </si>
  <si>
    <t>鼓</t>
  </si>
  <si>
    <t>顧／顾</t>
  </si>
  <si>
    <t>(gù)</t>
  </si>
  <si>
    <t>拐</t>
  </si>
  <si>
    <t>(guǎi)</t>
  </si>
  <si>
    <t>怪</t>
  </si>
  <si>
    <t>(guài)</t>
  </si>
  <si>
    <t>官</t>
  </si>
  <si>
    <t>(guān)</t>
  </si>
  <si>
    <t>管</t>
  </si>
  <si>
    <t>(guǎn)</t>
  </si>
  <si>
    <t>光</t>
  </si>
  <si>
    <t>(guāng)</t>
  </si>
  <si>
    <t>逛</t>
  </si>
  <si>
    <t>(guàng)</t>
  </si>
  <si>
    <t>鬼</t>
  </si>
  <si>
    <t>(guǐ)</t>
  </si>
  <si>
    <t>跪</t>
  </si>
  <si>
    <t>(guì)</t>
  </si>
  <si>
    <t>滾／滚</t>
  </si>
  <si>
    <t>(gǔn)</t>
  </si>
  <si>
    <t>鍋／锅</t>
  </si>
  <si>
    <t>(guō)</t>
  </si>
  <si>
    <t>害</t>
  </si>
  <si>
    <t>(hài)</t>
  </si>
  <si>
    <t>含</t>
  </si>
  <si>
    <t>(hán)</t>
  </si>
  <si>
    <t>汗</t>
  </si>
  <si>
    <t>(hàn)</t>
  </si>
  <si>
    <t>好</t>
  </si>
  <si>
    <t>(hào)</t>
  </si>
  <si>
    <t>合</t>
  </si>
  <si>
    <t>(hé)</t>
  </si>
  <si>
    <t>盒</t>
  </si>
  <si>
    <t>嘿</t>
  </si>
  <si>
    <t>(hēi)</t>
  </si>
  <si>
    <t>恨</t>
  </si>
  <si>
    <t>(hèn)</t>
  </si>
  <si>
    <t>哼</t>
  </si>
  <si>
    <t>(hēng)</t>
  </si>
  <si>
    <t>濃／浓</t>
  </si>
  <si>
    <t>(hòu)</t>
  </si>
  <si>
    <t>呼</t>
  </si>
  <si>
    <t>(hū)</t>
  </si>
  <si>
    <t>壺／壶</t>
  </si>
  <si>
    <t>(hú)</t>
  </si>
  <si>
    <t>戶／户</t>
  </si>
  <si>
    <t>(hù)</t>
  </si>
  <si>
    <t>滑</t>
  </si>
  <si>
    <t>(huá)</t>
  </si>
  <si>
    <t>化</t>
  </si>
  <si>
    <t>(huà)</t>
  </si>
  <si>
    <t>劃／划</t>
  </si>
  <si>
    <t>環／环</t>
  </si>
  <si>
    <t>(huán)</t>
  </si>
  <si>
    <t>慌</t>
  </si>
  <si>
    <t>(huāng)</t>
  </si>
  <si>
    <t>灰</t>
  </si>
  <si>
    <t>(huī)</t>
  </si>
  <si>
    <t>揮／挥</t>
  </si>
  <si>
    <t>混</t>
  </si>
  <si>
    <t>(hùn)</t>
  </si>
  <si>
    <t>火</t>
  </si>
  <si>
    <t>(huǒ)</t>
  </si>
  <si>
    <t>或</t>
  </si>
  <si>
    <t>(huò)</t>
  </si>
  <si>
    <t>貨／货</t>
  </si>
  <si>
    <t>級／级</t>
  </si>
  <si>
    <t>(jí)</t>
  </si>
  <si>
    <t>即</t>
  </si>
  <si>
    <t>極／极</t>
  </si>
  <si>
    <t>集</t>
  </si>
  <si>
    <t>既</t>
  </si>
  <si>
    <t>(jì)</t>
  </si>
  <si>
    <t>夾／夹</t>
  </si>
  <si>
    <t>(jiā)</t>
  </si>
  <si>
    <t>架</t>
  </si>
  <si>
    <t>(jià)</t>
  </si>
  <si>
    <t>假</t>
  </si>
  <si>
    <t>(jiǎ)</t>
  </si>
  <si>
    <t>尖</t>
  </si>
  <si>
    <t>(jiān)</t>
  </si>
  <si>
    <t>肩</t>
  </si>
  <si>
    <t>揀／拣</t>
  </si>
  <si>
    <t>(jiǎn)</t>
  </si>
  <si>
    <t>撿／捡</t>
  </si>
  <si>
    <t>減／减</t>
  </si>
  <si>
    <t>剪</t>
  </si>
  <si>
    <t>建</t>
  </si>
  <si>
    <t>(jiàn)</t>
  </si>
  <si>
    <t>箭</t>
  </si>
  <si>
    <t>將／将</t>
  </si>
  <si>
    <t>(jiāng)</t>
  </si>
  <si>
    <t>獎／奖</t>
  </si>
  <si>
    <t>(jiǎng)</t>
  </si>
  <si>
    <t>降</t>
  </si>
  <si>
    <t>(jiàng)</t>
  </si>
  <si>
    <t>角</t>
  </si>
  <si>
    <t>(jiǎo)</t>
  </si>
  <si>
    <t>較／较</t>
  </si>
  <si>
    <t>(jiào)</t>
  </si>
  <si>
    <t>解</t>
  </si>
  <si>
    <t>(jiě)</t>
  </si>
  <si>
    <t>屆／届</t>
  </si>
  <si>
    <t>(jiè)</t>
  </si>
  <si>
    <t>金</t>
  </si>
  <si>
    <t>(jīn)</t>
  </si>
  <si>
    <t>僅／仅</t>
  </si>
  <si>
    <t>(jǐn)</t>
  </si>
  <si>
    <t>盡／尽</t>
  </si>
  <si>
    <t>(jìn)</t>
  </si>
  <si>
    <t>勁／劲</t>
  </si>
  <si>
    <t>經／经</t>
  </si>
  <si>
    <t>(jīng)</t>
  </si>
  <si>
    <t>井</t>
  </si>
  <si>
    <t>(jǐng)</t>
  </si>
  <si>
    <t>靜／静</t>
  </si>
  <si>
    <t>(jìng)</t>
  </si>
  <si>
    <t>救</t>
  </si>
  <si>
    <t>(jiù)</t>
  </si>
  <si>
    <t>就</t>
  </si>
  <si>
    <t>卷</t>
  </si>
  <si>
    <t>(juǎn)</t>
  </si>
  <si>
    <t>決／决</t>
  </si>
  <si>
    <t>(jué)</t>
  </si>
  <si>
    <t>軍／军</t>
  </si>
  <si>
    <t>(jūn)</t>
  </si>
  <si>
    <t>砍</t>
  </si>
  <si>
    <t>(kǎn)</t>
  </si>
  <si>
    <t>扛</t>
  </si>
  <si>
    <t>(káng, gāng)</t>
  </si>
  <si>
    <t>考</t>
  </si>
  <si>
    <t>(kǎo)</t>
  </si>
  <si>
    <t>烤</t>
  </si>
  <si>
    <t>靠</t>
  </si>
  <si>
    <t>(kào)</t>
  </si>
  <si>
    <t>科</t>
  </si>
  <si>
    <t>(kē)</t>
  </si>
  <si>
    <r>
      <rPr>
        <sz val="13"/>
        <color rgb="FF000000"/>
        <rFont val="Arial"/>
      </rPr>
      <t>顆</t>
    </r>
    <r>
      <rPr>
        <sz val="13"/>
        <color rgb="FF000000"/>
        <rFont val="Arial"/>
      </rPr>
      <t>／</t>
    </r>
    <r>
      <rPr>
        <sz val="13"/>
        <color rgb="FF000000"/>
        <rFont val="Arial"/>
      </rPr>
      <t>颗</t>
    </r>
  </si>
  <si>
    <t>Pieces</t>
  </si>
  <si>
    <t>可</t>
  </si>
  <si>
    <t>(kě, kè)</t>
  </si>
  <si>
    <t>刻</t>
  </si>
  <si>
    <t>(kè)</t>
  </si>
  <si>
    <t>肯</t>
  </si>
  <si>
    <t>(kěn)</t>
  </si>
  <si>
    <t>空</t>
  </si>
  <si>
    <t>(kōng, kòng)</t>
  </si>
  <si>
    <t>孔</t>
  </si>
  <si>
    <t>(kǒng)</t>
  </si>
  <si>
    <t>扣</t>
  </si>
  <si>
    <t>(kòu)</t>
  </si>
  <si>
    <t>跨</t>
  </si>
  <si>
    <t>(kuà)</t>
  </si>
  <si>
    <t>寬／宽</t>
  </si>
  <si>
    <t>(kuān)</t>
  </si>
  <si>
    <t>款</t>
  </si>
  <si>
    <t>(kuǎn)</t>
  </si>
  <si>
    <t>礦／矿</t>
  </si>
  <si>
    <t>(kuàng)</t>
  </si>
  <si>
    <t>捆</t>
  </si>
  <si>
    <t>(kǔn)</t>
  </si>
  <si>
    <t>困</t>
  </si>
  <si>
    <t>(kùn)</t>
  </si>
  <si>
    <t>來／来</t>
  </si>
  <si>
    <t>(lái)</t>
  </si>
  <si>
    <t>攔／拦</t>
  </si>
  <si>
    <t>(lán)</t>
  </si>
  <si>
    <t>懶／懒</t>
  </si>
  <si>
    <t>(lǎn)</t>
  </si>
  <si>
    <t>爛／烂</t>
  </si>
  <si>
    <t>(làn)</t>
  </si>
  <si>
    <t>狼</t>
  </si>
  <si>
    <t>(láng)</t>
  </si>
  <si>
    <t>浪</t>
  </si>
  <si>
    <t>(làng)</t>
  </si>
  <si>
    <t>撈／捞</t>
  </si>
  <si>
    <t>(lāo)</t>
  </si>
  <si>
    <t>雷</t>
  </si>
  <si>
    <t>(léi)</t>
  </si>
  <si>
    <t>類／类</t>
  </si>
  <si>
    <t>(lèi)</t>
  </si>
  <si>
    <t>梨</t>
  </si>
  <si>
    <t>(lí)</t>
  </si>
  <si>
    <t>力</t>
  </si>
  <si>
    <t>(lì)</t>
  </si>
  <si>
    <t>立</t>
  </si>
  <si>
    <t>例</t>
  </si>
  <si>
    <t>粒</t>
  </si>
  <si>
    <t>連／连</t>
  </si>
  <si>
    <t>(lián)</t>
  </si>
  <si>
    <t>練／练</t>
  </si>
  <si>
    <t>(liàn)</t>
  </si>
  <si>
    <t>涼／凉</t>
  </si>
  <si>
    <t>(liáng)</t>
  </si>
  <si>
    <t>兩／两</t>
  </si>
  <si>
    <t>(liǎng)</t>
  </si>
  <si>
    <t>量</t>
  </si>
  <si>
    <t>聊</t>
  </si>
  <si>
    <t>(liáo)</t>
  </si>
  <si>
    <t>列</t>
  </si>
  <si>
    <t>(liè)</t>
  </si>
  <si>
    <t>臨／临</t>
  </si>
  <si>
    <t>(lín)</t>
  </si>
  <si>
    <t>鈴／铃</t>
  </si>
  <si>
    <t>(líng)</t>
  </si>
  <si>
    <t>領／领</t>
  </si>
  <si>
    <t>(lǐng)</t>
  </si>
  <si>
    <t>另</t>
  </si>
  <si>
    <t>(lìng)</t>
  </si>
  <si>
    <t>龍／龙</t>
  </si>
  <si>
    <t>(lóng)</t>
  </si>
  <si>
    <t>漏</t>
  </si>
  <si>
    <t>(lòu)</t>
  </si>
  <si>
    <t>露</t>
  </si>
  <si>
    <t>錄／录</t>
  </si>
  <si>
    <t>(lù)</t>
  </si>
  <si>
    <t>略</t>
  </si>
  <si>
    <t>(lüè)</t>
  </si>
  <si>
    <t>落</t>
  </si>
  <si>
    <t>(luò)</t>
  </si>
  <si>
    <t>罵／骂</t>
  </si>
  <si>
    <t>(mà)</t>
  </si>
  <si>
    <t>埋</t>
  </si>
  <si>
    <t>(mái)</t>
  </si>
  <si>
    <t>邁／迈</t>
  </si>
  <si>
    <t>(mài)</t>
  </si>
  <si>
    <t>貓／猫</t>
  </si>
  <si>
    <t>(māo)</t>
  </si>
  <si>
    <t>毛</t>
  </si>
  <si>
    <t>(máo)</t>
  </si>
  <si>
    <t>冒</t>
  </si>
  <si>
    <t>(mào)</t>
  </si>
  <si>
    <t>煤</t>
  </si>
  <si>
    <t>(méi)</t>
  </si>
  <si>
    <t>每</t>
  </si>
  <si>
    <t>(měi)</t>
  </si>
  <si>
    <t>美</t>
  </si>
  <si>
    <t>夢／梦</t>
  </si>
  <si>
    <t>(mèng)</t>
  </si>
  <si>
    <t>米</t>
  </si>
  <si>
    <t>(mǐ)</t>
  </si>
  <si>
    <t>密</t>
  </si>
  <si>
    <t>(mì)</t>
  </si>
  <si>
    <t>面</t>
  </si>
  <si>
    <t>(miàn)</t>
  </si>
  <si>
    <t>秒</t>
  </si>
  <si>
    <t>(miǎo)</t>
  </si>
  <si>
    <t>妙</t>
  </si>
  <si>
    <t>(miào)</t>
  </si>
  <si>
    <t>廟／庙</t>
  </si>
  <si>
    <t>滅／灭</t>
  </si>
  <si>
    <t>(miè)</t>
  </si>
  <si>
    <t>名</t>
  </si>
  <si>
    <t>(míng)</t>
  </si>
  <si>
    <t>摸</t>
  </si>
  <si>
    <t>(mō)</t>
  </si>
  <si>
    <t>磨</t>
  </si>
  <si>
    <t>(mó)</t>
  </si>
  <si>
    <t>某</t>
  </si>
  <si>
    <t>(mǒu)</t>
  </si>
  <si>
    <t>母</t>
  </si>
  <si>
    <t>(mǔ)</t>
  </si>
  <si>
    <t>畝／亩</t>
  </si>
  <si>
    <t>木</t>
  </si>
  <si>
    <t>(mù)</t>
  </si>
  <si>
    <t>鬧／闹</t>
  </si>
  <si>
    <t>(nào)</t>
  </si>
  <si>
    <t>泥</t>
  </si>
  <si>
    <t>(ní, nì)</t>
  </si>
  <si>
    <t>鳥／鸟</t>
  </si>
  <si>
    <t>(niǎo, diǎo)</t>
  </si>
  <si>
    <t>扭</t>
  </si>
  <si>
    <t>(niǔ, niū)</t>
  </si>
  <si>
    <t>(nóng)</t>
  </si>
  <si>
    <t>弄</t>
  </si>
  <si>
    <t>(nòng, lòng)</t>
  </si>
  <si>
    <t>暖</t>
  </si>
  <si>
    <t>(nuǎn)</t>
  </si>
  <si>
    <t>怕</t>
  </si>
  <si>
    <t>(pà)</t>
  </si>
  <si>
    <t>排</t>
  </si>
  <si>
    <t>(pái, pǎi)</t>
  </si>
  <si>
    <t>牌</t>
  </si>
  <si>
    <t>(pái)</t>
  </si>
  <si>
    <t>盤／盘</t>
  </si>
  <si>
    <t>(pán)</t>
  </si>
  <si>
    <t>旁</t>
  </si>
  <si>
    <t>(páng, bàng)</t>
  </si>
  <si>
    <t>胖</t>
  </si>
  <si>
    <t>(pàng, pán)</t>
  </si>
  <si>
    <t>炮</t>
  </si>
  <si>
    <t>(pào, páo,  bāo)</t>
  </si>
  <si>
    <t>陪</t>
  </si>
  <si>
    <t>(péi)</t>
  </si>
  <si>
    <t>賠／赔</t>
  </si>
  <si>
    <t>噴／喷</t>
  </si>
  <si>
    <t>(pēn, pèn)</t>
  </si>
  <si>
    <t>盆</t>
  </si>
  <si>
    <t>(pén)</t>
  </si>
  <si>
    <t>捧</t>
  </si>
  <si>
    <t>(pěng)</t>
  </si>
  <si>
    <t>批</t>
  </si>
  <si>
    <t>(pī)</t>
  </si>
  <si>
    <t>披</t>
  </si>
  <si>
    <t>皮</t>
  </si>
  <si>
    <t>(pí)</t>
  </si>
  <si>
    <t>匹</t>
  </si>
  <si>
    <t>(pǐ)</t>
  </si>
  <si>
    <t>偏</t>
  </si>
  <si>
    <t>(piān)</t>
  </si>
  <si>
    <t>騙／骗</t>
  </si>
  <si>
    <t>(piàn)</t>
  </si>
  <si>
    <t>飄／飘</t>
  </si>
  <si>
    <t>(piāo)</t>
  </si>
  <si>
    <t>平</t>
  </si>
  <si>
    <t>(píng)</t>
  </si>
  <si>
    <t>坡</t>
  </si>
  <si>
    <t>(pō)</t>
  </si>
  <si>
    <t>撲／扑</t>
  </si>
  <si>
    <t>(pū)</t>
  </si>
  <si>
    <t>鋪／铺</t>
  </si>
  <si>
    <t>(pū, pù)</t>
  </si>
  <si>
    <t>期</t>
  </si>
  <si>
    <t>(qī)</t>
  </si>
  <si>
    <t>齊／齐</t>
  </si>
  <si>
    <t>(qí)</t>
  </si>
  <si>
    <t>氣／气</t>
  </si>
  <si>
    <t>(qì)</t>
  </si>
  <si>
    <t>牽／牵</t>
  </si>
  <si>
    <t>(qiān)</t>
  </si>
  <si>
    <t>欠</t>
  </si>
  <si>
    <t>(qiàn)</t>
  </si>
  <si>
    <t>槍／枪</t>
  </si>
  <si>
    <t>(qiāng)</t>
  </si>
  <si>
    <t>強／强</t>
  </si>
  <si>
    <t>(qiáng)</t>
  </si>
  <si>
    <t>搶／抢</t>
  </si>
  <si>
    <t>(qiǎng)</t>
  </si>
  <si>
    <t>敲</t>
  </si>
  <si>
    <t>(qiāo)</t>
  </si>
  <si>
    <t>瞧</t>
  </si>
  <si>
    <t>(qiáo)</t>
  </si>
  <si>
    <t>巧</t>
  </si>
  <si>
    <t>(qiǎo)</t>
  </si>
  <si>
    <t>切</t>
  </si>
  <si>
    <t>(qiē)</t>
  </si>
  <si>
    <t>且</t>
  </si>
  <si>
    <t>(qiě)</t>
  </si>
  <si>
    <t>青</t>
  </si>
  <si>
    <t>(qīng)</t>
  </si>
  <si>
    <t>清</t>
  </si>
  <si>
    <t>窮／穷</t>
  </si>
  <si>
    <t>(qióng)</t>
  </si>
  <si>
    <t>求</t>
  </si>
  <si>
    <t>(qiú)</t>
  </si>
  <si>
    <t>區／区</t>
  </si>
  <si>
    <t>(qū)</t>
  </si>
  <si>
    <t>渠</t>
  </si>
  <si>
    <t>(qú)</t>
  </si>
  <si>
    <t>取</t>
  </si>
  <si>
    <t>(qǔ)</t>
  </si>
  <si>
    <t>圈</t>
  </si>
  <si>
    <t>(quān)</t>
  </si>
  <si>
    <t>勸／劝</t>
  </si>
  <si>
    <t>(quàn)</t>
  </si>
  <si>
    <t>缺</t>
  </si>
  <si>
    <t>(quē)</t>
  </si>
  <si>
    <t>卻／却</t>
  </si>
  <si>
    <t>(què)</t>
  </si>
  <si>
    <t>群</t>
  </si>
  <si>
    <t>(qún)</t>
  </si>
  <si>
    <t>染</t>
  </si>
  <si>
    <t>(rǎn)</t>
  </si>
  <si>
    <t>嚷</t>
  </si>
  <si>
    <t>(rǎng, rāng)</t>
  </si>
  <si>
    <t>繞／绕</t>
  </si>
  <si>
    <t>(rào)</t>
  </si>
  <si>
    <t>惹</t>
  </si>
  <si>
    <t>(rě)</t>
  </si>
  <si>
    <t>忍</t>
  </si>
  <si>
    <t>(rěn)</t>
  </si>
  <si>
    <t>認／认</t>
  </si>
  <si>
    <t>(rèn)</t>
  </si>
  <si>
    <t>扔</t>
  </si>
  <si>
    <t>(rēng)</t>
  </si>
  <si>
    <t>仍</t>
  </si>
  <si>
    <t>(réng)</t>
  </si>
  <si>
    <t>如</t>
  </si>
  <si>
    <t>(rú)</t>
  </si>
  <si>
    <t>入</t>
  </si>
  <si>
    <t>(rù)</t>
  </si>
  <si>
    <t>軟／软</t>
  </si>
  <si>
    <t>(ruǎn)</t>
  </si>
  <si>
    <t>弱</t>
  </si>
  <si>
    <t>(ruò)</t>
  </si>
  <si>
    <t>撒</t>
  </si>
  <si>
    <t>(sā)</t>
  </si>
  <si>
    <t>洒</t>
  </si>
  <si>
    <t>(sǎ)</t>
  </si>
  <si>
    <t>賽／赛</t>
  </si>
  <si>
    <t>(sài)</t>
  </si>
  <si>
    <t>傘／伞</t>
  </si>
  <si>
    <t>(sǎn)</t>
  </si>
  <si>
    <t>掃／扫</t>
  </si>
  <si>
    <t>(sǎo)</t>
  </si>
  <si>
    <t>色</t>
  </si>
  <si>
    <t>(sè)</t>
  </si>
  <si>
    <t>殺／杀</t>
  </si>
  <si>
    <t>(shā)</t>
  </si>
  <si>
    <t>傻</t>
  </si>
  <si>
    <t>(shǎ)</t>
  </si>
  <si>
    <t>曬／晒</t>
  </si>
  <si>
    <t>(shài)</t>
  </si>
  <si>
    <t>閃／闪</t>
  </si>
  <si>
    <t>(shǎn)</t>
  </si>
  <si>
    <t>傷／伤</t>
  </si>
  <si>
    <t>(shāng)</t>
  </si>
  <si>
    <t>燒／烧</t>
  </si>
  <si>
    <t>(shāo)</t>
  </si>
  <si>
    <t>稍</t>
  </si>
  <si>
    <t>蛇</t>
  </si>
  <si>
    <t>(shé)</t>
  </si>
  <si>
    <t>射</t>
  </si>
  <si>
    <t>(shè)</t>
  </si>
  <si>
    <t>伸</t>
  </si>
  <si>
    <t>(shēn)</t>
  </si>
  <si>
    <t>身</t>
  </si>
  <si>
    <t>神</t>
  </si>
  <si>
    <t>(shén)</t>
  </si>
  <si>
    <t>升</t>
  </si>
  <si>
    <t>(shēng)</t>
  </si>
  <si>
    <t>生</t>
  </si>
  <si>
    <t>勝／胜</t>
  </si>
  <si>
    <t>(shèng)</t>
  </si>
  <si>
    <t>省</t>
  </si>
  <si>
    <t>(shěng)</t>
  </si>
  <si>
    <t>詩／诗</t>
  </si>
  <si>
    <t>(shī)</t>
  </si>
  <si>
    <t>濕／湿</t>
  </si>
  <si>
    <t>拾</t>
  </si>
  <si>
    <t>(shí)</t>
  </si>
  <si>
    <t>室</t>
  </si>
  <si>
    <t>(shì)</t>
  </si>
  <si>
    <t>首</t>
  </si>
  <si>
    <t>(shǒu)</t>
  </si>
  <si>
    <t>受</t>
  </si>
  <si>
    <t>(shòu)</t>
  </si>
  <si>
    <t>瘦</t>
  </si>
  <si>
    <t>數／数</t>
  </si>
  <si>
    <t>(shù)</t>
  </si>
  <si>
    <t>刷</t>
  </si>
  <si>
    <t>(shuā)</t>
  </si>
  <si>
    <t>摔</t>
  </si>
  <si>
    <t>(shuāi)</t>
  </si>
  <si>
    <t>甩</t>
  </si>
  <si>
    <t>(shuǎi)</t>
  </si>
  <si>
    <t>順／顺</t>
  </si>
  <si>
    <t>(shùn)</t>
  </si>
  <si>
    <t>絲／丝</t>
  </si>
  <si>
    <t>(sī)</t>
  </si>
  <si>
    <t>私</t>
  </si>
  <si>
    <t>撕</t>
  </si>
  <si>
    <t>松</t>
  </si>
  <si>
    <t>(sōng)</t>
  </si>
  <si>
    <t>隨／随</t>
  </si>
  <si>
    <t>(suí)</t>
  </si>
  <si>
    <t>碎</t>
  </si>
  <si>
    <t>(suì)</t>
  </si>
  <si>
    <t>縮／缩</t>
  </si>
  <si>
    <t>(suō)</t>
  </si>
  <si>
    <t>所</t>
  </si>
  <si>
    <t>(suǒ)</t>
  </si>
  <si>
    <t>塔</t>
  </si>
  <si>
    <t>(tǎ)</t>
  </si>
  <si>
    <t>臺／台</t>
  </si>
  <si>
    <t>(tái)</t>
  </si>
  <si>
    <t>探</t>
  </si>
  <si>
    <t>(tàn)</t>
  </si>
  <si>
    <t>燙／烫</t>
  </si>
  <si>
    <t>(tàng)</t>
  </si>
  <si>
    <t>趟</t>
  </si>
  <si>
    <t>掏</t>
  </si>
  <si>
    <t>(tāo)</t>
  </si>
  <si>
    <t>逃</t>
  </si>
  <si>
    <t>(táo)</t>
  </si>
  <si>
    <t>套</t>
  </si>
  <si>
    <t>(tào)</t>
  </si>
  <si>
    <t>題／题</t>
  </si>
  <si>
    <t>(tí)</t>
  </si>
  <si>
    <t>替</t>
  </si>
  <si>
    <t>(tì)</t>
  </si>
  <si>
    <t>添</t>
  </si>
  <si>
    <t>(tiān)</t>
  </si>
  <si>
    <t>田</t>
  </si>
  <si>
    <t>(tián)</t>
  </si>
  <si>
    <t>甜</t>
  </si>
  <si>
    <t>填</t>
  </si>
  <si>
    <t>挑</t>
  </si>
  <si>
    <t>(tiāo)</t>
  </si>
  <si>
    <t>貼／贴</t>
  </si>
  <si>
    <t>(tiē)</t>
  </si>
  <si>
    <t>鐵／铁</t>
  </si>
  <si>
    <t>(tiě)</t>
  </si>
  <si>
    <t>同</t>
  </si>
  <si>
    <t>(tóng)</t>
  </si>
  <si>
    <t>銅／铜</t>
  </si>
  <si>
    <t>桶</t>
  </si>
  <si>
    <t>(tǒng)</t>
  </si>
  <si>
    <t>痛</t>
  </si>
  <si>
    <t>(tòng)</t>
  </si>
  <si>
    <t>偷</t>
  </si>
  <si>
    <t>(tōu)</t>
  </si>
  <si>
    <t>頭／头</t>
  </si>
  <si>
    <t>(tóu)</t>
  </si>
  <si>
    <t>投</t>
  </si>
  <si>
    <t>透</t>
  </si>
  <si>
    <t>(tòu)</t>
  </si>
  <si>
    <t>圖／图</t>
  </si>
  <si>
    <t>(tú)</t>
  </si>
  <si>
    <t>塗／涂</t>
  </si>
  <si>
    <t>土</t>
  </si>
  <si>
    <t>(tǔ)</t>
  </si>
  <si>
    <t>吐</t>
  </si>
  <si>
    <t>團／团</t>
  </si>
  <si>
    <t>(tuán)</t>
  </si>
  <si>
    <t>托</t>
  </si>
  <si>
    <t>(tuō)</t>
  </si>
  <si>
    <t>拖</t>
  </si>
  <si>
    <t>哇</t>
  </si>
  <si>
    <t>(wa, wā)</t>
  </si>
  <si>
    <t>挖</t>
  </si>
  <si>
    <t>(wā)</t>
  </si>
  <si>
    <t>歪</t>
  </si>
  <si>
    <t>(wāi)</t>
  </si>
  <si>
    <t>彎／弯</t>
  </si>
  <si>
    <t>(wān)</t>
  </si>
  <si>
    <t>望</t>
  </si>
  <si>
    <t>(wàng)</t>
  </si>
  <si>
    <t>圍／围</t>
  </si>
  <si>
    <t>(wéi)</t>
  </si>
  <si>
    <t>未</t>
  </si>
  <si>
    <t>(wèi)</t>
  </si>
  <si>
    <t>胃</t>
  </si>
  <si>
    <t>喂</t>
  </si>
  <si>
    <t>聞／闻</t>
  </si>
  <si>
    <t>(wén)</t>
  </si>
  <si>
    <t>穩／稳</t>
  </si>
  <si>
    <t>(wěn)</t>
  </si>
  <si>
    <t>握</t>
  </si>
  <si>
    <t>(wò)</t>
  </si>
  <si>
    <t>屋</t>
  </si>
  <si>
    <t>(wū)</t>
  </si>
  <si>
    <t>無／无</t>
  </si>
  <si>
    <t>(wú, mó)</t>
  </si>
  <si>
    <t>霧／雾</t>
  </si>
  <si>
    <t>(wù)</t>
  </si>
  <si>
    <t>吸</t>
  </si>
  <si>
    <t>(xī)</t>
  </si>
  <si>
    <t>戲／戏</t>
  </si>
  <si>
    <t>(xì)</t>
  </si>
  <si>
    <t>嚇／吓</t>
  </si>
  <si>
    <t>(xià)</t>
  </si>
  <si>
    <t>掀</t>
  </si>
  <si>
    <t>(xiān)</t>
  </si>
  <si>
    <t>鮮／鲜</t>
  </si>
  <si>
    <t>閑／闲</t>
  </si>
  <si>
    <t>(xián)</t>
  </si>
  <si>
    <t>縣／县</t>
  </si>
  <si>
    <t>(xiàn)</t>
  </si>
  <si>
    <t>線／线</t>
  </si>
  <si>
    <t>獻／献</t>
  </si>
  <si>
    <t>鄉／乡</t>
  </si>
  <si>
    <t>(xiāng)</t>
  </si>
  <si>
    <t>相</t>
  </si>
  <si>
    <t>項／项</t>
  </si>
  <si>
    <t>(xiàng)</t>
  </si>
  <si>
    <t>象</t>
  </si>
  <si>
    <t>歇</t>
  </si>
  <si>
    <t>(xiē)</t>
  </si>
  <si>
    <t>斜</t>
  </si>
  <si>
    <t>(xié)</t>
  </si>
  <si>
    <t>信</t>
  </si>
  <si>
    <t>(xìn)</t>
  </si>
  <si>
    <t>行</t>
  </si>
  <si>
    <t>(xíng)</t>
  </si>
  <si>
    <t>醒</t>
  </si>
  <si>
    <t>(xǐng)</t>
  </si>
  <si>
    <t>性</t>
  </si>
  <si>
    <t>(xìng)</t>
  </si>
  <si>
    <t>胸</t>
  </si>
  <si>
    <t>(xiōng)</t>
  </si>
  <si>
    <t>雄</t>
  </si>
  <si>
    <t>(xióng)</t>
  </si>
  <si>
    <t>修</t>
  </si>
  <si>
    <t>(xiū)</t>
  </si>
  <si>
    <t>許／许</t>
  </si>
  <si>
    <t>(xǔ)</t>
  </si>
  <si>
    <t>選／选</t>
  </si>
  <si>
    <t>(xuǎn)</t>
  </si>
  <si>
    <t>學／学</t>
  </si>
  <si>
    <t>(xué)</t>
  </si>
  <si>
    <t>血</t>
  </si>
  <si>
    <t>(xiě)</t>
  </si>
  <si>
    <t>壓／压</t>
  </si>
  <si>
    <t>(yā)</t>
  </si>
  <si>
    <t>牙</t>
  </si>
  <si>
    <t>(yá)</t>
  </si>
  <si>
    <t>咽</t>
  </si>
  <si>
    <t>(yàn)</t>
  </si>
  <si>
    <t>沿</t>
  </si>
  <si>
    <t>(yán)</t>
  </si>
  <si>
    <t>鹽／盐</t>
  </si>
  <si>
    <t>眼</t>
  </si>
  <si>
    <t>(yǎn)</t>
  </si>
  <si>
    <t>演</t>
  </si>
  <si>
    <t>養／养</t>
  </si>
  <si>
    <t>(yǎng)</t>
  </si>
  <si>
    <t>樣／样</t>
  </si>
  <si>
    <t>(yàng)</t>
  </si>
  <si>
    <t>腰</t>
  </si>
  <si>
    <t>(yāo)</t>
  </si>
  <si>
    <t>搖／摇</t>
  </si>
  <si>
    <t>(yáo)</t>
  </si>
  <si>
    <t>咬</t>
  </si>
  <si>
    <t>(yǎo)</t>
  </si>
  <si>
    <t>一</t>
  </si>
  <si>
    <t>(yī)</t>
  </si>
  <si>
    <t>移</t>
  </si>
  <si>
    <t>(yí)</t>
  </si>
  <si>
    <t>已</t>
  </si>
  <si>
    <t>(yǐ)</t>
  </si>
  <si>
    <t>以</t>
  </si>
  <si>
    <t>銀／银</t>
  </si>
  <si>
    <t>(yín)</t>
  </si>
  <si>
    <t>印</t>
  </si>
  <si>
    <t>(yìn)</t>
  </si>
  <si>
    <t>應／应</t>
  </si>
  <si>
    <t>(yīng)</t>
  </si>
  <si>
    <t>硬</t>
  </si>
  <si>
    <t>(yìng)</t>
  </si>
  <si>
    <t>由</t>
  </si>
  <si>
    <t>(yóu)</t>
  </si>
  <si>
    <t>油</t>
  </si>
  <si>
    <t>於／于</t>
  </si>
  <si>
    <t>(yú)</t>
  </si>
  <si>
    <t>與／与</t>
  </si>
  <si>
    <t>(yǔ)</t>
  </si>
  <si>
    <t>遇</t>
  </si>
  <si>
    <t>(yù)</t>
  </si>
  <si>
    <t>員／员</t>
  </si>
  <si>
    <t>(yuán)</t>
  </si>
  <si>
    <t>院</t>
  </si>
  <si>
    <t>(yuàn)</t>
  </si>
  <si>
    <t>約／约</t>
  </si>
  <si>
    <t>(yuē)</t>
  </si>
  <si>
    <t>運／运</t>
  </si>
  <si>
    <t>(yùn)</t>
  </si>
  <si>
    <t>災／灾</t>
  </si>
  <si>
    <t>(zāi)</t>
  </si>
  <si>
    <t>造</t>
  </si>
  <si>
    <t>(zào)</t>
  </si>
  <si>
    <t>則／则</t>
  </si>
  <si>
    <t>(zé)</t>
  </si>
  <si>
    <t>(zēng)</t>
  </si>
  <si>
    <t>咋</t>
  </si>
  <si>
    <t>(zǎ)</t>
  </si>
  <si>
    <t>扎</t>
  </si>
  <si>
    <t>(zhā)</t>
  </si>
  <si>
    <t>摘</t>
  </si>
  <si>
    <t>(zhāi)</t>
  </si>
  <si>
    <t>窄</t>
  </si>
  <si>
    <t>(zhǎi)</t>
  </si>
  <si>
    <t>粘</t>
  </si>
  <si>
    <t>(zhān)</t>
  </si>
  <si>
    <t>章</t>
  </si>
  <si>
    <t>(zhāng)</t>
  </si>
  <si>
    <t>漲／涨</t>
  </si>
  <si>
    <t>(zhǎng)</t>
  </si>
  <si>
    <t>丈</t>
  </si>
  <si>
    <t>(zhàng)</t>
  </si>
  <si>
    <t>著</t>
  </si>
  <si>
    <t>(zháo)</t>
  </si>
  <si>
    <t>照</t>
  </si>
  <si>
    <t>(zhào)</t>
  </si>
  <si>
    <t>折</t>
  </si>
  <si>
    <t>(zhé)</t>
  </si>
  <si>
    <t>針／针</t>
  </si>
  <si>
    <t>(zhēn)</t>
  </si>
  <si>
    <t>陣／阵</t>
  </si>
  <si>
    <t>(zhèn)</t>
  </si>
  <si>
    <t>爭／争</t>
  </si>
  <si>
    <t>(zhēng)</t>
  </si>
  <si>
    <t>睜／睁</t>
  </si>
  <si>
    <t>正</t>
  </si>
  <si>
    <t>(zhèng)</t>
  </si>
  <si>
    <t>織／织</t>
  </si>
  <si>
    <t>(zhī)</t>
  </si>
  <si>
    <t>直</t>
  </si>
  <si>
    <t>(zhí)</t>
  </si>
  <si>
    <t>止</t>
  </si>
  <si>
    <t>(zhǐ)</t>
  </si>
  <si>
    <t>至</t>
  </si>
  <si>
    <t>(zhì)</t>
  </si>
  <si>
    <t>治</t>
  </si>
  <si>
    <t>種／种</t>
  </si>
  <si>
    <t>(zhòng)</t>
  </si>
  <si>
    <t>株</t>
  </si>
  <si>
    <t>(zhū)</t>
  </si>
  <si>
    <t>煮</t>
  </si>
  <si>
    <t>(zhǔ)</t>
  </si>
  <si>
    <t>抓</t>
  </si>
  <si>
    <t>(zhuā)</t>
  </si>
  <si>
    <t>轉／转</t>
  </si>
  <si>
    <t>(zhuǎn)</t>
  </si>
  <si>
    <t>撞</t>
  </si>
  <si>
    <t>(zhuàng)</t>
  </si>
  <si>
    <t>追</t>
  </si>
  <si>
    <t>(zhuī)</t>
  </si>
  <si>
    <t>準／准</t>
  </si>
  <si>
    <t>(zhǔn)</t>
  </si>
  <si>
    <t>捉</t>
  </si>
  <si>
    <t>(zhuō)</t>
  </si>
  <si>
    <t>紫</t>
  </si>
  <si>
    <t>(zǐ)</t>
  </si>
  <si>
    <t>自</t>
  </si>
  <si>
    <t>(zì)</t>
  </si>
  <si>
    <t>組／组</t>
  </si>
  <si>
    <t>(zǔ)</t>
  </si>
  <si>
    <t>鑽／钻</t>
  </si>
  <si>
    <t>(zuān)</t>
  </si>
  <si>
    <t>醉</t>
  </si>
  <si>
    <t>(zuì)</t>
  </si>
  <si>
    <t>阿拉伯语／阿拉伯語</t>
  </si>
  <si>
    <t>(Ālābóyǔ)</t>
  </si>
  <si>
    <t>阿姨</t>
  </si>
  <si>
    <t>(āyí)</t>
  </si>
  <si>
    <t>哎呀</t>
  </si>
  <si>
    <t>(āiyā)</t>
  </si>
  <si>
    <t>爱好／愛好</t>
  </si>
  <si>
    <t>(àihào)</t>
  </si>
  <si>
    <t>爱护／愛護</t>
  </si>
  <si>
    <t>(àihù)</t>
  </si>
  <si>
    <t>爱情／愛情</t>
  </si>
  <si>
    <t>(àiqíng)</t>
  </si>
  <si>
    <t>安全</t>
  </si>
  <si>
    <t>(ānquán)</t>
  </si>
  <si>
    <t>安慰</t>
  </si>
  <si>
    <t>(ānwèi)</t>
  </si>
  <si>
    <t>安心</t>
  </si>
  <si>
    <t>(ānxīn)</t>
  </si>
  <si>
    <t>按时／按時</t>
  </si>
  <si>
    <t>(ànshí)</t>
  </si>
  <si>
    <t>按照</t>
  </si>
  <si>
    <t>(ànzhào)</t>
  </si>
  <si>
    <t>白菜</t>
  </si>
  <si>
    <t>(báicài)</t>
  </si>
  <si>
    <t>白天</t>
  </si>
  <si>
    <t>(báitiān)</t>
  </si>
  <si>
    <t>班长／班長</t>
  </si>
  <si>
    <t>(bānzhǎng)</t>
  </si>
  <si>
    <t>办公／辦公</t>
  </si>
  <si>
    <t>(bàngōng)</t>
  </si>
  <si>
    <t>办事／辦事</t>
  </si>
  <si>
    <t>(bànshì)</t>
  </si>
  <si>
    <t>半导体／半導體</t>
  </si>
  <si>
    <t>(bàndǎotǐ)</t>
  </si>
  <si>
    <t>半拉</t>
  </si>
  <si>
    <t>(bànlǎ)</t>
  </si>
  <si>
    <t>半夜</t>
  </si>
  <si>
    <t>(bànyè)</t>
  </si>
  <si>
    <t>帮忙／幫忙</t>
  </si>
  <si>
    <t>(bāngmáng)</t>
  </si>
  <si>
    <t>榜样／榜樣</t>
  </si>
  <si>
    <t>(bǎngyàng)</t>
  </si>
  <si>
    <t>傍晚</t>
  </si>
  <si>
    <t>(bàngwǎn)</t>
  </si>
  <si>
    <t>包括</t>
  </si>
  <si>
    <t>(bāokuò)</t>
  </si>
  <si>
    <t>包子</t>
  </si>
  <si>
    <t>(bāozi)</t>
  </si>
  <si>
    <t>宝贵／寶貴</t>
  </si>
  <si>
    <t>(bǎoguì)</t>
  </si>
  <si>
    <t>保持</t>
  </si>
  <si>
    <t>(bǎochí)</t>
  </si>
  <si>
    <t>保存</t>
  </si>
  <si>
    <t>(bǎocún)</t>
  </si>
  <si>
    <t>保护／保護</t>
  </si>
  <si>
    <t>(bǎohù)</t>
  </si>
  <si>
    <t>保留</t>
  </si>
  <si>
    <t>(bǎoliú)</t>
  </si>
  <si>
    <t>保卫／保衛</t>
  </si>
  <si>
    <t>(bǎowèi)</t>
  </si>
  <si>
    <t>保证／保證</t>
  </si>
  <si>
    <t>(bǎozhèng)</t>
  </si>
  <si>
    <t>报到／報到</t>
  </si>
  <si>
    <t>(bàodào)</t>
  </si>
  <si>
    <t>报道／報道</t>
  </si>
  <si>
    <t>报告／報告</t>
  </si>
  <si>
    <t>(bàogào)</t>
  </si>
  <si>
    <t>报名／報名</t>
  </si>
  <si>
    <t>(bàomíng)</t>
  </si>
  <si>
    <t>报纸／報紙</t>
  </si>
  <si>
    <t>(bàozhǐ)</t>
  </si>
  <si>
    <t>抱歉</t>
  </si>
  <si>
    <t>(bàoqiàn)</t>
  </si>
  <si>
    <t>悲痛</t>
  </si>
  <si>
    <t>(bēitòng)</t>
  </si>
  <si>
    <t>北部</t>
  </si>
  <si>
    <t>(běibù)</t>
  </si>
  <si>
    <t>北方</t>
  </si>
  <si>
    <t>(běifāng)</t>
  </si>
  <si>
    <t>北面</t>
  </si>
  <si>
    <t>(běimiàn)</t>
  </si>
  <si>
    <t>背后／背後</t>
  </si>
  <si>
    <t>(bèihòu)</t>
  </si>
  <si>
    <t>被子</t>
  </si>
  <si>
    <t>(bèizi)</t>
  </si>
  <si>
    <t>本来／本來</t>
  </si>
  <si>
    <t>(běnlái)</t>
  </si>
  <si>
    <t>本领／本領</t>
  </si>
  <si>
    <t>(běnlǐng)</t>
  </si>
  <si>
    <t>本事</t>
  </si>
  <si>
    <t>(běnshi)</t>
  </si>
  <si>
    <t>本质／本質</t>
  </si>
  <si>
    <t>(běnzhì)</t>
  </si>
  <si>
    <t>鼻子</t>
  </si>
  <si>
    <t>(bízi)</t>
  </si>
  <si>
    <t>比例</t>
  </si>
  <si>
    <t>(bǐlì)</t>
  </si>
  <si>
    <t>比如</t>
  </si>
  <si>
    <t>(bǐrú)</t>
  </si>
  <si>
    <t>笔记／筆記</t>
  </si>
  <si>
    <t>(bǐjì)</t>
  </si>
  <si>
    <t>必然</t>
  </si>
  <si>
    <t>(bìrán)</t>
  </si>
  <si>
    <t>必要</t>
  </si>
  <si>
    <t>(bìyào)</t>
  </si>
  <si>
    <t>毕业／畢業</t>
  </si>
  <si>
    <t>(bìyè)</t>
  </si>
  <si>
    <t>避免</t>
  </si>
  <si>
    <t>(bìmiǎn)</t>
  </si>
  <si>
    <t>边……边……／邊……邊……</t>
  </si>
  <si>
    <t>(biān...biān...)</t>
  </si>
  <si>
    <t>便条／便條</t>
  </si>
  <si>
    <t>(biàntiáo)</t>
  </si>
  <si>
    <t>标点／標點</t>
  </si>
  <si>
    <t>(biāodiǎn)</t>
  </si>
  <si>
    <t>标准／標準</t>
  </si>
  <si>
    <t>(biāozhǔn)</t>
  </si>
  <si>
    <t>表达／表達</t>
  </si>
  <si>
    <t>(biǎodá)</t>
  </si>
  <si>
    <t>表面</t>
  </si>
  <si>
    <t>(biǎomiàn)</t>
  </si>
  <si>
    <t>表明</t>
  </si>
  <si>
    <t>(biǎomíng)</t>
  </si>
  <si>
    <t>宾馆／賓館</t>
  </si>
  <si>
    <t>(bīnguǎn)</t>
  </si>
  <si>
    <t>饼干／餅乾</t>
  </si>
  <si>
    <t>(bǐnggān)</t>
  </si>
  <si>
    <t>并且／並且</t>
  </si>
  <si>
    <t>(bìngqiě)</t>
  </si>
  <si>
    <t>病房</t>
  </si>
  <si>
    <t>(bìngfáng)</t>
  </si>
  <si>
    <t>病菌</t>
  </si>
  <si>
    <t>(bìngjūn)</t>
  </si>
  <si>
    <t>病人</t>
  </si>
  <si>
    <t>(bìngrén)</t>
  </si>
  <si>
    <t>玻璃</t>
  </si>
  <si>
    <t>(bōli)</t>
  </si>
  <si>
    <t>脖子</t>
  </si>
  <si>
    <t>(bózi)</t>
  </si>
  <si>
    <t>伯伯</t>
  </si>
  <si>
    <t>(bóbo)</t>
  </si>
  <si>
    <t>伯父</t>
  </si>
  <si>
    <t>(bófù)</t>
  </si>
  <si>
    <t>伯母</t>
  </si>
  <si>
    <t>(bómǔ)</t>
  </si>
  <si>
    <t>补充／補充</t>
  </si>
  <si>
    <t>(bǔchōng)</t>
  </si>
  <si>
    <t>补课／補課</t>
  </si>
  <si>
    <t>(bǔkè)</t>
  </si>
  <si>
    <t>补习／補習</t>
  </si>
  <si>
    <t>(bǔxí)</t>
  </si>
  <si>
    <t>不必</t>
  </si>
  <si>
    <t>(bùbì)</t>
  </si>
  <si>
    <t>不大</t>
  </si>
  <si>
    <t>(bùdà)</t>
  </si>
  <si>
    <t>不得不</t>
  </si>
  <si>
    <t>(bùdébù)</t>
  </si>
  <si>
    <t>不得了</t>
  </si>
  <si>
    <t>(bùdéliǎo)</t>
  </si>
  <si>
    <t>不断／不斷</t>
  </si>
  <si>
    <t>(bùduàn)</t>
  </si>
  <si>
    <t>不敢当／不敢當</t>
  </si>
  <si>
    <t>(bùgǎndāng)</t>
  </si>
  <si>
    <t>不管</t>
  </si>
  <si>
    <t>(bùguǎn)</t>
  </si>
  <si>
    <t>不过／不過</t>
  </si>
  <si>
    <t>(bùguò)</t>
  </si>
  <si>
    <t>不好意思</t>
  </si>
  <si>
    <t>(bùhǎoyìsi)</t>
  </si>
  <si>
    <t>不仅／不僅</t>
  </si>
  <si>
    <t>(bùjǐn)</t>
  </si>
  <si>
    <t>不论／不論</t>
  </si>
  <si>
    <t>(bùlùn)</t>
  </si>
  <si>
    <t>不平</t>
  </si>
  <si>
    <t>(bùpíng)</t>
  </si>
  <si>
    <t>不然</t>
  </si>
  <si>
    <t>(bùrán)</t>
  </si>
  <si>
    <t>不少</t>
  </si>
  <si>
    <t>(bùshǎo)</t>
  </si>
  <si>
    <t>不是吗／不是嗎</t>
  </si>
  <si>
    <t>(bùshìma)</t>
  </si>
  <si>
    <t>不行</t>
  </si>
  <si>
    <t>(bùxíng)</t>
  </si>
  <si>
    <t>不幸</t>
  </si>
  <si>
    <t>(bùxìng)</t>
  </si>
  <si>
    <t>不许／不許</t>
  </si>
  <si>
    <t>(bùxǔ)</t>
  </si>
  <si>
    <t>不要紧／不要緊</t>
  </si>
  <si>
    <t>(bùyàojǐn)</t>
  </si>
  <si>
    <t>不一定</t>
  </si>
  <si>
    <t>(bùyídìng)</t>
  </si>
  <si>
    <t>不住</t>
  </si>
  <si>
    <t>(bùzhù)</t>
  </si>
  <si>
    <t>布置／佈置</t>
  </si>
  <si>
    <t>(bùzhì)</t>
  </si>
  <si>
    <t>部长／部長</t>
  </si>
  <si>
    <t>(bùzhǎng)</t>
  </si>
  <si>
    <t>部队／部隊</t>
  </si>
  <si>
    <t>(bùduì)</t>
  </si>
  <si>
    <t>部门／部門</t>
  </si>
  <si>
    <t>(bùmén)</t>
  </si>
  <si>
    <t>材料</t>
  </si>
  <si>
    <t>(cáiliào)</t>
  </si>
  <si>
    <t>采购／採購</t>
  </si>
  <si>
    <t>(cǎigòu)</t>
  </si>
  <si>
    <t>采取／採取</t>
  </si>
  <si>
    <t>(cǎiqǔ)</t>
  </si>
  <si>
    <t>采用／採用</t>
  </si>
  <si>
    <t>(cǎiyòng)</t>
  </si>
  <si>
    <t>彩色</t>
  </si>
  <si>
    <t>(cǎisè)</t>
  </si>
  <si>
    <t>餐厅／餐廳</t>
  </si>
  <si>
    <t>(cāntīng)</t>
  </si>
  <si>
    <t>草地</t>
  </si>
  <si>
    <t>(cǎodì)</t>
  </si>
  <si>
    <t>草原</t>
  </si>
  <si>
    <t>(cǎoyuán)</t>
  </si>
  <si>
    <t>厕所／廁所</t>
  </si>
  <si>
    <t>(cèsuǒ)</t>
  </si>
  <si>
    <t>测验／測驗</t>
  </si>
  <si>
    <t>(cèyàn)</t>
  </si>
  <si>
    <t>曾经／曾經</t>
  </si>
  <si>
    <t>(céngjīng)</t>
  </si>
  <si>
    <t>叉子</t>
  </si>
  <si>
    <t>(chāzi)</t>
  </si>
  <si>
    <t>差不多</t>
  </si>
  <si>
    <t>(chàbuduō)</t>
  </si>
  <si>
    <t>差点儿／差點兒</t>
  </si>
  <si>
    <t>(chàdiǎnr)</t>
  </si>
  <si>
    <t>产量／產量</t>
  </si>
  <si>
    <t>(chǎnliàng)</t>
  </si>
  <si>
    <t>产品／產品</t>
  </si>
  <si>
    <t>(chǎnpǐn)</t>
  </si>
  <si>
    <t>产生／產生</t>
  </si>
  <si>
    <t>(chǎnshēng)</t>
  </si>
  <si>
    <t>长期／長期</t>
  </si>
  <si>
    <t>(chángqī)</t>
  </si>
  <si>
    <t>长途／長途</t>
  </si>
  <si>
    <t>(chángtú)</t>
  </si>
  <si>
    <t>抄写／抄寫</t>
  </si>
  <si>
    <t>(chāoxiě)</t>
  </si>
  <si>
    <t>超过／超過</t>
  </si>
  <si>
    <t>(chāoguò)</t>
  </si>
  <si>
    <t>车间／車間</t>
  </si>
  <si>
    <t>(chējiān)</t>
  </si>
  <si>
    <t>彻底／徹底</t>
  </si>
  <si>
    <t>(chèdǐ)</t>
  </si>
  <si>
    <t>沉默</t>
  </si>
  <si>
    <t>(chénmò)</t>
  </si>
  <si>
    <t>衬衫／襯衫</t>
  </si>
  <si>
    <t>(chènshān)</t>
  </si>
  <si>
    <t>衬衣／襯衣</t>
  </si>
  <si>
    <t>(chènyī)</t>
  </si>
  <si>
    <t>称赞／稱讚</t>
  </si>
  <si>
    <t>(chēngzàn)</t>
  </si>
  <si>
    <t>成长／成長</t>
  </si>
  <si>
    <t>(chéngzhǎng)</t>
  </si>
  <si>
    <t>成分</t>
  </si>
  <si>
    <t>(chéngfèn)</t>
  </si>
  <si>
    <t>成功</t>
  </si>
  <si>
    <t>(chénggōng)</t>
  </si>
  <si>
    <t>成果</t>
  </si>
  <si>
    <t>(chéngguǒ)</t>
  </si>
  <si>
    <t>成就</t>
  </si>
  <si>
    <t>(chéngjiù)</t>
  </si>
  <si>
    <t>成立</t>
  </si>
  <si>
    <t>(chénglì)</t>
  </si>
  <si>
    <t>成熟</t>
  </si>
  <si>
    <t>(chéngshú)</t>
  </si>
  <si>
    <t>成为／成為</t>
  </si>
  <si>
    <t>(chéngwéi)</t>
  </si>
  <si>
    <t>承认／承認</t>
  </si>
  <si>
    <t>(chéngrèn)</t>
  </si>
  <si>
    <t>诚恳／誠懇</t>
  </si>
  <si>
    <t>(chéngkěn)</t>
  </si>
  <si>
    <t>诚实／誠實</t>
  </si>
  <si>
    <t>(chéngshí)</t>
  </si>
  <si>
    <t>程度</t>
  </si>
  <si>
    <t>(chéngdù)</t>
  </si>
  <si>
    <t>吃惊／吃驚</t>
  </si>
  <si>
    <t>(chījīng)</t>
  </si>
  <si>
    <t>翅膀</t>
  </si>
  <si>
    <t>(chìbǎng)</t>
  </si>
  <si>
    <t>充分</t>
  </si>
  <si>
    <t>(chōngfèn)</t>
  </si>
  <si>
    <t>充满／充滿</t>
  </si>
  <si>
    <t>(chōngmǎn)</t>
  </si>
  <si>
    <t>充足</t>
  </si>
  <si>
    <t>(chōngzú)</t>
  </si>
  <si>
    <t>重叠／重疊</t>
  </si>
  <si>
    <t>(chóngdié)</t>
  </si>
  <si>
    <t>重复／重複</t>
  </si>
  <si>
    <t>(chóngfù)</t>
  </si>
  <si>
    <t>重新</t>
  </si>
  <si>
    <t>(chóngxīn)</t>
  </si>
  <si>
    <t>虫子／蟲子</t>
  </si>
  <si>
    <t>(chóngzi)</t>
  </si>
  <si>
    <t>崇高</t>
  </si>
  <si>
    <t>(chónggāo)</t>
  </si>
  <si>
    <t>抽象</t>
  </si>
  <si>
    <t>(chōuxiàng)</t>
  </si>
  <si>
    <t>出版</t>
  </si>
  <si>
    <t>(chūbǎn)</t>
  </si>
  <si>
    <t>出口</t>
  </si>
  <si>
    <t>(chūkǒu)</t>
  </si>
  <si>
    <t>出生</t>
  </si>
  <si>
    <t>(chūshēng)</t>
  </si>
  <si>
    <t>出席</t>
  </si>
  <si>
    <t>(chūxí)</t>
  </si>
  <si>
    <t>出院</t>
  </si>
  <si>
    <t>(chūyuàn)</t>
  </si>
  <si>
    <t>初步</t>
  </si>
  <si>
    <t>(chūbù)</t>
  </si>
  <si>
    <t>初级／初級</t>
  </si>
  <si>
    <t>(chūjí)</t>
  </si>
  <si>
    <t>厨房／廚房</t>
  </si>
  <si>
    <t>(chúfáng)</t>
  </si>
  <si>
    <t>处分／處分</t>
  </si>
  <si>
    <t>(chǔfèn)</t>
  </si>
  <si>
    <t>处理／處理</t>
  </si>
  <si>
    <t>(chǔlǐ)</t>
  </si>
  <si>
    <t>传播／傳播</t>
  </si>
  <si>
    <t>(chuánbō)</t>
  </si>
  <si>
    <t>传统／傳統</t>
  </si>
  <si>
    <t>(chuántǒng)</t>
  </si>
  <si>
    <t>创造／創造</t>
  </si>
  <si>
    <t>(chuàngzào)</t>
  </si>
  <si>
    <t>创作／創作</t>
  </si>
  <si>
    <t>(chuàngzuò)</t>
  </si>
  <si>
    <t>春节／春節</t>
  </si>
  <si>
    <t>(chūnjié)</t>
  </si>
  <si>
    <t>此外</t>
  </si>
  <si>
    <t>(cǐwài)</t>
  </si>
  <si>
    <t>从不／從不</t>
  </si>
  <si>
    <t>(cóngbù)</t>
  </si>
  <si>
    <t>从没／從沒</t>
  </si>
  <si>
    <t>(cóngméi)</t>
  </si>
  <si>
    <t>从此／從此</t>
  </si>
  <si>
    <t>(cóngcǐ)</t>
  </si>
  <si>
    <t>从而／從而</t>
  </si>
  <si>
    <t>(cóng'ér)</t>
  </si>
  <si>
    <t>从来／從來</t>
  </si>
  <si>
    <t>(cónglái)</t>
  </si>
  <si>
    <t>从事／從事</t>
  </si>
  <si>
    <t>(cóngshì)</t>
  </si>
  <si>
    <t>聪明／聰明</t>
  </si>
  <si>
    <t>(cōngming)</t>
  </si>
  <si>
    <t>促进／促進</t>
  </si>
  <si>
    <t>(cùjìn)</t>
  </si>
  <si>
    <t>存在</t>
  </si>
  <si>
    <t>(cúnzài)</t>
  </si>
  <si>
    <t>措施</t>
  </si>
  <si>
    <t>(cuòshī)</t>
  </si>
  <si>
    <t>达到／達到</t>
  </si>
  <si>
    <t>(dádào)</t>
  </si>
  <si>
    <t>答案</t>
  </si>
  <si>
    <t>(dá'àn)</t>
  </si>
  <si>
    <t>答卷</t>
  </si>
  <si>
    <t>(dájuàn)</t>
  </si>
  <si>
    <t>答应／答應</t>
  </si>
  <si>
    <t>(dāying)</t>
  </si>
  <si>
    <t>打扮</t>
  </si>
  <si>
    <t>(dǎban)</t>
  </si>
  <si>
    <t>打倒</t>
  </si>
  <si>
    <t>(dǎdǎo)</t>
  </si>
  <si>
    <t>打扰／打擾</t>
  </si>
  <si>
    <t>(dǎrǎo)</t>
  </si>
  <si>
    <t>打听／打聽</t>
  </si>
  <si>
    <t>(dǎting)</t>
  </si>
  <si>
    <t>打针／打針</t>
  </si>
  <si>
    <t>(dǎzhēn)</t>
  </si>
  <si>
    <t>大胆／大膽</t>
  </si>
  <si>
    <t>(dàdǎn)</t>
  </si>
  <si>
    <t>大多数／大多數</t>
  </si>
  <si>
    <t>(dàduōshù)</t>
  </si>
  <si>
    <t>大会／大會</t>
  </si>
  <si>
    <t>(dàhuì)</t>
  </si>
  <si>
    <t>大伙儿／大伙兒</t>
  </si>
  <si>
    <t>(dàhuǒr)</t>
  </si>
  <si>
    <t>大街</t>
  </si>
  <si>
    <t>(dàjiē)</t>
  </si>
  <si>
    <t>大量</t>
  </si>
  <si>
    <t>(dàliàng)</t>
  </si>
  <si>
    <t>大陆／大陸</t>
  </si>
  <si>
    <t>(dàlù)</t>
  </si>
  <si>
    <t>大米</t>
  </si>
  <si>
    <t>(dàmǐ)</t>
  </si>
  <si>
    <t>大批</t>
  </si>
  <si>
    <t>(dàpī)</t>
  </si>
  <si>
    <t>大人</t>
  </si>
  <si>
    <t>(dàrén)</t>
  </si>
  <si>
    <t>大使馆／大使館</t>
  </si>
  <si>
    <t>(dàshǐguǎn)</t>
  </si>
  <si>
    <t>大小</t>
  </si>
  <si>
    <t>(dàxiǎo)</t>
  </si>
  <si>
    <t>大型</t>
  </si>
  <si>
    <t>(dàxíng)</t>
  </si>
  <si>
    <t>大衣</t>
  </si>
  <si>
    <t>(dàyī)</t>
  </si>
  <si>
    <t>大约／大約</t>
  </si>
  <si>
    <t>(dàyuē)</t>
  </si>
  <si>
    <t>代替</t>
  </si>
  <si>
    <t>(dàitì)</t>
  </si>
  <si>
    <t>单词／單詞</t>
  </si>
  <si>
    <t>(dāncí)</t>
  </si>
  <si>
    <t>单调／單調</t>
  </si>
  <si>
    <t>(dāndiào)</t>
  </si>
  <si>
    <t>单位／單位</t>
  </si>
  <si>
    <t>(dānwèi)</t>
  </si>
  <si>
    <t>担任／擔任</t>
  </si>
  <si>
    <t>(dānrèn)</t>
  </si>
  <si>
    <t>担心／擔心</t>
  </si>
  <si>
    <t>(dānxīn)</t>
  </si>
  <si>
    <t>蛋糕</t>
  </si>
  <si>
    <t>(dàn'gāo)</t>
  </si>
  <si>
    <t>当……的时候／當……的時候</t>
  </si>
  <si>
    <t>(dāng...de shíhou)</t>
  </si>
  <si>
    <t>当地／當地</t>
  </si>
  <si>
    <t>(dāngdì)</t>
  </si>
  <si>
    <t>当年／當年</t>
  </si>
  <si>
    <t>(dāngnián)</t>
  </si>
  <si>
    <t>当前／當前</t>
  </si>
  <si>
    <t>(dāngqián)</t>
  </si>
  <si>
    <t>当时／當時</t>
  </si>
  <si>
    <t>(dāngshí)</t>
  </si>
  <si>
    <t>当做／當做</t>
  </si>
  <si>
    <t>(dàngzuò)</t>
  </si>
  <si>
    <t>党员／黨員</t>
  </si>
  <si>
    <t>(dǎngyuán)</t>
  </si>
  <si>
    <t>刀子</t>
  </si>
  <si>
    <t>(dāozi)</t>
  </si>
  <si>
    <t>倒是</t>
  </si>
  <si>
    <t>(dàoshi)</t>
  </si>
  <si>
    <t>到处／到處</t>
  </si>
  <si>
    <t>(dàochù)</t>
  </si>
  <si>
    <t>到达／到達</t>
  </si>
  <si>
    <t>(dàodá)</t>
  </si>
  <si>
    <t>到底</t>
  </si>
  <si>
    <t>(dàodǐ)</t>
  </si>
  <si>
    <t>道德</t>
  </si>
  <si>
    <t>(dàodé)</t>
  </si>
  <si>
    <t>道路</t>
  </si>
  <si>
    <t>(dàolù)</t>
  </si>
  <si>
    <t>道歉</t>
  </si>
  <si>
    <t>(dàoqiàn)</t>
  </si>
  <si>
    <t>德语／德語</t>
  </si>
  <si>
    <t>(Déyǔ)</t>
  </si>
  <si>
    <r>
      <rPr>
        <sz val="13"/>
        <color rgb="FF000000"/>
        <rFont val="Arial"/>
      </rPr>
      <t>……</t>
    </r>
    <r>
      <rPr>
        <sz val="13"/>
        <color rgb="FF000000"/>
        <rFont val="Arial"/>
      </rPr>
      <t>的话</t>
    </r>
    <r>
      <rPr>
        <sz val="13"/>
        <color rgb="FF000000"/>
        <rFont val="Arial"/>
      </rPr>
      <t>……/……</t>
    </r>
    <r>
      <rPr>
        <sz val="13"/>
        <color rgb="FF000000"/>
        <rFont val="Arial"/>
      </rPr>
      <t>的話</t>
    </r>
    <r>
      <rPr>
        <sz val="13"/>
        <color rgb="FF000000"/>
        <rFont val="Arial"/>
      </rPr>
      <t>……</t>
    </r>
  </si>
  <si>
    <t>(...dehuà...)</t>
  </si>
  <si>
    <t>if</t>
  </si>
  <si>
    <t>的确／的確</t>
  </si>
  <si>
    <t>(díquè)</t>
  </si>
  <si>
    <t>登记／登記</t>
  </si>
  <si>
    <t>(dēngjì)</t>
  </si>
  <si>
    <t>等待</t>
  </si>
  <si>
    <t>(děngdài)</t>
  </si>
  <si>
    <t>等于／等於</t>
  </si>
  <si>
    <t>(děngyú)</t>
  </si>
  <si>
    <t>低下</t>
  </si>
  <si>
    <t>(dīxià)</t>
  </si>
  <si>
    <t>敌人／敵人</t>
  </si>
  <si>
    <t>(dírén)</t>
  </si>
  <si>
    <t>地带／地帶</t>
  </si>
  <si>
    <t>(dìdài)</t>
  </si>
  <si>
    <t>地点／地點</t>
  </si>
  <si>
    <t>(dìdiǎn)</t>
  </si>
  <si>
    <t>地方</t>
  </si>
  <si>
    <t>(dìfāng)</t>
  </si>
  <si>
    <t>地面</t>
  </si>
  <si>
    <t>(dìmiàn)</t>
  </si>
  <si>
    <t>地球</t>
  </si>
  <si>
    <t>(dìqiú)</t>
  </si>
  <si>
    <t>地区／地區</t>
  </si>
  <si>
    <t>(dìqū)</t>
  </si>
  <si>
    <t>地图／地圖</t>
  </si>
  <si>
    <t>(dìtú)</t>
  </si>
  <si>
    <t>地位</t>
  </si>
  <si>
    <t>(dìwèi)</t>
  </si>
  <si>
    <t>地下</t>
  </si>
  <si>
    <t>(dìxià)</t>
  </si>
  <si>
    <t>地址</t>
  </si>
  <si>
    <t>(dìzhǐ)</t>
  </si>
  <si>
    <t>电报／電報</t>
  </si>
  <si>
    <t>(diànbào)</t>
  </si>
  <si>
    <t>电冰箱／電冰箱</t>
  </si>
  <si>
    <t>(diànbīngxiāng)</t>
  </si>
  <si>
    <t>电风扇／電風扇</t>
  </si>
  <si>
    <t>(diànfēngshàn)</t>
  </si>
  <si>
    <t>电视台／電視台</t>
  </si>
  <si>
    <t>(diànshìtái)</t>
  </si>
  <si>
    <t>电台／電臺</t>
  </si>
  <si>
    <t>(diàntái)</t>
  </si>
  <si>
    <t>电梯／電梯</t>
  </si>
  <si>
    <t>(diàntī)</t>
  </si>
  <si>
    <t>电影院／電影院</t>
  </si>
  <si>
    <t>(diànyǐngyuàn)</t>
  </si>
  <si>
    <t>调查／調查</t>
  </si>
  <si>
    <t>(diàochá)</t>
  </si>
  <si>
    <t>东北／東北</t>
  </si>
  <si>
    <t>(dōngběi)</t>
  </si>
  <si>
    <t>东部／東部</t>
  </si>
  <si>
    <t>(dōngbù)</t>
  </si>
  <si>
    <t>东方／東方</t>
  </si>
  <si>
    <t>(dōngfāng)</t>
  </si>
  <si>
    <t>东面／東面</t>
  </si>
  <si>
    <t>(dōngmiàn)</t>
  </si>
  <si>
    <t>东南／東南</t>
  </si>
  <si>
    <t>(dōngnán)</t>
  </si>
  <si>
    <t>懂得</t>
  </si>
  <si>
    <t>(dǒngde)</t>
  </si>
  <si>
    <t>动人／動人</t>
  </si>
  <si>
    <t>(dòngrén)</t>
  </si>
  <si>
    <t>动身／動身</t>
  </si>
  <si>
    <t>(dòngshēn)</t>
  </si>
  <si>
    <t>动手／動手</t>
  </si>
  <si>
    <t>(dòngshǒu)</t>
  </si>
  <si>
    <t>动物园／動物園</t>
  </si>
  <si>
    <t>(dòngwùyuán)</t>
  </si>
  <si>
    <t>动员／動員</t>
  </si>
  <si>
    <t>(dòngyuán)</t>
  </si>
  <si>
    <t>动作／動作</t>
  </si>
  <si>
    <t>(dòngzuò)</t>
  </si>
  <si>
    <t>斗争／鬥爭</t>
  </si>
  <si>
    <t>(dòuzhēng)</t>
  </si>
  <si>
    <t>豆腐</t>
  </si>
  <si>
    <t>(dòufu)</t>
  </si>
  <si>
    <t>读书／讀書</t>
  </si>
  <si>
    <t>(dúshū)</t>
  </si>
  <si>
    <t>读者／讀者</t>
  </si>
  <si>
    <t>(dúzhě)</t>
  </si>
  <si>
    <t>独立／獨立</t>
  </si>
  <si>
    <t>(dúlì)</t>
  </si>
  <si>
    <t>肚子</t>
  </si>
  <si>
    <t>(dùzi)</t>
  </si>
  <si>
    <t>度过／度過</t>
  </si>
  <si>
    <t>(dùguò)</t>
  </si>
  <si>
    <t>短期</t>
  </si>
  <si>
    <t>(duǎnqī)</t>
  </si>
  <si>
    <t>队长／隊長</t>
  </si>
  <si>
    <t>(duìzhǎng)</t>
  </si>
  <si>
    <t>队伍／隊伍</t>
  </si>
  <si>
    <t>(duìwǔ)</t>
  </si>
  <si>
    <t>对比／對比</t>
  </si>
  <si>
    <t>(duìbǐ)</t>
  </si>
  <si>
    <t>对待／對待</t>
  </si>
  <si>
    <t>(duìdài)</t>
  </si>
  <si>
    <t>对方／對方</t>
  </si>
  <si>
    <t>(duìfāng)</t>
  </si>
  <si>
    <t>对付／對付</t>
  </si>
  <si>
    <t>(duìfu)</t>
  </si>
  <si>
    <t>对话／對話</t>
  </si>
  <si>
    <t>(duìhuà)</t>
  </si>
  <si>
    <t>对面／對面</t>
  </si>
  <si>
    <t>(duìmiàn)</t>
  </si>
  <si>
    <t>对象／對象</t>
  </si>
  <si>
    <t>(duìxiàng)</t>
  </si>
  <si>
    <t>对于／對於</t>
  </si>
  <si>
    <t>(duìyú)</t>
  </si>
  <si>
    <t>多数／多數</t>
  </si>
  <si>
    <t>(duōshù)</t>
  </si>
  <si>
    <t>儿童／兒童</t>
  </si>
  <si>
    <t>(értóng)</t>
  </si>
  <si>
    <t>耳朵</t>
  </si>
  <si>
    <t>(ěrduo)</t>
  </si>
  <si>
    <t>发表／發表</t>
  </si>
  <si>
    <t>(fābiǎo)</t>
  </si>
  <si>
    <t>发出／發出</t>
  </si>
  <si>
    <t>(fāchū)</t>
  </si>
  <si>
    <t>发达／發達</t>
  </si>
  <si>
    <t>(fādá)</t>
  </si>
  <si>
    <t>发动／發動</t>
  </si>
  <si>
    <t>(fādòng)</t>
  </si>
  <si>
    <t>发抖／發抖</t>
  </si>
  <si>
    <t>(fādǒu)</t>
  </si>
  <si>
    <t>发挥／發揮</t>
  </si>
  <si>
    <t>(fāhuī)</t>
  </si>
  <si>
    <t>发明／發明</t>
  </si>
  <si>
    <t>(fāmíng)</t>
  </si>
  <si>
    <t>发言／發言</t>
  </si>
  <si>
    <t>(fāyán)</t>
  </si>
  <si>
    <t>发扬／發揚</t>
  </si>
  <si>
    <t>(fāyáng)</t>
  </si>
  <si>
    <t>法郎</t>
  </si>
  <si>
    <t>(fǎláng)</t>
  </si>
  <si>
    <t>法律</t>
  </si>
  <si>
    <t>(fǎlǜ)</t>
  </si>
  <si>
    <t>繁荣／繁榮</t>
  </si>
  <si>
    <t>(fánróng)</t>
  </si>
  <si>
    <t>反动／反動</t>
  </si>
  <si>
    <t>(fǎndòng)</t>
  </si>
  <si>
    <t>反复／反覆</t>
  </si>
  <si>
    <t>(fǎnfù)</t>
  </si>
  <si>
    <t>反抗</t>
  </si>
  <si>
    <t>(fǎnkàng)</t>
  </si>
  <si>
    <t>反应／反應</t>
  </si>
  <si>
    <t>(fǎnyìng)</t>
  </si>
  <si>
    <t>反映</t>
  </si>
  <si>
    <t>反正</t>
  </si>
  <si>
    <t>(fǎnzhèng)</t>
  </si>
  <si>
    <t>范围／範圍</t>
  </si>
  <si>
    <t>(fànwéi)</t>
  </si>
  <si>
    <t>方案</t>
  </si>
  <si>
    <t>(fāng'àn)</t>
  </si>
  <si>
    <t>方式</t>
  </si>
  <si>
    <t>(fāngshì)</t>
  </si>
  <si>
    <t>方针／方針</t>
  </si>
  <si>
    <t>(fāngzhēn)</t>
  </si>
  <si>
    <t>防止</t>
  </si>
  <si>
    <t>(fángzhǐ)</t>
  </si>
  <si>
    <t>房子</t>
  </si>
  <si>
    <t>(fángzi)</t>
  </si>
  <si>
    <t>仿佛／彷彿</t>
  </si>
  <si>
    <t>(fǎngfú)</t>
  </si>
  <si>
    <t>纺织／紡織</t>
  </si>
  <si>
    <t>(fǎngzhī)</t>
  </si>
  <si>
    <t>放大</t>
  </si>
  <si>
    <t>(fàngdà)</t>
  </si>
  <si>
    <t>放弃／放棄</t>
  </si>
  <si>
    <t>(fàngqì)</t>
  </si>
  <si>
    <t>放心</t>
  </si>
  <si>
    <t>(fàngxīn)</t>
  </si>
  <si>
    <t>非……不可</t>
  </si>
  <si>
    <t>(fēi...bùkě)</t>
  </si>
  <si>
    <t>费用／費用</t>
  </si>
  <si>
    <t>(fèiyòng)</t>
  </si>
  <si>
    <t>分别／分別</t>
  </si>
  <si>
    <t>(fēnbié)</t>
  </si>
  <si>
    <t>分配</t>
  </si>
  <si>
    <t>(fēnpèi)</t>
  </si>
  <si>
    <t>分析</t>
  </si>
  <si>
    <t>(fēnxī)</t>
  </si>
  <si>
    <t>吩咐</t>
  </si>
  <si>
    <t>(fēnfù)</t>
  </si>
  <si>
    <t>纷纷／紛紛</t>
  </si>
  <si>
    <t>(fēnfēn)</t>
  </si>
  <si>
    <r>
      <rPr>
        <sz val="13"/>
        <color rgb="FF000000"/>
        <rFont val="Arial"/>
      </rPr>
      <t>粉笔</t>
    </r>
    <r>
      <rPr>
        <sz val="13"/>
        <color rgb="FF000000"/>
        <rFont val="Arial"/>
      </rPr>
      <t>／</t>
    </r>
    <r>
      <rPr>
        <sz val="13"/>
        <color rgb="FF000000"/>
        <rFont val="Arial"/>
      </rPr>
      <t>粉筆</t>
    </r>
  </si>
  <si>
    <t>(fěnbǐ)</t>
  </si>
  <si>
    <t>奋斗／奮鬥</t>
  </si>
  <si>
    <t>(fèndòu)</t>
  </si>
  <si>
    <t>愤怒／憤怒</t>
  </si>
  <si>
    <t>(fènnù)</t>
  </si>
  <si>
    <t>风景／風景</t>
  </si>
  <si>
    <t>(fēngjǐng)</t>
  </si>
  <si>
    <t>风力／風力</t>
  </si>
  <si>
    <t>(fēnglì)</t>
  </si>
  <si>
    <t>风俗／風俗</t>
  </si>
  <si>
    <t>(fēngsú)</t>
  </si>
  <si>
    <t>封建</t>
  </si>
  <si>
    <t>(fēngjiàn)</t>
  </si>
  <si>
    <t>否定</t>
  </si>
  <si>
    <t>(fǒudìng)</t>
  </si>
  <si>
    <t>否则／否則</t>
  </si>
  <si>
    <t>(fǒuzé)</t>
  </si>
  <si>
    <t>服从／服從</t>
  </si>
  <si>
    <t>(fúcóng)</t>
  </si>
  <si>
    <t>符合</t>
  </si>
  <si>
    <t>(fúhé)</t>
  </si>
  <si>
    <t>妇女／婦女</t>
  </si>
  <si>
    <t>(fùnǚ)</t>
  </si>
  <si>
    <t>复述／複述</t>
  </si>
  <si>
    <t>(fùshù)</t>
  </si>
  <si>
    <t>复印／複印</t>
  </si>
  <si>
    <t>(fùyìn)</t>
  </si>
  <si>
    <t>副食</t>
  </si>
  <si>
    <t>(fùshí)</t>
  </si>
  <si>
    <t>改革</t>
  </si>
  <si>
    <t>(gǎigé)</t>
  </si>
  <si>
    <t>改进／改進</t>
  </si>
  <si>
    <t>(gǎijìn)</t>
  </si>
  <si>
    <t>改善</t>
  </si>
  <si>
    <t>(gǎishàn)</t>
  </si>
  <si>
    <t>改造</t>
  </si>
  <si>
    <t>(gǎizào)</t>
  </si>
  <si>
    <t>改正</t>
  </si>
  <si>
    <t>(gǎizhèng)</t>
  </si>
  <si>
    <t>概括</t>
  </si>
  <si>
    <t>(gàikuò)</t>
  </si>
  <si>
    <t>概念</t>
  </si>
  <si>
    <t>(gàiniàn)</t>
  </si>
  <si>
    <t>干杯／乾杯</t>
  </si>
  <si>
    <t>(gānbēi)</t>
  </si>
  <si>
    <t>干脆／乾脆</t>
  </si>
  <si>
    <t>(gāncuì)</t>
  </si>
  <si>
    <t>干活儿／幹活兒</t>
  </si>
  <si>
    <t>(gànhuór)</t>
  </si>
  <si>
    <t>干吗／幹嗎</t>
  </si>
  <si>
    <t>(gànmá)</t>
  </si>
  <si>
    <t>干燥／乾燥</t>
  </si>
  <si>
    <t>(gānzào)</t>
  </si>
  <si>
    <t>赶紧／趕緊</t>
  </si>
  <si>
    <t>(gǎnjǐn)</t>
  </si>
  <si>
    <t>赶快／趕快</t>
  </si>
  <si>
    <t>(gǎnkuài)</t>
  </si>
  <si>
    <t>感动／感動</t>
  </si>
  <si>
    <t>(gǎndòng)</t>
  </si>
  <si>
    <t>感激</t>
  </si>
  <si>
    <t>(gǎnjī)</t>
  </si>
  <si>
    <t>感觉／感覺</t>
  </si>
  <si>
    <t>(gǎnjué)</t>
  </si>
  <si>
    <t>感情</t>
  </si>
  <si>
    <t>(gǎnqíng)</t>
  </si>
  <si>
    <t>感想</t>
  </si>
  <si>
    <t>(gǎnxiǎng)</t>
  </si>
  <si>
    <t>感兴趣／感興趣</t>
  </si>
  <si>
    <t>(gǎn</t>
  </si>
  <si>
    <t>刚刚／剛剛</t>
  </si>
  <si>
    <t>(gānggāng)</t>
  </si>
  <si>
    <t>高大</t>
  </si>
  <si>
    <t>(gāodà)</t>
  </si>
  <si>
    <t>高度</t>
  </si>
  <si>
    <t>(gāodù)</t>
  </si>
  <si>
    <t>高原</t>
  </si>
  <si>
    <t>(gāoyuán)</t>
  </si>
  <si>
    <t>告别／告別</t>
  </si>
  <si>
    <t>(gàobié)</t>
  </si>
  <si>
    <t>胳膊</t>
  </si>
  <si>
    <t>(gēbo)</t>
  </si>
  <si>
    <t>革命</t>
  </si>
  <si>
    <t>(gémìng)</t>
  </si>
  <si>
    <t>隔壁</t>
  </si>
  <si>
    <t>(gébì)</t>
  </si>
  <si>
    <t>个别／個別</t>
  </si>
  <si>
    <t>(gèbié)</t>
  </si>
  <si>
    <t>个人／個人</t>
  </si>
  <si>
    <t>(gèrén)</t>
  </si>
  <si>
    <t>个体／個體</t>
  </si>
  <si>
    <t>(gètǐ)</t>
  </si>
  <si>
    <t>个子／個子</t>
  </si>
  <si>
    <t>(gèzi)</t>
  </si>
  <si>
    <t>根本</t>
  </si>
  <si>
    <t>(gēnběn)</t>
  </si>
  <si>
    <t>根据／根據</t>
  </si>
  <si>
    <t>(gēnjù)</t>
  </si>
  <si>
    <t>跟前</t>
  </si>
  <si>
    <t>(gēnqián)</t>
  </si>
  <si>
    <t>更加</t>
  </si>
  <si>
    <t>(gèngjiā)</t>
  </si>
  <si>
    <t>工程</t>
  </si>
  <si>
    <t>(gōngchéng)</t>
  </si>
  <si>
    <t>工程师／工程師</t>
  </si>
  <si>
    <t>(gōngchéngshī)</t>
  </si>
  <si>
    <t>工夫</t>
  </si>
  <si>
    <t>(gōngfu)</t>
  </si>
  <si>
    <t>工会／工會</t>
  </si>
  <si>
    <t>(gōnghuì)</t>
  </si>
  <si>
    <t>工具</t>
  </si>
  <si>
    <t>(gōngjù)</t>
  </si>
  <si>
    <t>工艺品／工藝品</t>
  </si>
  <si>
    <t>(gōngyìpǐn)</t>
  </si>
  <si>
    <t>工资／工資</t>
  </si>
  <si>
    <t>(gōngzī)</t>
  </si>
  <si>
    <t>公费／公費</t>
  </si>
  <si>
    <t>(gōngfèi)</t>
  </si>
  <si>
    <t>公共</t>
  </si>
  <si>
    <t>(gōnggòng)</t>
  </si>
  <si>
    <t>公开／公開</t>
  </si>
  <si>
    <t>(gōngkāi)</t>
  </si>
  <si>
    <t>公路</t>
  </si>
  <si>
    <t>(gōnglù)</t>
  </si>
  <si>
    <t>公司</t>
  </si>
  <si>
    <t>(gōngsī)</t>
  </si>
  <si>
    <t>公用电话／公用電話</t>
  </si>
  <si>
    <t>(gōngyòng diànhuà)</t>
  </si>
  <si>
    <t>公园／公園</t>
  </si>
  <si>
    <t>(gōngyuán)</t>
  </si>
  <si>
    <t>功夫</t>
  </si>
  <si>
    <t>供给／供給</t>
  </si>
  <si>
    <t>(gōngjǐ)</t>
  </si>
  <si>
    <t>巩固／鞏固</t>
  </si>
  <si>
    <t>(gǒnggù)</t>
  </si>
  <si>
    <t>共产党／共產黨</t>
  </si>
  <si>
    <t>(gòngchǎndǎng)</t>
  </si>
  <si>
    <t>共同</t>
  </si>
  <si>
    <t>(gòngtóng)</t>
  </si>
  <si>
    <t>贡献／貢獻</t>
  </si>
  <si>
    <t>(gòngxiàn)</t>
  </si>
  <si>
    <t>构成／構成</t>
  </si>
  <si>
    <t>(gòuchéng)</t>
  </si>
  <si>
    <t>构造／構造</t>
  </si>
  <si>
    <t>(gòuzào)</t>
  </si>
  <si>
    <t>估计／估計</t>
  </si>
  <si>
    <t>(gūjì)</t>
  </si>
  <si>
    <t>姑姑</t>
  </si>
  <si>
    <t>(gūgu)</t>
  </si>
  <si>
    <t>古代</t>
  </si>
  <si>
    <t>(gǔdài)</t>
  </si>
  <si>
    <t>古老</t>
  </si>
  <si>
    <t>(gǔlǎo)</t>
  </si>
  <si>
    <t>骨头／骨頭</t>
  </si>
  <si>
    <t>(gǔtou)</t>
  </si>
  <si>
    <t>鼓励／鼓勵</t>
  </si>
  <si>
    <t>(gǔlì)</t>
  </si>
  <si>
    <t>鼓舞</t>
  </si>
  <si>
    <t>(gǔwǔ)</t>
  </si>
  <si>
    <t>鼓掌</t>
  </si>
  <si>
    <t>(gǔzhǎng)</t>
  </si>
  <si>
    <t>故乡／故鄉</t>
  </si>
  <si>
    <t>(gùxiāng)</t>
  </si>
  <si>
    <t>故意</t>
  </si>
  <si>
    <t>(gùyì)</t>
  </si>
  <si>
    <t>顾客／顧客</t>
  </si>
  <si>
    <t>(gùkè)</t>
  </si>
  <si>
    <t>挂号／掛號</t>
  </si>
  <si>
    <t>(guàhào)</t>
  </si>
  <si>
    <t>关键／關鍵</t>
  </si>
  <si>
    <t>(guānjiàn)</t>
  </si>
  <si>
    <t>关于／關於</t>
  </si>
  <si>
    <t>(guānyú)</t>
  </si>
  <si>
    <t>关照／關照</t>
  </si>
  <si>
    <t>(guānzhào)</t>
  </si>
  <si>
    <t>观察／觀察</t>
  </si>
  <si>
    <t>(guānchá)</t>
  </si>
  <si>
    <t>观点／觀點</t>
  </si>
  <si>
    <t>(guāndiǎn)</t>
  </si>
  <si>
    <t>观众／觀眾</t>
  </si>
  <si>
    <t>(guānzhòng)</t>
  </si>
  <si>
    <t>冠军／冠軍</t>
  </si>
  <si>
    <t>(guànjūn)</t>
  </si>
  <si>
    <t>贯彻／貫徹</t>
  </si>
  <si>
    <t>(guànchè)</t>
  </si>
  <si>
    <t>罐头／罐頭</t>
  </si>
  <si>
    <t>(guàntou)</t>
  </si>
  <si>
    <t>光辉／光輝</t>
  </si>
  <si>
    <t>(guānghuī)</t>
  </si>
  <si>
    <t>光明</t>
  </si>
  <si>
    <t>(guāngmíng)</t>
  </si>
  <si>
    <t>光荣／光榮</t>
  </si>
  <si>
    <t>(guāngróng)</t>
  </si>
  <si>
    <t>光线／光線</t>
  </si>
  <si>
    <t>(guāngxiàn)</t>
  </si>
  <si>
    <t>广场／廣場</t>
  </si>
  <si>
    <t>(guǎngchǎng)</t>
  </si>
  <si>
    <t>广大／廣大</t>
  </si>
  <si>
    <t>(guǎngdà)</t>
  </si>
  <si>
    <t>广泛／廣泛</t>
  </si>
  <si>
    <t>(guǎngfàn)</t>
  </si>
  <si>
    <t>广告／廣告</t>
  </si>
  <si>
    <t>(guǎnggào)</t>
  </si>
  <si>
    <t>广阔／廣闊</t>
  </si>
  <si>
    <t>(guǎngkuò)</t>
  </si>
  <si>
    <t>规定／規定</t>
  </si>
  <si>
    <t>(guīdìng)</t>
  </si>
  <si>
    <t>规律／規律</t>
  </si>
  <si>
    <t>(guīlǜ)</t>
  </si>
  <si>
    <t>规模／規模</t>
  </si>
  <si>
    <t>(guīmó)</t>
  </si>
  <si>
    <t>国际／國際</t>
  </si>
  <si>
    <t>(guójì)</t>
  </si>
  <si>
    <t>国民党／國民黨</t>
  </si>
  <si>
    <t>(Guómíndǎng)</t>
  </si>
  <si>
    <t>国王／國王</t>
  </si>
  <si>
    <t>(guówáng)</t>
  </si>
  <si>
    <t>果然</t>
  </si>
  <si>
    <t>(guǒrán)</t>
  </si>
  <si>
    <t>过程／過程</t>
  </si>
  <si>
    <t>(guòchéng)</t>
  </si>
  <si>
    <t>过年／過年</t>
  </si>
  <si>
    <t>(guònián)</t>
  </si>
  <si>
    <t>海关／海關</t>
  </si>
  <si>
    <t>(hǎiguān)</t>
  </si>
  <si>
    <t>海洋</t>
  </si>
  <si>
    <t>(hǎiyáng)</t>
  </si>
  <si>
    <t>害处／害處</t>
  </si>
  <si>
    <t>(hàichu)</t>
  </si>
  <si>
    <t>害怕</t>
  </si>
  <si>
    <t>(hàipà)</t>
  </si>
  <si>
    <t>寒冷</t>
  </si>
  <si>
    <t>(hánlěng)</t>
  </si>
  <si>
    <t>航空</t>
  </si>
  <si>
    <t>(hángkōng)</t>
  </si>
  <si>
    <t>毫不</t>
  </si>
  <si>
    <t>(háobù)</t>
  </si>
  <si>
    <t>毫无／毫無</t>
  </si>
  <si>
    <t>(háowú)</t>
  </si>
  <si>
    <t>好好儿／好好兒</t>
  </si>
  <si>
    <t>(hǎohāor)</t>
  </si>
  <si>
    <t>好久</t>
  </si>
  <si>
    <t>(hǎojiǔ)</t>
  </si>
  <si>
    <t>好容易</t>
  </si>
  <si>
    <t>(hǎoróngyì)</t>
  </si>
  <si>
    <t>好听／好聽</t>
  </si>
  <si>
    <t>(hǎotīng)</t>
  </si>
  <si>
    <t>好玩儿／好玩兒</t>
  </si>
  <si>
    <t>(hǎowánr)</t>
  </si>
  <si>
    <t>好些</t>
  </si>
  <si>
    <t>(hǎoxiē)</t>
  </si>
  <si>
    <t>号码／號碼</t>
  </si>
  <si>
    <t>(hàomǎ)</t>
  </si>
  <si>
    <t>号召／號召</t>
  </si>
  <si>
    <t>(hàozhào)</t>
  </si>
  <si>
    <t>合理</t>
  </si>
  <si>
    <t>(hélǐ)</t>
  </si>
  <si>
    <t>合同</t>
  </si>
  <si>
    <t>(hétong)</t>
  </si>
  <si>
    <t>合作</t>
  </si>
  <si>
    <t>(hézuò)</t>
  </si>
  <si>
    <t>和平</t>
  </si>
  <si>
    <t>(hépíng)</t>
  </si>
  <si>
    <t>黑暗</t>
  </si>
  <si>
    <t>(hēi'àn)</t>
  </si>
  <si>
    <t>红茶／紅茶</t>
  </si>
  <si>
    <t>(hóngchá)</t>
  </si>
  <si>
    <t>红旗／紅旗</t>
  </si>
  <si>
    <t>(hóngqí)</t>
  </si>
  <si>
    <t>猴子</t>
  </si>
  <si>
    <t>(hóuzi)</t>
  </si>
  <si>
    <t>后悔／後悔</t>
  </si>
  <si>
    <t>(hòuhuǐ)</t>
  </si>
  <si>
    <t>后来／後來</t>
  </si>
  <si>
    <t>(hòulái)</t>
  </si>
  <si>
    <t>后面／後面</t>
  </si>
  <si>
    <t>(hòumiàn)</t>
  </si>
  <si>
    <t>后年／後年</t>
  </si>
  <si>
    <t>(hòunián)</t>
  </si>
  <si>
    <t>后天／後天</t>
  </si>
  <si>
    <t>(hòutiān)</t>
  </si>
  <si>
    <t>呼吸</t>
  </si>
  <si>
    <t>(hūxī)</t>
  </si>
  <si>
    <t>胡乱／胡亂</t>
  </si>
  <si>
    <t>(húluàn)</t>
  </si>
  <si>
    <t>胡子／鬍子</t>
  </si>
  <si>
    <t>(húzi)</t>
  </si>
  <si>
    <t>糊涂／糊塗</t>
  </si>
  <si>
    <t>(hútu)</t>
  </si>
  <si>
    <t>护士／護士</t>
  </si>
  <si>
    <t>(hùshi)</t>
  </si>
  <si>
    <t>护照／護照</t>
  </si>
  <si>
    <t>(hùzhào)</t>
  </si>
  <si>
    <t>花园／花園</t>
  </si>
  <si>
    <t>(huāyuán)</t>
  </si>
  <si>
    <t>滑冰</t>
  </si>
  <si>
    <t>(huábīng)</t>
  </si>
  <si>
    <t>画报／畫報</t>
  </si>
  <si>
    <t>(huàbào)</t>
  </si>
  <si>
    <t>坏处／壞處</t>
  </si>
  <si>
    <t>(huàichu)</t>
  </si>
  <si>
    <t>欢送／歡送</t>
  </si>
  <si>
    <t>(huānsòng)</t>
  </si>
  <si>
    <t>环境／環境</t>
  </si>
  <si>
    <t>(huánjìng)</t>
  </si>
  <si>
    <t>皇帝</t>
  </si>
  <si>
    <t>(huángdì)</t>
  </si>
  <si>
    <t>黄瓜／黃瓜</t>
  </si>
  <si>
    <t>(huángguā)</t>
  </si>
  <si>
    <t>黄油／黃油</t>
  </si>
  <si>
    <t>(huángyóu)</t>
  </si>
  <si>
    <t>恢复／恢復</t>
  </si>
  <si>
    <t>(huīfù)</t>
  </si>
  <si>
    <t>回头／回頭</t>
  </si>
  <si>
    <t>(huítóu)</t>
  </si>
  <si>
    <t>回信</t>
  </si>
  <si>
    <t>(huíxìn)</t>
  </si>
  <si>
    <t>回忆／回憶</t>
  </si>
  <si>
    <t>(huíyì)</t>
  </si>
  <si>
    <t>会场／會場</t>
  </si>
  <si>
    <t>(huìchǎng)</t>
  </si>
  <si>
    <t>会见／會見</t>
  </si>
  <si>
    <t>(huìjiàn)</t>
  </si>
  <si>
    <t>会客／會客</t>
  </si>
  <si>
    <t>(huìkè)</t>
  </si>
  <si>
    <t>会谈／會談</t>
  </si>
  <si>
    <t>(huìtán)</t>
  </si>
  <si>
    <t>会议／會議</t>
  </si>
  <si>
    <t>(huìyì)</t>
  </si>
  <si>
    <t>昏迷</t>
  </si>
  <si>
    <t>(hūnmí)</t>
  </si>
  <si>
    <t>婚姻</t>
  </si>
  <si>
    <t>(hūnyīn)</t>
  </si>
  <si>
    <t>活泼／活潑</t>
  </si>
  <si>
    <t>(huópo)</t>
  </si>
  <si>
    <t>活跃／活躍</t>
  </si>
  <si>
    <t>(huóyuè)</t>
  </si>
  <si>
    <t>火柴</t>
  </si>
  <si>
    <t>(huǒchái)</t>
  </si>
  <si>
    <t>伙食</t>
  </si>
  <si>
    <t>(huǒshí)</t>
  </si>
  <si>
    <t>获得／獲得</t>
  </si>
  <si>
    <t>(huòdé)</t>
  </si>
  <si>
    <t>机床／機床</t>
  </si>
  <si>
    <t>(jīchuáng)</t>
  </si>
  <si>
    <t>机关／機關</t>
  </si>
  <si>
    <t>(jīguān)</t>
  </si>
  <si>
    <t>机械／機械</t>
  </si>
  <si>
    <t>(jīxiè)</t>
  </si>
  <si>
    <t>积极／積極</t>
  </si>
  <si>
    <t>(jījí)</t>
  </si>
  <si>
    <t>积极性／積極性</t>
  </si>
  <si>
    <t>(jījíxìng)</t>
  </si>
  <si>
    <t>积累／積累</t>
  </si>
  <si>
    <t>(jīlěi)</t>
  </si>
  <si>
    <t>激动／激動</t>
  </si>
  <si>
    <t>(jīdòng)</t>
  </si>
  <si>
    <t>激烈</t>
  </si>
  <si>
    <t>(jīliè)</t>
  </si>
  <si>
    <t>及格</t>
  </si>
  <si>
    <t>(jígé)</t>
  </si>
  <si>
    <t>及其</t>
  </si>
  <si>
    <t>(jí qí)</t>
  </si>
  <si>
    <t>及时／及時</t>
  </si>
  <si>
    <t>(jíshí)</t>
  </si>
  <si>
    <t>极其／極其</t>
  </si>
  <si>
    <t>(jíqí)</t>
  </si>
  <si>
    <t>急忙</t>
  </si>
  <si>
    <t>(jímáng)</t>
  </si>
  <si>
    <t>集体／集體</t>
  </si>
  <si>
    <t>(jítǐ)</t>
  </si>
  <si>
    <t>集中</t>
  </si>
  <si>
    <t>(jízhōng)</t>
  </si>
  <si>
    <t>几乎／幾乎</t>
  </si>
  <si>
    <t>(jīhū)</t>
  </si>
  <si>
    <t>计算／計算</t>
  </si>
  <si>
    <t>(jìsuàn)</t>
  </si>
  <si>
    <t>记得／記得</t>
  </si>
  <si>
    <t>(jìde)</t>
  </si>
  <si>
    <t>记录／記錄</t>
  </si>
  <si>
    <t>(jìlù)</t>
  </si>
  <si>
    <t>记忆／記憶</t>
  </si>
  <si>
    <t>(jìyì)</t>
  </si>
  <si>
    <t>记者／記者</t>
  </si>
  <si>
    <t>(jìzhě)</t>
  </si>
  <si>
    <t>纪律／紀律</t>
  </si>
  <si>
    <t>(jìlǜ)</t>
  </si>
  <si>
    <t>纪念／紀念</t>
  </si>
  <si>
    <t>(jìniàn)</t>
  </si>
  <si>
    <t>技术员／技術員</t>
  </si>
  <si>
    <t>(jìshùyuán)</t>
  </si>
  <si>
    <t>季节／季節</t>
  </si>
  <si>
    <t>(jìjié)</t>
  </si>
  <si>
    <t>既……也……</t>
  </si>
  <si>
    <t>(jì...yě...)</t>
  </si>
  <si>
    <t>既……又……</t>
  </si>
  <si>
    <t>(jì...yòu...)</t>
  </si>
  <si>
    <t>既然</t>
  </si>
  <si>
    <t>(jìrán)</t>
  </si>
  <si>
    <t>加工</t>
  </si>
  <si>
    <t>(jiāgōng)</t>
  </si>
  <si>
    <t>加强／加強</t>
  </si>
  <si>
    <t>(jiāqiáng)</t>
  </si>
  <si>
    <t>加以</t>
  </si>
  <si>
    <t>(jiāyǐ)</t>
  </si>
  <si>
    <t>家具</t>
  </si>
  <si>
    <t>(jiājù)</t>
  </si>
  <si>
    <t>家乡／家鄉</t>
  </si>
  <si>
    <t>(jiāxiāng)</t>
  </si>
  <si>
    <t>价格／價格</t>
  </si>
  <si>
    <t>(jiàgé)</t>
  </si>
  <si>
    <t>价值／價值</t>
  </si>
  <si>
    <t>(jiàzhí)</t>
  </si>
  <si>
    <t>假条／假條</t>
  </si>
  <si>
    <t>(jiàtiáo)</t>
  </si>
  <si>
    <t>尖锐／尖銳</t>
  </si>
  <si>
    <t>(jiānruì)</t>
  </si>
  <si>
    <t>坚定／堅定</t>
  </si>
  <si>
    <t>(jiāndìng)</t>
  </si>
  <si>
    <t>坚决／堅決</t>
  </si>
  <si>
    <t>(jiānjué)</t>
  </si>
  <si>
    <t>坚强／堅強</t>
  </si>
  <si>
    <t>(jiānqiáng)</t>
  </si>
  <si>
    <t>艰巨／艱巨</t>
  </si>
  <si>
    <t>(jiānjù)</t>
  </si>
  <si>
    <t>艰苦／艱苦</t>
  </si>
  <si>
    <t>(jiānkǔ)</t>
  </si>
  <si>
    <t>减轻／減輕</t>
  </si>
  <si>
    <t>(jiǎnqīng)</t>
  </si>
  <si>
    <t>减少／減少</t>
  </si>
  <si>
    <t>(jiǎnshǎo)</t>
  </si>
  <si>
    <t>建立</t>
  </si>
  <si>
    <t>(jiànlì)</t>
  </si>
  <si>
    <t>建议／建議</t>
  </si>
  <si>
    <t>(jiànyì)</t>
  </si>
  <si>
    <t>建筑／建築</t>
  </si>
  <si>
    <t>(jiànzhù)</t>
  </si>
  <si>
    <t>渐渐／漸漸</t>
  </si>
  <si>
    <t>(jiànjiàn)</t>
  </si>
  <si>
    <t>将要／將要</t>
  </si>
  <si>
    <t>(jiāngyào)</t>
  </si>
  <si>
    <t>讲话／講話</t>
  </si>
  <si>
    <t>(jiǎnghuà)</t>
  </si>
  <si>
    <t>讲座／講座</t>
  </si>
  <si>
    <t>(jiǎngzuò)</t>
  </si>
  <si>
    <t>奖学金／獎學金</t>
  </si>
  <si>
    <t>(jiǎngxuéjīn)</t>
  </si>
  <si>
    <t>降低</t>
  </si>
  <si>
    <t>(jiàngdī)</t>
  </si>
  <si>
    <t>酱油／醬油</t>
  </si>
  <si>
    <t>(jiàngyóu)</t>
  </si>
  <si>
    <t>交换／交換</t>
  </si>
  <si>
    <t>(jiāohuàn)</t>
  </si>
  <si>
    <t>交际／交際</t>
  </si>
  <si>
    <t>(jiāojì)</t>
  </si>
  <si>
    <t>交流</t>
  </si>
  <si>
    <t>(jiāoliú)</t>
  </si>
  <si>
    <t>交通</t>
  </si>
  <si>
    <t>(jiāotōng)</t>
  </si>
  <si>
    <t>郊区／郊區</t>
  </si>
  <si>
    <t>(jiāoqū)</t>
  </si>
  <si>
    <t>骄傲／驕傲</t>
  </si>
  <si>
    <t>(jiāo'ào)</t>
  </si>
  <si>
    <t>叫做</t>
  </si>
  <si>
    <t>(jiàozuò)</t>
  </si>
  <si>
    <t>教材</t>
  </si>
  <si>
    <t>(jiàocái)</t>
  </si>
  <si>
    <t>教师／教師</t>
  </si>
  <si>
    <t>(jiàoshī)</t>
  </si>
  <si>
    <t>教授</t>
  </si>
  <si>
    <t>(jiàoshòu)</t>
  </si>
  <si>
    <t>教学／教學</t>
  </si>
  <si>
    <t>(jiàoxué)</t>
  </si>
  <si>
    <t>教训／教訓</t>
  </si>
  <si>
    <t>(jiàoxun)</t>
  </si>
  <si>
    <t>教员／教員</t>
  </si>
  <si>
    <t>(jiàoyuán)</t>
  </si>
  <si>
    <t>阶段／階段</t>
  </si>
  <si>
    <t>(jiēduàn)</t>
  </si>
  <si>
    <t>阶级／階級</t>
  </si>
  <si>
    <t>(jiējí)</t>
  </si>
  <si>
    <t>接触／接觸</t>
  </si>
  <si>
    <t>(jiēchù)</t>
  </si>
  <si>
    <t>接待</t>
  </si>
  <si>
    <t>(jiēdài)</t>
  </si>
  <si>
    <t>接到</t>
  </si>
  <si>
    <t>(jiēdào)</t>
  </si>
  <si>
    <t>接见／接見</t>
  </si>
  <si>
    <t>(jiējiàn)</t>
  </si>
  <si>
    <t>接近</t>
  </si>
  <si>
    <t>(jiējìn)</t>
  </si>
  <si>
    <t>接受</t>
  </si>
  <si>
    <t>(jiēshòu)</t>
  </si>
  <si>
    <t>街道</t>
  </si>
  <si>
    <t>节省／節省</t>
  </si>
  <si>
    <t>(jiéshěng)</t>
  </si>
  <si>
    <t>节约／節約</t>
  </si>
  <si>
    <t>(jiéyuē)</t>
  </si>
  <si>
    <t>结构／結構</t>
  </si>
  <si>
    <t>(jiégòu)</t>
  </si>
  <si>
    <t>结合／結合</t>
  </si>
  <si>
    <t>(jiéhé)</t>
  </si>
  <si>
    <t>结婚／結婚</t>
  </si>
  <si>
    <t>(jiéhūn)</t>
  </si>
  <si>
    <t>结论／結論</t>
  </si>
  <si>
    <t>(jiélùn)</t>
  </si>
  <si>
    <t>结实／結實</t>
  </si>
  <si>
    <t>(jiēshi)</t>
  </si>
  <si>
    <t>解答</t>
  </si>
  <si>
    <t>(jiědá)</t>
  </si>
  <si>
    <t>解放</t>
  </si>
  <si>
    <t>(jiěfàng)</t>
  </si>
  <si>
    <t>解释／解釋</t>
  </si>
  <si>
    <t>(jiěshì)</t>
  </si>
  <si>
    <t>今后／今後</t>
  </si>
  <si>
    <t>(jīnhòu)</t>
  </si>
  <si>
    <t>金属／金屬</t>
  </si>
  <si>
    <t>(jīnshǔ)</t>
  </si>
  <si>
    <t>仅仅／僅僅</t>
  </si>
  <si>
    <t>(jǐnjǐn)</t>
  </si>
  <si>
    <t>尽管／儘管</t>
  </si>
  <si>
    <t>(jǐnguǎn)</t>
  </si>
  <si>
    <t>尽量／盡量</t>
  </si>
  <si>
    <t>(jìnliàng)</t>
  </si>
  <si>
    <t>近来／近來</t>
  </si>
  <si>
    <t>(jìnlái)</t>
  </si>
  <si>
    <t>进步／進步</t>
  </si>
  <si>
    <t>(jìnbù)</t>
  </si>
  <si>
    <t>进攻／進攻</t>
  </si>
  <si>
    <t>(jìngōng)</t>
  </si>
  <si>
    <t>进化／進化</t>
  </si>
  <si>
    <t>(jìnhuà)</t>
  </si>
  <si>
    <t>进口／進口</t>
  </si>
  <si>
    <t>(jìnkǒu)</t>
  </si>
  <si>
    <t>进入／進入</t>
  </si>
  <si>
    <t>(jìnrù)</t>
  </si>
  <si>
    <t>进修／進修</t>
  </si>
  <si>
    <t>(jìnxiū)</t>
  </si>
  <si>
    <t>进一步／進一步</t>
  </si>
  <si>
    <t>(jìnyībù)</t>
  </si>
  <si>
    <t>禁止</t>
  </si>
  <si>
    <t>(jìnzhǐ)</t>
  </si>
  <si>
    <t>京剧／京劇</t>
  </si>
  <si>
    <t>(Jīngjù)</t>
  </si>
  <si>
    <t>经理／經理</t>
  </si>
  <si>
    <t>(jīnglǐ)</t>
  </si>
  <si>
    <t>经历／經歷</t>
  </si>
  <si>
    <t>(jīnglì)</t>
  </si>
  <si>
    <t>精力</t>
  </si>
  <si>
    <t>警察</t>
  </si>
  <si>
    <t>(jǐngchá)</t>
  </si>
  <si>
    <t>竞赛／競賽</t>
  </si>
  <si>
    <t>(jìngsài)</t>
  </si>
  <si>
    <t>敬爱／敬愛</t>
  </si>
  <si>
    <t>(jìng'ài)</t>
  </si>
  <si>
    <t>敬礼／敬禮</t>
  </si>
  <si>
    <t>(jìnglǐ)</t>
  </si>
  <si>
    <t>镜子／鏡子</t>
  </si>
  <si>
    <t>(jìngzi)</t>
  </si>
  <si>
    <t>纠正／糾正</t>
  </si>
  <si>
    <t>(jiūzhèng)</t>
  </si>
  <si>
    <t>究竟</t>
  </si>
  <si>
    <t>(jiūjìng)</t>
  </si>
  <si>
    <t>就是</t>
  </si>
  <si>
    <t>(jiùshì)</t>
  </si>
  <si>
    <t>局长／局長</t>
  </si>
  <si>
    <t>(júzhǎng)</t>
  </si>
  <si>
    <t>举行／舉行</t>
  </si>
  <si>
    <t>(jǔxíng)</t>
  </si>
  <si>
    <t>巨大</t>
  </si>
  <si>
    <t>(jùdà)</t>
  </si>
  <si>
    <t>拒绝／拒絕</t>
  </si>
  <si>
    <t>(jùjué)</t>
  </si>
  <si>
    <t>具备／具備</t>
  </si>
  <si>
    <t>(jùbèi)</t>
  </si>
  <si>
    <t>具体／具體</t>
  </si>
  <si>
    <t>(jùtǐ)</t>
  </si>
  <si>
    <t>具有</t>
  </si>
  <si>
    <t>(jùyǒu)</t>
  </si>
  <si>
    <t>俱乐部／俱樂部</t>
  </si>
  <si>
    <t>(jùlèbù)</t>
  </si>
  <si>
    <t>剧场／劇場</t>
  </si>
  <si>
    <t>(jùchǎng)</t>
  </si>
  <si>
    <t>据说／據說</t>
  </si>
  <si>
    <t>(jùshuō)</t>
  </si>
  <si>
    <t>距离／距離</t>
  </si>
  <si>
    <t>(jùlí)</t>
  </si>
  <si>
    <t>决心／決心</t>
  </si>
  <si>
    <t>(juéxīn)</t>
  </si>
  <si>
    <t>绝对／絕對</t>
  </si>
  <si>
    <t>(juéduì)</t>
  </si>
  <si>
    <t>觉悟／覺悟</t>
  </si>
  <si>
    <t>(juéwù)</t>
  </si>
  <si>
    <t>军队／軍隊</t>
  </si>
  <si>
    <t>(jūnduì)</t>
  </si>
  <si>
    <t>军事／軍事</t>
  </si>
  <si>
    <t>(jūnshì)</t>
  </si>
  <si>
    <t>开辟／開闢</t>
  </si>
  <si>
    <t>(kāipì)</t>
  </si>
  <si>
    <t>开放／開放</t>
  </si>
  <si>
    <t>(kāifàng)</t>
  </si>
  <si>
    <t>开会／開會</t>
  </si>
  <si>
    <t>(kāihuì)</t>
  </si>
  <si>
    <t>开课／開課</t>
  </si>
  <si>
    <t>(kāikè)</t>
  </si>
  <si>
    <t>开明／開明</t>
  </si>
  <si>
    <t>(kāimíng)</t>
  </si>
  <si>
    <t>开演／開演</t>
  </si>
  <si>
    <t>(kāiyǎn)</t>
  </si>
  <si>
    <t>开展／開展</t>
  </si>
  <si>
    <t>(kāizhǎn)</t>
  </si>
  <si>
    <t>看不起</t>
  </si>
  <si>
    <t>(kànbuqǐ)</t>
  </si>
  <si>
    <t>看法</t>
  </si>
  <si>
    <t>(kànfǎ)</t>
  </si>
  <si>
    <t>看来／看來</t>
  </si>
  <si>
    <t>(kànlái)</t>
  </si>
  <si>
    <t>看样子／看樣子</t>
  </si>
  <si>
    <t>(kànyàngzi)</t>
  </si>
  <si>
    <t>考虑／考慮</t>
  </si>
  <si>
    <t>(kǎolǜ)</t>
  </si>
  <si>
    <t>科长／科長</t>
  </si>
  <si>
    <t>(kēzhǎng)</t>
  </si>
  <si>
    <t>科学家／科學家</t>
  </si>
  <si>
    <t>(kēxuéjiā)</t>
  </si>
  <si>
    <t>科学院／科學院</t>
  </si>
  <si>
    <t>(kēxuéyuàn)</t>
  </si>
  <si>
    <t>科研</t>
  </si>
  <si>
    <t>(kēyán)</t>
  </si>
  <si>
    <t>可爱／可愛</t>
  </si>
  <si>
    <t>(kě'ài)</t>
  </si>
  <si>
    <t>可靠</t>
  </si>
  <si>
    <t>(kěkào)</t>
  </si>
  <si>
    <t>可怜／可憐</t>
  </si>
  <si>
    <t>(kělián)</t>
  </si>
  <si>
    <t>可怕</t>
  </si>
  <si>
    <t>(kěpà)</t>
  </si>
  <si>
    <t>可以</t>
  </si>
  <si>
    <t>(kěyǐ)</t>
  </si>
  <si>
    <t>克服</t>
  </si>
  <si>
    <t>(kèfú)</t>
  </si>
  <si>
    <t>刻苦</t>
  </si>
  <si>
    <t>(kèkǔ)</t>
  </si>
  <si>
    <t>客人</t>
  </si>
  <si>
    <t>(kèrén)</t>
  </si>
  <si>
    <t>课程／課程</t>
  </si>
  <si>
    <t>(kèchéng)</t>
  </si>
  <si>
    <t>肯定</t>
  </si>
  <si>
    <t>(kěndìng)</t>
  </si>
  <si>
    <t>空儿／空兒</t>
  </si>
  <si>
    <t>(kòngr)</t>
  </si>
  <si>
    <t>空间／空間</t>
  </si>
  <si>
    <t>(kōngjiān)</t>
  </si>
  <si>
    <t>空前</t>
  </si>
  <si>
    <t>(kōngqián)</t>
  </si>
  <si>
    <t>空中</t>
  </si>
  <si>
    <t>(kōngzhōng)</t>
  </si>
  <si>
    <t>恐怕</t>
  </si>
  <si>
    <t>(kǒngpà)</t>
  </si>
  <si>
    <t>控制</t>
  </si>
  <si>
    <t>(kòngzhì)</t>
  </si>
  <si>
    <t>口袋</t>
  </si>
  <si>
    <t>(kǒudài)</t>
  </si>
  <si>
    <t>口号／口號</t>
  </si>
  <si>
    <t>(kǒuhào)</t>
  </si>
  <si>
    <t>裤子／褲子</t>
  </si>
  <si>
    <t>(kùzi)</t>
  </si>
  <si>
    <t>快乐／快樂</t>
  </si>
  <si>
    <t>(kuàilè)</t>
  </si>
  <si>
    <t>筷子</t>
  </si>
  <si>
    <t>(kuàizi)</t>
  </si>
  <si>
    <t>扩大／擴大</t>
  </si>
  <si>
    <t>(kuòdà)</t>
  </si>
  <si>
    <t>垃圾</t>
  </si>
  <si>
    <t>(lājī)</t>
  </si>
  <si>
    <t>来不及／來不及</t>
  </si>
  <si>
    <t>(láibují)</t>
  </si>
  <si>
    <t>来得及／來得及</t>
  </si>
  <si>
    <t>(láidejí)</t>
  </si>
  <si>
    <t>来信／來信</t>
  </si>
  <si>
    <t>(láixìn)</t>
  </si>
  <si>
    <t>来自／來自</t>
  </si>
  <si>
    <t>(láizì)</t>
  </si>
  <si>
    <t>朗读／朗讀</t>
  </si>
  <si>
    <t>(lǎngdú)</t>
  </si>
  <si>
    <t>浪费／浪費</t>
  </si>
  <si>
    <t>(làngfèi)</t>
  </si>
  <si>
    <t>老百姓</t>
  </si>
  <si>
    <t>(lǎobǎixìng)</t>
  </si>
  <si>
    <t>老板／老闆</t>
  </si>
  <si>
    <t>(lǎobǎn)</t>
  </si>
  <si>
    <t>老大妈／老大媽</t>
  </si>
  <si>
    <t>(lǎodàmā)</t>
  </si>
  <si>
    <t>老大娘</t>
  </si>
  <si>
    <t>(lǎodàniáng)</t>
  </si>
  <si>
    <t>老大爷／老大爺</t>
  </si>
  <si>
    <t>(lǎodàyé)</t>
  </si>
  <si>
    <t>老虎</t>
  </si>
  <si>
    <t>(lǎohǔ)</t>
  </si>
  <si>
    <t>老人</t>
  </si>
  <si>
    <t>(lǎorén)</t>
  </si>
  <si>
    <t>老实／老實</t>
  </si>
  <si>
    <t>(lǎoshi)</t>
  </si>
  <si>
    <t>老是</t>
  </si>
  <si>
    <t>老太太</t>
  </si>
  <si>
    <t>(lǎotàitai)</t>
  </si>
  <si>
    <t>老头儿／老頭兒</t>
  </si>
  <si>
    <t>(lǎotóur)</t>
  </si>
  <si>
    <t>乐观／樂觀</t>
  </si>
  <si>
    <t>(lèguān)</t>
  </si>
  <si>
    <t>厘米／釐米</t>
  </si>
  <si>
    <t>(límǐ)</t>
  </si>
  <si>
    <t>离婚／離婚</t>
  </si>
  <si>
    <t>(líhūn)</t>
  </si>
  <si>
    <t>礼拜天／禮拜天</t>
  </si>
  <si>
    <t>(lǐbàitiān)</t>
  </si>
  <si>
    <t>礼貌／禮貌</t>
  </si>
  <si>
    <t>(lǐmào)</t>
  </si>
  <si>
    <t>礼堂／禮堂</t>
  </si>
  <si>
    <t>(lǐtáng)</t>
  </si>
  <si>
    <t>里面／裡面</t>
  </si>
  <si>
    <t>(lǐmiàn)</t>
  </si>
  <si>
    <t>理发／理髮</t>
  </si>
  <si>
    <t>(lǐfà)</t>
  </si>
  <si>
    <t>理解</t>
  </si>
  <si>
    <t>(lǐjiě)</t>
  </si>
  <si>
    <t>理论／理論</t>
  </si>
  <si>
    <t>(lǐlùn)</t>
  </si>
  <si>
    <t>理想</t>
  </si>
  <si>
    <t>(lǐxiǎng)</t>
  </si>
  <si>
    <t>理由</t>
  </si>
  <si>
    <t>(lǐyóu)</t>
  </si>
  <si>
    <t>力量</t>
  </si>
  <si>
    <t>(lìliang)</t>
  </si>
  <si>
    <t>力气／力氣</t>
  </si>
  <si>
    <t>(lìqi)</t>
  </si>
  <si>
    <t>力所能及</t>
  </si>
  <si>
    <t>(lìsuǒnéngjí)</t>
  </si>
  <si>
    <t>厉害／厲害</t>
  </si>
  <si>
    <t>(lìhai)</t>
  </si>
  <si>
    <t>立场／立場</t>
  </si>
  <si>
    <t>(lìchǎng)</t>
  </si>
  <si>
    <t>立方</t>
  </si>
  <si>
    <t>(lìfāng)</t>
  </si>
  <si>
    <t>立即</t>
  </si>
  <si>
    <t>(lìjí)</t>
  </si>
  <si>
    <t>利益</t>
  </si>
  <si>
    <t>(lìyì)</t>
  </si>
  <si>
    <t>例子</t>
  </si>
  <si>
    <t>(lìzi)</t>
  </si>
  <si>
    <t>连忙／連忙</t>
  </si>
  <si>
    <t>(liánmáng)</t>
  </si>
  <si>
    <t>连续／連續</t>
  </si>
  <si>
    <t>(liánxù)</t>
  </si>
  <si>
    <t>联合／聯合</t>
  </si>
  <si>
    <t>(liánhé)</t>
  </si>
  <si>
    <t>联欢／聯歡</t>
  </si>
  <si>
    <t>(liánhuān)</t>
  </si>
  <si>
    <t>恋爱／戀愛</t>
  </si>
  <si>
    <t>(liàn'ài)</t>
  </si>
  <si>
    <t>良好</t>
  </si>
  <si>
    <t>(liánghǎo)</t>
  </si>
  <si>
    <t>粮食／糧食</t>
  </si>
  <si>
    <t>(liángshi)</t>
  </si>
  <si>
    <t>聊天</t>
  </si>
  <si>
    <t>(liáotiān)</t>
  </si>
  <si>
    <t>了不起</t>
  </si>
  <si>
    <t>(liǎobùqǐ)</t>
  </si>
  <si>
    <t>邻居／鄰居</t>
  </si>
  <si>
    <t>(línjū)</t>
  </si>
  <si>
    <t>临时／臨時</t>
  </si>
  <si>
    <t>(línshí)</t>
  </si>
  <si>
    <t>灵活／靈活</t>
  </si>
  <si>
    <t>(línghuó)</t>
  </si>
  <si>
    <t>零钱／零錢</t>
  </si>
  <si>
    <t>(língqián)</t>
  </si>
  <si>
    <t>领袖／領袖</t>
  </si>
  <si>
    <t>(lǐngxiù)</t>
  </si>
  <si>
    <t>另外</t>
  </si>
  <si>
    <t>(lìngwài)</t>
  </si>
  <si>
    <t>流利</t>
  </si>
  <si>
    <t>(liúlì)</t>
  </si>
  <si>
    <t>楼梯／樓梯</t>
  </si>
  <si>
    <t>(lóutī)</t>
  </si>
  <si>
    <t>陆续／陸續</t>
  </si>
  <si>
    <t>(lùxù)</t>
  </si>
  <si>
    <t>录像／錄像</t>
  </si>
  <si>
    <t>(lùxiàng)</t>
  </si>
  <si>
    <t>录音机／錄音機</t>
  </si>
  <si>
    <t>(lùyīnjī)</t>
  </si>
  <si>
    <t>路上</t>
  </si>
  <si>
    <t>(lùshàng)</t>
  </si>
  <si>
    <t>路线／路線</t>
  </si>
  <si>
    <t>(lùxiàn)</t>
  </si>
  <si>
    <t>旅馆／旅館</t>
  </si>
  <si>
    <t>(lǚguǎn)</t>
  </si>
  <si>
    <t>旅客</t>
  </si>
  <si>
    <t>(lǚkè)</t>
  </si>
  <si>
    <t>旅途</t>
  </si>
  <si>
    <t>(lǚtú)</t>
  </si>
  <si>
    <t>轮船／輪船</t>
  </si>
  <si>
    <t>(lúnchuán)</t>
  </si>
  <si>
    <t>论文／論文</t>
  </si>
  <si>
    <t>(lùnwén)</t>
  </si>
  <si>
    <t>萝卜／蘿蔔</t>
  </si>
  <si>
    <t>(luóbo)</t>
  </si>
  <si>
    <t>落后／落後</t>
  </si>
  <si>
    <t>(luòhòu)</t>
  </si>
  <si>
    <t>马虎／馬虎</t>
  </si>
  <si>
    <t>(mǎhu)</t>
  </si>
  <si>
    <t>马克／馬克</t>
  </si>
  <si>
    <t>(mǎkè)</t>
  </si>
  <si>
    <t>马路／馬路</t>
  </si>
  <si>
    <t>(mǎlù)</t>
  </si>
  <si>
    <t>码头／碼頭</t>
  </si>
  <si>
    <t>(mǎtou)</t>
  </si>
  <si>
    <t>买卖／買賣</t>
  </si>
  <si>
    <t>(mǎimài)</t>
  </si>
  <si>
    <t>馒头／饅頭</t>
  </si>
  <si>
    <t>(mántou)</t>
  </si>
  <si>
    <t>满足／滿足</t>
  </si>
  <si>
    <t>(mǎnzú)</t>
  </si>
  <si>
    <t>毛病</t>
  </si>
  <si>
    <t>(máobìng)</t>
  </si>
  <si>
    <t>毛巾</t>
  </si>
  <si>
    <t>(máojīn)</t>
  </si>
  <si>
    <t>矛盾</t>
  </si>
  <si>
    <t>(máodùn)</t>
  </si>
  <si>
    <t>贸易／貿易</t>
  </si>
  <si>
    <t>(màoyì)</t>
  </si>
  <si>
    <t>没错／沒錯</t>
  </si>
  <si>
    <t>(méicuò)</t>
  </si>
  <si>
    <t>没什么／沒什麼</t>
  </si>
  <si>
    <t>(méishénme)</t>
  </si>
  <si>
    <t>没事儿／沒事兒</t>
  </si>
  <si>
    <t>(méishìr)</t>
  </si>
  <si>
    <t>没用／沒用</t>
  </si>
  <si>
    <t>(méiyòng)</t>
  </si>
  <si>
    <t>煤气／煤氣</t>
  </si>
  <si>
    <t>(méiqì)</t>
  </si>
  <si>
    <t>美好</t>
  </si>
  <si>
    <t>(měihǎo)</t>
  </si>
  <si>
    <t>美丽／美麗</t>
  </si>
  <si>
    <t>(měilì)</t>
  </si>
  <si>
    <t>美术／美術</t>
  </si>
  <si>
    <t>(měishù)</t>
  </si>
  <si>
    <t>美元</t>
  </si>
  <si>
    <t>(měiyuán)</t>
  </si>
  <si>
    <t>秘密</t>
  </si>
  <si>
    <t>(mìmì)</t>
  </si>
  <si>
    <t>密切</t>
  </si>
  <si>
    <t>(mìqiè)</t>
  </si>
  <si>
    <t>蜜蜂</t>
  </si>
  <si>
    <t>(mìfēng)</t>
  </si>
  <si>
    <t>棉花</t>
  </si>
  <si>
    <t>(miánhua)</t>
  </si>
  <si>
    <t>棉衣</t>
  </si>
  <si>
    <t>(miányī)</t>
  </si>
  <si>
    <t>面积／面積</t>
  </si>
  <si>
    <t>(miànjī)</t>
  </si>
  <si>
    <t>面貌</t>
  </si>
  <si>
    <t>(miànmào)</t>
  </si>
  <si>
    <t>面前</t>
  </si>
  <si>
    <t>(miànqián)</t>
  </si>
  <si>
    <t>描写／描寫</t>
  </si>
  <si>
    <t>(miáoxiě)</t>
  </si>
  <si>
    <t>民主</t>
  </si>
  <si>
    <t>(mínzhǔ)</t>
  </si>
  <si>
    <t>名胜／名勝</t>
  </si>
  <si>
    <t>(míngshèng)</t>
  </si>
  <si>
    <t>明亮</t>
  </si>
  <si>
    <t>(míngliàng)</t>
  </si>
  <si>
    <t>明确／明確</t>
  </si>
  <si>
    <t>(míngquè)</t>
  </si>
  <si>
    <t>明显／明顯</t>
  </si>
  <si>
    <t>(míngxiǎn)</t>
  </si>
  <si>
    <t>命令</t>
  </si>
  <si>
    <t>(mìnglìng)</t>
  </si>
  <si>
    <t>命运／命運</t>
  </si>
  <si>
    <t>(mìngyùn)</t>
  </si>
  <si>
    <t>模仿</t>
  </si>
  <si>
    <t>(mófǎng)</t>
  </si>
  <si>
    <t>模样／模樣</t>
  </si>
  <si>
    <t>(múyàng)</t>
  </si>
  <si>
    <t>墨水儿／墨水兒</t>
  </si>
  <si>
    <t>(mòshuǐr)</t>
  </si>
  <si>
    <t>木头／木頭</t>
  </si>
  <si>
    <t>(mùtou)</t>
  </si>
  <si>
    <t>目标／目標</t>
  </si>
  <si>
    <t>(mùbiāo)</t>
  </si>
  <si>
    <t>目的</t>
  </si>
  <si>
    <t>(mùdi)</t>
  </si>
  <si>
    <t>哪个／哪個</t>
  </si>
  <si>
    <t>(nǎge, něige)</t>
  </si>
  <si>
    <t>哪怕</t>
  </si>
  <si>
    <t>(nǎpà)</t>
  </si>
  <si>
    <t>哪些</t>
  </si>
  <si>
    <t>(nǎxiē, něixiē)</t>
  </si>
  <si>
    <t>内部／內部</t>
  </si>
  <si>
    <t>(nèibù)</t>
  </si>
  <si>
    <t>那边／那邊</t>
  </si>
  <si>
    <t>(nàbiān, nèibiān)</t>
  </si>
  <si>
    <t>奶奶</t>
  </si>
  <si>
    <t>(nǎinai)</t>
  </si>
  <si>
    <t>耐心</t>
  </si>
  <si>
    <t>(nàixīn)</t>
  </si>
  <si>
    <t>耐用</t>
  </si>
  <si>
    <t>(nàiyòng)</t>
  </si>
  <si>
    <t>男人</t>
  </si>
  <si>
    <t>(nánrén)</t>
  </si>
  <si>
    <t>南部</t>
  </si>
  <si>
    <t>(nánbù)</t>
  </si>
  <si>
    <t>南方</t>
  </si>
  <si>
    <t>(nánfāng)</t>
  </si>
  <si>
    <t>南面</t>
  </si>
  <si>
    <t>(nánmiàn)</t>
  </si>
  <si>
    <t>难道／難道</t>
  </si>
  <si>
    <t>(nándào)</t>
  </si>
  <si>
    <t>难过／難過</t>
  </si>
  <si>
    <t>(nánguò)</t>
  </si>
  <si>
    <t>难看／難看</t>
  </si>
  <si>
    <t>(nánkàn)</t>
  </si>
  <si>
    <t>难受／難受</t>
  </si>
  <si>
    <t>(nánshòu)</t>
  </si>
  <si>
    <t>脑袋／腦袋</t>
  </si>
  <si>
    <t>(nǎodai)</t>
  </si>
  <si>
    <t>脑子／腦子</t>
  </si>
  <si>
    <t>(nǎozi)</t>
  </si>
  <si>
    <t>能干／能幹</t>
  </si>
  <si>
    <t>(nénggàn)</t>
  </si>
  <si>
    <t>能力</t>
  </si>
  <si>
    <t>(nénglì)</t>
  </si>
  <si>
    <t>能源</t>
  </si>
  <si>
    <t>(néngyuán)</t>
  </si>
  <si>
    <t>年代</t>
  </si>
  <si>
    <t>(niándài)</t>
  </si>
  <si>
    <t>年龄／年齡</t>
  </si>
  <si>
    <t>(niánlíng)</t>
  </si>
  <si>
    <t>年青</t>
  </si>
  <si>
    <t>(niánqīng)</t>
  </si>
  <si>
    <t>女人</t>
  </si>
  <si>
    <t>(nǚrén)</t>
  </si>
  <si>
    <t>女士</t>
  </si>
  <si>
    <t>(nǚshì)</t>
  </si>
  <si>
    <t>暖气／暖氣</t>
  </si>
  <si>
    <t>(nuǎnqì)</t>
  </si>
  <si>
    <t>盘子／盤子</t>
  </si>
  <si>
    <t>(pánzi)</t>
  </si>
  <si>
    <t>判断／判斷</t>
  </si>
  <si>
    <t>(pànduàn)</t>
  </si>
  <si>
    <t>盼望</t>
  </si>
  <si>
    <t>(pànwàng)</t>
  </si>
  <si>
    <t>配合</t>
  </si>
  <si>
    <t>(pèihé)</t>
  </si>
  <si>
    <t>碰见／碰見</t>
  </si>
  <si>
    <t>(pèngjiàn)</t>
  </si>
  <si>
    <t>批判</t>
  </si>
  <si>
    <t>(pīpàn)</t>
  </si>
  <si>
    <t>批准</t>
  </si>
  <si>
    <t>(pīzhǔn)</t>
  </si>
  <si>
    <t>皮肤／皮膚</t>
  </si>
  <si>
    <t>(pífū)</t>
  </si>
  <si>
    <t>疲劳／疲勞</t>
  </si>
  <si>
    <t>(píláo)</t>
  </si>
  <si>
    <t>脾气／脾氣</t>
  </si>
  <si>
    <t>(píqi)</t>
  </si>
  <si>
    <t>片面</t>
  </si>
  <si>
    <t>(piànmiàn)</t>
  </si>
  <si>
    <t>拼命</t>
  </si>
  <si>
    <t>(pīnmìng)</t>
  </si>
  <si>
    <t>品种／品種</t>
  </si>
  <si>
    <t>(pǐnzhǒng)</t>
  </si>
  <si>
    <t>乒乓球</t>
  </si>
  <si>
    <t>(pīngpāngqiú)</t>
  </si>
  <si>
    <t>平安</t>
  </si>
  <si>
    <t>(píngān)</t>
  </si>
  <si>
    <t>平常</t>
  </si>
  <si>
    <t>(píngcháng)</t>
  </si>
  <si>
    <t>平等</t>
  </si>
  <si>
    <t>(píngděng)</t>
  </si>
  <si>
    <t>平方</t>
  </si>
  <si>
    <t>(píngfāng)</t>
  </si>
  <si>
    <t>平静／平靜</t>
  </si>
  <si>
    <t>(píngjìng)</t>
  </si>
  <si>
    <t>平均</t>
  </si>
  <si>
    <t>(píngjūn)</t>
  </si>
  <si>
    <t>平时／平時</t>
  </si>
  <si>
    <t>(píngshí)</t>
  </si>
  <si>
    <t>平原</t>
  </si>
  <si>
    <t>(píngyuán)</t>
  </si>
  <si>
    <t>瓶子</t>
  </si>
  <si>
    <t>(píngzi)</t>
  </si>
  <si>
    <t>迫切</t>
  </si>
  <si>
    <t>(pòqiè)</t>
  </si>
  <si>
    <t>破坏／破壞</t>
  </si>
  <si>
    <t>(pòhuài)</t>
  </si>
  <si>
    <t>朴素／樸素</t>
  </si>
  <si>
    <t>(pǔsù)</t>
  </si>
  <si>
    <t>普遍</t>
  </si>
  <si>
    <t>(pǔbiàn)</t>
  </si>
  <si>
    <t>普通</t>
  </si>
  <si>
    <t>(pǔtōng)</t>
  </si>
  <si>
    <t>妻子</t>
  </si>
  <si>
    <t>(qīzi)</t>
  </si>
  <si>
    <t>期间／期間</t>
  </si>
  <si>
    <t>(qījiān)</t>
  </si>
  <si>
    <t>欺骗／欺騙</t>
  </si>
  <si>
    <t>(qīpiàn)</t>
  </si>
  <si>
    <t>其次</t>
  </si>
  <si>
    <t>(qícì)</t>
  </si>
  <si>
    <t>其他</t>
  </si>
  <si>
    <t>(qítā)</t>
  </si>
  <si>
    <t>其它</t>
  </si>
  <si>
    <t>其余／其餘</t>
  </si>
  <si>
    <t>(qíyú)</t>
  </si>
  <si>
    <t>其中</t>
  </si>
  <si>
    <t>(qízhōng)</t>
  </si>
  <si>
    <t>奇怪</t>
  </si>
  <si>
    <t>(qíguài)</t>
  </si>
  <si>
    <t>旗子</t>
  </si>
  <si>
    <t>(qízi)</t>
  </si>
  <si>
    <t>企图／企圖</t>
  </si>
  <si>
    <t>(qǐtú)</t>
  </si>
  <si>
    <t>企业／企業</t>
  </si>
  <si>
    <t>(qǐyè)</t>
  </si>
  <si>
    <t>启发／啟發</t>
  </si>
  <si>
    <t>(qǐfā)</t>
  </si>
  <si>
    <t>气候／氣候</t>
  </si>
  <si>
    <t>(qìhòu)</t>
  </si>
  <si>
    <t>气温／氣溫</t>
  </si>
  <si>
    <t>(qìwēn)</t>
  </si>
  <si>
    <t>气象／氣象</t>
  </si>
  <si>
    <t>(qìxiàng)</t>
  </si>
  <si>
    <t>汽油</t>
  </si>
  <si>
    <t>(qìyóu)</t>
  </si>
  <si>
    <t>千万／千萬</t>
  </si>
  <si>
    <t>(qiānwàn)</t>
  </si>
  <si>
    <t>签订／簽訂</t>
  </si>
  <si>
    <t>(qiāndìng)</t>
  </si>
  <si>
    <t>前进／前進</t>
  </si>
  <si>
    <t>(qiánjìn)</t>
  </si>
  <si>
    <t>前面</t>
  </si>
  <si>
    <t>(qiánmian)</t>
  </si>
  <si>
    <t>前年</t>
  </si>
  <si>
    <t>(qiánnián)</t>
  </si>
  <si>
    <t>前天</t>
  </si>
  <si>
    <t>(qiántiān)</t>
  </si>
  <si>
    <t>前途</t>
  </si>
  <si>
    <t>(qiántú)</t>
  </si>
  <si>
    <t>强大／強大</t>
  </si>
  <si>
    <t>(qiángdà)</t>
  </si>
  <si>
    <t>强盗／強盜</t>
  </si>
  <si>
    <t>(qiángdào)</t>
  </si>
  <si>
    <t>强调／強調</t>
  </si>
  <si>
    <t>(qiángdiào)</t>
  </si>
  <si>
    <t>强度／強度</t>
  </si>
  <si>
    <t>(qiángdù)</t>
  </si>
  <si>
    <t>强烈／強烈</t>
  </si>
  <si>
    <t>(qiángliè)</t>
  </si>
  <si>
    <t>悄悄</t>
  </si>
  <si>
    <t>(qiāoqiāo)</t>
  </si>
  <si>
    <t>桥梁／橋樑</t>
  </si>
  <si>
    <t>(qiáoliáng)</t>
  </si>
  <si>
    <t>巧妙</t>
  </si>
  <si>
    <t>(qiǎomiào)</t>
  </si>
  <si>
    <t>亲爱／親愛</t>
  </si>
  <si>
    <t>(qīn'ài)</t>
  </si>
  <si>
    <t>亲戚／親戚</t>
  </si>
  <si>
    <t>(qīnqi)</t>
  </si>
  <si>
    <t>亲切／親切</t>
  </si>
  <si>
    <t>(qīnqiè)</t>
  </si>
  <si>
    <t>亲自／親自</t>
  </si>
  <si>
    <t>(qīnzì)</t>
  </si>
  <si>
    <t>侵略</t>
  </si>
  <si>
    <t>(qīnlüè)</t>
  </si>
  <si>
    <t>轻松／輕鬆</t>
  </si>
  <si>
    <t>(qīngsōng)</t>
  </si>
  <si>
    <t>情景</t>
  </si>
  <si>
    <t>(qíngjǐng)</t>
  </si>
  <si>
    <t>情形</t>
  </si>
  <si>
    <t>(qíngxing)</t>
  </si>
  <si>
    <t>情绪／情緒</t>
  </si>
  <si>
    <t>(qíngxù)</t>
  </si>
  <si>
    <t>请客／請客</t>
  </si>
  <si>
    <t>(qǐngkè)</t>
  </si>
  <si>
    <t>请求／請求</t>
  </si>
  <si>
    <t>(qǐngqiú)</t>
  </si>
  <si>
    <t>庆祝／慶祝</t>
  </si>
  <si>
    <t>(qìngzhù)</t>
  </si>
  <si>
    <t>球场／球場</t>
  </si>
  <si>
    <t>(qiúchǎng)</t>
  </si>
  <si>
    <t>区别／區別</t>
  </si>
  <si>
    <t>(qūbié)</t>
  </si>
  <si>
    <t>取消</t>
  </si>
  <si>
    <t>(qǔxiāo)</t>
  </si>
  <si>
    <t>全面</t>
  </si>
  <si>
    <t>(quánmiàn)</t>
  </si>
  <si>
    <t>缺点／缺點</t>
  </si>
  <si>
    <t>(quēdiǎn)</t>
  </si>
  <si>
    <t>缺乏</t>
  </si>
  <si>
    <t>(quēfá)</t>
  </si>
  <si>
    <t>缺少</t>
  </si>
  <si>
    <t>(quēshǎo)</t>
  </si>
  <si>
    <t>确定／確定</t>
  </si>
  <si>
    <t>(quèdìng)</t>
  </si>
  <si>
    <t>裙子</t>
  </si>
  <si>
    <t>(qúnzi)</t>
  </si>
  <si>
    <t>群众／群眾</t>
  </si>
  <si>
    <t>(qúnzhòng)</t>
  </si>
  <si>
    <t>然而</t>
  </si>
  <si>
    <t>(rán'ér)</t>
  </si>
  <si>
    <t>燃烧／燃燒</t>
  </si>
  <si>
    <t>(ránshāo)</t>
  </si>
  <si>
    <t>热爱／熱愛</t>
  </si>
  <si>
    <t>(rè'ài)</t>
  </si>
  <si>
    <t>热烈／熱烈</t>
  </si>
  <si>
    <t>(rèliè)</t>
  </si>
  <si>
    <t>热闹／熱鬧</t>
  </si>
  <si>
    <t>(rènao)</t>
  </si>
  <si>
    <t>热水瓶／熱水瓶</t>
  </si>
  <si>
    <t>(rèshuǐpíng)</t>
  </si>
  <si>
    <t>热心／熱心</t>
  </si>
  <si>
    <t>(rèxīn)</t>
  </si>
  <si>
    <t>人才</t>
  </si>
  <si>
    <t>(réncái)</t>
  </si>
  <si>
    <t>人工</t>
  </si>
  <si>
    <t>(réngōng)</t>
  </si>
  <si>
    <t>人家</t>
  </si>
  <si>
    <t>(rénjiā)</t>
  </si>
  <si>
    <t>人口</t>
  </si>
  <si>
    <t>(rénkǒu)</t>
  </si>
  <si>
    <t>人类／人類</t>
  </si>
  <si>
    <t>(rénlèi)</t>
  </si>
  <si>
    <t>人民币／人民幣</t>
  </si>
  <si>
    <t>(rénmínbì)</t>
  </si>
  <si>
    <t>人物</t>
  </si>
  <si>
    <t>(rénwù)</t>
  </si>
  <si>
    <t>人员／人員</t>
  </si>
  <si>
    <t>(rényuán)</t>
  </si>
  <si>
    <t>人造</t>
  </si>
  <si>
    <t>(rénzào)</t>
  </si>
  <si>
    <t>认得／認得</t>
  </si>
  <si>
    <t>(rènde)</t>
  </si>
  <si>
    <t>任务／任務</t>
  </si>
  <si>
    <t>(rènwu)</t>
  </si>
  <si>
    <t>仍然</t>
  </si>
  <si>
    <t>(réngrán)</t>
  </si>
  <si>
    <t>日常</t>
  </si>
  <si>
    <t>(rìcháng)</t>
  </si>
  <si>
    <t>日程</t>
  </si>
  <si>
    <t>(rìchéng)</t>
  </si>
  <si>
    <t>日记／日記</t>
  </si>
  <si>
    <t>(rìjì)</t>
  </si>
  <si>
    <t>日期</t>
  </si>
  <si>
    <t>(rìqī)</t>
  </si>
  <si>
    <t>日用品</t>
  </si>
  <si>
    <t>(rìyòngpǐn)</t>
  </si>
  <si>
    <t>日元</t>
  </si>
  <si>
    <t>(rìyuán)</t>
  </si>
  <si>
    <t>如果</t>
  </si>
  <si>
    <t>(rúguǒ)</t>
  </si>
  <si>
    <t>如何</t>
  </si>
  <si>
    <t>(rúhé)</t>
  </si>
  <si>
    <t>如今</t>
  </si>
  <si>
    <t>(rújīn)</t>
  </si>
  <si>
    <t>嗓子</t>
  </si>
  <si>
    <t>(sǎngzi)</t>
  </si>
  <si>
    <t>嫂子</t>
  </si>
  <si>
    <t>(sǎozi)</t>
  </si>
  <si>
    <t>森林</t>
  </si>
  <si>
    <t>(sēnlín)</t>
  </si>
  <si>
    <t>沙发／沙發</t>
  </si>
  <si>
    <t>(shāfā)</t>
  </si>
  <si>
    <t>沙漠</t>
  </si>
  <si>
    <t>(shāmò)</t>
  </si>
  <si>
    <t>沙子</t>
  </si>
  <si>
    <t>(shāzi)</t>
  </si>
  <si>
    <t>山脉／山脈</t>
  </si>
  <si>
    <t>(shānmài)</t>
  </si>
  <si>
    <t>山区／山區</t>
  </si>
  <si>
    <t>(shānqū)</t>
  </si>
  <si>
    <t>善于／善於</t>
  </si>
  <si>
    <t>(shànyú)</t>
  </si>
  <si>
    <t>伤心／傷心</t>
  </si>
  <si>
    <t>(shāngxīn)</t>
  </si>
  <si>
    <t>商场／商場</t>
  </si>
  <si>
    <t>(shāngchǎng)</t>
  </si>
  <si>
    <t>商量</t>
  </si>
  <si>
    <t>(shāngliang)</t>
  </si>
  <si>
    <t>商品</t>
  </si>
  <si>
    <t>(shāngpǐn)</t>
  </si>
  <si>
    <t>商业／商業</t>
  </si>
  <si>
    <t>(shāngyè)</t>
  </si>
  <si>
    <t>上班</t>
  </si>
  <si>
    <t>(shàngbān)</t>
  </si>
  <si>
    <t>上当／上當</t>
  </si>
  <si>
    <t>(shàngdàng)</t>
  </si>
  <si>
    <t>上级／上級</t>
  </si>
  <si>
    <t>(shàngjí)</t>
  </si>
  <si>
    <t>上面</t>
  </si>
  <si>
    <t>(shàngmian)</t>
  </si>
  <si>
    <t>上衣</t>
  </si>
  <si>
    <t>(shàngyī)</t>
  </si>
  <si>
    <t>稍微</t>
  </si>
  <si>
    <t>(shāowēi)</t>
  </si>
  <si>
    <t>勺子</t>
  </si>
  <si>
    <t>(sháozi)</t>
  </si>
  <si>
    <t>少年</t>
  </si>
  <si>
    <t>(shàonián)</t>
  </si>
  <si>
    <t>少数／少數</t>
  </si>
  <si>
    <t>(shǎoshù)</t>
  </si>
  <si>
    <t>舌头／舌頭</t>
  </si>
  <si>
    <t>(shétou)</t>
  </si>
  <si>
    <t>设备／設備</t>
  </si>
  <si>
    <t>(shèbèi)</t>
  </si>
  <si>
    <t>设计／設計</t>
  </si>
  <si>
    <t>(shèjì)</t>
  </si>
  <si>
    <t>身边／身邊</t>
  </si>
  <si>
    <t>(shēnbiān)</t>
  </si>
  <si>
    <t>深厚</t>
  </si>
  <si>
    <t>(shēnhòu)</t>
  </si>
  <si>
    <t>深刻</t>
  </si>
  <si>
    <t>(shēnkè)</t>
  </si>
  <si>
    <t>深入</t>
  </si>
  <si>
    <t>(shēnrù)</t>
  </si>
  <si>
    <t>神经／神經</t>
  </si>
  <si>
    <t>(shénjīng)</t>
  </si>
  <si>
    <t>生长／生長</t>
  </si>
  <si>
    <t>(shēngzhǎng)</t>
  </si>
  <si>
    <t>生动／生動</t>
  </si>
  <si>
    <t>(shēngdòng)</t>
  </si>
  <si>
    <t>生命</t>
  </si>
  <si>
    <t>(shēngmìng)</t>
  </si>
  <si>
    <t>生气／生氣</t>
  </si>
  <si>
    <t>(shēngqì)</t>
  </si>
  <si>
    <t>生物</t>
  </si>
  <si>
    <t>(shēngwù)</t>
  </si>
  <si>
    <t>生意</t>
  </si>
  <si>
    <t>(shēngyì)</t>
  </si>
  <si>
    <t>绳子／繩子</t>
  </si>
  <si>
    <t>(shéngzi)</t>
  </si>
  <si>
    <t>失败／失敗</t>
  </si>
  <si>
    <t>(shībài)</t>
  </si>
  <si>
    <t>失去</t>
  </si>
  <si>
    <t>(shīqù)</t>
  </si>
  <si>
    <t>失望</t>
  </si>
  <si>
    <t>(shīwàng)</t>
  </si>
  <si>
    <t>失业／失業</t>
  </si>
  <si>
    <t>(shīyè)</t>
  </si>
  <si>
    <t>施工</t>
  </si>
  <si>
    <t>(shīgōng)</t>
  </si>
  <si>
    <t>狮子／獅子</t>
  </si>
  <si>
    <t>(shīzi)</t>
  </si>
  <si>
    <t>什么的／什麼的</t>
  </si>
  <si>
    <t>(shénmede)</t>
  </si>
  <si>
    <t>石头／石頭</t>
  </si>
  <si>
    <t>(shítou)</t>
  </si>
  <si>
    <t>石油</t>
  </si>
  <si>
    <t>(shíyóu)</t>
  </si>
  <si>
    <t>时代／時代</t>
  </si>
  <si>
    <t>(shídài)</t>
  </si>
  <si>
    <t>时刻／時刻</t>
  </si>
  <si>
    <t>(shíkè)</t>
  </si>
  <si>
    <t>时期／時期</t>
  </si>
  <si>
    <t>(shíqī)</t>
  </si>
  <si>
    <t>实际／實際</t>
  </si>
  <si>
    <t>(shíjì)</t>
  </si>
  <si>
    <t>实事求是／實事求是</t>
  </si>
  <si>
    <t>(shíshìqiúshì)</t>
  </si>
  <si>
    <t>实行／實行</t>
  </si>
  <si>
    <t>(shíxíng)</t>
  </si>
  <si>
    <t>实用／實用</t>
  </si>
  <si>
    <t>(shíyòng)</t>
  </si>
  <si>
    <t>实在／實在</t>
  </si>
  <si>
    <t>(shízài)</t>
  </si>
  <si>
    <t>食品</t>
  </si>
  <si>
    <t>(shípǐn)</t>
  </si>
  <si>
    <t>食物</t>
  </si>
  <si>
    <t>(shíwù)</t>
  </si>
  <si>
    <t>使用</t>
  </si>
  <si>
    <t>(shǐyòng)</t>
  </si>
  <si>
    <t>始终／始終</t>
  </si>
  <si>
    <t>(shǐzhōng)</t>
  </si>
  <si>
    <t>世纪／世紀</t>
  </si>
  <si>
    <t>(shìjì)</t>
  </si>
  <si>
    <t>市场／市場</t>
  </si>
  <si>
    <t>(shìchǎng)</t>
  </si>
  <si>
    <t>事件</t>
  </si>
  <si>
    <t>(shìjiàn)</t>
  </si>
  <si>
    <t>事实／事實</t>
  </si>
  <si>
    <t>(shìshí)</t>
  </si>
  <si>
    <t>事物</t>
  </si>
  <si>
    <t>(shìwù)</t>
  </si>
  <si>
    <t>事先</t>
  </si>
  <si>
    <t>(shìxiān)</t>
  </si>
  <si>
    <t>事业／事業</t>
  </si>
  <si>
    <t>(shìyè)</t>
  </si>
  <si>
    <t>试卷／試卷</t>
  </si>
  <si>
    <t>(shìjuàn)</t>
  </si>
  <si>
    <t>试验／試驗</t>
  </si>
  <si>
    <t>(shìyàn)</t>
  </si>
  <si>
    <t>适当／適當</t>
  </si>
  <si>
    <t>(shìdàng)</t>
  </si>
  <si>
    <t>适合／適合</t>
  </si>
  <si>
    <t>(shìhé)</t>
  </si>
  <si>
    <t>适应／適應</t>
  </si>
  <si>
    <t>(shìyìng)</t>
  </si>
  <si>
    <t>收获／收穫</t>
  </si>
  <si>
    <t>(shōuhuò)</t>
  </si>
  <si>
    <t>收入</t>
  </si>
  <si>
    <t>(shōurù)</t>
  </si>
  <si>
    <t>收音机／收音機</t>
  </si>
  <si>
    <t>(shōuyīnjī)</t>
  </si>
  <si>
    <t>手段</t>
  </si>
  <si>
    <t>(shǒuduàn)</t>
  </si>
  <si>
    <t>手工</t>
  </si>
  <si>
    <t>(shǒugōng)</t>
  </si>
  <si>
    <t>手帕</t>
  </si>
  <si>
    <t>(shǒupà)</t>
  </si>
  <si>
    <t>手术／手術</t>
  </si>
  <si>
    <t>(shǒushù)</t>
  </si>
  <si>
    <t>手套</t>
  </si>
  <si>
    <t>(shǒutào)</t>
  </si>
  <si>
    <t>手续／手續</t>
  </si>
  <si>
    <t>(shǒuxù)</t>
  </si>
  <si>
    <t>手指</t>
  </si>
  <si>
    <t>(shǒuzhǐ)</t>
  </si>
  <si>
    <t>首先</t>
  </si>
  <si>
    <t>(shǒuxiān)</t>
  </si>
  <si>
    <t>书包／書包</t>
  </si>
  <si>
    <t>(shūbāo)</t>
  </si>
  <si>
    <t>书店／書店</t>
  </si>
  <si>
    <t>(shūdiàn)</t>
  </si>
  <si>
    <t>书记／書記</t>
  </si>
  <si>
    <t>(shūji)</t>
  </si>
  <si>
    <t>书架／書架</t>
  </si>
  <si>
    <t>(shūjià)</t>
  </si>
  <si>
    <t>叔叔</t>
  </si>
  <si>
    <t>(shūshu)</t>
  </si>
  <si>
    <t>舒适／舒適</t>
  </si>
  <si>
    <t>(shūshì)</t>
  </si>
  <si>
    <t>蔬菜／蔬菜</t>
  </si>
  <si>
    <t>(shūcài)</t>
  </si>
  <si>
    <t>熟练／熟練</t>
  </si>
  <si>
    <t>(shúliàn)</t>
  </si>
  <si>
    <t>熟悉</t>
  </si>
  <si>
    <t>(shúxī)</t>
  </si>
  <si>
    <t>暑假</t>
  </si>
  <si>
    <t>(shǔjià)</t>
  </si>
  <si>
    <t>属于／屬於</t>
  </si>
  <si>
    <t>(shǔyú)</t>
  </si>
  <si>
    <t>树林／樹林</t>
  </si>
  <si>
    <t>(shùlín)</t>
  </si>
  <si>
    <t>率领／率領</t>
  </si>
  <si>
    <t>(shuàilǐng)</t>
  </si>
  <si>
    <t>数量／數量</t>
  </si>
  <si>
    <t>(shùliàng)</t>
  </si>
  <si>
    <t>数字／數字</t>
  </si>
  <si>
    <t>(shùzì)</t>
  </si>
  <si>
    <t>双方／雙方</t>
  </si>
  <si>
    <t>(shuāngfāng)</t>
  </si>
  <si>
    <t>水稻</t>
  </si>
  <si>
    <t>(shuǐdào)</t>
  </si>
  <si>
    <t>水泥</t>
  </si>
  <si>
    <t>(shuǐní)</t>
  </si>
  <si>
    <t>顺便／順便</t>
  </si>
  <si>
    <t>(shùnbiàn)</t>
  </si>
  <si>
    <t>顺利／順利</t>
  </si>
  <si>
    <t>(shùnlì)</t>
  </si>
  <si>
    <t>司机／司機</t>
  </si>
  <si>
    <t>(sījī)</t>
  </si>
  <si>
    <t>私人</t>
  </si>
  <si>
    <t>(sīrén)</t>
  </si>
  <si>
    <t>似乎</t>
  </si>
  <si>
    <t>(sìhū)</t>
  </si>
  <si>
    <t>送行</t>
  </si>
  <si>
    <t>(sòngxíng)</t>
  </si>
  <si>
    <t>速度</t>
  </si>
  <si>
    <t>(sùdù)</t>
  </si>
  <si>
    <t>塑料</t>
  </si>
  <si>
    <t>(sùliào)</t>
  </si>
  <si>
    <t>算了</t>
  </si>
  <si>
    <t>(suànle)</t>
  </si>
  <si>
    <t>随便／隨便</t>
  </si>
  <si>
    <t>(suíbiàn)</t>
  </si>
  <si>
    <t>随时／隨時</t>
  </si>
  <si>
    <t>(suíshí)</t>
  </si>
  <si>
    <t>损失／損失</t>
  </si>
  <si>
    <t>(sǔnshī)</t>
  </si>
  <si>
    <t>所谓／所謂</t>
  </si>
  <si>
    <t>(suǒwèi)</t>
  </si>
  <si>
    <t>太太</t>
  </si>
  <si>
    <t>(tàitai)</t>
  </si>
  <si>
    <t>谈话／談話</t>
  </si>
  <si>
    <t>(tánhuà)</t>
  </si>
  <si>
    <t>谈判／談判</t>
  </si>
  <si>
    <t>(tánpàn)</t>
  </si>
  <si>
    <t>毯子</t>
  </si>
  <si>
    <t>(tǎnzi)</t>
  </si>
  <si>
    <t>讨厌／討厭</t>
  </si>
  <si>
    <t>(tǎoyàn)</t>
  </si>
  <si>
    <t>特此</t>
  </si>
  <si>
    <t>(tècǐ)</t>
  </si>
  <si>
    <t>特点／特點</t>
  </si>
  <si>
    <t>(tèdiǎn)</t>
  </si>
  <si>
    <t>特殊</t>
  </si>
  <si>
    <t>(tèshū)</t>
  </si>
  <si>
    <t>提倡</t>
  </si>
  <si>
    <t>(tíchàng)</t>
  </si>
  <si>
    <t>提供</t>
  </si>
  <si>
    <t>(tígōng)</t>
  </si>
  <si>
    <t>提前</t>
  </si>
  <si>
    <t>(tíqián)</t>
  </si>
  <si>
    <t>题目／題目</t>
  </si>
  <si>
    <t>(tímù)</t>
  </si>
  <si>
    <t>体会／體會</t>
  </si>
  <si>
    <t>(tǐhuì)</t>
  </si>
  <si>
    <t>体积／體積</t>
  </si>
  <si>
    <t>(tǐjī)</t>
  </si>
  <si>
    <t>体系／體系</t>
  </si>
  <si>
    <t>(tǐxì)</t>
  </si>
  <si>
    <t>体育场／體育場</t>
  </si>
  <si>
    <t>(tǐyùchǎng)</t>
  </si>
  <si>
    <t>体育馆／體育館</t>
  </si>
  <si>
    <t>(tǐyùguǎn)</t>
  </si>
  <si>
    <t>天真</t>
  </si>
  <si>
    <t>(tiānzhēn)</t>
  </si>
  <si>
    <t>田野</t>
  </si>
  <si>
    <t>(tiányě)</t>
  </si>
  <si>
    <t>调整／調整</t>
  </si>
  <si>
    <t>(tiáozhěng)</t>
  </si>
  <si>
    <t>条约／條約</t>
  </si>
  <si>
    <t>(tiáoyuē)</t>
  </si>
  <si>
    <t>铁路／鐵路</t>
  </si>
  <si>
    <t>(tiělù)</t>
  </si>
  <si>
    <t>听讲／聽講</t>
  </si>
  <si>
    <t>(tīngjiǎng)</t>
  </si>
  <si>
    <t>停止</t>
  </si>
  <si>
    <t>(tíngzhǐ)</t>
  </si>
  <si>
    <t>通讯／通訊</t>
  </si>
  <si>
    <t>(tōngxùn)</t>
  </si>
  <si>
    <t>同情</t>
  </si>
  <si>
    <t>(tóngqíng)</t>
  </si>
  <si>
    <t>同屋</t>
  </si>
  <si>
    <t>(tóngwū)</t>
  </si>
  <si>
    <t>同样／同樣</t>
  </si>
  <si>
    <t>(tóngyàng)</t>
  </si>
  <si>
    <t>统一／統一</t>
  </si>
  <si>
    <t>(tǒngyī)</t>
  </si>
  <si>
    <t>统治／統治</t>
  </si>
  <si>
    <t>(tǒngzhì)</t>
  </si>
  <si>
    <t>痛苦</t>
  </si>
  <si>
    <t>(tòngkǔ)</t>
  </si>
  <si>
    <t>偷偷</t>
  </si>
  <si>
    <t>(tōutōu)</t>
  </si>
  <si>
    <t>头发／頭髮</t>
  </si>
  <si>
    <t>(tóufa)</t>
  </si>
  <si>
    <t>投入</t>
  </si>
  <si>
    <t>(tóurù)</t>
  </si>
  <si>
    <t>突出</t>
  </si>
  <si>
    <t>(tūchū)</t>
  </si>
  <si>
    <t>突击／突擊</t>
  </si>
  <si>
    <t>(tūjī)</t>
  </si>
  <si>
    <t>土地</t>
  </si>
  <si>
    <t>(tǔdì)</t>
  </si>
  <si>
    <t>土豆</t>
  </si>
  <si>
    <t>(tǔdòu)</t>
  </si>
  <si>
    <t>兔子</t>
  </si>
  <si>
    <t>(tùzi)</t>
  </si>
  <si>
    <t>推动</t>
  </si>
  <si>
    <t>(tuīdòng)</t>
  </si>
  <si>
    <t>推广</t>
  </si>
  <si>
    <t>(tuīguǎng)</t>
  </si>
  <si>
    <t>脱离／脫離</t>
  </si>
  <si>
    <t>(tuōlí)</t>
  </si>
  <si>
    <t>外地</t>
  </si>
  <si>
    <t>(wàidì)</t>
  </si>
  <si>
    <t>外交</t>
  </si>
  <si>
    <t>(wàijiāo)</t>
  </si>
  <si>
    <t>外面</t>
  </si>
  <si>
    <t>(wàimian)</t>
  </si>
  <si>
    <t>完整</t>
  </si>
  <si>
    <t>(wánzhěng)</t>
  </si>
  <si>
    <t>网球／網球</t>
  </si>
  <si>
    <t>(wǎngqiú)</t>
  </si>
  <si>
    <t>往往</t>
  </si>
  <si>
    <t>(wǎngwǎng)</t>
  </si>
  <si>
    <t>忘记／忘記</t>
  </si>
  <si>
    <t>(wàngjì)</t>
  </si>
  <si>
    <t>危害</t>
  </si>
  <si>
    <t>(wēihài)</t>
  </si>
  <si>
    <t>危机／危機</t>
  </si>
  <si>
    <t>(wēijī)</t>
  </si>
  <si>
    <t>微笑</t>
  </si>
  <si>
    <t>(wēixiào)</t>
  </si>
  <si>
    <t>围绕／圍繞</t>
  </si>
  <si>
    <t>(wéirào)</t>
  </si>
  <si>
    <t>违反／違反</t>
  </si>
  <si>
    <t>(wéifǎn)</t>
  </si>
  <si>
    <t>维护／維護</t>
  </si>
  <si>
    <t>(wéihù)</t>
  </si>
  <si>
    <t>尾巴</t>
  </si>
  <si>
    <t>(wěiba, yǐba)</t>
  </si>
  <si>
    <t>委员／委員</t>
  </si>
  <si>
    <t>(wěiyuán)</t>
  </si>
  <si>
    <t>卫生／衛生</t>
  </si>
  <si>
    <t>(wèishēng)</t>
  </si>
  <si>
    <t>卫星／衛星</t>
  </si>
  <si>
    <t>(wèixīng)</t>
  </si>
  <si>
    <t>未来／未來</t>
  </si>
  <si>
    <t>(wèilái)</t>
  </si>
  <si>
    <t>位置</t>
  </si>
  <si>
    <t>(wèizhi)</t>
  </si>
  <si>
    <t>味道</t>
  </si>
  <si>
    <t>(wèidao)</t>
  </si>
  <si>
    <t>温度／溫度</t>
  </si>
  <si>
    <t>(wēndù)</t>
  </si>
  <si>
    <t>温暖／溫暖</t>
  </si>
  <si>
    <t>(wēnnuǎn)</t>
  </si>
  <si>
    <t>文件</t>
  </si>
  <si>
    <t>(wénjiàn)</t>
  </si>
  <si>
    <t>文明</t>
  </si>
  <si>
    <t>(wénmíng)</t>
  </si>
  <si>
    <t>文物</t>
  </si>
  <si>
    <t>(wénwù)</t>
  </si>
  <si>
    <t>文字</t>
  </si>
  <si>
    <t>(wénzì)</t>
  </si>
  <si>
    <t>稳定／穩定</t>
  </si>
  <si>
    <t>(wěndìng)</t>
  </si>
  <si>
    <t>问候／問候</t>
  </si>
  <si>
    <t>(wènhòu)</t>
  </si>
  <si>
    <t>污染</t>
  </si>
  <si>
    <t>(wūrǎn)</t>
  </si>
  <si>
    <t>无论／無論</t>
  </si>
  <si>
    <t>(wúlùn)</t>
  </si>
  <si>
    <t>无数／無數</t>
  </si>
  <si>
    <t>(wúshù)</t>
  </si>
  <si>
    <t>无限／無限</t>
  </si>
  <si>
    <t>(wúxiàn)</t>
  </si>
  <si>
    <t>武器</t>
  </si>
  <si>
    <t>(wǔqì)</t>
  </si>
  <si>
    <t>武术／武術</t>
  </si>
  <si>
    <t>(wǔshù)</t>
  </si>
  <si>
    <t>物价／物價</t>
  </si>
  <si>
    <t>(wùjià)</t>
  </si>
  <si>
    <t>物质／物質</t>
  </si>
  <si>
    <t>(wùzhì)</t>
  </si>
  <si>
    <t>误会／誤會</t>
  </si>
  <si>
    <t>(wùhuì)</t>
  </si>
  <si>
    <t>西北</t>
  </si>
  <si>
    <t>(xīběi)</t>
  </si>
  <si>
    <t>西部</t>
  </si>
  <si>
    <t>(xībù)</t>
  </si>
  <si>
    <t>西餐</t>
  </si>
  <si>
    <t>(xīcān)</t>
  </si>
  <si>
    <t>西方</t>
  </si>
  <si>
    <t>(xīfāng)</t>
  </si>
  <si>
    <t>西瓜</t>
  </si>
  <si>
    <t>(xīguā)</t>
  </si>
  <si>
    <t>西红柿／西紅柿</t>
  </si>
  <si>
    <t>(xīhóngshì)</t>
  </si>
  <si>
    <t>西面</t>
  </si>
  <si>
    <t>(xīmiàn)</t>
  </si>
  <si>
    <t>西南</t>
  </si>
  <si>
    <t>(xīnán)</t>
  </si>
  <si>
    <t>吸收</t>
  </si>
  <si>
    <t>(xīshōu)</t>
  </si>
  <si>
    <t>吸烟／吸煙</t>
  </si>
  <si>
    <t>(xīyān)</t>
  </si>
  <si>
    <t>吸引</t>
  </si>
  <si>
    <t>(xīyǐn)</t>
  </si>
  <si>
    <t>牺牲／犧牲</t>
  </si>
  <si>
    <t>(xīshēng)</t>
  </si>
  <si>
    <t>洗衣机／洗衣機</t>
  </si>
  <si>
    <t>(xǐyījī)</t>
  </si>
  <si>
    <t>系统／系統</t>
  </si>
  <si>
    <t>(xìtǒng)</t>
  </si>
  <si>
    <t>细菌／細菌</t>
  </si>
  <si>
    <t>(xìjūn)</t>
  </si>
  <si>
    <t>细心／細心</t>
  </si>
  <si>
    <t>(xìxīn)</t>
  </si>
  <si>
    <t>下班</t>
  </si>
  <si>
    <t>(xiàbān)</t>
  </si>
  <si>
    <t>下面</t>
  </si>
  <si>
    <t>(xiàmian)</t>
  </si>
  <si>
    <t>先后／先後</t>
  </si>
  <si>
    <t>(xiānhòu)</t>
  </si>
  <si>
    <t>先进／先進</t>
  </si>
  <si>
    <t>(xiānjìn)</t>
  </si>
  <si>
    <t>纤维／纖維</t>
  </si>
  <si>
    <t>(xiānwéi)</t>
  </si>
  <si>
    <t>鲜花／鮮花</t>
  </si>
  <si>
    <t>(xiānhuā)</t>
  </si>
  <si>
    <t>显得／顯得</t>
  </si>
  <si>
    <t>(xiǎnde)</t>
  </si>
  <si>
    <t>显然／顯然</t>
  </si>
  <si>
    <t>(xiǎnrán)</t>
  </si>
  <si>
    <t>显著／顯著</t>
  </si>
  <si>
    <t>(xiǎnzhù)</t>
  </si>
  <si>
    <t>现代化／現代化</t>
  </si>
  <si>
    <t>(xiàndàihuà)</t>
  </si>
  <si>
    <t>现实／現實</t>
  </si>
  <si>
    <t>(xiànshí)</t>
  </si>
  <si>
    <t>现象／現象</t>
  </si>
  <si>
    <t>(xiànxiàng)</t>
  </si>
  <si>
    <t>限制</t>
  </si>
  <si>
    <t>(xiànzhì)</t>
  </si>
  <si>
    <t>羡慕</t>
  </si>
  <si>
    <t>(xiànmù)</t>
  </si>
  <si>
    <t>乡下／鄉下</t>
  </si>
  <si>
    <t>(xiāngxia)</t>
  </si>
  <si>
    <t>相当／相當</t>
  </si>
  <si>
    <t>(xiāngdāng)</t>
  </si>
  <si>
    <t>相反</t>
  </si>
  <si>
    <t>(xiāngfǎn)</t>
  </si>
  <si>
    <t>相互</t>
  </si>
  <si>
    <t>(xiānghù)</t>
  </si>
  <si>
    <t>相似</t>
  </si>
  <si>
    <t>(xiāngsì)</t>
  </si>
  <si>
    <t>相同</t>
  </si>
  <si>
    <t>(xiāngtóng)</t>
  </si>
  <si>
    <t>香肠／香腸</t>
  </si>
  <si>
    <t>(xiāngcháng)</t>
  </si>
  <si>
    <t>香皂</t>
  </si>
  <si>
    <t>(xiāngzào)</t>
  </si>
  <si>
    <t>箱子</t>
  </si>
  <si>
    <t>(xiāngzi)</t>
  </si>
  <si>
    <t>详细／詳細</t>
  </si>
  <si>
    <t>(xiángxì)</t>
  </si>
  <si>
    <t>享受</t>
  </si>
  <si>
    <t>(xiǎngshòu)</t>
  </si>
  <si>
    <t>响应／響應</t>
  </si>
  <si>
    <t>(xiǎngyìng)</t>
  </si>
  <si>
    <t>想法</t>
  </si>
  <si>
    <t>(xiǎngfǎ)</t>
  </si>
  <si>
    <t>想念</t>
  </si>
  <si>
    <t>(xiǎngniàn)</t>
  </si>
  <si>
    <t>想象／想像</t>
  </si>
  <si>
    <t>(xiǎngxiàng)</t>
  </si>
  <si>
    <t>项目／項目</t>
  </si>
  <si>
    <t>(xiàngmù)</t>
  </si>
  <si>
    <t>消费／消費</t>
  </si>
  <si>
    <t>(xiāofèi)</t>
  </si>
  <si>
    <t>消化</t>
  </si>
  <si>
    <t>(xiāohuà)</t>
  </si>
  <si>
    <t>消灭／消滅</t>
  </si>
  <si>
    <t>(xiāomiè)</t>
  </si>
  <si>
    <t>消失</t>
  </si>
  <si>
    <t>(xiāoshī)</t>
  </si>
  <si>
    <t>小伙子</t>
  </si>
  <si>
    <t>(xiǎohuǒzi)</t>
  </si>
  <si>
    <t>小麦／小麥</t>
  </si>
  <si>
    <t>(xiǎomài)</t>
  </si>
  <si>
    <t>小朋友</t>
  </si>
  <si>
    <t>(xiǎopéngyou)</t>
  </si>
  <si>
    <t>小说／小說</t>
  </si>
  <si>
    <t>(xiǎoshuō)</t>
  </si>
  <si>
    <t>小心</t>
  </si>
  <si>
    <t>(xiǎoxīn)</t>
  </si>
  <si>
    <t>小学／小學</t>
  </si>
  <si>
    <t>(xiǎoxué)</t>
  </si>
  <si>
    <t>晓得／曉得</t>
  </si>
  <si>
    <t>(xiǎodé)</t>
  </si>
  <si>
    <t>效果</t>
  </si>
  <si>
    <t>(xiàoguǒ)</t>
  </si>
  <si>
    <t>效率</t>
  </si>
  <si>
    <t>(xiàolǜ)</t>
  </si>
  <si>
    <t>校长／校長</t>
  </si>
  <si>
    <t>(xiàozhǎng)</t>
  </si>
  <si>
    <t>笑话／笑話</t>
  </si>
  <si>
    <t>(xiàohua)</t>
  </si>
  <si>
    <t>心得</t>
  </si>
  <si>
    <t>(xīndé)</t>
  </si>
  <si>
    <t>心情</t>
  </si>
  <si>
    <t>(xīnqíng)</t>
  </si>
  <si>
    <t>心脏／心臟</t>
  </si>
  <si>
    <t>(xīnzàng)</t>
  </si>
  <si>
    <t>新鲜／新鮮</t>
  </si>
  <si>
    <t>(xīnxiān)</t>
  </si>
  <si>
    <t>信心</t>
  </si>
  <si>
    <t>(xìnxīn)</t>
  </si>
  <si>
    <t>兴奋／興奮</t>
  </si>
  <si>
    <t>(xīngfèn)</t>
  </si>
  <si>
    <t>兴趣／興趣</t>
  </si>
  <si>
    <t>(xìngqù)</t>
  </si>
  <si>
    <t>星星</t>
  </si>
  <si>
    <t>(xīngxing)</t>
  </si>
  <si>
    <t>行动／行動</t>
  </si>
  <si>
    <t>(xíngdòng)</t>
  </si>
  <si>
    <t>行李</t>
  </si>
  <si>
    <t>(xíngli)</t>
  </si>
  <si>
    <t>形成</t>
  </si>
  <si>
    <t>(xíngchéng)</t>
  </si>
  <si>
    <t>形容</t>
  </si>
  <si>
    <t>(xíngróng)</t>
  </si>
  <si>
    <t>形式</t>
  </si>
  <si>
    <t>(xíngshì)</t>
  </si>
  <si>
    <t>形势／形勢</t>
  </si>
  <si>
    <t>形象</t>
  </si>
  <si>
    <t>(xíngxiàng)</t>
  </si>
  <si>
    <t>形状／形狀</t>
  </si>
  <si>
    <t>(xíngzhuàng)</t>
  </si>
  <si>
    <t>姓名</t>
  </si>
  <si>
    <t>(xìngmíng)</t>
  </si>
  <si>
    <t>性格</t>
  </si>
  <si>
    <t>(xìnggé)</t>
  </si>
  <si>
    <t>性质／性質</t>
  </si>
  <si>
    <t>(xìngzhì)</t>
  </si>
  <si>
    <t>兄弟</t>
  </si>
  <si>
    <t>(xiōngdi)</t>
  </si>
  <si>
    <t>雄伟／雄偉</t>
  </si>
  <si>
    <t>(xióngwěi)</t>
  </si>
  <si>
    <t>熊猫／熊貓</t>
  </si>
  <si>
    <t>(xióngmāo)</t>
  </si>
  <si>
    <t>修改</t>
  </si>
  <si>
    <t>(xiūgǎi)</t>
  </si>
  <si>
    <t>修理</t>
  </si>
  <si>
    <t>(xiūlǐ)</t>
  </si>
  <si>
    <t>虚心／虛心</t>
  </si>
  <si>
    <t>(xūxīn)</t>
  </si>
  <si>
    <t>宣布</t>
  </si>
  <si>
    <t>(xuānbù)</t>
  </si>
  <si>
    <t>宣传／宣傳</t>
  </si>
  <si>
    <t>(xuānchuán)</t>
  </si>
  <si>
    <t>选举／選舉</t>
  </si>
  <si>
    <t>(xuǎnjǔ)</t>
  </si>
  <si>
    <t>选择／選擇</t>
  </si>
  <si>
    <t>(xuǎnzé)</t>
  </si>
  <si>
    <t>学费／學費</t>
  </si>
  <si>
    <t>(xuéfèi)</t>
  </si>
  <si>
    <t>学期／學期</t>
  </si>
  <si>
    <t>(xuéqī)</t>
  </si>
  <si>
    <t>学术／學術</t>
  </si>
  <si>
    <t>(xuéshù)</t>
  </si>
  <si>
    <t>学问／學問</t>
  </si>
  <si>
    <t>(xuéwen)</t>
  </si>
  <si>
    <t>血液</t>
  </si>
  <si>
    <t>(xuèyè)</t>
  </si>
  <si>
    <t>寻找／尋找</t>
  </si>
  <si>
    <t>(xúnzhǎo)</t>
  </si>
  <si>
    <t>训练／訓練</t>
  </si>
  <si>
    <t>(xùnliàn)</t>
  </si>
  <si>
    <t>迅速</t>
  </si>
  <si>
    <t>(xùnsù)</t>
  </si>
  <si>
    <t>压迫／壓迫</t>
  </si>
  <si>
    <t>(yāpò)</t>
  </si>
  <si>
    <t>牙刷</t>
  </si>
  <si>
    <t>(yáshuā)</t>
  </si>
  <si>
    <t>延长／延長</t>
  </si>
  <si>
    <t>(yáncháng)</t>
  </si>
  <si>
    <t>严格／嚴格</t>
  </si>
  <si>
    <t>(yángé)</t>
  </si>
  <si>
    <t>严肃／嚴肅</t>
  </si>
  <si>
    <t>(yánsù)</t>
  </si>
  <si>
    <t>严重／嚴重</t>
  </si>
  <si>
    <t>(yánzhòng)</t>
  </si>
  <si>
    <t>研究所</t>
  </si>
  <si>
    <t>(yánjiūsuǒ)</t>
  </si>
  <si>
    <t>眼镜／眼鏡</t>
  </si>
  <si>
    <t>(yǎnjìng)</t>
  </si>
  <si>
    <t>眼泪／眼淚</t>
  </si>
  <si>
    <t>(yǎnlèi)</t>
  </si>
  <si>
    <t>眼前</t>
  </si>
  <si>
    <t>(yǎnqián)</t>
  </si>
  <si>
    <t>演员／演員</t>
  </si>
  <si>
    <t>(yǎnyuán)</t>
  </si>
  <si>
    <t>阳光／陽光</t>
  </si>
  <si>
    <t>(yángguāng)</t>
  </si>
  <si>
    <t>邀请／邀請</t>
  </si>
  <si>
    <t>(yāoqǐng)</t>
  </si>
  <si>
    <t>要紧／要緊</t>
  </si>
  <si>
    <t>(yàojǐn)</t>
  </si>
  <si>
    <t>爷爷／爺爺</t>
  </si>
  <si>
    <t>(yéye)</t>
  </si>
  <si>
    <t>业务／業務</t>
  </si>
  <si>
    <t>(yèwù)</t>
  </si>
  <si>
    <t>业余／業餘</t>
  </si>
  <si>
    <t>(yèyú)</t>
  </si>
  <si>
    <t>叶子／葉子</t>
  </si>
  <si>
    <t>(yèzi)</t>
  </si>
  <si>
    <t>夜里／夜裡</t>
  </si>
  <si>
    <t>(yèli)</t>
  </si>
  <si>
    <t>夜晚</t>
  </si>
  <si>
    <t>(yèwǎn)</t>
  </si>
  <si>
    <t>一……也……</t>
  </si>
  <si>
    <t>(yī...yě...)</t>
  </si>
  <si>
    <t>一半</t>
  </si>
  <si>
    <t>(yībàn)</t>
  </si>
  <si>
    <t>一边／一邊</t>
  </si>
  <si>
    <t>(yībiān)</t>
  </si>
  <si>
    <t>一道</t>
  </si>
  <si>
    <t>(yīdào)</t>
  </si>
  <si>
    <t>一方……一方面……</t>
  </si>
  <si>
    <t>(yīfāng...yīfāngmiàn...)</t>
  </si>
  <si>
    <t>一齐／一齊</t>
  </si>
  <si>
    <t>(yīqí)</t>
  </si>
  <si>
    <t>一生</t>
  </si>
  <si>
    <t>(yīshēng)</t>
  </si>
  <si>
    <t>一时／一時</t>
  </si>
  <si>
    <t>(yīshí)</t>
  </si>
  <si>
    <t>一同</t>
  </si>
  <si>
    <t>(yītóng)</t>
  </si>
  <si>
    <t>一下子</t>
  </si>
  <si>
    <t>(yīxiàzi)</t>
  </si>
  <si>
    <t>一致</t>
  </si>
  <si>
    <t>(yīzhì)</t>
  </si>
  <si>
    <t>医务室／醫務室</t>
  </si>
  <si>
    <t>(yīwùshì)</t>
  </si>
  <si>
    <t>医学／醫學</t>
  </si>
  <si>
    <t>(yīxué)</t>
  </si>
  <si>
    <t>依靠</t>
  </si>
  <si>
    <t>(yīkào)</t>
  </si>
  <si>
    <t>仪器／儀器</t>
  </si>
  <si>
    <t>(yíqì)</t>
  </si>
  <si>
    <t>移动／移動</t>
  </si>
  <si>
    <t>(yídòng)</t>
  </si>
  <si>
    <t>疑问／疑問</t>
  </si>
  <si>
    <t>(yíwèn)</t>
  </si>
  <si>
    <t>以及</t>
  </si>
  <si>
    <t>(yǐjí)</t>
  </si>
  <si>
    <t>以来／以來</t>
  </si>
  <si>
    <t>(yǐlái)</t>
  </si>
  <si>
    <t>以内／以內</t>
  </si>
  <si>
    <t>(yǐnèi)</t>
  </si>
  <si>
    <t>以上</t>
  </si>
  <si>
    <t>(yǐshàng)</t>
  </si>
  <si>
    <t>以外</t>
  </si>
  <si>
    <t>(yǐwài)</t>
  </si>
  <si>
    <t>以下</t>
  </si>
  <si>
    <t>(yǐxià)</t>
  </si>
  <si>
    <t>议论／議論</t>
  </si>
  <si>
    <t>(yìlùn)</t>
  </si>
  <si>
    <t>异常／異常</t>
  </si>
  <si>
    <t>(yìcháng)</t>
  </si>
  <si>
    <t>意外</t>
  </si>
  <si>
    <t>(yìwài)</t>
  </si>
  <si>
    <t>意志</t>
  </si>
  <si>
    <t>(yìzhì)</t>
  </si>
  <si>
    <t>因此</t>
  </si>
  <si>
    <t>(yīncǐ)</t>
  </si>
  <si>
    <t>因而</t>
  </si>
  <si>
    <t>(yīn'ér)</t>
  </si>
  <si>
    <t>因素</t>
  </si>
  <si>
    <t>(yīnsù)</t>
  </si>
  <si>
    <t>引起</t>
  </si>
  <si>
    <t>(yǐnqǐ)</t>
  </si>
  <si>
    <t>印刷</t>
  </si>
  <si>
    <t>(yìnshuā)</t>
  </si>
  <si>
    <t>印象</t>
  </si>
  <si>
    <t>(yìnxiàng)</t>
  </si>
  <si>
    <t>应当／應當</t>
  </si>
  <si>
    <t>(yīngdāng)</t>
  </si>
  <si>
    <t>应用／應用</t>
  </si>
  <si>
    <t>(yìngyòng)</t>
  </si>
  <si>
    <t>英雄</t>
  </si>
  <si>
    <t>(yīngxióng)</t>
  </si>
  <si>
    <t>英勇</t>
  </si>
  <si>
    <t>(yīngyǒng)</t>
  </si>
  <si>
    <t>迎接</t>
  </si>
  <si>
    <t>(yíngjiē)</t>
  </si>
  <si>
    <t>营养／營養</t>
  </si>
  <si>
    <t>(yíngyǎng)</t>
  </si>
  <si>
    <t>营业／營業</t>
  </si>
  <si>
    <t>(yíngyè)</t>
  </si>
  <si>
    <t>影子</t>
  </si>
  <si>
    <t>(yǐngzi)</t>
  </si>
  <si>
    <t>拥抱／擁抱</t>
  </si>
  <si>
    <t>(yōngbào)</t>
  </si>
  <si>
    <t>拥护／擁護</t>
  </si>
  <si>
    <t>(yōnghù)</t>
  </si>
  <si>
    <t>勇敢</t>
  </si>
  <si>
    <t>(yǒnggǎn)</t>
  </si>
  <si>
    <t>勇气／勇氣</t>
  </si>
  <si>
    <t>(yǒngqì)</t>
  </si>
  <si>
    <t>用不着／用不著</t>
  </si>
  <si>
    <t>(yòngbuzháo)</t>
  </si>
  <si>
    <t>用处／用處</t>
  </si>
  <si>
    <t>(yòngchu)</t>
  </si>
  <si>
    <t>用功</t>
  </si>
  <si>
    <t>(yònggōng)</t>
  </si>
  <si>
    <t>用力</t>
  </si>
  <si>
    <t>(yònglì)</t>
  </si>
  <si>
    <t>优点／優點</t>
  </si>
  <si>
    <t>(yōudiǎn)</t>
  </si>
  <si>
    <t>优良／優良</t>
  </si>
  <si>
    <t>(yōuliáng)</t>
  </si>
  <si>
    <t>优美／優美</t>
  </si>
  <si>
    <t>(yōuměi)</t>
  </si>
  <si>
    <t>优秀／優秀</t>
  </si>
  <si>
    <t>(yōuxiù)</t>
  </si>
  <si>
    <t>悠久</t>
  </si>
  <si>
    <t>(yōujiǔ)</t>
  </si>
  <si>
    <t>由于／由於</t>
  </si>
  <si>
    <t>(yóuyú)</t>
  </si>
  <si>
    <t>游览／遊覽</t>
  </si>
  <si>
    <t>(yóulǎn)</t>
  </si>
  <si>
    <t>游泳池</t>
  </si>
  <si>
    <t>(yóuyǒngchí)</t>
  </si>
  <si>
    <t>有的是</t>
  </si>
  <si>
    <t>(yǒudeshì)</t>
  </si>
  <si>
    <t>有点儿／有點兒</t>
  </si>
  <si>
    <t>(yǒudiǎnr)</t>
  </si>
  <si>
    <t>有关／有關</t>
  </si>
  <si>
    <t>(yǒuguān)</t>
  </si>
  <si>
    <t>有力</t>
  </si>
  <si>
    <t>(yǒulì)</t>
  </si>
  <si>
    <t>有利</t>
  </si>
  <si>
    <t>有趣</t>
  </si>
  <si>
    <t>(yǒuqù)</t>
  </si>
  <si>
    <t>有时／有時</t>
  </si>
  <si>
    <t>(yǒushí)</t>
  </si>
  <si>
    <t>有效</t>
  </si>
  <si>
    <t>(yǒuxiào)</t>
  </si>
  <si>
    <t>有用</t>
  </si>
  <si>
    <t>(yǒuyòng)</t>
  </si>
  <si>
    <t>右边／右邊</t>
  </si>
  <si>
    <t>(yòubian)</t>
  </si>
  <si>
    <t>于是／於是</t>
  </si>
  <si>
    <t>(yúshì)</t>
  </si>
  <si>
    <t>羽毛球</t>
  </si>
  <si>
    <t>(yǔmáoqiú)</t>
  </si>
  <si>
    <t>雨衣</t>
  </si>
  <si>
    <t>(yǔyī)</t>
  </si>
  <si>
    <t>语调／語調</t>
  </si>
  <si>
    <t>(yǔdiào)</t>
  </si>
  <si>
    <t>语气／語氣</t>
  </si>
  <si>
    <t>(yǔqì)</t>
  </si>
  <si>
    <t>语音／語音</t>
  </si>
  <si>
    <t>(yǔyīn)</t>
  </si>
  <si>
    <t>玉米</t>
  </si>
  <si>
    <t>(yùmǐ)</t>
  </si>
  <si>
    <t>预备／預備</t>
  </si>
  <si>
    <t>(yùbèi)</t>
  </si>
  <si>
    <t>遇见／遇見</t>
  </si>
  <si>
    <t>(yùjiàn)</t>
  </si>
  <si>
    <t>原料</t>
  </si>
  <si>
    <t>(yuánliào)</t>
  </si>
  <si>
    <t>原因</t>
  </si>
  <si>
    <t>(yuányīn)</t>
  </si>
  <si>
    <t>原则／原則</t>
  </si>
  <si>
    <t>(yuánzé)</t>
  </si>
  <si>
    <t>圆光／圓光</t>
  </si>
  <si>
    <t>(yuánguāng)</t>
  </si>
  <si>
    <t>圆珠笔／圓珠筆</t>
  </si>
  <si>
    <t>(yuánzhūbǐ)</t>
  </si>
  <si>
    <t>院长／院長</t>
  </si>
  <si>
    <t>(yuànzhǎng)</t>
  </si>
  <si>
    <t>院子</t>
  </si>
  <si>
    <t>(yuànzi)</t>
  </si>
  <si>
    <t>愿望／願望</t>
  </si>
  <si>
    <t>(yuànwàng)</t>
  </si>
  <si>
    <t>约会／約會</t>
  </si>
  <si>
    <t>(yuēhuì)</t>
  </si>
  <si>
    <t>阅读／閱讀</t>
  </si>
  <si>
    <t>(yuèdú)</t>
  </si>
  <si>
    <t>阅览室／閱覽室</t>
  </si>
  <si>
    <t>(yuèlǎnshì)</t>
  </si>
  <si>
    <t>越……越……</t>
  </si>
  <si>
    <t>(yuè...yuè...)</t>
  </si>
  <si>
    <t>越来越……／越來越……</t>
  </si>
  <si>
    <t>(yuèláiyuè...)</t>
  </si>
  <si>
    <t>允许／允許</t>
  </si>
  <si>
    <t>(yǔnxǔ)</t>
  </si>
  <si>
    <t>运动会／運動會</t>
  </si>
  <si>
    <t>(yùndònghuì)</t>
  </si>
  <si>
    <t>运动员／運動員</t>
  </si>
  <si>
    <t>(yùndòngyuán)</t>
  </si>
  <si>
    <t>运输／運輸</t>
  </si>
  <si>
    <t>(yùnshū)</t>
  </si>
  <si>
    <t>运用／運用</t>
  </si>
  <si>
    <t>(yùnyòng)</t>
  </si>
  <si>
    <t>杂技／雜技</t>
  </si>
  <si>
    <t>(zájì)</t>
  </si>
  <si>
    <t>灾害／災害</t>
  </si>
  <si>
    <t>(zāihài)</t>
  </si>
  <si>
    <t>暂时／暫時</t>
  </si>
  <si>
    <t>(zànshí)</t>
  </si>
  <si>
    <t>赞成／贊成</t>
  </si>
  <si>
    <t>(zànchéng)</t>
  </si>
  <si>
    <t>遭到</t>
  </si>
  <si>
    <t>(zāodào)</t>
  </si>
  <si>
    <t>遭受</t>
  </si>
  <si>
    <t>(zāoshòu)</t>
  </si>
  <si>
    <t>糟糕</t>
  </si>
  <si>
    <t>(zāogāo)</t>
  </si>
  <si>
    <t>造句</t>
  </si>
  <si>
    <t>(zàojù)</t>
  </si>
  <si>
    <t>责任／責任</t>
  </si>
  <si>
    <t>(zérèn)</t>
  </si>
  <si>
    <t>增长／增長</t>
  </si>
  <si>
    <t>(zēngzhǎng)</t>
  </si>
  <si>
    <t>展出</t>
  </si>
  <si>
    <t>(zhǎnchū)</t>
  </si>
  <si>
    <t>展开／展開</t>
  </si>
  <si>
    <t>(zhǎnkāi)</t>
  </si>
  <si>
    <t>展览会／展覽會</t>
  </si>
  <si>
    <t>(zhǎnlǎnhuì)</t>
  </si>
  <si>
    <t>战斗／戰鬥</t>
  </si>
  <si>
    <t>(zhàndòu)</t>
  </si>
  <si>
    <t>战胜／戰勝</t>
  </si>
  <si>
    <t>(zhànshèng)</t>
  </si>
  <si>
    <t>战士／戰士</t>
  </si>
  <si>
    <t>(zhànshì)</t>
  </si>
  <si>
    <t>战争／戰爭</t>
  </si>
  <si>
    <t>(zhànzhēng)</t>
  </si>
  <si>
    <t>丈夫</t>
  </si>
  <si>
    <t>(zhàngfu)</t>
  </si>
  <si>
    <t>招待</t>
  </si>
  <si>
    <t>(zhāodài)</t>
  </si>
  <si>
    <t>招待会／招待會</t>
  </si>
  <si>
    <t>(zhāodàihuì)</t>
  </si>
  <si>
    <t>招呼</t>
  </si>
  <si>
    <t>(zhāohu)</t>
  </si>
  <si>
    <t>召开／召開</t>
  </si>
  <si>
    <t>(zhàokāi)</t>
  </si>
  <si>
    <t>照常</t>
  </si>
  <si>
    <t>(zhàocháng)</t>
  </si>
  <si>
    <t>照片</t>
  </si>
  <si>
    <t>(zhàopiàn)</t>
  </si>
  <si>
    <t>哲学／哲學</t>
  </si>
  <si>
    <t>(zhéxué)</t>
  </si>
  <si>
    <t>这边／這邊</t>
  </si>
  <si>
    <t>(zhèbiān)</t>
  </si>
  <si>
    <t>针对／針對</t>
  </si>
  <si>
    <t>(zhēnduì)</t>
  </si>
  <si>
    <t>真理</t>
  </si>
  <si>
    <t>(zhēnlǐ)</t>
  </si>
  <si>
    <t>真实／真實</t>
  </si>
  <si>
    <t>(zhēnshí)</t>
  </si>
  <si>
    <t>争论／爭論</t>
  </si>
  <si>
    <t>(zhēnglùn)</t>
  </si>
  <si>
    <t>争取／爭取</t>
  </si>
  <si>
    <t>(zhēngqǔ)</t>
  </si>
  <si>
    <t>征求／徵求</t>
  </si>
  <si>
    <t>(zhēngqiú)</t>
  </si>
  <si>
    <t>整个／整個</t>
  </si>
  <si>
    <t>(zhěnggè)</t>
  </si>
  <si>
    <t>整理</t>
  </si>
  <si>
    <t>(zhěnglǐ)</t>
  </si>
  <si>
    <t>正常</t>
  </si>
  <si>
    <t>(zhèngcháng)</t>
  </si>
  <si>
    <t>正好</t>
  </si>
  <si>
    <t>(zhènghǎo)</t>
  </si>
  <si>
    <t>正式</t>
  </si>
  <si>
    <t>(zhèngshì)</t>
  </si>
  <si>
    <t>证明／證明</t>
  </si>
  <si>
    <t>(zhèngmíng)</t>
  </si>
  <si>
    <t>政策</t>
  </si>
  <si>
    <t>(zhèngcè)</t>
  </si>
  <si>
    <t>之后／之後</t>
  </si>
  <si>
    <t>(zhīhòu)</t>
  </si>
  <si>
    <t>之前</t>
  </si>
  <si>
    <t>(zhīqián)</t>
  </si>
  <si>
    <t>之上</t>
  </si>
  <si>
    <t>(zhīshàng)</t>
  </si>
  <si>
    <t>之下</t>
  </si>
  <si>
    <t>(zhīxià)</t>
  </si>
  <si>
    <t>之一</t>
  </si>
  <si>
    <t>(zhīyī)</t>
  </si>
  <si>
    <t>之中</t>
  </si>
  <si>
    <t>(zhīzhōng)</t>
  </si>
  <si>
    <t>支持／支援</t>
  </si>
  <si>
    <t>(zhīchí)</t>
  </si>
  <si>
    <t>支援</t>
  </si>
  <si>
    <t>(zhīyuán)</t>
  </si>
  <si>
    <t>执行／執行</t>
  </si>
  <si>
    <t>(zhíxíng)</t>
  </si>
  <si>
    <t>直到</t>
  </si>
  <si>
    <t>(zhídào)</t>
  </si>
  <si>
    <t>直接</t>
  </si>
  <si>
    <t>(zhíjiē)</t>
  </si>
  <si>
    <t>值得</t>
  </si>
  <si>
    <t>(zhíde)</t>
  </si>
  <si>
    <t>职工／職工</t>
  </si>
  <si>
    <t>(zhígōng)</t>
  </si>
  <si>
    <t>职业／職業</t>
  </si>
  <si>
    <t>(zhíyè)</t>
  </si>
  <si>
    <t>植物</t>
  </si>
  <si>
    <t>(zhíwù)</t>
  </si>
  <si>
    <t>只是</t>
  </si>
  <si>
    <t>(zhǐshì)</t>
  </si>
  <si>
    <t>只要</t>
  </si>
  <si>
    <t>(zhǐyào)</t>
  </si>
  <si>
    <t>只有</t>
  </si>
  <si>
    <t>(zhǐyǒu)</t>
  </si>
  <si>
    <t>指出</t>
  </si>
  <si>
    <t>(zhǐchū)</t>
  </si>
  <si>
    <t>指导／指導</t>
  </si>
  <si>
    <t>(zhǐdǎo)</t>
  </si>
  <si>
    <t>指挥／指揮</t>
  </si>
  <si>
    <t>(zhǐhuī)</t>
  </si>
  <si>
    <t>指示</t>
  </si>
  <si>
    <t>至今</t>
  </si>
  <si>
    <t>(zhìjīn)</t>
  </si>
  <si>
    <t>至少</t>
  </si>
  <si>
    <t>(zhìshǎo)</t>
  </si>
  <si>
    <t>制订／制訂</t>
  </si>
  <si>
    <t>(zhìdìng)</t>
  </si>
  <si>
    <t>制定</t>
  </si>
  <si>
    <t>制度</t>
  </si>
  <si>
    <t>(zhìdù)</t>
  </si>
  <si>
    <t>制造／製造</t>
  </si>
  <si>
    <t>(zhìzào)</t>
  </si>
  <si>
    <t>质量／質量</t>
  </si>
  <si>
    <t>(zhìliàng)</t>
  </si>
  <si>
    <t>秩序</t>
  </si>
  <si>
    <t>(zhìxù)</t>
  </si>
  <si>
    <t>中餐</t>
  </si>
  <si>
    <t>(zhōngcān)</t>
  </si>
  <si>
    <t>中心</t>
  </si>
  <si>
    <t>(zhōngxīn)</t>
  </si>
  <si>
    <t>中央</t>
  </si>
  <si>
    <t>(zhōngyāng)</t>
  </si>
  <si>
    <t>中药／中藥</t>
  </si>
  <si>
    <t>(zhōngyào)</t>
  </si>
  <si>
    <t>终于／終於</t>
  </si>
  <si>
    <t>(zhōngyú)</t>
  </si>
  <si>
    <t>种子／種子</t>
  </si>
  <si>
    <t>(zhǒngzi)</t>
  </si>
  <si>
    <t>重大</t>
  </si>
  <si>
    <t>(zhòngdà)</t>
  </si>
  <si>
    <t>重点／重點</t>
  </si>
  <si>
    <t>(zhòngdiǎn)</t>
  </si>
  <si>
    <t>重量</t>
  </si>
  <si>
    <t>(zhòngliàng)</t>
  </si>
  <si>
    <t>重视／重視</t>
  </si>
  <si>
    <t>(zhòngshì)</t>
  </si>
  <si>
    <t>周到</t>
  </si>
  <si>
    <t>(zhōudao)</t>
  </si>
  <si>
    <t>竹子</t>
  </si>
  <si>
    <t>(zhúzi)</t>
  </si>
  <si>
    <t>逐步</t>
  </si>
  <si>
    <t>(zhúbù)</t>
  </si>
  <si>
    <t>逐渐／逐漸</t>
  </si>
  <si>
    <t>(zhújiàn)</t>
  </si>
  <si>
    <t>主动／主動</t>
  </si>
  <si>
    <t>(zhǔdòng)</t>
  </si>
  <si>
    <t>主观／主觀</t>
  </si>
  <si>
    <t>(zhǔguān)</t>
  </si>
  <si>
    <t>主人</t>
  </si>
  <si>
    <t>(zhǔrén)</t>
  </si>
  <si>
    <t>主任</t>
  </si>
  <si>
    <t>(zhǔrèn)</t>
  </si>
  <si>
    <t>主席</t>
  </si>
  <si>
    <t>(zhǔxí)</t>
  </si>
  <si>
    <t>主张／主張</t>
  </si>
  <si>
    <t>(zhǔzhāng)</t>
  </si>
  <si>
    <t>住院</t>
  </si>
  <si>
    <t>(zhùyuàn)</t>
  </si>
  <si>
    <t>祝贺／祝賀</t>
  </si>
  <si>
    <t>(zhùhè)</t>
  </si>
  <si>
    <t>著名</t>
  </si>
  <si>
    <t>(zhùmíng)</t>
  </si>
  <si>
    <t>著作</t>
  </si>
  <si>
    <t>(zhùzuò)</t>
  </si>
  <si>
    <t>抓紧／抓緊</t>
  </si>
  <si>
    <t>(zhuājǐn)</t>
  </si>
  <si>
    <t>专家／專家</t>
  </si>
  <si>
    <t>(zhuānjiā)</t>
  </si>
  <si>
    <t>专门／專門</t>
  </si>
  <si>
    <t>(zhuānmén)</t>
  </si>
  <si>
    <t>专心／專心</t>
  </si>
  <si>
    <t>(zhuānxīn)</t>
  </si>
  <si>
    <t>专业／專業</t>
  </si>
  <si>
    <t>(zhuānyè)</t>
  </si>
  <si>
    <t>转变／轉變</t>
  </si>
  <si>
    <t>(zhuǎnbiàn)</t>
  </si>
  <si>
    <t>转告／轉告</t>
  </si>
  <si>
    <t>(zhuǎngào)</t>
  </si>
  <si>
    <t>庄稼／莊稼</t>
  </si>
  <si>
    <t>庄严／莊嚴</t>
  </si>
  <si>
    <t>(zhuāngyán)</t>
  </si>
  <si>
    <t>状况／狀況</t>
  </si>
  <si>
    <t>(zhuàngkuàng)</t>
  </si>
  <si>
    <t>状态／狀態</t>
  </si>
  <si>
    <t>(zhuàngtài)</t>
  </si>
  <si>
    <t>准确／準確</t>
  </si>
  <si>
    <t>(zhǔnquè)</t>
  </si>
  <si>
    <t>准时／準時</t>
  </si>
  <si>
    <t>(zhǔnshí)</t>
  </si>
  <si>
    <t>仔细／仔細</t>
  </si>
  <si>
    <t>(zǐxì)</t>
  </si>
  <si>
    <t>资料／資料</t>
  </si>
  <si>
    <t>(zīliào)</t>
  </si>
  <si>
    <t>资源／資源</t>
  </si>
  <si>
    <t>(zīyuán)</t>
  </si>
  <si>
    <t>自从／自從</t>
  </si>
  <si>
    <t>(zìcóng)</t>
  </si>
  <si>
    <t>自动／自動</t>
  </si>
  <si>
    <t>(zìdòng)</t>
  </si>
  <si>
    <t>自费／自費</t>
  </si>
  <si>
    <t>(zìfèi)</t>
  </si>
  <si>
    <t>自觉／自覺</t>
  </si>
  <si>
    <t>(zìjué)</t>
  </si>
  <si>
    <t>自然</t>
  </si>
  <si>
    <t>(zìrán)</t>
  </si>
  <si>
    <t>自我</t>
  </si>
  <si>
    <t>(zìwǒ)</t>
  </si>
  <si>
    <t>自学／自學</t>
  </si>
  <si>
    <t>(zìxué)</t>
  </si>
  <si>
    <t>自由</t>
  </si>
  <si>
    <t>(zìyóu)</t>
  </si>
  <si>
    <t>综合／綜合</t>
  </si>
  <si>
    <t>(zōnghé)</t>
  </si>
  <si>
    <t>总结／總結</t>
  </si>
  <si>
    <t>(zǒngjié)</t>
  </si>
  <si>
    <t>总理／總理</t>
  </si>
  <si>
    <t>(zǒnglǐ)</t>
  </si>
  <si>
    <t>总统／總統</t>
  </si>
  <si>
    <t>(zǒngtǒng)</t>
  </si>
  <si>
    <t>走道</t>
  </si>
  <si>
    <t>(zǒudào)</t>
  </si>
  <si>
    <t>钻研／鑽研</t>
  </si>
  <si>
    <t>(zuānyán)</t>
  </si>
  <si>
    <t>最好</t>
  </si>
  <si>
    <t>(zuìhǎo)</t>
  </si>
  <si>
    <t>尊敬</t>
  </si>
  <si>
    <t>(zūnjìng)</t>
  </si>
  <si>
    <t>遵守</t>
  </si>
  <si>
    <t>(zūnshǒu)</t>
  </si>
  <si>
    <t>左边／左邊</t>
  </si>
  <si>
    <t>(zuǒbian)</t>
  </si>
  <si>
    <t>左右</t>
  </si>
  <si>
    <t>(zuǒyòu)</t>
  </si>
  <si>
    <t>作家</t>
  </si>
  <si>
    <t>(zuòjiā)</t>
  </si>
  <si>
    <t>作品</t>
  </si>
  <si>
    <t>(zuòpǐn)</t>
  </si>
  <si>
    <t>作为／作為</t>
  </si>
  <si>
    <t>(zuòwéi)</t>
  </si>
  <si>
    <t>作文</t>
  </si>
  <si>
    <t>(zuòwén)</t>
  </si>
  <si>
    <t>作用</t>
  </si>
  <si>
    <t>(zuòyòng)</t>
  </si>
  <si>
    <t>作者</t>
  </si>
  <si>
    <t>(zuòzhě)</t>
  </si>
  <si>
    <t>坐班</t>
  </si>
  <si>
    <t>(zuòbān)</t>
  </si>
  <si>
    <t>座谈／座談</t>
  </si>
  <si>
    <t>(zuòtán)</t>
  </si>
  <si>
    <t>座位</t>
  </si>
  <si>
    <t>(zuòwèi)</t>
  </si>
  <si>
    <t>做法</t>
  </si>
  <si>
    <t>(zuòfǎ)</t>
  </si>
  <si>
    <t>做客</t>
  </si>
  <si>
    <t>(zuòkè)</t>
  </si>
  <si>
    <t>做梦／做夢</t>
  </si>
  <si>
    <t>(zuòmèng)</t>
  </si>
  <si>
    <t>Character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</si>
</sst>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sz val="13"/>
      <color rgb="FF000000"/>
      <name val="Arial"/>
    </font>
    <font>
      <u/>
      <sz val="10"/>
      <color rgb="FF000000"/>
      <name val="Arial"/>
    </font>
    <font>
      <sz val="10"/>
      <color rgb="FF000000"/>
      <name val="Arial"/>
    </font>
    <font>
      <u/>
      <sz val="13"/>
      <color rgb="FF000000"/>
      <name val="Arial"/>
    </font>
    <font>
      <sz val="13"/>
      <color rgb="FF202124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 applyAlignment="1"/>
    <xf numFmtId="0" fontId="1" fillId="0" borderId="0" xfId="0" applyFont="1" applyAlignment="1"/>
    <xf numFmtId="0" fontId="5" fillId="2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en.wiktionary.org/wiki/%E6%89%8B%E5%B8%95" TargetMode="External"/><Relationship Id="rId1827" Type="http://schemas.openxmlformats.org/officeDocument/2006/relationships/hyperlink" Target="https://en.wiktionary.org/wiki/%E8%AF%AD%E6%B0%94" TargetMode="External"/><Relationship Id="rId21" Type="http://schemas.openxmlformats.org/officeDocument/2006/relationships/hyperlink" Target="https://en.wiktionary.org/wiki/%E7%B7%A8" TargetMode="External"/><Relationship Id="rId170" Type="http://schemas.openxmlformats.org/officeDocument/2006/relationships/hyperlink" Target="https://en.wiktionary.org/wiki/%E6%BB%91" TargetMode="External"/><Relationship Id="rId268" Type="http://schemas.openxmlformats.org/officeDocument/2006/relationships/hyperlink" Target="https://en.wiktionary.org/wiki/%E9%82%81" TargetMode="External"/><Relationship Id="rId475" Type="http://schemas.openxmlformats.org/officeDocument/2006/relationships/hyperlink" Target="https://en.wiktionary.org/wiki/%E5%92%BD" TargetMode="External"/><Relationship Id="rId682" Type="http://schemas.openxmlformats.org/officeDocument/2006/relationships/hyperlink" Target="https://en.wiktionary.org/wiki/%E5%90%83%E6%83%8A" TargetMode="External"/><Relationship Id="rId128" Type="http://schemas.openxmlformats.org/officeDocument/2006/relationships/hyperlink" Target="https://en.wiktionary.org/wiki/%E5%AF%8C" TargetMode="External"/><Relationship Id="rId335" Type="http://schemas.openxmlformats.org/officeDocument/2006/relationships/hyperlink" Target="https://en.wiktionary.org/wiki/%E7%AA%AE" TargetMode="External"/><Relationship Id="rId542" Type="http://schemas.openxmlformats.org/officeDocument/2006/relationships/hyperlink" Target="https://en.wiktionary.org/wiki/%E9%98%BF%E6%8B%89%E4%BC%AF%E8%AF%AD" TargetMode="External"/><Relationship Id="rId987" Type="http://schemas.openxmlformats.org/officeDocument/2006/relationships/hyperlink" Target="https://en.wiktionary.org/wiki/%E5%8F%B7%E5%8F%AC" TargetMode="External"/><Relationship Id="rId1172" Type="http://schemas.openxmlformats.org/officeDocument/2006/relationships/hyperlink" Target="https://en.wiktionary.org/wiki/%E7%A7%91%E9%95%BF" TargetMode="External"/><Relationship Id="rId402" Type="http://schemas.openxmlformats.org/officeDocument/2006/relationships/hyperlink" Target="https://en.wiktionary.org/wiki/%E6%8E%A2" TargetMode="External"/><Relationship Id="rId847" Type="http://schemas.openxmlformats.org/officeDocument/2006/relationships/hyperlink" Target="https://en.wiktionary.org/wiki/%E6%88%BF%E5%AD%90" TargetMode="External"/><Relationship Id="rId1032" Type="http://schemas.openxmlformats.org/officeDocument/2006/relationships/hyperlink" Target="https://en.wiktionary.org/wiki/%E6%9C%BA%E5%BA%8A" TargetMode="External"/><Relationship Id="rId1477" Type="http://schemas.openxmlformats.org/officeDocument/2006/relationships/hyperlink" Target="https://en.wiktionary.org/wiki/%E7%94%9F%E5%8A%A8" TargetMode="External"/><Relationship Id="rId1684" Type="http://schemas.openxmlformats.org/officeDocument/2006/relationships/hyperlink" Target="https://en.wiktionary.org/wiki/%E6%B6%88%E8%B4%B9" TargetMode="External"/><Relationship Id="rId1891" Type="http://schemas.openxmlformats.org/officeDocument/2006/relationships/hyperlink" Target="https://en.wiktionary.org/wiki/%E4%B9%8B%E4%B8%8A" TargetMode="External"/><Relationship Id="rId707" Type="http://schemas.openxmlformats.org/officeDocument/2006/relationships/hyperlink" Target="https://en.wiktionary.org/wiki/%E6%98%A5%E8%8A%82" TargetMode="External"/><Relationship Id="rId914" Type="http://schemas.openxmlformats.org/officeDocument/2006/relationships/hyperlink" Target="https://en.wiktionary.org/wiki/%E5%B7%A5%E4%BC%9A" TargetMode="External"/><Relationship Id="rId1337" Type="http://schemas.openxmlformats.org/officeDocument/2006/relationships/hyperlink" Target="https://en.wiktionary.org/wiki/%E7%9B%BC%E6%9C%9B" TargetMode="External"/><Relationship Id="rId1544" Type="http://schemas.openxmlformats.org/officeDocument/2006/relationships/hyperlink" Target="https://en.wiktionary.org/wiki/%E6%B0%B4%E7%A8%BB" TargetMode="External"/><Relationship Id="rId1751" Type="http://schemas.openxmlformats.org/officeDocument/2006/relationships/hyperlink" Target="https://en.wiktionary.org/wiki/%E4%B8%9A%E5%8A%A1" TargetMode="External"/><Relationship Id="rId1989" Type="http://schemas.openxmlformats.org/officeDocument/2006/relationships/hyperlink" Target="https://en.wiktionary.org/wiki/%E5%81%9A%E6%A2%A6" TargetMode="External"/><Relationship Id="rId43" Type="http://schemas.openxmlformats.org/officeDocument/2006/relationships/hyperlink" Target="https://en.wiktionary.org/wiki/%E6%8A%84" TargetMode="External"/><Relationship Id="rId1404" Type="http://schemas.openxmlformats.org/officeDocument/2006/relationships/hyperlink" Target="https://en.wiktionary.org/wiki/%E8%AF%B7%E5%AE%A2" TargetMode="External"/><Relationship Id="rId1611" Type="http://schemas.openxmlformats.org/officeDocument/2006/relationships/hyperlink" Target="https://en.wiktionary.org/wiki/%E5%9B%B4%E7%BB%95" TargetMode="External"/><Relationship Id="rId1849" Type="http://schemas.openxmlformats.org/officeDocument/2006/relationships/hyperlink" Target="https://en.wiktionary.org/wiki/%E8%BF%90%E7%94%A8" TargetMode="External"/><Relationship Id="rId192" Type="http://schemas.openxmlformats.org/officeDocument/2006/relationships/hyperlink" Target="https://en.wiktionary.org/wiki/%E6%92%BF" TargetMode="External"/><Relationship Id="rId1709" Type="http://schemas.openxmlformats.org/officeDocument/2006/relationships/hyperlink" Target="https://en.wiktionary.org/wiki/%E5%BD%A2%E6%88%90" TargetMode="External"/><Relationship Id="rId1916" Type="http://schemas.openxmlformats.org/officeDocument/2006/relationships/hyperlink" Target="https://en.wiktionary.org/wiki/%E5%88%B6%E9%80%A0" TargetMode="External"/><Relationship Id="rId497" Type="http://schemas.openxmlformats.org/officeDocument/2006/relationships/hyperlink" Target="https://en.wiktionary.org/wiki/%E9%81%87" TargetMode="External"/><Relationship Id="rId357" Type="http://schemas.openxmlformats.org/officeDocument/2006/relationships/hyperlink" Target="https://en.wiktionary.org/wiki/%E5%BC%B1" TargetMode="External"/><Relationship Id="rId1194" Type="http://schemas.openxmlformats.org/officeDocument/2006/relationships/hyperlink" Target="https://en.wiktionary.org/wiki/%E8%A3%A4%E5%AD%90" TargetMode="External"/><Relationship Id="rId217" Type="http://schemas.openxmlformats.org/officeDocument/2006/relationships/hyperlink" Target="https://en.wiktionary.org/wiki/%E6%89%9B" TargetMode="External"/><Relationship Id="rId564" Type="http://schemas.openxmlformats.org/officeDocument/2006/relationships/hyperlink" Target="https://en.wiktionary.org/wiki/%E5%8C%85%E6%8B%AC" TargetMode="External"/><Relationship Id="rId771" Type="http://schemas.openxmlformats.org/officeDocument/2006/relationships/hyperlink" Target="https://en.wiktionary.org/wiki/%E4%BD%8E%E4%B8%8B" TargetMode="External"/><Relationship Id="rId869" Type="http://schemas.openxmlformats.org/officeDocument/2006/relationships/hyperlink" Target="https://en.wiktionary.org/wiki/%E6%9C%8D%E4%BB%8E" TargetMode="External"/><Relationship Id="rId1499" Type="http://schemas.openxmlformats.org/officeDocument/2006/relationships/hyperlink" Target="https://en.wiktionary.org/wiki/%E5%AE%9E%E5%9C%A8" TargetMode="External"/><Relationship Id="rId424" Type="http://schemas.openxmlformats.org/officeDocument/2006/relationships/hyperlink" Target="https://en.wiktionary.org/wiki/%E9%80%8F" TargetMode="External"/><Relationship Id="rId631" Type="http://schemas.openxmlformats.org/officeDocument/2006/relationships/hyperlink" Target="https://en.wiktionary.org/wiki/%E4%B8%8D%E5%B0%91" TargetMode="External"/><Relationship Id="rId729" Type="http://schemas.openxmlformats.org/officeDocument/2006/relationships/hyperlink" Target="https://en.wiktionary.org/wiki/%E5%A4%A7%E5%A4%9A%E6%95%B0" TargetMode="External"/><Relationship Id="rId1054" Type="http://schemas.openxmlformats.org/officeDocument/2006/relationships/hyperlink" Target="https://en.wiktionary.org/wiki/%E7%BA%AA%E5%BF%B5" TargetMode="External"/><Relationship Id="rId1261" Type="http://schemas.openxmlformats.org/officeDocument/2006/relationships/hyperlink" Target="https://en.wiktionary.org/wiki/%E6%97%85%E9%80%94" TargetMode="External"/><Relationship Id="rId1359" Type="http://schemas.openxmlformats.org/officeDocument/2006/relationships/hyperlink" Target="https://en.wiktionary.org/wiki/%E7%A0%B4%E5%9D%8F" TargetMode="External"/><Relationship Id="rId936" Type="http://schemas.openxmlformats.org/officeDocument/2006/relationships/hyperlink" Target="https://en.wiktionary.org/wiki/%E5%8F%A4%E8%80%81" TargetMode="External"/><Relationship Id="rId1121" Type="http://schemas.openxmlformats.org/officeDocument/2006/relationships/hyperlink" Target="https://en.wiktionary.org/wiki/%E5%B0%BD%E7%AE%A1" TargetMode="External"/><Relationship Id="rId1219" Type="http://schemas.openxmlformats.org/officeDocument/2006/relationships/hyperlink" Target="https://en.wiktionary.org/wiki/%E7%A4%BC%E6%8B%9C%E5%A4%A9" TargetMode="External"/><Relationship Id="rId1566" Type="http://schemas.openxmlformats.org/officeDocument/2006/relationships/hyperlink" Target="https://en.wiktionary.org/wiki/%E7%89%B9%E6%AE%8A" TargetMode="External"/><Relationship Id="rId1773" Type="http://schemas.openxmlformats.org/officeDocument/2006/relationships/hyperlink" Target="https://en.wiktionary.org/wiki/%E4%BB%A5%E5%8F%8A" TargetMode="External"/><Relationship Id="rId1980" Type="http://schemas.openxmlformats.org/officeDocument/2006/relationships/hyperlink" Target="https://en.wiktionary.org/wiki/%E4%BD%9C%E4%B8%BA" TargetMode="External"/><Relationship Id="rId65" Type="http://schemas.openxmlformats.org/officeDocument/2006/relationships/hyperlink" Target="https://en.wiktionary.org/wiki/%E5%AD%98" TargetMode="External"/><Relationship Id="rId1426" Type="http://schemas.openxmlformats.org/officeDocument/2006/relationships/hyperlink" Target="https://en.wiktionary.org/wiki/%E4%BA%BA%E5%AE%B6" TargetMode="External"/><Relationship Id="rId1633" Type="http://schemas.openxmlformats.org/officeDocument/2006/relationships/hyperlink" Target="https://en.wiktionary.org/wiki/%E6%AD%A6%E5%99%A8" TargetMode="External"/><Relationship Id="rId1840" Type="http://schemas.openxmlformats.org/officeDocument/2006/relationships/hyperlink" Target="https://en.wiktionary.org/wiki/%E7%BA%A6%E4%BC%9A" TargetMode="External"/><Relationship Id="rId1700" Type="http://schemas.openxmlformats.org/officeDocument/2006/relationships/hyperlink" Target="https://en.wiktionary.org/wiki/%E5%BF%83%E6%83%85" TargetMode="External"/><Relationship Id="rId1938" Type="http://schemas.openxmlformats.org/officeDocument/2006/relationships/hyperlink" Target="https://en.wiktionary.org/wiki/%E4%B8%BB%E5%BC%A0" TargetMode="External"/><Relationship Id="rId281" Type="http://schemas.openxmlformats.org/officeDocument/2006/relationships/hyperlink" Target="https://en.wiktionary.org/wiki/%E5%BB%9F" TargetMode="External"/><Relationship Id="rId141" Type="http://schemas.openxmlformats.org/officeDocument/2006/relationships/hyperlink" Target="https://en.wiktionary.org/wiki/%E4%BE%9B" TargetMode="External"/><Relationship Id="rId379" Type="http://schemas.openxmlformats.org/officeDocument/2006/relationships/hyperlink" Target="https://en.wiktionary.org/wiki/%E7%9C%81" TargetMode="External"/><Relationship Id="rId586" Type="http://schemas.openxmlformats.org/officeDocument/2006/relationships/hyperlink" Target="https://en.wiktionary.org/wiki/%E6%9C%AC%E9%A2%86" TargetMode="External"/><Relationship Id="rId793" Type="http://schemas.openxmlformats.org/officeDocument/2006/relationships/hyperlink" Target="https://en.wiktionary.org/wiki/%E4%B8%9C%E6%96%B9" TargetMode="External"/><Relationship Id="rId7" Type="http://schemas.openxmlformats.org/officeDocument/2006/relationships/hyperlink" Target="https://en.wiktionary.org/wiki/%E6%8B%94" TargetMode="External"/><Relationship Id="rId239" Type="http://schemas.openxmlformats.org/officeDocument/2006/relationships/hyperlink" Target="https://en.wiktionary.org/wiki/%E7%8B%BC" TargetMode="External"/><Relationship Id="rId446" Type="http://schemas.openxmlformats.org/officeDocument/2006/relationships/hyperlink" Target="https://en.wiktionary.org/wiki/%E9%9C%A7" TargetMode="External"/><Relationship Id="rId653" Type="http://schemas.openxmlformats.org/officeDocument/2006/relationships/hyperlink" Target="https://en.wiktionary.org/wiki/%E6%9B%BE%E7%BB%8F" TargetMode="External"/><Relationship Id="rId1076" Type="http://schemas.openxmlformats.org/officeDocument/2006/relationships/hyperlink" Target="https://en.wiktionary.org/wiki/%E5%BB%BA%E7%AB%8B" TargetMode="External"/><Relationship Id="rId1283" Type="http://schemas.openxmlformats.org/officeDocument/2006/relationships/hyperlink" Target="https://en.wiktionary.org/wiki/%E7%BE%8E%E4%B8%BD" TargetMode="External"/><Relationship Id="rId1490" Type="http://schemas.openxmlformats.org/officeDocument/2006/relationships/hyperlink" Target="https://en.wiktionary.org/wiki/%E7%9F%B3%E5%A4%B4" TargetMode="External"/><Relationship Id="rId306" Type="http://schemas.openxmlformats.org/officeDocument/2006/relationships/hyperlink" Target="https://en.wiktionary.org/wiki/%E5%99%B4" TargetMode="External"/><Relationship Id="rId860" Type="http://schemas.openxmlformats.org/officeDocument/2006/relationships/hyperlink" Target="https://en.wiktionary.org/wiki/%E7%B2%89%E7%AC%94" TargetMode="External"/><Relationship Id="rId958" Type="http://schemas.openxmlformats.org/officeDocument/2006/relationships/hyperlink" Target="https://en.wiktionary.org/wiki/%E5%B9%BF%E5%9C%BA" TargetMode="External"/><Relationship Id="rId1143" Type="http://schemas.openxmlformats.org/officeDocument/2006/relationships/hyperlink" Target="https://en.wiktionary.org/wiki/%E5%B0%B1%E6%98%AF" TargetMode="External"/><Relationship Id="rId1588" Type="http://schemas.openxmlformats.org/officeDocument/2006/relationships/hyperlink" Target="https://en.wiktionary.org/wiki/%E7%BB%9F%E6%B2%BB" TargetMode="External"/><Relationship Id="rId1795" Type="http://schemas.openxmlformats.org/officeDocument/2006/relationships/hyperlink" Target="https://en.wiktionary.org/wiki/%E8%90%A5%E4%B8%9A" TargetMode="External"/><Relationship Id="rId87" Type="http://schemas.openxmlformats.org/officeDocument/2006/relationships/hyperlink" Target="https://en.wiktionary.org/wiki/%E9%81%9E" TargetMode="External"/><Relationship Id="rId513" Type="http://schemas.openxmlformats.org/officeDocument/2006/relationships/hyperlink" Target="https://en.wiktionary.org/wiki/%E4%B8%88" TargetMode="External"/><Relationship Id="rId720" Type="http://schemas.openxmlformats.org/officeDocument/2006/relationships/hyperlink" Target="https://en.wiktionary.org/wiki/%E7%AD%94%E6%A1%88" TargetMode="External"/><Relationship Id="rId818" Type="http://schemas.openxmlformats.org/officeDocument/2006/relationships/hyperlink" Target="https://en.wiktionary.org/wiki/%E5%AF%B9%E9%9D%A2" TargetMode="External"/><Relationship Id="rId1350" Type="http://schemas.openxmlformats.org/officeDocument/2006/relationships/hyperlink" Target="https://en.wiktionary.org/wiki/%E5%B9%B3%E5%B8%B8" TargetMode="External"/><Relationship Id="rId1448" Type="http://schemas.openxmlformats.org/officeDocument/2006/relationships/hyperlink" Target="https://en.wiktionary.org/wiki/%E6%B2%99%E5%8F%91" TargetMode="External"/><Relationship Id="rId1655" Type="http://schemas.openxmlformats.org/officeDocument/2006/relationships/hyperlink" Target="https://en.wiktionary.org/wiki/%E4%B8%8B%E9%9D%A2" TargetMode="External"/><Relationship Id="rId1003" Type="http://schemas.openxmlformats.org/officeDocument/2006/relationships/hyperlink" Target="https://en.wiktionary.org/wiki/%E8%83%A1%E5%AD%90" TargetMode="External"/><Relationship Id="rId1210" Type="http://schemas.openxmlformats.org/officeDocument/2006/relationships/hyperlink" Target="https://en.wiktionary.org/wiki/%E8%80%81%E8%99%8E" TargetMode="External"/><Relationship Id="rId1308" Type="http://schemas.openxmlformats.org/officeDocument/2006/relationships/hyperlink" Target="https://en.wiktionary.org/wiki/%E5%93%AA%E4%B8%AA" TargetMode="External"/><Relationship Id="rId1862" Type="http://schemas.openxmlformats.org/officeDocument/2006/relationships/hyperlink" Target="https://en.wiktionary.org/wiki/%E5%B1%95%E8%A7%88%E4%BC%9A" TargetMode="External"/><Relationship Id="rId1515" Type="http://schemas.openxmlformats.org/officeDocument/2006/relationships/hyperlink" Target="https://en.wiktionary.org/wiki/%E9%80%82%E5%90%88" TargetMode="External"/><Relationship Id="rId1722" Type="http://schemas.openxmlformats.org/officeDocument/2006/relationships/hyperlink" Target="https://en.wiktionary.org/wiki/%E4%BF%AE%E7%90%86" TargetMode="External"/><Relationship Id="rId14" Type="http://schemas.openxmlformats.org/officeDocument/2006/relationships/hyperlink" Target="https://en.wiktionary.org/wiki/%E7%A2%91" TargetMode="External"/><Relationship Id="rId163" Type="http://schemas.openxmlformats.org/officeDocument/2006/relationships/hyperlink" Target="https://en.wiktionary.org/wiki/%E5%98%BF" TargetMode="External"/><Relationship Id="rId370" Type="http://schemas.openxmlformats.org/officeDocument/2006/relationships/hyperlink" Target="https://en.wiktionary.org/wiki/%E7%A8%8D" TargetMode="External"/><Relationship Id="rId230" Type="http://schemas.openxmlformats.org/officeDocument/2006/relationships/hyperlink" Target="https://en.wiktionary.org/wiki/%E5%AF%AC" TargetMode="External"/><Relationship Id="rId468" Type="http://schemas.openxmlformats.org/officeDocument/2006/relationships/hyperlink" Target="https://en.wiktionary.org/wiki/%E4%BF%AE" TargetMode="External"/><Relationship Id="rId675" Type="http://schemas.openxmlformats.org/officeDocument/2006/relationships/hyperlink" Target="https://en.wiktionary.org/wiki/%E6%88%90%E7%AB%8B" TargetMode="External"/><Relationship Id="rId882" Type="http://schemas.openxmlformats.org/officeDocument/2006/relationships/hyperlink" Target="https://en.wiktionary.org/wiki/%E5%B9%B2%E6%9D%AF" TargetMode="External"/><Relationship Id="rId1098" Type="http://schemas.openxmlformats.org/officeDocument/2006/relationships/hyperlink" Target="https://en.wiktionary.org/wiki/%E6%95%99%E5%91%98" TargetMode="External"/><Relationship Id="rId328" Type="http://schemas.openxmlformats.org/officeDocument/2006/relationships/hyperlink" Target="https://en.wiktionary.org/wiki/%E6%95%B2" TargetMode="External"/><Relationship Id="rId535" Type="http://schemas.openxmlformats.org/officeDocument/2006/relationships/hyperlink" Target="https://en.wiktionary.org/wiki/%E6%BA%96" TargetMode="External"/><Relationship Id="rId742" Type="http://schemas.openxmlformats.org/officeDocument/2006/relationships/hyperlink" Target="https://en.wiktionary.org/wiki/%E5%A4%A7%E7%BA%A6" TargetMode="External"/><Relationship Id="rId1165" Type="http://schemas.openxmlformats.org/officeDocument/2006/relationships/hyperlink" Target="https://en.wiktionary.org/wiki/%E5%BC%80%E6%BC%94" TargetMode="External"/><Relationship Id="rId1372" Type="http://schemas.openxmlformats.org/officeDocument/2006/relationships/hyperlink" Target="https://en.wiktionary.org/wiki/%E6%97%97%E5%AD%90" TargetMode="External"/><Relationship Id="rId602" Type="http://schemas.openxmlformats.org/officeDocument/2006/relationships/hyperlink" Target="https://en.wiktionary.org/wiki/%E8%A1%A8%E9%9D%A2" TargetMode="External"/><Relationship Id="rId1025" Type="http://schemas.openxmlformats.org/officeDocument/2006/relationships/hyperlink" Target="https://en.wiktionary.org/wiki/%E6%98%8F%E8%BF%B7" TargetMode="External"/><Relationship Id="rId1232" Type="http://schemas.openxmlformats.org/officeDocument/2006/relationships/hyperlink" Target="https://en.wiktionary.org/wiki/%E7%AB%8B%E5%9C%BA" TargetMode="External"/><Relationship Id="rId1677" Type="http://schemas.openxmlformats.org/officeDocument/2006/relationships/hyperlink" Target="https://en.wiktionary.org/wiki/%E8%AF%A6%E7%BB%86" TargetMode="External"/><Relationship Id="rId1884" Type="http://schemas.openxmlformats.org/officeDocument/2006/relationships/hyperlink" Target="https://en.wiktionary.org/wiki/%E6%AD%A3%E5%B8%B8" TargetMode="External"/><Relationship Id="rId907" Type="http://schemas.openxmlformats.org/officeDocument/2006/relationships/hyperlink" Target="https://en.wiktionary.org/wiki/%E6%A0%B9%E6%9C%AC" TargetMode="External"/><Relationship Id="rId1537" Type="http://schemas.openxmlformats.org/officeDocument/2006/relationships/hyperlink" Target="https://en.wiktionary.org/wiki/%E6%9A%91%E5%81%87" TargetMode="External"/><Relationship Id="rId1744" Type="http://schemas.openxmlformats.org/officeDocument/2006/relationships/hyperlink" Target="https://en.wiktionary.org/wiki/%E7%9C%BC%E6%B3%AA" TargetMode="External"/><Relationship Id="rId1951" Type="http://schemas.openxmlformats.org/officeDocument/2006/relationships/hyperlink" Target="https://en.wiktionary.org/wiki/%E5%BA%84%E4%B8%A5" TargetMode="External"/><Relationship Id="rId36" Type="http://schemas.openxmlformats.org/officeDocument/2006/relationships/hyperlink" Target="https://en.wiktionary.org/wiki/%E8%97%8F" TargetMode="External"/><Relationship Id="rId1604" Type="http://schemas.openxmlformats.org/officeDocument/2006/relationships/hyperlink" Target="https://en.wiktionary.org/wiki/%E5%AE%8C%E6%95%B4" TargetMode="External"/><Relationship Id="rId185" Type="http://schemas.openxmlformats.org/officeDocument/2006/relationships/hyperlink" Target="https://en.wiktionary.org/wiki/%E6%97%A2" TargetMode="External"/><Relationship Id="rId1811" Type="http://schemas.openxmlformats.org/officeDocument/2006/relationships/hyperlink" Target="https://en.wiktionary.org/wiki/%E6%B8%B8%E8%A7%88" TargetMode="External"/><Relationship Id="rId1909" Type="http://schemas.openxmlformats.org/officeDocument/2006/relationships/hyperlink" Target="https://en.wiktionary.org/wiki/%E6%8C%87%E6%8C%A5" TargetMode="External"/><Relationship Id="rId392" Type="http://schemas.openxmlformats.org/officeDocument/2006/relationships/hyperlink" Target="https://en.wiktionary.org/wiki/%E7%B5%B2" TargetMode="External"/><Relationship Id="rId697" Type="http://schemas.openxmlformats.org/officeDocument/2006/relationships/hyperlink" Target="https://en.wiktionary.org/wiki/%E5%87%BA%E9%99%A2" TargetMode="External"/><Relationship Id="rId252" Type="http://schemas.openxmlformats.org/officeDocument/2006/relationships/hyperlink" Target="https://en.wiktionary.org/wiki/%E5%85%A9" TargetMode="External"/><Relationship Id="rId1187" Type="http://schemas.openxmlformats.org/officeDocument/2006/relationships/hyperlink" Target="https://en.wiktionary.org/wiki/%E7%A9%BA%E9%97%B4" TargetMode="External"/><Relationship Id="rId112" Type="http://schemas.openxmlformats.org/officeDocument/2006/relationships/hyperlink" Target="https://en.wiktionary.org/wiki/%E9%B5%9D" TargetMode="External"/><Relationship Id="rId557" Type="http://schemas.openxmlformats.org/officeDocument/2006/relationships/hyperlink" Target="https://en.wiktionary.org/wiki/%E5%8A%9E%E4%BA%8B" TargetMode="External"/><Relationship Id="rId764" Type="http://schemas.openxmlformats.org/officeDocument/2006/relationships/hyperlink" Target="https://en.wiktionary.org/wiki/%E9%81%93%E6%AD%89" TargetMode="External"/><Relationship Id="rId971" Type="http://schemas.openxmlformats.org/officeDocument/2006/relationships/hyperlink" Target="https://en.wiktionary.org/wiki/%E8%BF%87%E5%B9%B4" TargetMode="External"/><Relationship Id="rId1394" Type="http://schemas.openxmlformats.org/officeDocument/2006/relationships/hyperlink" Target="https://en.wiktionary.org/wiki/%E5%B7%A7%E5%A6%99" TargetMode="External"/><Relationship Id="rId1699" Type="http://schemas.openxmlformats.org/officeDocument/2006/relationships/hyperlink" Target="https://en.wiktionary.org/wiki/%E5%BF%83%E5%BE%97" TargetMode="External"/><Relationship Id="rId417" Type="http://schemas.openxmlformats.org/officeDocument/2006/relationships/hyperlink" Target="https://en.wiktionary.org/wiki/%E5%90%8C" TargetMode="External"/><Relationship Id="rId624" Type="http://schemas.openxmlformats.org/officeDocument/2006/relationships/hyperlink" Target="https://en.wiktionary.org/wiki/%E4%B8%8D%E7%AE%A1" TargetMode="External"/><Relationship Id="rId831" Type="http://schemas.openxmlformats.org/officeDocument/2006/relationships/hyperlink" Target="https://en.wiktionary.org/wiki/%E5%8F%91%E8%A8%80" TargetMode="External"/><Relationship Id="rId1047" Type="http://schemas.openxmlformats.org/officeDocument/2006/relationships/hyperlink" Target="https://en.wiktionary.org/wiki/%E5%87%A0%E4%B9%8E" TargetMode="External"/><Relationship Id="rId1254" Type="http://schemas.openxmlformats.org/officeDocument/2006/relationships/hyperlink" Target="https://en.wiktionary.org/wiki/%E9%99%86%E7%BB%AD" TargetMode="External"/><Relationship Id="rId1461" Type="http://schemas.openxmlformats.org/officeDocument/2006/relationships/hyperlink" Target="https://en.wiktionary.org/wiki/%E4%B8%8A%E7%BA%A7" TargetMode="External"/><Relationship Id="rId929" Type="http://schemas.openxmlformats.org/officeDocument/2006/relationships/hyperlink" Target="https://en.wiktionary.org/wiki/%E5%85%B1%E5%90%8C" TargetMode="External"/><Relationship Id="rId1114" Type="http://schemas.openxmlformats.org/officeDocument/2006/relationships/hyperlink" Target="https://en.wiktionary.org/wiki/%E7%BB%93%E5%AE%9E" TargetMode="External"/><Relationship Id="rId1321" Type="http://schemas.openxmlformats.org/officeDocument/2006/relationships/hyperlink" Target="https://en.wiktionary.org/wiki/%E9%9A%BE%E8%BF%87" TargetMode="External"/><Relationship Id="rId1559" Type="http://schemas.openxmlformats.org/officeDocument/2006/relationships/hyperlink" Target="https://en.wiktionary.org/wiki/%E5%A4%AA%E5%A4%AA" TargetMode="External"/><Relationship Id="rId1766" Type="http://schemas.openxmlformats.org/officeDocument/2006/relationships/hyperlink" Target="https://en.wiktionary.org/wiki/%E4%B8%80%E8%87%B4" TargetMode="External"/><Relationship Id="rId1973" Type="http://schemas.openxmlformats.org/officeDocument/2006/relationships/hyperlink" Target="https://en.wiktionary.org/wiki/%E6%9C%80%E5%A5%BD" TargetMode="External"/><Relationship Id="rId58" Type="http://schemas.openxmlformats.org/officeDocument/2006/relationships/hyperlink" Target="https://en.wiktionary.org/wiki/%E5%82%B3" TargetMode="External"/><Relationship Id="rId1419" Type="http://schemas.openxmlformats.org/officeDocument/2006/relationships/hyperlink" Target="https://en.wiktionary.org/wiki/%E7%83%AD%E7%88%B1" TargetMode="External"/><Relationship Id="rId1626" Type="http://schemas.openxmlformats.org/officeDocument/2006/relationships/hyperlink" Target="https://en.wiktionary.org/wiki/%E6%96%87%E5%AD%97" TargetMode="External"/><Relationship Id="rId1833" Type="http://schemas.openxmlformats.org/officeDocument/2006/relationships/hyperlink" Target="https://en.wiktionary.org/wiki/%E5%8E%9F%E5%9B%A0" TargetMode="External"/><Relationship Id="rId1900" Type="http://schemas.openxmlformats.org/officeDocument/2006/relationships/hyperlink" Target="https://en.wiktionary.org/wiki/%E5%80%BC%E5%BE%97" TargetMode="External"/><Relationship Id="rId274" Type="http://schemas.openxmlformats.org/officeDocument/2006/relationships/hyperlink" Target="https://en.wiktionary.org/wiki/%E7%BE%8E" TargetMode="External"/><Relationship Id="rId481" Type="http://schemas.openxmlformats.org/officeDocument/2006/relationships/hyperlink" Target="https://en.wiktionary.org/wiki/%E6%A8%A3" TargetMode="External"/><Relationship Id="rId134" Type="http://schemas.openxmlformats.org/officeDocument/2006/relationships/hyperlink" Target="https://en.wiktionary.org/wiki/%E8%B6%95" TargetMode="External"/><Relationship Id="rId579" Type="http://schemas.openxmlformats.org/officeDocument/2006/relationships/hyperlink" Target="https://en.wiktionary.org/wiki/%E6%82%B2%E7%97%9B" TargetMode="External"/><Relationship Id="rId786" Type="http://schemas.openxmlformats.org/officeDocument/2006/relationships/hyperlink" Target="https://en.wiktionary.org/wiki/%E7%94%B5%E8%A7%86%E5%8F%B0" TargetMode="External"/><Relationship Id="rId993" Type="http://schemas.openxmlformats.org/officeDocument/2006/relationships/hyperlink" Target="https://en.wiktionary.org/wiki/%E7%BA%A2%E8%8C%B6" TargetMode="External"/><Relationship Id="rId341" Type="http://schemas.openxmlformats.org/officeDocument/2006/relationships/hyperlink" Target="https://en.wiktionary.org/wiki/%E5%8B%B8" TargetMode="External"/><Relationship Id="rId439" Type="http://schemas.openxmlformats.org/officeDocument/2006/relationships/hyperlink" Target="https://en.wiktionary.org/wiki/%E8%83%83" TargetMode="External"/><Relationship Id="rId646" Type="http://schemas.openxmlformats.org/officeDocument/2006/relationships/hyperlink" Target="https://en.wiktionary.org/wiki/%E9%87%87%E7%94%A8" TargetMode="External"/><Relationship Id="rId1069" Type="http://schemas.openxmlformats.org/officeDocument/2006/relationships/hyperlink" Target="https://en.wiktionary.org/wiki/%E5%9D%9A%E5%AE%9A" TargetMode="External"/><Relationship Id="rId1276" Type="http://schemas.openxmlformats.org/officeDocument/2006/relationships/hyperlink" Target="https://en.wiktionary.org/wiki/%E8%B4%B8%E6%98%93" TargetMode="External"/><Relationship Id="rId1483" Type="http://schemas.openxmlformats.org/officeDocument/2006/relationships/hyperlink" Target="https://en.wiktionary.org/wiki/%E5%A4%B1%E8%B4%A5" TargetMode="External"/><Relationship Id="rId201" Type="http://schemas.openxmlformats.org/officeDocument/2006/relationships/hyperlink" Target="https://en.wiktionary.org/wiki/%E8%BC%83" TargetMode="External"/><Relationship Id="rId506" Type="http://schemas.openxmlformats.org/officeDocument/2006/relationships/hyperlink" Target="https://en.wiktionary.org/wiki/%E5%92%8B" TargetMode="External"/><Relationship Id="rId853" Type="http://schemas.openxmlformats.org/officeDocument/2006/relationships/hyperlink" Target="https://en.wiktionary.org/wiki/%E9%9D%9E%E2%80%A6%E2%80%A6%E4%B8%8D%E5%8F%AF" TargetMode="External"/><Relationship Id="rId1136" Type="http://schemas.openxmlformats.org/officeDocument/2006/relationships/hyperlink" Target="https://en.wiktionary.org/wiki/%E8%AD%A6%E5%AF%9F" TargetMode="External"/><Relationship Id="rId1690" Type="http://schemas.openxmlformats.org/officeDocument/2006/relationships/hyperlink" Target="https://en.wiktionary.org/wiki/%E5%B0%8F%E6%9C%8B%E5%8F%8B" TargetMode="External"/><Relationship Id="rId1788" Type="http://schemas.openxmlformats.org/officeDocument/2006/relationships/hyperlink" Target="https://en.wiktionary.org/wiki/%E5%8D%B0%E8%B1%A1" TargetMode="External"/><Relationship Id="rId713" Type="http://schemas.openxmlformats.org/officeDocument/2006/relationships/hyperlink" Target="https://en.wiktionary.org/wiki/%E4%BB%8E%E6%9D%A5" TargetMode="External"/><Relationship Id="rId920" Type="http://schemas.openxmlformats.org/officeDocument/2006/relationships/hyperlink" Target="https://en.wiktionary.org/wiki/%E5%85%AC%E5%BC%80" TargetMode="External"/><Relationship Id="rId1343" Type="http://schemas.openxmlformats.org/officeDocument/2006/relationships/hyperlink" Target="https://en.wiktionary.org/wiki/%E7%96%B2%E5%8A%B3" TargetMode="External"/><Relationship Id="rId1550" Type="http://schemas.openxmlformats.org/officeDocument/2006/relationships/hyperlink" Target="https://en.wiktionary.org/wiki/%E4%BC%BC%E4%B9%8E" TargetMode="External"/><Relationship Id="rId1648" Type="http://schemas.openxmlformats.org/officeDocument/2006/relationships/hyperlink" Target="https://en.wiktionary.org/wiki/%E5%90%B8%E5%BC%95" TargetMode="External"/><Relationship Id="rId1203" Type="http://schemas.openxmlformats.org/officeDocument/2006/relationships/hyperlink" Target="https://en.wiktionary.org/wiki/%E6%9C%97%E8%AF%BB" TargetMode="External"/><Relationship Id="rId1410" Type="http://schemas.openxmlformats.org/officeDocument/2006/relationships/hyperlink" Target="https://en.wiktionary.org/wiki/%E5%85%A8%E9%9D%A2" TargetMode="External"/><Relationship Id="rId1508" Type="http://schemas.openxmlformats.org/officeDocument/2006/relationships/hyperlink" Target="https://en.wiktionary.org/wiki/%E4%BA%8B%E5%AE%9E" TargetMode="External"/><Relationship Id="rId1855" Type="http://schemas.openxmlformats.org/officeDocument/2006/relationships/hyperlink" Target="https://en.wiktionary.org/wiki/%E9%81%AD%E5%8F%97" TargetMode="External"/><Relationship Id="rId1715" Type="http://schemas.openxmlformats.org/officeDocument/2006/relationships/hyperlink" Target="https://en.wiktionary.org/wiki/%E5%A7%93%E5%90%8D" TargetMode="External"/><Relationship Id="rId1922" Type="http://schemas.openxmlformats.org/officeDocument/2006/relationships/hyperlink" Target="https://en.wiktionary.org/wiki/%E4%B8%AD%E8%8D%AF" TargetMode="External"/><Relationship Id="rId296" Type="http://schemas.openxmlformats.org/officeDocument/2006/relationships/hyperlink" Target="https://en.wiktionary.org/wiki/%E6%9A%96" TargetMode="External"/><Relationship Id="rId156" Type="http://schemas.openxmlformats.org/officeDocument/2006/relationships/hyperlink" Target="https://en.wiktionary.org/wiki/%E9%8D%8B" TargetMode="External"/><Relationship Id="rId363" Type="http://schemas.openxmlformats.org/officeDocument/2006/relationships/hyperlink" Target="https://en.wiktionary.org/wiki/%E8%89%B2" TargetMode="External"/><Relationship Id="rId570" Type="http://schemas.openxmlformats.org/officeDocument/2006/relationships/hyperlink" Target="https://en.wiktionary.org/wiki/%E4%BF%9D%E7%95%99" TargetMode="External"/><Relationship Id="rId223" Type="http://schemas.openxmlformats.org/officeDocument/2006/relationships/hyperlink" Target="https://en.wiktionary.org/wiki/%E5%8F%AF" TargetMode="External"/><Relationship Id="rId430" Type="http://schemas.openxmlformats.org/officeDocument/2006/relationships/hyperlink" Target="https://en.wiktionary.org/wiki/%E6%89%98" TargetMode="External"/><Relationship Id="rId668" Type="http://schemas.openxmlformats.org/officeDocument/2006/relationships/hyperlink" Target="https://en.wiktionary.org/wiki/%E8%A1%AC%E8%A1%A3" TargetMode="External"/><Relationship Id="rId875" Type="http://schemas.openxmlformats.org/officeDocument/2006/relationships/hyperlink" Target="https://en.wiktionary.org/wiki/%E6%94%B9%E9%9D%A9" TargetMode="External"/><Relationship Id="rId1060" Type="http://schemas.openxmlformats.org/officeDocument/2006/relationships/hyperlink" Target="https://en.wiktionary.org/wiki/%E5%8A%A0%E5%B7%A5" TargetMode="External"/><Relationship Id="rId1298" Type="http://schemas.openxmlformats.org/officeDocument/2006/relationships/hyperlink" Target="https://en.wiktionary.org/wiki/%E6%98%8E%E7%A1%AE" TargetMode="External"/><Relationship Id="rId528" Type="http://schemas.openxmlformats.org/officeDocument/2006/relationships/hyperlink" Target="https://en.wiktionary.org/wiki/%E9%87%8D" TargetMode="External"/><Relationship Id="rId735" Type="http://schemas.openxmlformats.org/officeDocument/2006/relationships/hyperlink" Target="https://en.wiktionary.org/wiki/%E5%A4%A7%E7%B1%B3" TargetMode="External"/><Relationship Id="rId942" Type="http://schemas.openxmlformats.org/officeDocument/2006/relationships/hyperlink" Target="https://en.wiktionary.org/wiki/%E6%95%85%E6%84%8F" TargetMode="External"/><Relationship Id="rId1158" Type="http://schemas.openxmlformats.org/officeDocument/2006/relationships/hyperlink" Target="https://en.wiktionary.org/wiki/%E5%86%9B%E9%98%9F" TargetMode="External"/><Relationship Id="rId1365" Type="http://schemas.openxmlformats.org/officeDocument/2006/relationships/hyperlink" Target="https://en.wiktionary.org/wiki/%E6%AC%BA%E9%AA%97" TargetMode="External"/><Relationship Id="rId1572" Type="http://schemas.openxmlformats.org/officeDocument/2006/relationships/hyperlink" Target="https://en.wiktionary.org/wiki/%E4%BD%93%E7%A7%AF" TargetMode="External"/><Relationship Id="rId1018" Type="http://schemas.openxmlformats.org/officeDocument/2006/relationships/hyperlink" Target="https://en.wiktionary.org/wiki/%E5%9B%9E%E4%BF%A1" TargetMode="External"/><Relationship Id="rId1225" Type="http://schemas.openxmlformats.org/officeDocument/2006/relationships/hyperlink" Target="https://en.wiktionary.org/wiki/%E7%90%86%E8%AE%BA" TargetMode="External"/><Relationship Id="rId1432" Type="http://schemas.openxmlformats.org/officeDocument/2006/relationships/hyperlink" Target="https://en.wiktionary.org/wiki/%E4%BA%BA%E9%80%A0" TargetMode="External"/><Relationship Id="rId1877" Type="http://schemas.openxmlformats.org/officeDocument/2006/relationships/hyperlink" Target="https://en.wiktionary.org/wiki/%E7%9C%9F%E7%90%86" TargetMode="External"/><Relationship Id="rId71" Type="http://schemas.openxmlformats.org/officeDocument/2006/relationships/hyperlink" Target="https://en.wiktionary.org/wiki/%E5%BE%85" TargetMode="External"/><Relationship Id="rId802" Type="http://schemas.openxmlformats.org/officeDocument/2006/relationships/hyperlink" Target="https://en.wiktionary.org/wiki/%E5%8A%A8%E4%BD%9C" TargetMode="External"/><Relationship Id="rId1737" Type="http://schemas.openxmlformats.org/officeDocument/2006/relationships/hyperlink" Target="https://en.wiktionary.org/wiki/%E7%89%99%E5%88%B7" TargetMode="External"/><Relationship Id="rId1944" Type="http://schemas.openxmlformats.org/officeDocument/2006/relationships/hyperlink" Target="https://en.wiktionary.org/wiki/%E4%B8%93%E5%AE%B6" TargetMode="External"/><Relationship Id="rId29" Type="http://schemas.openxmlformats.org/officeDocument/2006/relationships/hyperlink" Target="https://en.wiktionary.org/wiki/%E8%A3%9C" TargetMode="External"/><Relationship Id="rId178" Type="http://schemas.openxmlformats.org/officeDocument/2006/relationships/hyperlink" Target="https://en.wiktionary.org/wiki/%E7%81%AB" TargetMode="External"/><Relationship Id="rId1804" Type="http://schemas.openxmlformats.org/officeDocument/2006/relationships/hyperlink" Target="https://en.wiktionary.org/wiki/%E7%94%A8%E5%8A%9B" TargetMode="External"/><Relationship Id="rId385" Type="http://schemas.openxmlformats.org/officeDocument/2006/relationships/hyperlink" Target="https://en.wiktionary.org/wiki/%E5%8F%97" TargetMode="External"/><Relationship Id="rId592" Type="http://schemas.openxmlformats.org/officeDocument/2006/relationships/hyperlink" Target="https://en.wiktionary.org/wiki/%E7%AC%94%E8%AE%B0" TargetMode="External"/><Relationship Id="rId245" Type="http://schemas.openxmlformats.org/officeDocument/2006/relationships/hyperlink" Target="https://en.wiktionary.org/wiki/%E5%8A%9B" TargetMode="External"/><Relationship Id="rId452" Type="http://schemas.openxmlformats.org/officeDocument/2006/relationships/hyperlink" Target="https://en.wiktionary.org/wiki/%E9%96%91" TargetMode="External"/><Relationship Id="rId897" Type="http://schemas.openxmlformats.org/officeDocument/2006/relationships/hyperlink" Target="https://en.wiktionary.org/wiki/%E9%AB%98%E5%BA%A6" TargetMode="External"/><Relationship Id="rId1082" Type="http://schemas.openxmlformats.org/officeDocument/2006/relationships/hyperlink" Target="https://en.wiktionary.org/wiki/%E8%AE%B2%E5%BA%A7" TargetMode="External"/><Relationship Id="rId105" Type="http://schemas.openxmlformats.org/officeDocument/2006/relationships/hyperlink" Target="https://en.wiktionary.org/wiki/%E9%9A%8A" TargetMode="External"/><Relationship Id="rId312" Type="http://schemas.openxmlformats.org/officeDocument/2006/relationships/hyperlink" Target="https://en.wiktionary.org/wiki/%E5%8C%B9" TargetMode="External"/><Relationship Id="rId757" Type="http://schemas.openxmlformats.org/officeDocument/2006/relationships/hyperlink" Target="https://en.wiktionary.org/wiki/%E5%88%80%E5%AD%90" TargetMode="External"/><Relationship Id="rId964" Type="http://schemas.openxmlformats.org/officeDocument/2006/relationships/hyperlink" Target="https://en.wiktionary.org/wiki/%E8%A7%84%E5%BE%8B" TargetMode="External"/><Relationship Id="rId1387" Type="http://schemas.openxmlformats.org/officeDocument/2006/relationships/hyperlink" Target="https://en.wiktionary.org/wiki/%E5%BC%BA%E5%A4%A7" TargetMode="External"/><Relationship Id="rId1594" Type="http://schemas.openxmlformats.org/officeDocument/2006/relationships/hyperlink" Target="https://en.wiktionary.org/wiki/%E7%AA%81%E5%87%BB" TargetMode="External"/><Relationship Id="rId93" Type="http://schemas.openxmlformats.org/officeDocument/2006/relationships/hyperlink" Target="https://en.wiktionary.org/wiki/%E9%A0%82" TargetMode="External"/><Relationship Id="rId617" Type="http://schemas.openxmlformats.org/officeDocument/2006/relationships/hyperlink" Target="https://en.wiktionary.org/wiki/%E8%A1%A5%E4%B9%A0" TargetMode="External"/><Relationship Id="rId824" Type="http://schemas.openxmlformats.org/officeDocument/2006/relationships/hyperlink" Target="https://en.wiktionary.org/wiki/%E5%8F%91%E8%A1%A8" TargetMode="External"/><Relationship Id="rId1247" Type="http://schemas.openxmlformats.org/officeDocument/2006/relationships/hyperlink" Target="https://en.wiktionary.org/wiki/%E4%B8%B4%E6%97%B6" TargetMode="External"/><Relationship Id="rId1454" Type="http://schemas.openxmlformats.org/officeDocument/2006/relationships/hyperlink" Target="https://en.wiktionary.org/wiki/%E4%BC%A4%E5%BF%83" TargetMode="External"/><Relationship Id="rId1661" Type="http://schemas.openxmlformats.org/officeDocument/2006/relationships/hyperlink" Target="https://en.wiktionary.org/wiki/%E6%98%BE%E7%84%B6" TargetMode="External"/><Relationship Id="rId1899" Type="http://schemas.openxmlformats.org/officeDocument/2006/relationships/hyperlink" Target="https://en.wiktionary.org/wiki/%E7%9B%B4%E6%8E%A5" TargetMode="External"/><Relationship Id="rId1107" Type="http://schemas.openxmlformats.org/officeDocument/2006/relationships/hyperlink" Target="https://en.wiktionary.org/wiki/%E8%A1%97%E9%81%93" TargetMode="External"/><Relationship Id="rId1314" Type="http://schemas.openxmlformats.org/officeDocument/2006/relationships/hyperlink" Target="https://en.wiktionary.org/wiki/%E8%80%90%E5%BF%83" TargetMode="External"/><Relationship Id="rId1521" Type="http://schemas.openxmlformats.org/officeDocument/2006/relationships/hyperlink" Target="https://en.wiktionary.org/wiki/%E6%89%8B%E5%B7%A5" TargetMode="External"/><Relationship Id="rId1759" Type="http://schemas.openxmlformats.org/officeDocument/2006/relationships/hyperlink" Target="https://en.wiktionary.org/wiki/%E4%B8%80%E9%81%93" TargetMode="External"/><Relationship Id="rId1966" Type="http://schemas.openxmlformats.org/officeDocument/2006/relationships/hyperlink" Target="https://en.wiktionary.org/wiki/%E8%87%AA%E7%94%B1" TargetMode="External"/><Relationship Id="rId1619" Type="http://schemas.openxmlformats.org/officeDocument/2006/relationships/hyperlink" Target="https://en.wiktionary.org/wiki/%E4%BD%8D%E7%BD%AE" TargetMode="External"/><Relationship Id="rId1826" Type="http://schemas.openxmlformats.org/officeDocument/2006/relationships/hyperlink" Target="https://en.wiktionary.org/wiki/%E8%AF%AD%E8%B0%83" TargetMode="External"/><Relationship Id="rId20" Type="http://schemas.openxmlformats.org/officeDocument/2006/relationships/hyperlink" Target="https://en.wiktionary.org/wiki/%E9%81%BF" TargetMode="External"/><Relationship Id="rId267" Type="http://schemas.openxmlformats.org/officeDocument/2006/relationships/hyperlink" Target="https://en.wiktionary.org/wiki/%E5%9F%8B" TargetMode="External"/><Relationship Id="rId474" Type="http://schemas.openxmlformats.org/officeDocument/2006/relationships/hyperlink" Target="https://en.wiktionary.org/wiki/%E7%89%99" TargetMode="External"/><Relationship Id="rId127" Type="http://schemas.openxmlformats.org/officeDocument/2006/relationships/hyperlink" Target="https://en.wiktionary.org/wiki/%E5%89%AF" TargetMode="External"/><Relationship Id="rId681" Type="http://schemas.openxmlformats.org/officeDocument/2006/relationships/hyperlink" Target="https://en.wiktionary.org/wiki/%E7%A8%8B%E5%BA%A6" TargetMode="External"/><Relationship Id="rId779" Type="http://schemas.openxmlformats.org/officeDocument/2006/relationships/hyperlink" Target="https://en.wiktionary.org/wiki/%E5%9C%B0%E5%9B%BE" TargetMode="External"/><Relationship Id="rId986" Type="http://schemas.openxmlformats.org/officeDocument/2006/relationships/hyperlink" Target="https://en.wiktionary.org/wiki/%E5%8F%B7%E7%A0%81" TargetMode="External"/><Relationship Id="rId334" Type="http://schemas.openxmlformats.org/officeDocument/2006/relationships/hyperlink" Target="https://en.wiktionary.org/wiki/%E6%B8%85" TargetMode="External"/><Relationship Id="rId541" Type="http://schemas.openxmlformats.org/officeDocument/2006/relationships/hyperlink" Target="https://en.wiktionary.org/wiki/%E9%86%89" TargetMode="External"/><Relationship Id="rId639" Type="http://schemas.openxmlformats.org/officeDocument/2006/relationships/hyperlink" Target="https://en.wiktionary.org/wiki/%E5%B8%83%E7%BD%AE" TargetMode="External"/><Relationship Id="rId1171" Type="http://schemas.openxmlformats.org/officeDocument/2006/relationships/hyperlink" Target="https://en.wiktionary.org/wiki/%E8%80%83%E8%99%91" TargetMode="External"/><Relationship Id="rId1269" Type="http://schemas.openxmlformats.org/officeDocument/2006/relationships/hyperlink" Target="https://en.wiktionary.org/wiki/%E7%A0%81%E5%A4%B4" TargetMode="External"/><Relationship Id="rId1476" Type="http://schemas.openxmlformats.org/officeDocument/2006/relationships/hyperlink" Target="https://en.wiktionary.org/wiki/%E7%94%9F%E9%95%BF" TargetMode="External"/><Relationship Id="rId401" Type="http://schemas.openxmlformats.org/officeDocument/2006/relationships/hyperlink" Target="https://en.wiktionary.org/wiki/%E8%87%BA" TargetMode="External"/><Relationship Id="rId846" Type="http://schemas.openxmlformats.org/officeDocument/2006/relationships/hyperlink" Target="https://en.wiktionary.org/wiki/%E9%98%B2%E6%AD%A2" TargetMode="External"/><Relationship Id="rId1031" Type="http://schemas.openxmlformats.org/officeDocument/2006/relationships/hyperlink" Target="https://en.wiktionary.org/wiki/%E8%8E%B7%E5%BE%97" TargetMode="External"/><Relationship Id="rId1129" Type="http://schemas.openxmlformats.org/officeDocument/2006/relationships/hyperlink" Target="https://en.wiktionary.org/wiki/%E8%BF%9B%E4%BF%AE" TargetMode="External"/><Relationship Id="rId1683" Type="http://schemas.openxmlformats.org/officeDocument/2006/relationships/hyperlink" Target="https://en.wiktionary.org/wiki/%E9%A1%B9%E7%9B%AE" TargetMode="External"/><Relationship Id="rId1890" Type="http://schemas.openxmlformats.org/officeDocument/2006/relationships/hyperlink" Target="https://en.wiktionary.org/wiki/%E4%B9%8B%E5%89%8D" TargetMode="External"/><Relationship Id="rId1988" Type="http://schemas.openxmlformats.org/officeDocument/2006/relationships/hyperlink" Target="https://en.wiktionary.org/wiki/%E5%81%9A%E5%AE%A2" TargetMode="External"/><Relationship Id="rId706" Type="http://schemas.openxmlformats.org/officeDocument/2006/relationships/hyperlink" Target="https://en.wiktionary.org/wiki/%E5%88%9B%E4%BD%9C" TargetMode="External"/><Relationship Id="rId913" Type="http://schemas.openxmlformats.org/officeDocument/2006/relationships/hyperlink" Target="https://en.wiktionary.org/wiki/%E5%B7%A5%E5%A4%AB" TargetMode="External"/><Relationship Id="rId1336" Type="http://schemas.openxmlformats.org/officeDocument/2006/relationships/hyperlink" Target="https://en.wiktionary.org/wiki/%E5%88%A4%E6%96%AD" TargetMode="External"/><Relationship Id="rId1543" Type="http://schemas.openxmlformats.org/officeDocument/2006/relationships/hyperlink" Target="https://en.wiktionary.org/wiki/%E5%8F%8C%E6%96%B9" TargetMode="External"/><Relationship Id="rId1750" Type="http://schemas.openxmlformats.org/officeDocument/2006/relationships/hyperlink" Target="https://en.wiktionary.org/wiki/%E7%88%B7%E7%88%B7" TargetMode="External"/><Relationship Id="rId42" Type="http://schemas.openxmlformats.org/officeDocument/2006/relationships/hyperlink" Target="https://en.wiktionary.org/wiki/%E5%98%97" TargetMode="External"/><Relationship Id="rId1403" Type="http://schemas.openxmlformats.org/officeDocument/2006/relationships/hyperlink" Target="https://en.wiktionary.org/wiki/%E6%83%85%E7%BB%AA" TargetMode="External"/><Relationship Id="rId1610" Type="http://schemas.openxmlformats.org/officeDocument/2006/relationships/hyperlink" Target="https://en.wiktionary.org/wiki/%E5%BE%AE%E7%AC%91" TargetMode="External"/><Relationship Id="rId1848" Type="http://schemas.openxmlformats.org/officeDocument/2006/relationships/hyperlink" Target="https://en.wiktionary.org/wiki/%E8%BF%90%E8%BE%93" TargetMode="External"/><Relationship Id="rId191" Type="http://schemas.openxmlformats.org/officeDocument/2006/relationships/hyperlink" Target="https://en.wiktionary.org/wiki/%E6%8F%80" TargetMode="External"/><Relationship Id="rId1708" Type="http://schemas.openxmlformats.org/officeDocument/2006/relationships/hyperlink" Target="https://en.wiktionary.org/wiki/%E8%A1%8C%E6%9D%8E" TargetMode="External"/><Relationship Id="rId1915" Type="http://schemas.openxmlformats.org/officeDocument/2006/relationships/hyperlink" Target="https://en.wiktionary.org/wiki/%E5%88%B6%E5%BA%A6" TargetMode="External"/><Relationship Id="rId289" Type="http://schemas.openxmlformats.org/officeDocument/2006/relationships/hyperlink" Target="https://en.wiktionary.org/wiki/%E6%9C%A8" TargetMode="External"/><Relationship Id="rId496" Type="http://schemas.openxmlformats.org/officeDocument/2006/relationships/hyperlink" Target="https://en.wiktionary.org/wiki/%E8%88%87" TargetMode="External"/><Relationship Id="rId149" Type="http://schemas.openxmlformats.org/officeDocument/2006/relationships/hyperlink" Target="https://en.wiktionary.org/wiki/%E5%AE%98" TargetMode="External"/><Relationship Id="rId356" Type="http://schemas.openxmlformats.org/officeDocument/2006/relationships/hyperlink" Target="https://en.wiktionary.org/wiki/%E8%BB%9F" TargetMode="External"/><Relationship Id="rId563" Type="http://schemas.openxmlformats.org/officeDocument/2006/relationships/hyperlink" Target="https://en.wiktionary.org/wiki/%E5%82%8D%E6%99%9A" TargetMode="External"/><Relationship Id="rId770" Type="http://schemas.openxmlformats.org/officeDocument/2006/relationships/hyperlink" Target="https://en.wiktionary.org/wiki/%E7%AD%89%E4%BA%8E" TargetMode="External"/><Relationship Id="rId1193" Type="http://schemas.openxmlformats.org/officeDocument/2006/relationships/hyperlink" Target="https://en.wiktionary.org/wiki/%E5%8F%A3%E5%8F%B7" TargetMode="External"/><Relationship Id="rId216" Type="http://schemas.openxmlformats.org/officeDocument/2006/relationships/hyperlink" Target="https://en.wiktionary.org/wiki/%E7%A0%8D" TargetMode="External"/><Relationship Id="rId423" Type="http://schemas.openxmlformats.org/officeDocument/2006/relationships/hyperlink" Target="https://en.wiktionary.org/wiki/%E6%8A%95" TargetMode="External"/><Relationship Id="rId868" Type="http://schemas.openxmlformats.org/officeDocument/2006/relationships/hyperlink" Target="https://en.wiktionary.org/wiki/%E5%90%A6%E5%88%99" TargetMode="External"/><Relationship Id="rId1053" Type="http://schemas.openxmlformats.org/officeDocument/2006/relationships/hyperlink" Target="https://en.wiktionary.org/wiki/%E7%BA%AA%E5%BE%8B" TargetMode="External"/><Relationship Id="rId1260" Type="http://schemas.openxmlformats.org/officeDocument/2006/relationships/hyperlink" Target="https://en.wiktionary.org/wiki/%E6%97%85%E5%AE%A2" TargetMode="External"/><Relationship Id="rId1498" Type="http://schemas.openxmlformats.org/officeDocument/2006/relationships/hyperlink" Target="https://en.wiktionary.org/wiki/%E5%AE%9E%E7%94%A8" TargetMode="External"/><Relationship Id="rId630" Type="http://schemas.openxmlformats.org/officeDocument/2006/relationships/hyperlink" Target="https://en.wiktionary.org/wiki/%E4%B8%8D%E7%84%B6" TargetMode="External"/><Relationship Id="rId728" Type="http://schemas.openxmlformats.org/officeDocument/2006/relationships/hyperlink" Target="https://en.wiktionary.org/wiki/%E5%A4%A7%E8%83%86" TargetMode="External"/><Relationship Id="rId935" Type="http://schemas.openxmlformats.org/officeDocument/2006/relationships/hyperlink" Target="https://en.wiktionary.org/wiki/%E5%8F%A4%E4%BB%A3" TargetMode="External"/><Relationship Id="rId1358" Type="http://schemas.openxmlformats.org/officeDocument/2006/relationships/hyperlink" Target="https://en.wiktionary.org/wiki/%E8%BF%AB%E5%88%87" TargetMode="External"/><Relationship Id="rId1565" Type="http://schemas.openxmlformats.org/officeDocument/2006/relationships/hyperlink" Target="https://en.wiktionary.org/wiki/%E7%89%B9%E7%82%B9" TargetMode="External"/><Relationship Id="rId1772" Type="http://schemas.openxmlformats.org/officeDocument/2006/relationships/hyperlink" Target="https://en.wiktionary.org/wiki/%E7%96%91%E9%97%AE" TargetMode="External"/><Relationship Id="rId64" Type="http://schemas.openxmlformats.org/officeDocument/2006/relationships/hyperlink" Target="https://en.wiktionary.org/wiki/%E5%82%AC" TargetMode="External"/><Relationship Id="rId1120" Type="http://schemas.openxmlformats.org/officeDocument/2006/relationships/hyperlink" Target="https://en.wiktionary.org/wiki/%E4%BB%85%E4%BB%85" TargetMode="External"/><Relationship Id="rId1218" Type="http://schemas.openxmlformats.org/officeDocument/2006/relationships/hyperlink" Target="https://en.wiktionary.org/wiki/%E7%A6%BB%E5%A9%9A" TargetMode="External"/><Relationship Id="rId1425" Type="http://schemas.openxmlformats.org/officeDocument/2006/relationships/hyperlink" Target="https://en.wiktionary.org/wiki/%E4%BA%BA%E5%B7%A5" TargetMode="External"/><Relationship Id="rId1632" Type="http://schemas.openxmlformats.org/officeDocument/2006/relationships/hyperlink" Target="https://en.wiktionary.org/wiki/%E6%97%A0%E9%99%90" TargetMode="External"/><Relationship Id="rId1937" Type="http://schemas.openxmlformats.org/officeDocument/2006/relationships/hyperlink" Target="https://en.wiktionary.org/wiki/%E4%B8%BB%E5%B8%AD" TargetMode="External"/><Relationship Id="rId280" Type="http://schemas.openxmlformats.org/officeDocument/2006/relationships/hyperlink" Target="https://en.wiktionary.org/wiki/%E5%A6%99" TargetMode="External"/><Relationship Id="rId140" Type="http://schemas.openxmlformats.org/officeDocument/2006/relationships/hyperlink" Target="https://en.wiktionary.org/wiki/%E9%9A%94" TargetMode="External"/><Relationship Id="rId378" Type="http://schemas.openxmlformats.org/officeDocument/2006/relationships/hyperlink" Target="https://en.wiktionary.org/wiki/%E5%8B%9D" TargetMode="External"/><Relationship Id="rId585" Type="http://schemas.openxmlformats.org/officeDocument/2006/relationships/hyperlink" Target="https://en.wiktionary.org/wiki/%E6%9C%AC%E6%9D%A5" TargetMode="External"/><Relationship Id="rId792" Type="http://schemas.openxmlformats.org/officeDocument/2006/relationships/hyperlink" Target="https://en.wiktionary.org/wiki/%E4%B8%9C%E9%83%A8" TargetMode="External"/><Relationship Id="rId6" Type="http://schemas.openxmlformats.org/officeDocument/2006/relationships/hyperlink" Target="https://en.wiktionary.org/wiki/%E6%9A%97" TargetMode="External"/><Relationship Id="rId238" Type="http://schemas.openxmlformats.org/officeDocument/2006/relationships/hyperlink" Target="https://en.wiktionary.org/wiki/%E7%88%9B" TargetMode="External"/><Relationship Id="rId445" Type="http://schemas.openxmlformats.org/officeDocument/2006/relationships/hyperlink" Target="https://en.wiktionary.org/wiki/%E7%84%A1" TargetMode="External"/><Relationship Id="rId652" Type="http://schemas.openxmlformats.org/officeDocument/2006/relationships/hyperlink" Target="https://en.wiktionary.org/wiki/%E6%B5%8B%E9%AA%8C" TargetMode="External"/><Relationship Id="rId1075" Type="http://schemas.openxmlformats.org/officeDocument/2006/relationships/hyperlink" Target="https://en.wiktionary.org/wiki/%E5%87%8F%E5%B0%91" TargetMode="External"/><Relationship Id="rId1282" Type="http://schemas.openxmlformats.org/officeDocument/2006/relationships/hyperlink" Target="https://en.wiktionary.org/wiki/%E7%BE%8E%E5%A5%BD" TargetMode="External"/><Relationship Id="rId305" Type="http://schemas.openxmlformats.org/officeDocument/2006/relationships/hyperlink" Target="https://en.wiktionary.org/wiki/%E8%B3%A0" TargetMode="External"/><Relationship Id="rId512" Type="http://schemas.openxmlformats.org/officeDocument/2006/relationships/hyperlink" Target="https://en.wiktionary.org/wiki/%E6%BC%B2" TargetMode="External"/><Relationship Id="rId957" Type="http://schemas.openxmlformats.org/officeDocument/2006/relationships/hyperlink" Target="https://en.wiktionary.org/wiki/%E5%85%89%E7%BA%BF" TargetMode="External"/><Relationship Id="rId1142" Type="http://schemas.openxmlformats.org/officeDocument/2006/relationships/hyperlink" Target="https://en.wiktionary.org/wiki/%E7%A9%B6%E7%AB%9F" TargetMode="External"/><Relationship Id="rId1587" Type="http://schemas.openxmlformats.org/officeDocument/2006/relationships/hyperlink" Target="https://en.wiktionary.org/wiki/%E7%BB%9F%E4%B8%80" TargetMode="External"/><Relationship Id="rId1794" Type="http://schemas.openxmlformats.org/officeDocument/2006/relationships/hyperlink" Target="https://en.wiktionary.org/wiki/%E8%90%A5%E5%85%BB" TargetMode="External"/><Relationship Id="rId86" Type="http://schemas.openxmlformats.org/officeDocument/2006/relationships/hyperlink" Target="https://en.wiktionary.org/wiki/%E6%BB%B4" TargetMode="External"/><Relationship Id="rId817" Type="http://schemas.openxmlformats.org/officeDocument/2006/relationships/hyperlink" Target="https://en.wiktionary.org/wiki/%E5%AF%B9%E8%AF%9D" TargetMode="External"/><Relationship Id="rId1002" Type="http://schemas.openxmlformats.org/officeDocument/2006/relationships/hyperlink" Target="https://en.wiktionary.org/wiki/%E8%83%A1%E4%B9%B1" TargetMode="External"/><Relationship Id="rId1447" Type="http://schemas.openxmlformats.org/officeDocument/2006/relationships/hyperlink" Target="https://en.wiktionary.org/wiki/%E6%A3%AE%E6%9E%97" TargetMode="External"/><Relationship Id="rId1654" Type="http://schemas.openxmlformats.org/officeDocument/2006/relationships/hyperlink" Target="https://en.wiktionary.org/wiki/%E4%B8%8B%E7%8F%AD" TargetMode="External"/><Relationship Id="rId1861" Type="http://schemas.openxmlformats.org/officeDocument/2006/relationships/hyperlink" Target="https://en.wiktionary.org/wiki/%E5%B1%95%E5%BC%80" TargetMode="External"/><Relationship Id="rId1307" Type="http://schemas.openxmlformats.org/officeDocument/2006/relationships/hyperlink" Target="https://en.wiktionary.org/wiki/%E7%9B%AE%E7%9A%84" TargetMode="External"/><Relationship Id="rId1514" Type="http://schemas.openxmlformats.org/officeDocument/2006/relationships/hyperlink" Target="https://en.wiktionary.org/wiki/%E9%80%82%E5%BD%93" TargetMode="External"/><Relationship Id="rId1721" Type="http://schemas.openxmlformats.org/officeDocument/2006/relationships/hyperlink" Target="https://en.wiktionary.org/wiki/%E4%BF%AE%E6%94%B9" TargetMode="External"/><Relationship Id="rId1959" Type="http://schemas.openxmlformats.org/officeDocument/2006/relationships/hyperlink" Target="https://en.wiktionary.org/wiki/%E8%87%AA%E4%BB%8E" TargetMode="External"/><Relationship Id="rId13" Type="http://schemas.openxmlformats.org/officeDocument/2006/relationships/hyperlink" Target="https://en.wiktionary.org/wiki/%E4%BF%9D" TargetMode="External"/><Relationship Id="rId1819" Type="http://schemas.openxmlformats.org/officeDocument/2006/relationships/hyperlink" Target="https://en.wiktionary.org/wiki/%E6%9C%89%E6%97%B6" TargetMode="External"/><Relationship Id="rId162" Type="http://schemas.openxmlformats.org/officeDocument/2006/relationships/hyperlink" Target="https://en.wiktionary.org/wiki/%E7%9B%92" TargetMode="External"/><Relationship Id="rId467" Type="http://schemas.openxmlformats.org/officeDocument/2006/relationships/hyperlink" Target="https://en.wiktionary.org/wiki/%E9%9B%84" TargetMode="External"/><Relationship Id="rId1097" Type="http://schemas.openxmlformats.org/officeDocument/2006/relationships/hyperlink" Target="https://en.wiktionary.org/wiki/%E6%95%99%E8%AE%AD" TargetMode="External"/><Relationship Id="rId674" Type="http://schemas.openxmlformats.org/officeDocument/2006/relationships/hyperlink" Target="https://en.wiktionary.org/wiki/%E6%88%90%E5%B0%B1" TargetMode="External"/><Relationship Id="rId881" Type="http://schemas.openxmlformats.org/officeDocument/2006/relationships/hyperlink" Target="https://en.wiktionary.org/wiki/%E6%A6%82%E5%BF%B5" TargetMode="External"/><Relationship Id="rId979" Type="http://schemas.openxmlformats.org/officeDocument/2006/relationships/hyperlink" Target="https://en.wiktionary.org/wiki/%E6%AF%AB%E6%97%A0" TargetMode="External"/><Relationship Id="rId327" Type="http://schemas.openxmlformats.org/officeDocument/2006/relationships/hyperlink" Target="https://en.wiktionary.org/wiki/%E6%90%B6" TargetMode="External"/><Relationship Id="rId534" Type="http://schemas.openxmlformats.org/officeDocument/2006/relationships/hyperlink" Target="https://en.wiktionary.org/wiki/%E8%BF%BD" TargetMode="External"/><Relationship Id="rId741" Type="http://schemas.openxmlformats.org/officeDocument/2006/relationships/hyperlink" Target="https://en.wiktionary.org/wiki/%E5%A4%A7%E8%A1%A3" TargetMode="External"/><Relationship Id="rId839" Type="http://schemas.openxmlformats.org/officeDocument/2006/relationships/hyperlink" Target="https://en.wiktionary.org/wiki/%E5%8F%8D%E5%BA%94" TargetMode="External"/><Relationship Id="rId1164" Type="http://schemas.openxmlformats.org/officeDocument/2006/relationships/hyperlink" Target="https://en.wiktionary.org/wiki/%E5%BC%80%E6%98%8E" TargetMode="External"/><Relationship Id="rId1371" Type="http://schemas.openxmlformats.org/officeDocument/2006/relationships/hyperlink" Target="https://en.wiktionary.org/wiki/%E5%A5%87%E6%80%AA" TargetMode="External"/><Relationship Id="rId1469" Type="http://schemas.openxmlformats.org/officeDocument/2006/relationships/hyperlink" Target="https://en.wiktionary.org/wiki/%E8%AE%BE%E5%A4%87" TargetMode="External"/><Relationship Id="rId601" Type="http://schemas.openxmlformats.org/officeDocument/2006/relationships/hyperlink" Target="https://en.wiktionary.org/wiki/%E8%A1%A8%E8%BE%BE" TargetMode="External"/><Relationship Id="rId1024" Type="http://schemas.openxmlformats.org/officeDocument/2006/relationships/hyperlink" Target="https://en.wiktionary.org/wiki/%E4%BC%9A%E8%AE%AE" TargetMode="External"/><Relationship Id="rId1231" Type="http://schemas.openxmlformats.org/officeDocument/2006/relationships/hyperlink" Target="https://en.wiktionary.org/wiki/%E5%8E%89%E5%AE%B3" TargetMode="External"/><Relationship Id="rId1676" Type="http://schemas.openxmlformats.org/officeDocument/2006/relationships/hyperlink" Target="https://en.wiktionary.org/wiki/%E7%AE%B1%E5%AD%90" TargetMode="External"/><Relationship Id="rId1883" Type="http://schemas.openxmlformats.org/officeDocument/2006/relationships/hyperlink" Target="https://en.wiktionary.org/wiki/%E6%95%B4%E7%90%86" TargetMode="External"/><Relationship Id="rId906" Type="http://schemas.openxmlformats.org/officeDocument/2006/relationships/hyperlink" Target="https://en.wiktionary.org/wiki/%E4%B8%AA%E5%AD%90" TargetMode="External"/><Relationship Id="rId1329" Type="http://schemas.openxmlformats.org/officeDocument/2006/relationships/hyperlink" Target="https://en.wiktionary.org/wiki/%E5%B9%B4%E4%BB%A3" TargetMode="External"/><Relationship Id="rId1536" Type="http://schemas.openxmlformats.org/officeDocument/2006/relationships/hyperlink" Target="https://en.wiktionary.org/wiki/%E7%86%9F%E6%82%89" TargetMode="External"/><Relationship Id="rId1743" Type="http://schemas.openxmlformats.org/officeDocument/2006/relationships/hyperlink" Target="https://en.wiktionary.org/wiki/%E7%9C%BC%E9%95%9C" TargetMode="External"/><Relationship Id="rId1950" Type="http://schemas.openxmlformats.org/officeDocument/2006/relationships/hyperlink" Target="https://en.wiktionary.org/wiki/%E5%BA%84%E7%A8%BC" TargetMode="External"/><Relationship Id="rId35" Type="http://schemas.openxmlformats.org/officeDocument/2006/relationships/hyperlink" Target="https://en.wiktionary.org/wiki/%E8%B8%A9" TargetMode="External"/><Relationship Id="rId1603" Type="http://schemas.openxmlformats.org/officeDocument/2006/relationships/hyperlink" Target="https://en.wiktionary.org/wiki/%E5%A4%96%E9%9D%A2" TargetMode="External"/><Relationship Id="rId1810" Type="http://schemas.openxmlformats.org/officeDocument/2006/relationships/hyperlink" Target="https://en.wiktionary.org/wiki/%E7%94%B1%E4%BA%8E" TargetMode="External"/><Relationship Id="rId184" Type="http://schemas.openxmlformats.org/officeDocument/2006/relationships/hyperlink" Target="https://en.wiktionary.org/wiki/%E9%9B%86" TargetMode="External"/><Relationship Id="rId391" Type="http://schemas.openxmlformats.org/officeDocument/2006/relationships/hyperlink" Target="https://en.wiktionary.org/wiki/%E9%A0%86" TargetMode="External"/><Relationship Id="rId1908" Type="http://schemas.openxmlformats.org/officeDocument/2006/relationships/hyperlink" Target="https://en.wiktionary.org/wiki/%E6%8C%87%E5%AF%BC" TargetMode="External"/><Relationship Id="rId251" Type="http://schemas.openxmlformats.org/officeDocument/2006/relationships/hyperlink" Target="https://en.wiktionary.org/wiki/%E6%B6%BC" TargetMode="External"/><Relationship Id="rId489" Type="http://schemas.openxmlformats.org/officeDocument/2006/relationships/hyperlink" Target="https://en.wiktionary.org/wiki/%E9%8A%80" TargetMode="External"/><Relationship Id="rId696" Type="http://schemas.openxmlformats.org/officeDocument/2006/relationships/hyperlink" Target="https://en.wiktionary.org/wiki/%E5%87%BA%E5%B8%AD" TargetMode="External"/><Relationship Id="rId349" Type="http://schemas.openxmlformats.org/officeDocument/2006/relationships/hyperlink" Target="https://en.wiktionary.org/wiki/%E5%BF%8D" TargetMode="External"/><Relationship Id="rId556" Type="http://schemas.openxmlformats.org/officeDocument/2006/relationships/hyperlink" Target="https://en.wiktionary.org/wiki/%E5%8A%9E%E5%85%AC" TargetMode="External"/><Relationship Id="rId763" Type="http://schemas.openxmlformats.org/officeDocument/2006/relationships/hyperlink" Target="https://en.wiktionary.org/wiki/%E9%81%93%E8%B7%AF" TargetMode="External"/><Relationship Id="rId1186" Type="http://schemas.openxmlformats.org/officeDocument/2006/relationships/hyperlink" Target="https://en.wiktionary.org/wiki/%E7%A9%BA%E5%84%BF" TargetMode="External"/><Relationship Id="rId1393" Type="http://schemas.openxmlformats.org/officeDocument/2006/relationships/hyperlink" Target="https://en.wiktionary.org/wiki/%E6%A1%A5%E6%A2%81" TargetMode="External"/><Relationship Id="rId111" Type="http://schemas.openxmlformats.org/officeDocument/2006/relationships/hyperlink" Target="https://en.wiktionary.org/wiki/%E8%BA%B2" TargetMode="External"/><Relationship Id="rId209" Type="http://schemas.openxmlformats.org/officeDocument/2006/relationships/hyperlink" Target="https://en.wiktionary.org/wiki/%E4%BA%95" TargetMode="External"/><Relationship Id="rId416" Type="http://schemas.openxmlformats.org/officeDocument/2006/relationships/hyperlink" Target="https://en.wiktionary.org/wiki/%E9%90%B5" TargetMode="External"/><Relationship Id="rId970" Type="http://schemas.openxmlformats.org/officeDocument/2006/relationships/hyperlink" Target="https://en.wiktionary.org/wiki/%E8%BF%87%E7%A8%8B" TargetMode="External"/><Relationship Id="rId1046" Type="http://schemas.openxmlformats.org/officeDocument/2006/relationships/hyperlink" Target="https://en.wiktionary.org/wiki/%E9%9B%86%E4%B8%AD" TargetMode="External"/><Relationship Id="rId1253" Type="http://schemas.openxmlformats.org/officeDocument/2006/relationships/hyperlink" Target="https://en.wiktionary.org/wiki/%E6%A5%BC%E6%A2%AF" TargetMode="External"/><Relationship Id="rId1698" Type="http://schemas.openxmlformats.org/officeDocument/2006/relationships/hyperlink" Target="https://en.wiktionary.org/wiki/%E7%AC%91%E8%AF%9D" TargetMode="External"/><Relationship Id="rId623" Type="http://schemas.openxmlformats.org/officeDocument/2006/relationships/hyperlink" Target="https://en.wiktionary.org/wiki/%E4%B8%8D%E6%95%A2%E5%BD%93" TargetMode="External"/><Relationship Id="rId830" Type="http://schemas.openxmlformats.org/officeDocument/2006/relationships/hyperlink" Target="https://en.wiktionary.org/wiki/%E5%8F%91%E6%98%8E" TargetMode="External"/><Relationship Id="rId928" Type="http://schemas.openxmlformats.org/officeDocument/2006/relationships/hyperlink" Target="https://en.wiktionary.org/wiki/%E5%85%B1%E4%BA%A7%E5%85%9A" TargetMode="External"/><Relationship Id="rId1460" Type="http://schemas.openxmlformats.org/officeDocument/2006/relationships/hyperlink" Target="https://en.wiktionary.org/wiki/%E4%B8%8A%E5%BD%93" TargetMode="External"/><Relationship Id="rId1558" Type="http://schemas.openxmlformats.org/officeDocument/2006/relationships/hyperlink" Target="https://en.wiktionary.org/wiki/%E6%89%80%E8%B0%93" TargetMode="External"/><Relationship Id="rId1765" Type="http://schemas.openxmlformats.org/officeDocument/2006/relationships/hyperlink" Target="https://en.wiktionary.org/wiki/%E4%B8%80%E4%B8%8B%E5%AD%90" TargetMode="External"/><Relationship Id="rId57" Type="http://schemas.openxmlformats.org/officeDocument/2006/relationships/hyperlink" Target="https://en.wiktionary.org/wiki/%E8%99%95" TargetMode="External"/><Relationship Id="rId1113" Type="http://schemas.openxmlformats.org/officeDocument/2006/relationships/hyperlink" Target="https://en.wiktionary.org/wiki/%E7%BB%93%E8%AE%BA" TargetMode="External"/><Relationship Id="rId1320" Type="http://schemas.openxmlformats.org/officeDocument/2006/relationships/hyperlink" Target="https://en.wiktionary.org/wiki/%E9%9A%BE%E9%81%93" TargetMode="External"/><Relationship Id="rId1418" Type="http://schemas.openxmlformats.org/officeDocument/2006/relationships/hyperlink" Target="https://en.wiktionary.org/wiki/%E7%87%83%E7%83%A7" TargetMode="External"/><Relationship Id="rId1972" Type="http://schemas.openxmlformats.org/officeDocument/2006/relationships/hyperlink" Target="https://en.wiktionary.org/wiki/%E9%92%BB%E7%A0%94" TargetMode="External"/><Relationship Id="rId1625" Type="http://schemas.openxmlformats.org/officeDocument/2006/relationships/hyperlink" Target="https://en.wiktionary.org/wiki/%E6%96%87%E7%89%A9" TargetMode="External"/><Relationship Id="rId1832" Type="http://schemas.openxmlformats.org/officeDocument/2006/relationships/hyperlink" Target="https://en.wiktionary.org/wiki/%E5%8E%9F%E6%96%99" TargetMode="External"/><Relationship Id="rId273" Type="http://schemas.openxmlformats.org/officeDocument/2006/relationships/hyperlink" Target="https://en.wiktionary.org/wiki/%E6%AF%8F" TargetMode="External"/><Relationship Id="rId480" Type="http://schemas.openxmlformats.org/officeDocument/2006/relationships/hyperlink" Target="https://en.wiktionary.org/wiki/%E9%A4%8A" TargetMode="External"/><Relationship Id="rId133" Type="http://schemas.openxmlformats.org/officeDocument/2006/relationships/hyperlink" Target="https://en.wiktionary.org/wiki/%E8%82%9D" TargetMode="External"/><Relationship Id="rId340" Type="http://schemas.openxmlformats.org/officeDocument/2006/relationships/hyperlink" Target="https://en.wiktionary.org/wiki/%E5%9C%88" TargetMode="External"/><Relationship Id="rId578" Type="http://schemas.openxmlformats.org/officeDocument/2006/relationships/hyperlink" Target="https://en.wiktionary.org/wiki/%E6%8A%B1%E6%AD%89" TargetMode="External"/><Relationship Id="rId785" Type="http://schemas.openxmlformats.org/officeDocument/2006/relationships/hyperlink" Target="https://en.wiktionary.org/wiki/%E7%94%B5%E9%A3%8E%E6%89%87" TargetMode="External"/><Relationship Id="rId992" Type="http://schemas.openxmlformats.org/officeDocument/2006/relationships/hyperlink" Target="https://en.wiktionary.org/wiki/%E9%BB%91%E6%9A%97" TargetMode="External"/><Relationship Id="rId200" Type="http://schemas.openxmlformats.org/officeDocument/2006/relationships/hyperlink" Target="https://en.wiktionary.org/wiki/%E8%A7%92" TargetMode="External"/><Relationship Id="rId438" Type="http://schemas.openxmlformats.org/officeDocument/2006/relationships/hyperlink" Target="https://en.wiktionary.org/wiki/%E6%9C%AA" TargetMode="External"/><Relationship Id="rId645" Type="http://schemas.openxmlformats.org/officeDocument/2006/relationships/hyperlink" Target="https://en.wiktionary.org/wiki/%E9%87%87%E5%8F%96" TargetMode="External"/><Relationship Id="rId852" Type="http://schemas.openxmlformats.org/officeDocument/2006/relationships/hyperlink" Target="https://en.wiktionary.org/wiki/%E6%94%BE%E5%BF%83" TargetMode="External"/><Relationship Id="rId1068" Type="http://schemas.openxmlformats.org/officeDocument/2006/relationships/hyperlink" Target="https://en.wiktionary.org/wiki/%E5%B0%96%E9%94%90" TargetMode="External"/><Relationship Id="rId1275" Type="http://schemas.openxmlformats.org/officeDocument/2006/relationships/hyperlink" Target="https://en.wiktionary.org/wiki/%E7%9F%9B%E7%9B%BE" TargetMode="External"/><Relationship Id="rId1482" Type="http://schemas.openxmlformats.org/officeDocument/2006/relationships/hyperlink" Target="https://en.wiktionary.org/wiki/%E7%BB%B3%E5%AD%90" TargetMode="External"/><Relationship Id="rId505" Type="http://schemas.openxmlformats.org/officeDocument/2006/relationships/hyperlink" Target="https://en.wiktionary.org/wiki/%E6%9B%BE" TargetMode="External"/><Relationship Id="rId712" Type="http://schemas.openxmlformats.org/officeDocument/2006/relationships/hyperlink" Target="https://en.wiktionary.org/wiki/%E4%BB%8E%E8%80%8C" TargetMode="External"/><Relationship Id="rId1135" Type="http://schemas.openxmlformats.org/officeDocument/2006/relationships/hyperlink" Target="https://en.wiktionary.org/wiki/%E7%B2%BE%E5%8A%9B" TargetMode="External"/><Relationship Id="rId1342" Type="http://schemas.openxmlformats.org/officeDocument/2006/relationships/hyperlink" Target="https://en.wiktionary.org/wiki/%E7%9A%AE%E8%82%A4" TargetMode="External"/><Relationship Id="rId1787" Type="http://schemas.openxmlformats.org/officeDocument/2006/relationships/hyperlink" Target="https://en.wiktionary.org/wiki/%E5%8D%B0%E5%88%B7" TargetMode="External"/><Relationship Id="rId79" Type="http://schemas.openxmlformats.org/officeDocument/2006/relationships/hyperlink" Target="https://en.wiktionary.org/wiki/%E6%93%8B" TargetMode="External"/><Relationship Id="rId1202" Type="http://schemas.openxmlformats.org/officeDocument/2006/relationships/hyperlink" Target="https://en.wiktionary.org/wiki/%E6%9D%A5%E8%87%AA" TargetMode="External"/><Relationship Id="rId1647" Type="http://schemas.openxmlformats.org/officeDocument/2006/relationships/hyperlink" Target="https://en.wiktionary.org/wiki/%E5%90%B8%E7%83%9F" TargetMode="External"/><Relationship Id="rId1854" Type="http://schemas.openxmlformats.org/officeDocument/2006/relationships/hyperlink" Target="https://en.wiktionary.org/wiki/%E9%81%AD%E5%88%B0" TargetMode="External"/><Relationship Id="rId1507" Type="http://schemas.openxmlformats.org/officeDocument/2006/relationships/hyperlink" Target="https://en.wiktionary.org/wiki/%E4%BA%8B%E4%BB%B6" TargetMode="External"/><Relationship Id="rId1714" Type="http://schemas.openxmlformats.org/officeDocument/2006/relationships/hyperlink" Target="https://en.wiktionary.org/wiki/%E5%BD%A2%E7%8A%B6" TargetMode="External"/><Relationship Id="rId295" Type="http://schemas.openxmlformats.org/officeDocument/2006/relationships/hyperlink" Target="https://en.wiktionary.org/wiki/%E5%BC%84" TargetMode="External"/><Relationship Id="rId1921" Type="http://schemas.openxmlformats.org/officeDocument/2006/relationships/hyperlink" Target="https://en.wiktionary.org/wiki/%E4%B8%AD%E5%A4%AE" TargetMode="External"/><Relationship Id="rId155" Type="http://schemas.openxmlformats.org/officeDocument/2006/relationships/hyperlink" Target="https://en.wiktionary.org/wiki/%E6%BB%BE" TargetMode="External"/><Relationship Id="rId362" Type="http://schemas.openxmlformats.org/officeDocument/2006/relationships/hyperlink" Target="https://en.wiktionary.org/wiki/%E6%8E%83" TargetMode="External"/><Relationship Id="rId1297" Type="http://schemas.openxmlformats.org/officeDocument/2006/relationships/hyperlink" Target="https://en.wiktionary.org/wiki/%E6%98%8E%E4%BA%AE" TargetMode="External"/><Relationship Id="rId222" Type="http://schemas.openxmlformats.org/officeDocument/2006/relationships/hyperlink" Target="https://en.wiktionary.org/wiki/%E9%A1%86" TargetMode="External"/><Relationship Id="rId667" Type="http://schemas.openxmlformats.org/officeDocument/2006/relationships/hyperlink" Target="https://en.wiktionary.org/wiki/%E8%A1%AC%E8%A1%AB" TargetMode="External"/><Relationship Id="rId874" Type="http://schemas.openxmlformats.org/officeDocument/2006/relationships/hyperlink" Target="https://en.wiktionary.org/wiki/%E5%89%AF%E9%A3%9F" TargetMode="External"/><Relationship Id="rId527" Type="http://schemas.openxmlformats.org/officeDocument/2006/relationships/hyperlink" Target="https://en.wiktionary.org/wiki/%E7%A8%AE" TargetMode="External"/><Relationship Id="rId734" Type="http://schemas.openxmlformats.org/officeDocument/2006/relationships/hyperlink" Target="https://en.wiktionary.org/wiki/%E5%A4%A7%E9%99%86" TargetMode="External"/><Relationship Id="rId941" Type="http://schemas.openxmlformats.org/officeDocument/2006/relationships/hyperlink" Target="https://en.wiktionary.org/wiki/%E6%95%85%E4%B9%A1" TargetMode="External"/><Relationship Id="rId1157" Type="http://schemas.openxmlformats.org/officeDocument/2006/relationships/hyperlink" Target="https://en.wiktionary.org/wiki/%E8%A7%89%E6%82%9F" TargetMode="External"/><Relationship Id="rId1364" Type="http://schemas.openxmlformats.org/officeDocument/2006/relationships/hyperlink" Target="https://en.wiktionary.org/wiki/%E6%9C%9F%E9%97%B4" TargetMode="External"/><Relationship Id="rId1571" Type="http://schemas.openxmlformats.org/officeDocument/2006/relationships/hyperlink" Target="https://en.wiktionary.org/wiki/%E4%BD%93%E4%BC%9A" TargetMode="External"/><Relationship Id="rId70" Type="http://schemas.openxmlformats.org/officeDocument/2006/relationships/hyperlink" Target="https://en.wiktionary.org/wiki/%E4%BB%A3" TargetMode="External"/><Relationship Id="rId801" Type="http://schemas.openxmlformats.org/officeDocument/2006/relationships/hyperlink" Target="https://en.wiktionary.org/wiki/%E5%8A%A8%E5%91%98" TargetMode="External"/><Relationship Id="rId1017" Type="http://schemas.openxmlformats.org/officeDocument/2006/relationships/hyperlink" Target="https://en.wiktionary.org/wiki/%E5%9B%9E%E5%A4%B4" TargetMode="External"/><Relationship Id="rId1224" Type="http://schemas.openxmlformats.org/officeDocument/2006/relationships/hyperlink" Target="https://en.wiktionary.org/wiki/%E7%90%86%E8%A7%A3" TargetMode="External"/><Relationship Id="rId1431" Type="http://schemas.openxmlformats.org/officeDocument/2006/relationships/hyperlink" Target="https://en.wiktionary.org/wiki/%E4%BA%BA%E5%91%98" TargetMode="External"/><Relationship Id="rId1669" Type="http://schemas.openxmlformats.org/officeDocument/2006/relationships/hyperlink" Target="https://en.wiktionary.org/wiki/%E7%9B%B8%E5%BD%93" TargetMode="External"/><Relationship Id="rId1876" Type="http://schemas.openxmlformats.org/officeDocument/2006/relationships/hyperlink" Target="https://en.wiktionary.org/wiki/%E9%92%88%E5%AF%B9" TargetMode="External"/><Relationship Id="rId1529" Type="http://schemas.openxmlformats.org/officeDocument/2006/relationships/hyperlink" Target="https://en.wiktionary.org/wiki/%E4%B9%A6%E5%BA%97" TargetMode="External"/><Relationship Id="rId1736" Type="http://schemas.openxmlformats.org/officeDocument/2006/relationships/hyperlink" Target="https://en.wiktionary.org/wiki/%E5%8E%8B%E8%BF%AB" TargetMode="External"/><Relationship Id="rId1943" Type="http://schemas.openxmlformats.org/officeDocument/2006/relationships/hyperlink" Target="https://en.wiktionary.org/wiki/%E6%8A%93%E7%B4%A7" TargetMode="External"/><Relationship Id="rId28" Type="http://schemas.openxmlformats.org/officeDocument/2006/relationships/hyperlink" Target="https://en.wiktionary.org/wiki/%E8%96%84" TargetMode="External"/><Relationship Id="rId1803" Type="http://schemas.openxmlformats.org/officeDocument/2006/relationships/hyperlink" Target="https://en.wiktionary.org/wiki/%E7%94%A8%E5%8A%9F" TargetMode="External"/><Relationship Id="rId177" Type="http://schemas.openxmlformats.org/officeDocument/2006/relationships/hyperlink" Target="https://en.wiktionary.org/wiki/%E6%B7%B7" TargetMode="External"/><Relationship Id="rId384" Type="http://schemas.openxmlformats.org/officeDocument/2006/relationships/hyperlink" Target="https://en.wiktionary.org/wiki/%E9%A6%96" TargetMode="External"/><Relationship Id="rId591" Type="http://schemas.openxmlformats.org/officeDocument/2006/relationships/hyperlink" Target="https://en.wiktionary.org/wiki/%E6%AF%94%E5%A6%82" TargetMode="External"/><Relationship Id="rId244" Type="http://schemas.openxmlformats.org/officeDocument/2006/relationships/hyperlink" Target="https://en.wiktionary.org/wiki/%E6%A2%A8" TargetMode="External"/><Relationship Id="rId689" Type="http://schemas.openxmlformats.org/officeDocument/2006/relationships/hyperlink" Target="https://en.wiktionary.org/wiki/%E9%87%8D%E6%96%B0" TargetMode="External"/><Relationship Id="rId896" Type="http://schemas.openxmlformats.org/officeDocument/2006/relationships/hyperlink" Target="https://en.wiktionary.org/wiki/%E9%AB%98%E5%A4%A7" TargetMode="External"/><Relationship Id="rId1081" Type="http://schemas.openxmlformats.org/officeDocument/2006/relationships/hyperlink" Target="https://en.wiktionary.org/wiki/%E8%AE%B2%E8%AF%9D" TargetMode="External"/><Relationship Id="rId451" Type="http://schemas.openxmlformats.org/officeDocument/2006/relationships/hyperlink" Target="https://en.wiktionary.org/wiki/%E9%AE%AE" TargetMode="External"/><Relationship Id="rId549" Type="http://schemas.openxmlformats.org/officeDocument/2006/relationships/hyperlink" Target="https://en.wiktionary.org/wiki/%E5%AE%89%E6%85%B0" TargetMode="External"/><Relationship Id="rId756" Type="http://schemas.openxmlformats.org/officeDocument/2006/relationships/hyperlink" Target="https://en.wiktionary.org/wiki/%E5%85%9A%E5%91%98" TargetMode="External"/><Relationship Id="rId1179" Type="http://schemas.openxmlformats.org/officeDocument/2006/relationships/hyperlink" Target="https://en.wiktionary.org/wiki/%E5%8F%AF%E6%80%95" TargetMode="External"/><Relationship Id="rId1386" Type="http://schemas.openxmlformats.org/officeDocument/2006/relationships/hyperlink" Target="https://en.wiktionary.org/wiki/%E5%89%8D%E9%80%94" TargetMode="External"/><Relationship Id="rId1593" Type="http://schemas.openxmlformats.org/officeDocument/2006/relationships/hyperlink" Target="https://en.wiktionary.org/wiki/%E7%AA%81%E5%87%BA" TargetMode="External"/><Relationship Id="rId104" Type="http://schemas.openxmlformats.org/officeDocument/2006/relationships/hyperlink" Target="https://en.wiktionary.org/wiki/%E5%A0%86" TargetMode="External"/><Relationship Id="rId311" Type="http://schemas.openxmlformats.org/officeDocument/2006/relationships/hyperlink" Target="https://en.wiktionary.org/wiki/%E7%9A%AE" TargetMode="External"/><Relationship Id="rId409" Type="http://schemas.openxmlformats.org/officeDocument/2006/relationships/hyperlink" Target="https://en.wiktionary.org/wiki/%E6%9B%BF" TargetMode="External"/><Relationship Id="rId963" Type="http://schemas.openxmlformats.org/officeDocument/2006/relationships/hyperlink" Target="https://en.wiktionary.org/wiki/%E8%A7%84%E5%AE%9A" TargetMode="External"/><Relationship Id="rId1039" Type="http://schemas.openxmlformats.org/officeDocument/2006/relationships/hyperlink" Target="https://en.wiktionary.org/wiki/%E6%BF%80%E7%83%88" TargetMode="External"/><Relationship Id="rId1246" Type="http://schemas.openxmlformats.org/officeDocument/2006/relationships/hyperlink" Target="https://en.wiktionary.org/wiki/%E9%82%BB%E5%B1%85" TargetMode="External"/><Relationship Id="rId1898" Type="http://schemas.openxmlformats.org/officeDocument/2006/relationships/hyperlink" Target="https://en.wiktionary.org/wiki/%E7%9B%B4%E5%88%B0" TargetMode="External"/><Relationship Id="rId92" Type="http://schemas.openxmlformats.org/officeDocument/2006/relationships/hyperlink" Target="https://en.wiktionary.org/wiki/%E8%B7%8C" TargetMode="External"/><Relationship Id="rId616" Type="http://schemas.openxmlformats.org/officeDocument/2006/relationships/hyperlink" Target="https://en.wiktionary.org/wiki/%E8%A1%A5%E8%AF%BE" TargetMode="External"/><Relationship Id="rId823" Type="http://schemas.openxmlformats.org/officeDocument/2006/relationships/hyperlink" Target="https://en.wiktionary.org/wiki/%E8%80%B3%E6%9C%B5" TargetMode="External"/><Relationship Id="rId1453" Type="http://schemas.openxmlformats.org/officeDocument/2006/relationships/hyperlink" Target="https://en.wiktionary.org/wiki/%E5%96%84%E4%BA%8E" TargetMode="External"/><Relationship Id="rId1660" Type="http://schemas.openxmlformats.org/officeDocument/2006/relationships/hyperlink" Target="https://en.wiktionary.org/wiki/%E6%98%BE%E5%BE%97" TargetMode="External"/><Relationship Id="rId1758" Type="http://schemas.openxmlformats.org/officeDocument/2006/relationships/hyperlink" Target="https://en.wiktionary.org/wiki/%E4%B8%80%E8%BE%B9" TargetMode="External"/><Relationship Id="rId1106" Type="http://schemas.openxmlformats.org/officeDocument/2006/relationships/hyperlink" Target="https://en.wiktionary.org/wiki/%E6%8E%A5%E5%8F%97" TargetMode="External"/><Relationship Id="rId1313" Type="http://schemas.openxmlformats.org/officeDocument/2006/relationships/hyperlink" Target="https://en.wiktionary.org/wiki/%E5%A5%B6%E5%A5%B6" TargetMode="External"/><Relationship Id="rId1520" Type="http://schemas.openxmlformats.org/officeDocument/2006/relationships/hyperlink" Target="https://en.wiktionary.org/wiki/%E6%89%8B%E6%AE%B5" TargetMode="External"/><Relationship Id="rId1965" Type="http://schemas.openxmlformats.org/officeDocument/2006/relationships/hyperlink" Target="https://en.wiktionary.org/wiki/%E8%87%AA%E5%AD%A6" TargetMode="External"/><Relationship Id="rId1618" Type="http://schemas.openxmlformats.org/officeDocument/2006/relationships/hyperlink" Target="https://en.wiktionary.org/wiki/%E6%9C%AA%E6%9D%A5" TargetMode="External"/><Relationship Id="rId1825" Type="http://schemas.openxmlformats.org/officeDocument/2006/relationships/hyperlink" Target="https://en.wiktionary.org/wiki/%E9%9B%A8%E8%A1%A3" TargetMode="External"/><Relationship Id="rId199" Type="http://schemas.openxmlformats.org/officeDocument/2006/relationships/hyperlink" Target="https://en.wiktionary.org/wiki/%E9%99%8D" TargetMode="External"/><Relationship Id="rId266" Type="http://schemas.openxmlformats.org/officeDocument/2006/relationships/hyperlink" Target="https://en.wiktionary.org/wiki/%E7%BD%B5" TargetMode="External"/><Relationship Id="rId473" Type="http://schemas.openxmlformats.org/officeDocument/2006/relationships/hyperlink" Target="https://en.wiktionary.org/wiki/%E5%A3%93" TargetMode="External"/><Relationship Id="rId680" Type="http://schemas.openxmlformats.org/officeDocument/2006/relationships/hyperlink" Target="https://en.wiktionary.org/wiki/%E8%AF%9A%E5%AE%9E" TargetMode="External"/><Relationship Id="rId126" Type="http://schemas.openxmlformats.org/officeDocument/2006/relationships/hyperlink" Target="https://en.wiktionary.org/wiki/%E4%BB%98" TargetMode="External"/><Relationship Id="rId333" Type="http://schemas.openxmlformats.org/officeDocument/2006/relationships/hyperlink" Target="https://en.wiktionary.org/wiki/%E9%9D%92" TargetMode="External"/><Relationship Id="rId540" Type="http://schemas.openxmlformats.org/officeDocument/2006/relationships/hyperlink" Target="https://en.wiktionary.org/wiki/%E9%91%BD" TargetMode="External"/><Relationship Id="rId778" Type="http://schemas.openxmlformats.org/officeDocument/2006/relationships/hyperlink" Target="https://en.wiktionary.org/wiki/%E5%9C%B0%E5%8C%BA" TargetMode="External"/><Relationship Id="rId985" Type="http://schemas.openxmlformats.org/officeDocument/2006/relationships/hyperlink" Target="https://en.wiktionary.org/wiki/%E5%A5%BD%E4%BA%9B" TargetMode="External"/><Relationship Id="rId1170" Type="http://schemas.openxmlformats.org/officeDocument/2006/relationships/hyperlink" Target="https://en.wiktionary.org/wiki/%E7%9C%8B%E6%A0%B7%E5%AD%90" TargetMode="External"/><Relationship Id="rId638" Type="http://schemas.openxmlformats.org/officeDocument/2006/relationships/hyperlink" Target="https://en.wiktionary.org/wiki/%E4%B8%8D%E4%BD%8F" TargetMode="External"/><Relationship Id="rId845" Type="http://schemas.openxmlformats.org/officeDocument/2006/relationships/hyperlink" Target="https://en.wiktionary.org/wiki/%E6%96%B9%E9%92%88" TargetMode="External"/><Relationship Id="rId1030" Type="http://schemas.openxmlformats.org/officeDocument/2006/relationships/hyperlink" Target="https://en.wiktionary.org/wiki/%E4%BC%99%E9%A3%9F" TargetMode="External"/><Relationship Id="rId1268" Type="http://schemas.openxmlformats.org/officeDocument/2006/relationships/hyperlink" Target="https://en.wiktionary.org/wiki/%E9%A9%AC%E8%B7%AF" TargetMode="External"/><Relationship Id="rId1475" Type="http://schemas.openxmlformats.org/officeDocument/2006/relationships/hyperlink" Target="https://en.wiktionary.org/wiki/%E7%A5%9E%E7%BB%8F" TargetMode="External"/><Relationship Id="rId1682" Type="http://schemas.openxmlformats.org/officeDocument/2006/relationships/hyperlink" Target="https://en.wiktionary.org/wiki/%E6%83%B3%E8%B1%A1" TargetMode="External"/><Relationship Id="rId400" Type="http://schemas.openxmlformats.org/officeDocument/2006/relationships/hyperlink" Target="https://en.wiktionary.org/wiki/%E5%A1%94" TargetMode="External"/><Relationship Id="rId705" Type="http://schemas.openxmlformats.org/officeDocument/2006/relationships/hyperlink" Target="https://en.wiktionary.org/wiki/%E5%88%9B%E9%80%A0" TargetMode="External"/><Relationship Id="rId1128" Type="http://schemas.openxmlformats.org/officeDocument/2006/relationships/hyperlink" Target="https://en.wiktionary.org/wiki/%E8%BF%9B%E5%85%A5" TargetMode="External"/><Relationship Id="rId1335" Type="http://schemas.openxmlformats.org/officeDocument/2006/relationships/hyperlink" Target="https://en.wiktionary.org/wiki/%E7%9B%98%E5%AD%90" TargetMode="External"/><Relationship Id="rId1542" Type="http://schemas.openxmlformats.org/officeDocument/2006/relationships/hyperlink" Target="https://en.wiktionary.org/wiki/%E6%95%B0%E5%AD%97" TargetMode="External"/><Relationship Id="rId1987" Type="http://schemas.openxmlformats.org/officeDocument/2006/relationships/hyperlink" Target="https://en.wiktionary.org/wiki/%E5%81%9A%E6%B3%95" TargetMode="External"/><Relationship Id="rId912" Type="http://schemas.openxmlformats.org/officeDocument/2006/relationships/hyperlink" Target="https://en.wiktionary.org/wiki/%E5%B7%A5%E7%A8%8B%E5%B8%88" TargetMode="External"/><Relationship Id="rId1847" Type="http://schemas.openxmlformats.org/officeDocument/2006/relationships/hyperlink" Target="https://en.wiktionary.org/wiki/%E8%BF%90%E5%8A%A8%E5%91%98" TargetMode="External"/><Relationship Id="rId41" Type="http://schemas.openxmlformats.org/officeDocument/2006/relationships/hyperlink" Target="https://en.wiktionary.org/wiki/%E6%8B%86" TargetMode="External"/><Relationship Id="rId1402" Type="http://schemas.openxmlformats.org/officeDocument/2006/relationships/hyperlink" Target="https://en.wiktionary.org/wiki/%E6%83%85%E5%BD%A2" TargetMode="External"/><Relationship Id="rId1707" Type="http://schemas.openxmlformats.org/officeDocument/2006/relationships/hyperlink" Target="https://en.wiktionary.org/wiki/%E8%A1%8C%E5%8A%A8" TargetMode="External"/><Relationship Id="rId190" Type="http://schemas.openxmlformats.org/officeDocument/2006/relationships/hyperlink" Target="https://en.wiktionary.org/wiki/%E8%82%A9" TargetMode="External"/><Relationship Id="rId288" Type="http://schemas.openxmlformats.org/officeDocument/2006/relationships/hyperlink" Target="https://en.wiktionary.org/wiki/%E7%95%9D" TargetMode="External"/><Relationship Id="rId1914" Type="http://schemas.openxmlformats.org/officeDocument/2006/relationships/hyperlink" Target="https://en.wiktionary.org/wiki/%E5%88%B6%E5%AE%9A" TargetMode="External"/><Relationship Id="rId495" Type="http://schemas.openxmlformats.org/officeDocument/2006/relationships/hyperlink" Target="https://en.wiktionary.org/wiki/%E6%96%BC" TargetMode="External"/><Relationship Id="rId148" Type="http://schemas.openxmlformats.org/officeDocument/2006/relationships/hyperlink" Target="https://en.wiktionary.org/wiki/%E6%80%AA" TargetMode="External"/><Relationship Id="rId355" Type="http://schemas.openxmlformats.org/officeDocument/2006/relationships/hyperlink" Target="https://en.wiktionary.org/wiki/%E5%85%A5" TargetMode="External"/><Relationship Id="rId562" Type="http://schemas.openxmlformats.org/officeDocument/2006/relationships/hyperlink" Target="https://en.wiktionary.org/wiki/%E6%A6%9C%E6%A0%B7" TargetMode="External"/><Relationship Id="rId1192" Type="http://schemas.openxmlformats.org/officeDocument/2006/relationships/hyperlink" Target="https://en.wiktionary.org/wiki/%E5%8F%A3%E8%A2%8B" TargetMode="External"/><Relationship Id="rId215" Type="http://schemas.openxmlformats.org/officeDocument/2006/relationships/hyperlink" Target="https://en.wiktionary.org/wiki/%E8%BB%8D" TargetMode="External"/><Relationship Id="rId422" Type="http://schemas.openxmlformats.org/officeDocument/2006/relationships/hyperlink" Target="https://en.wiktionary.org/wiki/%E9%A0%AD" TargetMode="External"/><Relationship Id="rId867" Type="http://schemas.openxmlformats.org/officeDocument/2006/relationships/hyperlink" Target="https://en.wiktionary.org/wiki/%E5%90%A6%E5%AE%9A" TargetMode="External"/><Relationship Id="rId1052" Type="http://schemas.openxmlformats.org/officeDocument/2006/relationships/hyperlink" Target="https://en.wiktionary.org/wiki/%E8%AE%B0%E8%80%85" TargetMode="External"/><Relationship Id="rId1497" Type="http://schemas.openxmlformats.org/officeDocument/2006/relationships/hyperlink" Target="https://en.wiktionary.org/wiki/%E5%AE%9E%E8%A1%8C" TargetMode="External"/><Relationship Id="rId727" Type="http://schemas.openxmlformats.org/officeDocument/2006/relationships/hyperlink" Target="https://en.wiktionary.org/wiki/%E6%89%93%E9%92%88" TargetMode="External"/><Relationship Id="rId934" Type="http://schemas.openxmlformats.org/officeDocument/2006/relationships/hyperlink" Target="https://en.wiktionary.org/wiki/%E5%A7%91%E5%A7%91" TargetMode="External"/><Relationship Id="rId1357" Type="http://schemas.openxmlformats.org/officeDocument/2006/relationships/hyperlink" Target="https://en.wiktionary.org/wiki/%E7%93%B6%E5%AD%90" TargetMode="External"/><Relationship Id="rId1564" Type="http://schemas.openxmlformats.org/officeDocument/2006/relationships/hyperlink" Target="https://en.wiktionary.org/wiki/%E7%89%B9%E6%AD%A4" TargetMode="External"/><Relationship Id="rId1771" Type="http://schemas.openxmlformats.org/officeDocument/2006/relationships/hyperlink" Target="https://en.wiktionary.org/wiki/%E7%A7%BB%E5%8A%A8" TargetMode="External"/><Relationship Id="rId63" Type="http://schemas.openxmlformats.org/officeDocument/2006/relationships/hyperlink" Target="https://en.wiktionary.org/wiki/%E9%86%8B" TargetMode="External"/><Relationship Id="rId1217" Type="http://schemas.openxmlformats.org/officeDocument/2006/relationships/hyperlink" Target="https://en.wiktionary.org/wiki/%E5%8E%98%E7%B1%B3" TargetMode="External"/><Relationship Id="rId1424" Type="http://schemas.openxmlformats.org/officeDocument/2006/relationships/hyperlink" Target="https://en.wiktionary.org/wiki/%E4%BA%BA%E6%89%8D" TargetMode="External"/><Relationship Id="rId1631" Type="http://schemas.openxmlformats.org/officeDocument/2006/relationships/hyperlink" Target="https://en.wiktionary.org/wiki/%E6%97%A0%E6%95%B0" TargetMode="External"/><Relationship Id="rId1869" Type="http://schemas.openxmlformats.org/officeDocument/2006/relationships/hyperlink" Target="https://en.wiktionary.org/wiki/%E6%8B%9B%E5%BE%85%E4%BC%9A" TargetMode="External"/><Relationship Id="rId1729" Type="http://schemas.openxmlformats.org/officeDocument/2006/relationships/hyperlink" Target="https://en.wiktionary.org/wiki/%E5%AD%A6%E6%9C%9F" TargetMode="External"/><Relationship Id="rId1936" Type="http://schemas.openxmlformats.org/officeDocument/2006/relationships/hyperlink" Target="https://en.wiktionary.org/wiki/%E4%B8%BB%E4%BB%BB" TargetMode="External"/><Relationship Id="rId377" Type="http://schemas.openxmlformats.org/officeDocument/2006/relationships/hyperlink" Target="https://en.wiktionary.org/wiki/%E7%94%9F" TargetMode="External"/><Relationship Id="rId584" Type="http://schemas.openxmlformats.org/officeDocument/2006/relationships/hyperlink" Target="https://en.wiktionary.org/wiki/%E8%A2%AB%E5%AD%90" TargetMode="External"/><Relationship Id="rId5" Type="http://schemas.openxmlformats.org/officeDocument/2006/relationships/hyperlink" Target="https://en.wiktionary.org/wiki/%E6%8C%89" TargetMode="External"/><Relationship Id="rId237" Type="http://schemas.openxmlformats.org/officeDocument/2006/relationships/hyperlink" Target="https://en.wiktionary.org/wiki/%E6%87%B6" TargetMode="External"/><Relationship Id="rId791" Type="http://schemas.openxmlformats.org/officeDocument/2006/relationships/hyperlink" Target="https://en.wiktionary.org/wiki/%E4%B8%9C%E5%8C%97" TargetMode="External"/><Relationship Id="rId889" Type="http://schemas.openxmlformats.org/officeDocument/2006/relationships/hyperlink" Target="https://en.wiktionary.org/wiki/%E6%84%9F%E5%8A%A8" TargetMode="External"/><Relationship Id="rId1074" Type="http://schemas.openxmlformats.org/officeDocument/2006/relationships/hyperlink" Target="https://en.wiktionary.org/wiki/%E5%87%8F%E8%BD%BB" TargetMode="External"/><Relationship Id="rId444" Type="http://schemas.openxmlformats.org/officeDocument/2006/relationships/hyperlink" Target="https://en.wiktionary.org/wiki/%E5%B1%8B" TargetMode="External"/><Relationship Id="rId651" Type="http://schemas.openxmlformats.org/officeDocument/2006/relationships/hyperlink" Target="https://en.wiktionary.org/wiki/%E5%8E%95%E6%89%80" TargetMode="External"/><Relationship Id="rId749" Type="http://schemas.openxmlformats.org/officeDocument/2006/relationships/hyperlink" Target="https://en.wiktionary.org/wiki/%E8%9B%8B%E7%B3%95" TargetMode="External"/><Relationship Id="rId1281" Type="http://schemas.openxmlformats.org/officeDocument/2006/relationships/hyperlink" Target="https://en.wiktionary.org/wiki/%E7%85%A4%E6%B0%94" TargetMode="External"/><Relationship Id="rId1379" Type="http://schemas.openxmlformats.org/officeDocument/2006/relationships/hyperlink" Target="https://en.wiktionary.org/wiki/%E6%B1%BD%E6%B2%B9" TargetMode="External"/><Relationship Id="rId1586" Type="http://schemas.openxmlformats.org/officeDocument/2006/relationships/hyperlink" Target="https://en.wiktionary.org/wiki/%E5%90%8C%E6%A0%B7" TargetMode="External"/><Relationship Id="rId304" Type="http://schemas.openxmlformats.org/officeDocument/2006/relationships/hyperlink" Target="https://en.wiktionary.org/wiki/%E9%99%AA" TargetMode="External"/><Relationship Id="rId511" Type="http://schemas.openxmlformats.org/officeDocument/2006/relationships/hyperlink" Target="https://en.wiktionary.org/wiki/%E7%AB%A0" TargetMode="External"/><Relationship Id="rId609" Type="http://schemas.openxmlformats.org/officeDocument/2006/relationships/hyperlink" Target="https://en.wiktionary.org/wiki/%E7%97%85%E4%BA%BA" TargetMode="External"/><Relationship Id="rId956" Type="http://schemas.openxmlformats.org/officeDocument/2006/relationships/hyperlink" Target="https://en.wiktionary.org/wiki/%E5%85%89%E8%8D%A3" TargetMode="External"/><Relationship Id="rId1141" Type="http://schemas.openxmlformats.org/officeDocument/2006/relationships/hyperlink" Target="https://en.wiktionary.org/wiki/%E7%BA%A0%E6%AD%A3" TargetMode="External"/><Relationship Id="rId1239" Type="http://schemas.openxmlformats.org/officeDocument/2006/relationships/hyperlink" Target="https://en.wiktionary.org/wiki/%E8%81%94%E5%90%88" TargetMode="External"/><Relationship Id="rId1793" Type="http://schemas.openxmlformats.org/officeDocument/2006/relationships/hyperlink" Target="https://en.wiktionary.org/wiki/%E8%BF%8E%E6%8E%A5" TargetMode="External"/><Relationship Id="rId85" Type="http://schemas.openxmlformats.org/officeDocument/2006/relationships/hyperlink" Target="https://en.wiktionary.org/wiki/%E7%AD%89" TargetMode="External"/><Relationship Id="rId816" Type="http://schemas.openxmlformats.org/officeDocument/2006/relationships/hyperlink" Target="https://en.wiktionary.org/wiki/%E5%AF%B9%E4%BB%98" TargetMode="External"/><Relationship Id="rId1001" Type="http://schemas.openxmlformats.org/officeDocument/2006/relationships/hyperlink" Target="https://en.wiktionary.org/wiki/%E5%91%BC%E5%90%B8" TargetMode="External"/><Relationship Id="rId1446" Type="http://schemas.openxmlformats.org/officeDocument/2006/relationships/hyperlink" Target="https://en.wiktionary.org/wiki/%E5%AB%82%E5%AD%90" TargetMode="External"/><Relationship Id="rId1653" Type="http://schemas.openxmlformats.org/officeDocument/2006/relationships/hyperlink" Target="https://en.wiktionary.org/wiki/%E7%BB%86%E5%BF%83" TargetMode="External"/><Relationship Id="rId1860" Type="http://schemas.openxmlformats.org/officeDocument/2006/relationships/hyperlink" Target="https://en.wiktionary.org/wiki/%E5%B1%95%E5%87%BA" TargetMode="External"/><Relationship Id="rId1306" Type="http://schemas.openxmlformats.org/officeDocument/2006/relationships/hyperlink" Target="https://en.wiktionary.org/wiki/%E7%9B%AE%E6%A0%87" TargetMode="External"/><Relationship Id="rId1513" Type="http://schemas.openxmlformats.org/officeDocument/2006/relationships/hyperlink" Target="https://en.wiktionary.org/wiki/%E8%AF%95%E9%AA%8C" TargetMode="External"/><Relationship Id="rId1720" Type="http://schemas.openxmlformats.org/officeDocument/2006/relationships/hyperlink" Target="https://en.wiktionary.org/wiki/%E7%86%8A%E7%8C%AB" TargetMode="External"/><Relationship Id="rId1958" Type="http://schemas.openxmlformats.org/officeDocument/2006/relationships/hyperlink" Target="https://en.wiktionary.org/wiki/%E8%B5%84%E6%BA%90" TargetMode="External"/><Relationship Id="rId12" Type="http://schemas.openxmlformats.org/officeDocument/2006/relationships/hyperlink" Target="https://en.wiktionary.org/wiki/%E5%8C%85" TargetMode="External"/><Relationship Id="rId1818" Type="http://schemas.openxmlformats.org/officeDocument/2006/relationships/hyperlink" Target="https://en.wiktionary.org/wiki/%E6%9C%89%E8%B6%A3" TargetMode="External"/><Relationship Id="rId161" Type="http://schemas.openxmlformats.org/officeDocument/2006/relationships/hyperlink" Target="https://en.wiktionary.org/wiki/%E5%90%88" TargetMode="External"/><Relationship Id="rId399" Type="http://schemas.openxmlformats.org/officeDocument/2006/relationships/hyperlink" Target="https://en.wiktionary.org/wiki/%E6%89%80" TargetMode="External"/><Relationship Id="rId259" Type="http://schemas.openxmlformats.org/officeDocument/2006/relationships/hyperlink" Target="https://en.wiktionary.org/wiki/%E5%8F%A6" TargetMode="External"/><Relationship Id="rId466" Type="http://schemas.openxmlformats.org/officeDocument/2006/relationships/hyperlink" Target="https://en.wiktionary.org/wiki/%E8%83%B8" TargetMode="External"/><Relationship Id="rId673" Type="http://schemas.openxmlformats.org/officeDocument/2006/relationships/hyperlink" Target="https://en.wiktionary.org/wiki/%E6%88%90%E6%9E%9C" TargetMode="External"/><Relationship Id="rId880" Type="http://schemas.openxmlformats.org/officeDocument/2006/relationships/hyperlink" Target="https://en.wiktionary.org/wiki/%E6%A6%82%E6%8B%AC" TargetMode="External"/><Relationship Id="rId1096" Type="http://schemas.openxmlformats.org/officeDocument/2006/relationships/hyperlink" Target="https://en.wiktionary.org/wiki/%E6%95%99%E5%AD%A6" TargetMode="External"/><Relationship Id="rId119" Type="http://schemas.openxmlformats.org/officeDocument/2006/relationships/hyperlink" Target="https://en.wiktionary.org/wiki/%E8%82%BA" TargetMode="External"/><Relationship Id="rId326" Type="http://schemas.openxmlformats.org/officeDocument/2006/relationships/hyperlink" Target="https://en.wiktionary.org/wiki/%E5%BC%B7" TargetMode="External"/><Relationship Id="rId533" Type="http://schemas.openxmlformats.org/officeDocument/2006/relationships/hyperlink" Target="https://en.wiktionary.org/wiki/%E6%92%9E" TargetMode="External"/><Relationship Id="rId978" Type="http://schemas.openxmlformats.org/officeDocument/2006/relationships/hyperlink" Target="https://en.wiktionary.org/wiki/%E6%AF%AB%E4%B8%8D" TargetMode="External"/><Relationship Id="rId1163" Type="http://schemas.openxmlformats.org/officeDocument/2006/relationships/hyperlink" Target="https://en.wiktionary.org/wiki/%E5%BC%80%E8%AF%BE" TargetMode="External"/><Relationship Id="rId1370" Type="http://schemas.openxmlformats.org/officeDocument/2006/relationships/hyperlink" Target="https://en.wiktionary.org/wiki/%E5%85%B6%E4%B8%AD" TargetMode="External"/><Relationship Id="rId740" Type="http://schemas.openxmlformats.org/officeDocument/2006/relationships/hyperlink" Target="https://en.wiktionary.org/wiki/%E5%A4%A7%E5%9E%8B" TargetMode="External"/><Relationship Id="rId838" Type="http://schemas.openxmlformats.org/officeDocument/2006/relationships/hyperlink" Target="https://en.wiktionary.org/wiki/%E5%8F%8D%E6%8A%97" TargetMode="External"/><Relationship Id="rId1023" Type="http://schemas.openxmlformats.org/officeDocument/2006/relationships/hyperlink" Target="https://en.wiktionary.org/wiki/%E4%BC%9A%E8%B0%88" TargetMode="External"/><Relationship Id="rId1468" Type="http://schemas.openxmlformats.org/officeDocument/2006/relationships/hyperlink" Target="https://en.wiktionary.org/wiki/%E8%88%8C%E5%A4%B4" TargetMode="External"/><Relationship Id="rId1675" Type="http://schemas.openxmlformats.org/officeDocument/2006/relationships/hyperlink" Target="https://en.wiktionary.org/wiki/%E9%A6%99%E7%9A%82" TargetMode="External"/><Relationship Id="rId1882" Type="http://schemas.openxmlformats.org/officeDocument/2006/relationships/hyperlink" Target="https://en.wiktionary.org/wiki/%E6%95%B4%E4%B8%AA" TargetMode="External"/><Relationship Id="rId600" Type="http://schemas.openxmlformats.org/officeDocument/2006/relationships/hyperlink" Target="https://en.wiktionary.org/wiki/%E6%A0%87%E5%87%86" TargetMode="External"/><Relationship Id="rId1230" Type="http://schemas.openxmlformats.org/officeDocument/2006/relationships/hyperlink" Target="https://en.wiktionary.org/wiki/%E5%8A%9B%E6%89%80%E8%83%BD%E5%8F%8A" TargetMode="External"/><Relationship Id="rId1328" Type="http://schemas.openxmlformats.org/officeDocument/2006/relationships/hyperlink" Target="https://en.wiktionary.org/wiki/%E8%83%BD%E6%BA%90" TargetMode="External"/><Relationship Id="rId1535" Type="http://schemas.openxmlformats.org/officeDocument/2006/relationships/hyperlink" Target="https://en.wiktionary.org/wiki/%E7%86%9F%E7%BB%83" TargetMode="External"/><Relationship Id="rId905" Type="http://schemas.openxmlformats.org/officeDocument/2006/relationships/hyperlink" Target="https://en.wiktionary.org/wiki/%E4%B8%AA%E4%BD%93" TargetMode="External"/><Relationship Id="rId1742" Type="http://schemas.openxmlformats.org/officeDocument/2006/relationships/hyperlink" Target="https://en.wiktionary.org/wiki/%E7%A0%94%E7%A9%B6%E6%89%80" TargetMode="External"/><Relationship Id="rId34" Type="http://schemas.openxmlformats.org/officeDocument/2006/relationships/hyperlink" Target="https://en.wiktionary.org/wiki/%E6%8E%A1" TargetMode="External"/><Relationship Id="rId1602" Type="http://schemas.openxmlformats.org/officeDocument/2006/relationships/hyperlink" Target="https://en.wiktionary.org/wiki/%E5%A4%96%E4%BA%A4" TargetMode="External"/><Relationship Id="rId183" Type="http://schemas.openxmlformats.org/officeDocument/2006/relationships/hyperlink" Target="https://en.wiktionary.org/wiki/%E6%A5%B5" TargetMode="External"/><Relationship Id="rId390" Type="http://schemas.openxmlformats.org/officeDocument/2006/relationships/hyperlink" Target="https://en.wiktionary.org/wiki/%E7%94%A9" TargetMode="External"/><Relationship Id="rId1907" Type="http://schemas.openxmlformats.org/officeDocument/2006/relationships/hyperlink" Target="https://en.wiktionary.org/wiki/%E6%8C%87%E5%87%BA" TargetMode="External"/><Relationship Id="rId250" Type="http://schemas.openxmlformats.org/officeDocument/2006/relationships/hyperlink" Target="https://en.wiktionary.org/wiki/%E7%B7%B4" TargetMode="External"/><Relationship Id="rId488" Type="http://schemas.openxmlformats.org/officeDocument/2006/relationships/hyperlink" Target="https://en.wiktionary.org/wiki/%E4%BB%A5" TargetMode="External"/><Relationship Id="rId695" Type="http://schemas.openxmlformats.org/officeDocument/2006/relationships/hyperlink" Target="https://en.wiktionary.org/wiki/%E5%87%BA%E7%94%9F" TargetMode="External"/><Relationship Id="rId110" Type="http://schemas.openxmlformats.org/officeDocument/2006/relationships/hyperlink" Target="https://en.wiktionary.org/wiki/%E6%9C%B5" TargetMode="External"/><Relationship Id="rId348" Type="http://schemas.openxmlformats.org/officeDocument/2006/relationships/hyperlink" Target="https://en.wiktionary.org/wiki/%E6%83%B9" TargetMode="External"/><Relationship Id="rId555" Type="http://schemas.openxmlformats.org/officeDocument/2006/relationships/hyperlink" Target="https://en.wiktionary.org/wiki/%E7%8F%AD%E9%95%BF" TargetMode="External"/><Relationship Id="rId762" Type="http://schemas.openxmlformats.org/officeDocument/2006/relationships/hyperlink" Target="https://en.wiktionary.org/wiki/%E9%81%93%E5%BE%B7" TargetMode="External"/><Relationship Id="rId1185" Type="http://schemas.openxmlformats.org/officeDocument/2006/relationships/hyperlink" Target="https://en.wiktionary.org/wiki/%E8%82%AF%E5%AE%9A" TargetMode="External"/><Relationship Id="rId1392" Type="http://schemas.openxmlformats.org/officeDocument/2006/relationships/hyperlink" Target="https://en.wiktionary.org/wiki/%E6%82%84%E6%82%84" TargetMode="External"/><Relationship Id="rId208" Type="http://schemas.openxmlformats.org/officeDocument/2006/relationships/hyperlink" Target="https://en.wiktionary.org/wiki/%E7%B6%93" TargetMode="External"/><Relationship Id="rId415" Type="http://schemas.openxmlformats.org/officeDocument/2006/relationships/hyperlink" Target="https://en.wiktionary.org/wiki/%E8%B2%BC" TargetMode="External"/><Relationship Id="rId622" Type="http://schemas.openxmlformats.org/officeDocument/2006/relationships/hyperlink" Target="https://en.wiktionary.org/wiki/%E4%B8%8D%E6%96%AD" TargetMode="External"/><Relationship Id="rId1045" Type="http://schemas.openxmlformats.org/officeDocument/2006/relationships/hyperlink" Target="https://en.wiktionary.org/wiki/%E9%9B%86%E4%BD%93" TargetMode="External"/><Relationship Id="rId1252" Type="http://schemas.openxmlformats.org/officeDocument/2006/relationships/hyperlink" Target="https://en.wiktionary.org/wiki/%E6%B5%81%E5%88%A9" TargetMode="External"/><Relationship Id="rId1697" Type="http://schemas.openxmlformats.org/officeDocument/2006/relationships/hyperlink" Target="https://en.wiktionary.org/wiki/%E6%A0%A1%E9%95%BF" TargetMode="External"/><Relationship Id="rId927" Type="http://schemas.openxmlformats.org/officeDocument/2006/relationships/hyperlink" Target="https://en.wiktionary.org/wiki/%E5%B7%A9%E5%9B%BA" TargetMode="External"/><Relationship Id="rId1112" Type="http://schemas.openxmlformats.org/officeDocument/2006/relationships/hyperlink" Target="https://en.wiktionary.org/wiki/%E7%BB%93%E5%A9%9A" TargetMode="External"/><Relationship Id="rId1557" Type="http://schemas.openxmlformats.org/officeDocument/2006/relationships/hyperlink" Target="https://en.wiktionary.org/wiki/%E6%8D%9F%E5%A4%B1" TargetMode="External"/><Relationship Id="rId1764" Type="http://schemas.openxmlformats.org/officeDocument/2006/relationships/hyperlink" Target="https://en.wiktionary.org/wiki/%E4%B8%80%E5%90%8C" TargetMode="External"/><Relationship Id="rId1971" Type="http://schemas.openxmlformats.org/officeDocument/2006/relationships/hyperlink" Target="https://en.wiktionary.org/wiki/%E8%B5%B0%E9%81%93" TargetMode="External"/><Relationship Id="rId56" Type="http://schemas.openxmlformats.org/officeDocument/2006/relationships/hyperlink" Target="https://en.wiktionary.org/wiki/%E9%99%A4" TargetMode="External"/><Relationship Id="rId1417" Type="http://schemas.openxmlformats.org/officeDocument/2006/relationships/hyperlink" Target="https://en.wiktionary.org/wiki/%E7%84%B6%E8%80%8C" TargetMode="External"/><Relationship Id="rId1624" Type="http://schemas.openxmlformats.org/officeDocument/2006/relationships/hyperlink" Target="https://en.wiktionary.org/wiki/%E6%96%87%E6%98%8E" TargetMode="External"/><Relationship Id="rId1831" Type="http://schemas.openxmlformats.org/officeDocument/2006/relationships/hyperlink" Target="https://en.wiktionary.org/wiki/%E9%81%87%E8%A7%81" TargetMode="External"/><Relationship Id="rId1929" Type="http://schemas.openxmlformats.org/officeDocument/2006/relationships/hyperlink" Target="https://en.wiktionary.org/wiki/%E5%91%A8%E5%88%B0" TargetMode="External"/><Relationship Id="rId272" Type="http://schemas.openxmlformats.org/officeDocument/2006/relationships/hyperlink" Target="https://en.wiktionary.org/wiki/%E7%85%A4" TargetMode="External"/><Relationship Id="rId577" Type="http://schemas.openxmlformats.org/officeDocument/2006/relationships/hyperlink" Target="https://en.wiktionary.org/wiki/%E6%8A%A5%E7%BA%B8" TargetMode="External"/><Relationship Id="rId132" Type="http://schemas.openxmlformats.org/officeDocument/2006/relationships/hyperlink" Target="https://en.wiktionary.org/wiki/%E6%9D%86" TargetMode="External"/><Relationship Id="rId784" Type="http://schemas.openxmlformats.org/officeDocument/2006/relationships/hyperlink" Target="https://en.wiktionary.org/wiki/%E7%94%B5%E5%86%B0%E7%AE%B1" TargetMode="External"/><Relationship Id="rId991" Type="http://schemas.openxmlformats.org/officeDocument/2006/relationships/hyperlink" Target="https://en.wiktionary.org/wiki/%E5%92%8C%E5%B9%B3" TargetMode="External"/><Relationship Id="rId1067" Type="http://schemas.openxmlformats.org/officeDocument/2006/relationships/hyperlink" Target="https://en.wiktionary.org/wiki/%E5%81%87%E6%9D%A1" TargetMode="External"/><Relationship Id="rId437" Type="http://schemas.openxmlformats.org/officeDocument/2006/relationships/hyperlink" Target="https://en.wiktionary.org/wiki/%E5%9C%8D" TargetMode="External"/><Relationship Id="rId644" Type="http://schemas.openxmlformats.org/officeDocument/2006/relationships/hyperlink" Target="https://en.wiktionary.org/wiki/%E9%87%87%E8%B4%AD" TargetMode="External"/><Relationship Id="rId851" Type="http://schemas.openxmlformats.org/officeDocument/2006/relationships/hyperlink" Target="https://en.wiktionary.org/wiki/%E6%94%BE%E5%BC%83" TargetMode="External"/><Relationship Id="rId1274" Type="http://schemas.openxmlformats.org/officeDocument/2006/relationships/hyperlink" Target="https://en.wiktionary.org/wiki/%E6%AF%9B%E5%B7%BE" TargetMode="External"/><Relationship Id="rId1481" Type="http://schemas.openxmlformats.org/officeDocument/2006/relationships/hyperlink" Target="https://en.wiktionary.org/wiki/%E7%94%9F%E6%84%8F" TargetMode="External"/><Relationship Id="rId1579" Type="http://schemas.openxmlformats.org/officeDocument/2006/relationships/hyperlink" Target="https://en.wiktionary.org/wiki/%E6%9D%A1%E7%BA%A6" TargetMode="External"/><Relationship Id="rId504" Type="http://schemas.openxmlformats.org/officeDocument/2006/relationships/hyperlink" Target="https://en.wiktionary.org/wiki/%E5%89%87" TargetMode="External"/><Relationship Id="rId711" Type="http://schemas.openxmlformats.org/officeDocument/2006/relationships/hyperlink" Target="https://en.wiktionary.org/wiki/%E4%BB%8E%E6%AD%A4" TargetMode="External"/><Relationship Id="rId949" Type="http://schemas.openxmlformats.org/officeDocument/2006/relationships/hyperlink" Target="https://en.wiktionary.org/wiki/%E8%A7%82%E7%82%B9" TargetMode="External"/><Relationship Id="rId1134" Type="http://schemas.openxmlformats.org/officeDocument/2006/relationships/hyperlink" Target="https://en.wiktionary.org/wiki/%E7%BB%8F%E5%8E%86" TargetMode="External"/><Relationship Id="rId1341" Type="http://schemas.openxmlformats.org/officeDocument/2006/relationships/hyperlink" Target="https://en.wiktionary.org/wiki/%E6%89%B9%E5%87%86" TargetMode="External"/><Relationship Id="rId1786" Type="http://schemas.openxmlformats.org/officeDocument/2006/relationships/hyperlink" Target="https://en.wiktionary.org/wiki/%E5%BC%95%E8%B5%B7" TargetMode="External"/><Relationship Id="rId78" Type="http://schemas.openxmlformats.org/officeDocument/2006/relationships/hyperlink" Target="https://en.wiktionary.org/wiki/%E7%95%B6" TargetMode="External"/><Relationship Id="rId809" Type="http://schemas.openxmlformats.org/officeDocument/2006/relationships/hyperlink" Target="https://en.wiktionary.org/wiki/%E5%BA%A6%E8%BF%87" TargetMode="External"/><Relationship Id="rId1201" Type="http://schemas.openxmlformats.org/officeDocument/2006/relationships/hyperlink" Target="https://en.wiktionary.org/wiki/%E6%9D%A5%E4%BF%A1" TargetMode="External"/><Relationship Id="rId1439" Type="http://schemas.openxmlformats.org/officeDocument/2006/relationships/hyperlink" Target="https://en.wiktionary.org/wiki/%E6%97%A5%E6%9C%9F" TargetMode="External"/><Relationship Id="rId1646" Type="http://schemas.openxmlformats.org/officeDocument/2006/relationships/hyperlink" Target="https://en.wiktionary.org/wiki/%E5%90%B8%E6%94%B6" TargetMode="External"/><Relationship Id="rId1853" Type="http://schemas.openxmlformats.org/officeDocument/2006/relationships/hyperlink" Target="https://en.wiktionary.org/wiki/%E8%B5%9E%E6%88%90" TargetMode="External"/><Relationship Id="rId1506" Type="http://schemas.openxmlformats.org/officeDocument/2006/relationships/hyperlink" Target="https://en.wiktionary.org/wiki/%E5%B8%82%E5%9C%BA" TargetMode="External"/><Relationship Id="rId1713" Type="http://schemas.openxmlformats.org/officeDocument/2006/relationships/hyperlink" Target="https://en.wiktionary.org/wiki/%E5%BD%A2%E8%B1%A1" TargetMode="External"/><Relationship Id="rId1920" Type="http://schemas.openxmlformats.org/officeDocument/2006/relationships/hyperlink" Target="https://en.wiktionary.org/wiki/%E4%B8%AD%E5%BF%83" TargetMode="External"/><Relationship Id="rId294" Type="http://schemas.openxmlformats.org/officeDocument/2006/relationships/hyperlink" Target="https://en.wiktionary.org/wiki/%E6%BF%83" TargetMode="External"/><Relationship Id="rId154" Type="http://schemas.openxmlformats.org/officeDocument/2006/relationships/hyperlink" Target="https://en.wiktionary.org/wiki/%E8%B7%AA" TargetMode="External"/><Relationship Id="rId361" Type="http://schemas.openxmlformats.org/officeDocument/2006/relationships/hyperlink" Target="https://en.wiktionary.org/wiki/%E5%82%98" TargetMode="External"/><Relationship Id="rId599" Type="http://schemas.openxmlformats.org/officeDocument/2006/relationships/hyperlink" Target="https://en.wiktionary.org/wiki/%E6%A0%87%E7%82%B9" TargetMode="External"/><Relationship Id="rId459" Type="http://schemas.openxmlformats.org/officeDocument/2006/relationships/hyperlink" Target="https://en.wiktionary.org/wiki/%E8%B1%A1" TargetMode="External"/><Relationship Id="rId666" Type="http://schemas.openxmlformats.org/officeDocument/2006/relationships/hyperlink" Target="https://en.wiktionary.org/wiki/%E6%B2%89%E9%BB%98" TargetMode="External"/><Relationship Id="rId873" Type="http://schemas.openxmlformats.org/officeDocument/2006/relationships/hyperlink" Target="https://en.wiktionary.org/wiki/%E5%A4%8D%E5%8D%B0" TargetMode="External"/><Relationship Id="rId1089" Type="http://schemas.openxmlformats.org/officeDocument/2006/relationships/hyperlink" Target="https://en.wiktionary.org/wiki/%E4%BA%A4%E9%80%9A" TargetMode="External"/><Relationship Id="rId1296" Type="http://schemas.openxmlformats.org/officeDocument/2006/relationships/hyperlink" Target="https://en.wiktionary.org/wiki/%E5%90%8D%E8%83%9C" TargetMode="External"/><Relationship Id="rId221" Type="http://schemas.openxmlformats.org/officeDocument/2006/relationships/hyperlink" Target="https://en.wiktionary.org/wiki/%E7%A7%91" TargetMode="External"/><Relationship Id="rId319" Type="http://schemas.openxmlformats.org/officeDocument/2006/relationships/hyperlink" Target="https://en.wiktionary.org/wiki/%E9%8B%AA" TargetMode="External"/><Relationship Id="rId526" Type="http://schemas.openxmlformats.org/officeDocument/2006/relationships/hyperlink" Target="https://en.wiktionary.org/wiki/%E6%B2%BB" TargetMode="External"/><Relationship Id="rId1156" Type="http://schemas.openxmlformats.org/officeDocument/2006/relationships/hyperlink" Target="https://en.wiktionary.org/wiki/%E7%BB%9D%E5%AF%B9" TargetMode="External"/><Relationship Id="rId1363" Type="http://schemas.openxmlformats.org/officeDocument/2006/relationships/hyperlink" Target="https://en.wiktionary.org/wiki/%E5%A6%BB%E5%AD%90" TargetMode="External"/><Relationship Id="rId733" Type="http://schemas.openxmlformats.org/officeDocument/2006/relationships/hyperlink" Target="https://en.wiktionary.org/wiki/%E5%A4%A7%E9%87%8F" TargetMode="External"/><Relationship Id="rId940" Type="http://schemas.openxmlformats.org/officeDocument/2006/relationships/hyperlink" Target="https://en.wiktionary.org/wiki/%E9%BC%93%E6%8E%8C" TargetMode="External"/><Relationship Id="rId1016" Type="http://schemas.openxmlformats.org/officeDocument/2006/relationships/hyperlink" Target="https://en.wiktionary.org/wiki/%E6%81%A2%E5%A4%8D" TargetMode="External"/><Relationship Id="rId1570" Type="http://schemas.openxmlformats.org/officeDocument/2006/relationships/hyperlink" Target="https://en.wiktionary.org/wiki/%E9%A2%98%E7%9B%AE" TargetMode="External"/><Relationship Id="rId1668" Type="http://schemas.openxmlformats.org/officeDocument/2006/relationships/hyperlink" Target="https://en.wiktionary.org/wiki/%E4%B9%A1%E4%B8%8B" TargetMode="External"/><Relationship Id="rId1875" Type="http://schemas.openxmlformats.org/officeDocument/2006/relationships/hyperlink" Target="https://en.wiktionary.org/wiki/%E8%BF%99%E8%BE%B9" TargetMode="External"/><Relationship Id="rId800" Type="http://schemas.openxmlformats.org/officeDocument/2006/relationships/hyperlink" Target="https://en.wiktionary.org/wiki/%E5%8A%A8%E7%89%A9%E5%9B%AD" TargetMode="External"/><Relationship Id="rId1223" Type="http://schemas.openxmlformats.org/officeDocument/2006/relationships/hyperlink" Target="https://en.wiktionary.org/wiki/%E7%90%86%E5%8F%91" TargetMode="External"/><Relationship Id="rId1430" Type="http://schemas.openxmlformats.org/officeDocument/2006/relationships/hyperlink" Target="https://en.wiktionary.org/wiki/%E4%BA%BA%E7%89%A9" TargetMode="External"/><Relationship Id="rId1528" Type="http://schemas.openxmlformats.org/officeDocument/2006/relationships/hyperlink" Target="https://en.wiktionary.org/wiki/%E4%B9%A6%E5%8C%85" TargetMode="External"/><Relationship Id="rId1735" Type="http://schemas.openxmlformats.org/officeDocument/2006/relationships/hyperlink" Target="https://en.wiktionary.org/wiki/%E8%BF%85%E9%80%9F" TargetMode="External"/><Relationship Id="rId1942" Type="http://schemas.openxmlformats.org/officeDocument/2006/relationships/hyperlink" Target="https://en.wiktionary.org/wiki/%E8%91%97%E4%BD%9C" TargetMode="External"/><Relationship Id="rId27" Type="http://schemas.openxmlformats.org/officeDocument/2006/relationships/hyperlink" Target="https://en.wiktionary.org/wiki/%E4%B8%A6" TargetMode="External"/><Relationship Id="rId1802" Type="http://schemas.openxmlformats.org/officeDocument/2006/relationships/hyperlink" Target="https://en.wiktionary.org/wiki/%E7%94%A8%E5%A4%84" TargetMode="External"/><Relationship Id="rId176" Type="http://schemas.openxmlformats.org/officeDocument/2006/relationships/hyperlink" Target="https://en.wiktionary.org/wiki/%E6%8F%AE" TargetMode="External"/><Relationship Id="rId383" Type="http://schemas.openxmlformats.org/officeDocument/2006/relationships/hyperlink" Target="https://en.wiktionary.org/wiki/%E5%AE%A4" TargetMode="External"/><Relationship Id="rId590" Type="http://schemas.openxmlformats.org/officeDocument/2006/relationships/hyperlink" Target="https://en.wiktionary.org/wiki/%E6%AF%94%E4%BE%8B" TargetMode="External"/><Relationship Id="rId243" Type="http://schemas.openxmlformats.org/officeDocument/2006/relationships/hyperlink" Target="https://en.wiktionary.org/wiki/%E9%A1%9E" TargetMode="External"/><Relationship Id="rId450" Type="http://schemas.openxmlformats.org/officeDocument/2006/relationships/hyperlink" Target="https://en.wiktionary.org/wiki/%E6%8E%80" TargetMode="External"/><Relationship Id="rId688" Type="http://schemas.openxmlformats.org/officeDocument/2006/relationships/hyperlink" Target="https://en.wiktionary.org/wiki/%E9%87%8D%E5%A4%8D" TargetMode="External"/><Relationship Id="rId895" Type="http://schemas.openxmlformats.org/officeDocument/2006/relationships/hyperlink" Target="https://en.wiktionary.org/wiki/%E5%88%9A%E5%88%9A" TargetMode="External"/><Relationship Id="rId1080" Type="http://schemas.openxmlformats.org/officeDocument/2006/relationships/hyperlink" Target="https://en.wiktionary.org/wiki/%E5%B0%86%E8%A6%81" TargetMode="External"/><Relationship Id="rId103" Type="http://schemas.openxmlformats.org/officeDocument/2006/relationships/hyperlink" Target="https://en.wiktionary.org/wiki/%E6%96%B7" TargetMode="External"/><Relationship Id="rId310" Type="http://schemas.openxmlformats.org/officeDocument/2006/relationships/hyperlink" Target="https://en.wiktionary.org/wiki/%E6%8A%AB" TargetMode="External"/><Relationship Id="rId548" Type="http://schemas.openxmlformats.org/officeDocument/2006/relationships/hyperlink" Target="https://en.wiktionary.org/wiki/%E5%AE%89%E5%85%A8" TargetMode="External"/><Relationship Id="rId755" Type="http://schemas.openxmlformats.org/officeDocument/2006/relationships/hyperlink" Target="https://en.wiktionary.org/wiki/%E5%BD%93%E5%81%9A" TargetMode="External"/><Relationship Id="rId962" Type="http://schemas.openxmlformats.org/officeDocument/2006/relationships/hyperlink" Target="https://en.wiktionary.org/wiki/%E5%B9%BF%E9%98%94" TargetMode="External"/><Relationship Id="rId1178" Type="http://schemas.openxmlformats.org/officeDocument/2006/relationships/hyperlink" Target="https://en.wiktionary.org/wiki/%E5%8F%AF%E6%80%9C" TargetMode="External"/><Relationship Id="rId1385" Type="http://schemas.openxmlformats.org/officeDocument/2006/relationships/hyperlink" Target="https://en.wiktionary.org/wiki/%E5%89%8D%E5%A4%A9" TargetMode="External"/><Relationship Id="rId1592" Type="http://schemas.openxmlformats.org/officeDocument/2006/relationships/hyperlink" Target="https://en.wiktionary.org/wiki/%E6%8A%95%E5%85%A5" TargetMode="External"/><Relationship Id="rId91" Type="http://schemas.openxmlformats.org/officeDocument/2006/relationships/hyperlink" Target="https://en.wiktionary.org/wiki/%E8%AA%BF" TargetMode="External"/><Relationship Id="rId408" Type="http://schemas.openxmlformats.org/officeDocument/2006/relationships/hyperlink" Target="https://en.wiktionary.org/wiki/%E9%A1%8C" TargetMode="External"/><Relationship Id="rId615" Type="http://schemas.openxmlformats.org/officeDocument/2006/relationships/hyperlink" Target="https://en.wiktionary.org/wiki/%E8%A1%A5%E5%85%85" TargetMode="External"/><Relationship Id="rId822" Type="http://schemas.openxmlformats.org/officeDocument/2006/relationships/hyperlink" Target="https://en.wiktionary.org/wiki/%E5%84%BF%E7%AB%A5" TargetMode="External"/><Relationship Id="rId1038" Type="http://schemas.openxmlformats.org/officeDocument/2006/relationships/hyperlink" Target="https://en.wiktionary.org/wiki/%E6%BF%80%E5%8A%A8" TargetMode="External"/><Relationship Id="rId1245" Type="http://schemas.openxmlformats.org/officeDocument/2006/relationships/hyperlink" Target="https://en.wiktionary.org/wiki/%E4%BA%86%E4%B8%8D%E8%B5%B7" TargetMode="External"/><Relationship Id="rId1452" Type="http://schemas.openxmlformats.org/officeDocument/2006/relationships/hyperlink" Target="https://en.wiktionary.org/wiki/%E5%B1%B1%E5%8C%BA" TargetMode="External"/><Relationship Id="rId1897" Type="http://schemas.openxmlformats.org/officeDocument/2006/relationships/hyperlink" Target="https://en.wiktionary.org/wiki/%E6%89%A7%E8%A1%8C" TargetMode="External"/><Relationship Id="rId1105" Type="http://schemas.openxmlformats.org/officeDocument/2006/relationships/hyperlink" Target="https://en.wiktionary.org/wiki/%E6%8E%A5%E8%BF%91" TargetMode="External"/><Relationship Id="rId1312" Type="http://schemas.openxmlformats.org/officeDocument/2006/relationships/hyperlink" Target="https://en.wiktionary.org/wiki/%E9%82%A3%E8%BE%B9" TargetMode="External"/><Relationship Id="rId1757" Type="http://schemas.openxmlformats.org/officeDocument/2006/relationships/hyperlink" Target="https://en.wiktionary.org/wiki/%E4%B8%80%E5%8D%8A" TargetMode="External"/><Relationship Id="rId1964" Type="http://schemas.openxmlformats.org/officeDocument/2006/relationships/hyperlink" Target="https://en.wiktionary.org/wiki/%E8%87%AA%E6%88%91" TargetMode="External"/><Relationship Id="rId49" Type="http://schemas.openxmlformats.org/officeDocument/2006/relationships/hyperlink" Target="https://en.wiktionary.org/wiki/%E4%B9%98" TargetMode="External"/><Relationship Id="rId1617" Type="http://schemas.openxmlformats.org/officeDocument/2006/relationships/hyperlink" Target="https://en.wiktionary.org/wiki/%E5%8D%AB%E6%98%9F" TargetMode="External"/><Relationship Id="rId1824" Type="http://schemas.openxmlformats.org/officeDocument/2006/relationships/hyperlink" Target="https://en.wiktionary.org/wiki/%E7%BE%BD%E6%AF%9B%E7%90%83" TargetMode="External"/><Relationship Id="rId198" Type="http://schemas.openxmlformats.org/officeDocument/2006/relationships/hyperlink" Target="https://en.wiktionary.org/wiki/%E7%8D%8E" TargetMode="External"/><Relationship Id="rId265" Type="http://schemas.openxmlformats.org/officeDocument/2006/relationships/hyperlink" Target="https://en.wiktionary.org/wiki/%E8%90%BD" TargetMode="External"/><Relationship Id="rId472" Type="http://schemas.openxmlformats.org/officeDocument/2006/relationships/hyperlink" Target="https://en.wiktionary.org/wiki/%E8%A1%80" TargetMode="External"/><Relationship Id="rId125" Type="http://schemas.openxmlformats.org/officeDocument/2006/relationships/hyperlink" Target="https://en.wiktionary.org/wiki/%E5%B9%85" TargetMode="External"/><Relationship Id="rId332" Type="http://schemas.openxmlformats.org/officeDocument/2006/relationships/hyperlink" Target="https://en.wiktionary.org/wiki/%E4%B8%94" TargetMode="External"/><Relationship Id="rId777" Type="http://schemas.openxmlformats.org/officeDocument/2006/relationships/hyperlink" Target="https://en.wiktionary.org/wiki/%E5%9C%B0%E7%90%83" TargetMode="External"/><Relationship Id="rId984" Type="http://schemas.openxmlformats.org/officeDocument/2006/relationships/hyperlink" Target="https://en.wiktionary.org/wiki/%E5%A5%BD%E7%8E%A9%E5%84%BF" TargetMode="External"/><Relationship Id="rId637" Type="http://schemas.openxmlformats.org/officeDocument/2006/relationships/hyperlink" Target="https://en.wiktionary.org/wiki/%E4%B8%8D%E4%B8%80%E5%AE%9A" TargetMode="External"/><Relationship Id="rId844" Type="http://schemas.openxmlformats.org/officeDocument/2006/relationships/hyperlink" Target="https://en.wiktionary.org/wiki/%E6%96%B9%E5%BC%8F" TargetMode="External"/><Relationship Id="rId1267" Type="http://schemas.openxmlformats.org/officeDocument/2006/relationships/hyperlink" Target="https://en.wiktionary.org/wiki/%E9%A9%AC%E5%85%8B" TargetMode="External"/><Relationship Id="rId1474" Type="http://schemas.openxmlformats.org/officeDocument/2006/relationships/hyperlink" Target="https://en.wiktionary.org/wiki/%E6%B7%B1%E5%85%A5" TargetMode="External"/><Relationship Id="rId1681" Type="http://schemas.openxmlformats.org/officeDocument/2006/relationships/hyperlink" Target="https://en.wiktionary.org/wiki/%E6%83%B3%E5%BF%B5" TargetMode="External"/><Relationship Id="rId704" Type="http://schemas.openxmlformats.org/officeDocument/2006/relationships/hyperlink" Target="https://en.wiktionary.org/wiki/%E4%BC%A0%E7%BB%9F" TargetMode="External"/><Relationship Id="rId911" Type="http://schemas.openxmlformats.org/officeDocument/2006/relationships/hyperlink" Target="https://en.wiktionary.org/wiki/%E5%B7%A5%E7%A8%8B" TargetMode="External"/><Relationship Id="rId1127" Type="http://schemas.openxmlformats.org/officeDocument/2006/relationships/hyperlink" Target="https://en.wiktionary.org/wiki/%E8%BF%9B%E5%8F%A3" TargetMode="External"/><Relationship Id="rId1334" Type="http://schemas.openxmlformats.org/officeDocument/2006/relationships/hyperlink" Target="https://en.wiktionary.org/wiki/%E6%9A%96%E6%B0%94" TargetMode="External"/><Relationship Id="rId1541" Type="http://schemas.openxmlformats.org/officeDocument/2006/relationships/hyperlink" Target="https://en.wiktionary.org/wiki/%E6%95%B0%E9%87%8F" TargetMode="External"/><Relationship Id="rId1779" Type="http://schemas.openxmlformats.org/officeDocument/2006/relationships/hyperlink" Target="https://en.wiktionary.org/wiki/%E8%AE%AE%E8%AE%BA" TargetMode="External"/><Relationship Id="rId1986" Type="http://schemas.openxmlformats.org/officeDocument/2006/relationships/hyperlink" Target="https://en.wiktionary.org/wiki/%E5%BA%A7%E4%BD%8D" TargetMode="External"/><Relationship Id="rId40" Type="http://schemas.openxmlformats.org/officeDocument/2006/relationships/hyperlink" Target="https://en.wiktionary.org/wiki/%E5%B7%AE" TargetMode="External"/><Relationship Id="rId1401" Type="http://schemas.openxmlformats.org/officeDocument/2006/relationships/hyperlink" Target="https://en.wiktionary.org/wiki/%E6%83%85%E6%99%AF" TargetMode="External"/><Relationship Id="rId1639" Type="http://schemas.openxmlformats.org/officeDocument/2006/relationships/hyperlink" Target="https://en.wiktionary.org/wiki/%E8%A5%BF%E9%83%A8" TargetMode="External"/><Relationship Id="rId1846" Type="http://schemas.openxmlformats.org/officeDocument/2006/relationships/hyperlink" Target="https://en.wiktionary.org/wiki/%E8%BF%90%E5%8A%A8%E4%BC%9A" TargetMode="External"/><Relationship Id="rId1706" Type="http://schemas.openxmlformats.org/officeDocument/2006/relationships/hyperlink" Target="https://en.wiktionary.org/wiki/%E6%98%9F%E6%98%9F" TargetMode="External"/><Relationship Id="rId1913" Type="http://schemas.openxmlformats.org/officeDocument/2006/relationships/hyperlink" Target="https://en.wiktionary.org/wiki/%E5%88%B6%E8%AE%A2" TargetMode="External"/><Relationship Id="rId287" Type="http://schemas.openxmlformats.org/officeDocument/2006/relationships/hyperlink" Target="https://en.wiktionary.org/wiki/%E6%AF%8D" TargetMode="External"/><Relationship Id="rId494" Type="http://schemas.openxmlformats.org/officeDocument/2006/relationships/hyperlink" Target="https://en.wiktionary.org/wiki/%E6%B2%B9" TargetMode="External"/><Relationship Id="rId147" Type="http://schemas.openxmlformats.org/officeDocument/2006/relationships/hyperlink" Target="https://en.wiktionary.org/wiki/%E6%8B%90" TargetMode="External"/><Relationship Id="rId354" Type="http://schemas.openxmlformats.org/officeDocument/2006/relationships/hyperlink" Target="https://en.wiktionary.org/wiki/%E5%A6%82" TargetMode="External"/><Relationship Id="rId799" Type="http://schemas.openxmlformats.org/officeDocument/2006/relationships/hyperlink" Target="https://en.wiktionary.org/wiki/%E5%8A%A8%E6%89%8B" TargetMode="External"/><Relationship Id="rId1191" Type="http://schemas.openxmlformats.org/officeDocument/2006/relationships/hyperlink" Target="https://en.wiktionary.org/wiki/%E6%8E%A7%E5%88%B6" TargetMode="External"/><Relationship Id="rId561" Type="http://schemas.openxmlformats.org/officeDocument/2006/relationships/hyperlink" Target="https://en.wiktionary.org/wiki/%E5%B8%AE%E5%BF%99" TargetMode="External"/><Relationship Id="rId659" Type="http://schemas.openxmlformats.org/officeDocument/2006/relationships/hyperlink" Target="https://en.wiktionary.org/wiki/%E4%BA%A7%E7%94%9F" TargetMode="External"/><Relationship Id="rId866" Type="http://schemas.openxmlformats.org/officeDocument/2006/relationships/hyperlink" Target="https://en.wiktionary.org/wiki/%E5%B0%81%E5%BB%BA" TargetMode="External"/><Relationship Id="rId1289" Type="http://schemas.openxmlformats.org/officeDocument/2006/relationships/hyperlink" Target="https://en.wiktionary.org/wiki/%E6%A3%89%E8%8A%B1" TargetMode="External"/><Relationship Id="rId1496" Type="http://schemas.openxmlformats.org/officeDocument/2006/relationships/hyperlink" Target="https://en.wiktionary.org/wiki/%E5%AE%9E%E4%BA%8B%E6%B1%82%E6%98%AF" TargetMode="External"/><Relationship Id="rId214" Type="http://schemas.openxmlformats.org/officeDocument/2006/relationships/hyperlink" Target="https://en.wiktionary.org/wiki/%E6%B1%BA" TargetMode="External"/><Relationship Id="rId421" Type="http://schemas.openxmlformats.org/officeDocument/2006/relationships/hyperlink" Target="https://en.wiktionary.org/wiki/%E5%81%B7" TargetMode="External"/><Relationship Id="rId519" Type="http://schemas.openxmlformats.org/officeDocument/2006/relationships/hyperlink" Target="https://en.wiktionary.org/wiki/%E7%88%AD" TargetMode="External"/><Relationship Id="rId1051" Type="http://schemas.openxmlformats.org/officeDocument/2006/relationships/hyperlink" Target="https://en.wiktionary.org/wiki/%E8%AE%B0%E5%BF%86" TargetMode="External"/><Relationship Id="rId1149" Type="http://schemas.openxmlformats.org/officeDocument/2006/relationships/hyperlink" Target="https://en.wiktionary.org/wiki/%E5%85%B7%E4%BD%93" TargetMode="External"/><Relationship Id="rId1356" Type="http://schemas.openxmlformats.org/officeDocument/2006/relationships/hyperlink" Target="https://en.wiktionary.org/wiki/%E5%B9%B3%E5%8E%9F" TargetMode="External"/><Relationship Id="rId726" Type="http://schemas.openxmlformats.org/officeDocument/2006/relationships/hyperlink" Target="https://en.wiktionary.org/wiki/%E6%89%93%E5%90%AC" TargetMode="External"/><Relationship Id="rId933" Type="http://schemas.openxmlformats.org/officeDocument/2006/relationships/hyperlink" Target="https://en.wiktionary.org/wiki/%E4%BC%B0%E8%AE%A1" TargetMode="External"/><Relationship Id="rId1009" Type="http://schemas.openxmlformats.org/officeDocument/2006/relationships/hyperlink" Target="https://en.wiktionary.org/wiki/%E7%94%BB%E6%8A%A5" TargetMode="External"/><Relationship Id="rId1563" Type="http://schemas.openxmlformats.org/officeDocument/2006/relationships/hyperlink" Target="https://en.wiktionary.org/wiki/%E8%AE%A8%E5%8E%8C" TargetMode="External"/><Relationship Id="rId1770" Type="http://schemas.openxmlformats.org/officeDocument/2006/relationships/hyperlink" Target="https://en.wiktionary.org/wiki/%E4%BB%AA%E5%99%A8" TargetMode="External"/><Relationship Id="rId1868" Type="http://schemas.openxmlformats.org/officeDocument/2006/relationships/hyperlink" Target="https://en.wiktionary.org/wiki/%E6%8B%9B%E5%BE%85" TargetMode="External"/><Relationship Id="rId62" Type="http://schemas.openxmlformats.org/officeDocument/2006/relationships/hyperlink" Target="https://en.wiktionary.org/wiki/%E7%B2%97" TargetMode="External"/><Relationship Id="rId1216" Type="http://schemas.openxmlformats.org/officeDocument/2006/relationships/hyperlink" Target="https://en.wiktionary.org/wiki/%E4%B9%90%E8%A7%82" TargetMode="External"/><Relationship Id="rId1423" Type="http://schemas.openxmlformats.org/officeDocument/2006/relationships/hyperlink" Target="https://en.wiktionary.org/wiki/%E7%83%AD%E5%BF%83" TargetMode="External"/><Relationship Id="rId1630" Type="http://schemas.openxmlformats.org/officeDocument/2006/relationships/hyperlink" Target="https://en.wiktionary.org/wiki/%E6%97%A0%E8%AE%BA" TargetMode="External"/><Relationship Id="rId1728" Type="http://schemas.openxmlformats.org/officeDocument/2006/relationships/hyperlink" Target="https://en.wiktionary.org/wiki/%E5%AD%A6%E8%B4%B9" TargetMode="External"/><Relationship Id="rId1935" Type="http://schemas.openxmlformats.org/officeDocument/2006/relationships/hyperlink" Target="https://en.wiktionary.org/wiki/%E4%B8%BB%E4%BA%BA" TargetMode="External"/><Relationship Id="rId169" Type="http://schemas.openxmlformats.org/officeDocument/2006/relationships/hyperlink" Target="https://en.wiktionary.org/wiki/%E6%88%B6" TargetMode="External"/><Relationship Id="rId376" Type="http://schemas.openxmlformats.org/officeDocument/2006/relationships/hyperlink" Target="https://en.wiktionary.org/wiki/%E5%8D%87" TargetMode="External"/><Relationship Id="rId583" Type="http://schemas.openxmlformats.org/officeDocument/2006/relationships/hyperlink" Target="https://en.wiktionary.org/wiki/%E8%83%8C%E5%90%8E" TargetMode="External"/><Relationship Id="rId790" Type="http://schemas.openxmlformats.org/officeDocument/2006/relationships/hyperlink" Target="https://en.wiktionary.org/wiki/%E8%B0%83%E6%9F%A5" TargetMode="External"/><Relationship Id="rId4" Type="http://schemas.openxmlformats.org/officeDocument/2006/relationships/hyperlink" Target="https://en.wiktionary.org/wiki/%E5%B2%B8" TargetMode="External"/><Relationship Id="rId236" Type="http://schemas.openxmlformats.org/officeDocument/2006/relationships/hyperlink" Target="https://en.wiktionary.org/wiki/%E6%94%94" TargetMode="External"/><Relationship Id="rId443" Type="http://schemas.openxmlformats.org/officeDocument/2006/relationships/hyperlink" Target="https://en.wiktionary.org/wiki/%E6%8F%A1" TargetMode="External"/><Relationship Id="rId650" Type="http://schemas.openxmlformats.org/officeDocument/2006/relationships/hyperlink" Target="https://en.wiktionary.org/wiki/%E8%8D%89%E5%8E%9F" TargetMode="External"/><Relationship Id="rId888" Type="http://schemas.openxmlformats.org/officeDocument/2006/relationships/hyperlink" Target="https://en.wiktionary.org/wiki/%E8%B5%B6%E5%BF%AB" TargetMode="External"/><Relationship Id="rId1073" Type="http://schemas.openxmlformats.org/officeDocument/2006/relationships/hyperlink" Target="https://en.wiktionary.org/wiki/%E8%89%B0%E8%8B%A6" TargetMode="External"/><Relationship Id="rId1280" Type="http://schemas.openxmlformats.org/officeDocument/2006/relationships/hyperlink" Target="https://en.wiktionary.org/wiki/%E6%B2%A1%E7%94%A8" TargetMode="External"/><Relationship Id="rId303" Type="http://schemas.openxmlformats.org/officeDocument/2006/relationships/hyperlink" Target="https://en.wiktionary.org/wiki/%E7%82%AE" TargetMode="External"/><Relationship Id="rId748" Type="http://schemas.openxmlformats.org/officeDocument/2006/relationships/hyperlink" Target="https://en.wiktionary.org/wiki/%E6%8B%85%E5%BF%83" TargetMode="External"/><Relationship Id="rId955" Type="http://schemas.openxmlformats.org/officeDocument/2006/relationships/hyperlink" Target="https://en.wiktionary.org/wiki/%E5%85%89%E6%98%8E" TargetMode="External"/><Relationship Id="rId1140" Type="http://schemas.openxmlformats.org/officeDocument/2006/relationships/hyperlink" Target="https://en.wiktionary.org/wiki/%E9%95%9C%E5%AD%90" TargetMode="External"/><Relationship Id="rId1378" Type="http://schemas.openxmlformats.org/officeDocument/2006/relationships/hyperlink" Target="https://en.wiktionary.org/wiki/%E6%B0%94%E8%B1%A1" TargetMode="External"/><Relationship Id="rId1585" Type="http://schemas.openxmlformats.org/officeDocument/2006/relationships/hyperlink" Target="https://en.wiktionary.org/wiki/%E5%90%8C%E5%B1%8B" TargetMode="External"/><Relationship Id="rId1792" Type="http://schemas.openxmlformats.org/officeDocument/2006/relationships/hyperlink" Target="https://en.wiktionary.org/wiki/%E8%8B%B1%E5%8B%87" TargetMode="External"/><Relationship Id="rId84" Type="http://schemas.openxmlformats.org/officeDocument/2006/relationships/hyperlink" Target="https://en.wiktionary.org/wiki/%E7%99%BB" TargetMode="External"/><Relationship Id="rId510" Type="http://schemas.openxmlformats.org/officeDocument/2006/relationships/hyperlink" Target="https://en.wiktionary.org/wiki/%E7%B2%98" TargetMode="External"/><Relationship Id="rId608" Type="http://schemas.openxmlformats.org/officeDocument/2006/relationships/hyperlink" Target="https://en.wiktionary.org/wiki/%E7%97%85%E8%8F%8C" TargetMode="External"/><Relationship Id="rId815" Type="http://schemas.openxmlformats.org/officeDocument/2006/relationships/hyperlink" Target="https://en.wiktionary.org/wiki/%E5%AF%B9%E6%96%B9" TargetMode="External"/><Relationship Id="rId1238" Type="http://schemas.openxmlformats.org/officeDocument/2006/relationships/hyperlink" Target="https://en.wiktionary.org/wiki/%E8%BF%9E%E7%BB%AD" TargetMode="External"/><Relationship Id="rId1445" Type="http://schemas.openxmlformats.org/officeDocument/2006/relationships/hyperlink" Target="https://en.wiktionary.org/wiki/%E5%97%93%E5%AD%90" TargetMode="External"/><Relationship Id="rId1652" Type="http://schemas.openxmlformats.org/officeDocument/2006/relationships/hyperlink" Target="https://en.wiktionary.org/wiki/%E7%BB%86%E8%8F%8C" TargetMode="External"/><Relationship Id="rId1000" Type="http://schemas.openxmlformats.org/officeDocument/2006/relationships/hyperlink" Target="https://en.wiktionary.org/wiki/%E5%90%8E%E5%A4%A9" TargetMode="External"/><Relationship Id="rId1305" Type="http://schemas.openxmlformats.org/officeDocument/2006/relationships/hyperlink" Target="https://en.wiktionary.org/wiki/%E6%9C%A8%E5%A4%B4" TargetMode="External"/><Relationship Id="rId1957" Type="http://schemas.openxmlformats.org/officeDocument/2006/relationships/hyperlink" Target="https://en.wiktionary.org/wiki/%E8%B5%84%E6%96%99" TargetMode="External"/><Relationship Id="rId1512" Type="http://schemas.openxmlformats.org/officeDocument/2006/relationships/hyperlink" Target="https://en.wiktionary.org/wiki/%E8%AF%95%E5%8D%B7" TargetMode="External"/><Relationship Id="rId1817" Type="http://schemas.openxmlformats.org/officeDocument/2006/relationships/hyperlink" Target="https://en.wiktionary.org/wiki/%E6%9C%89%E5%88%A9" TargetMode="External"/><Relationship Id="rId11" Type="http://schemas.openxmlformats.org/officeDocument/2006/relationships/hyperlink" Target="https://en.wiktionary.org/wiki/%E5%B9%AB" TargetMode="External"/><Relationship Id="rId398" Type="http://schemas.openxmlformats.org/officeDocument/2006/relationships/hyperlink" Target="https://en.wiktionary.org/wiki/%E7%B8%AE" TargetMode="External"/><Relationship Id="rId160" Type="http://schemas.openxmlformats.org/officeDocument/2006/relationships/hyperlink" Target="https://en.wiktionary.org/wiki/%E5%A5%BD" TargetMode="External"/><Relationship Id="rId258" Type="http://schemas.openxmlformats.org/officeDocument/2006/relationships/hyperlink" Target="https://en.wiktionary.org/wiki/%E9%A0%98" TargetMode="External"/><Relationship Id="rId465" Type="http://schemas.openxmlformats.org/officeDocument/2006/relationships/hyperlink" Target="https://en.wiktionary.org/wiki/%E6%80%A7" TargetMode="External"/><Relationship Id="rId672" Type="http://schemas.openxmlformats.org/officeDocument/2006/relationships/hyperlink" Target="https://en.wiktionary.org/wiki/%E6%88%90%E5%8A%9F" TargetMode="External"/><Relationship Id="rId1095" Type="http://schemas.openxmlformats.org/officeDocument/2006/relationships/hyperlink" Target="https://en.wiktionary.org/wiki/%E6%95%99%E6%8E%88" TargetMode="External"/><Relationship Id="rId118" Type="http://schemas.openxmlformats.org/officeDocument/2006/relationships/hyperlink" Target="https://en.wiktionary.org/wiki/%E8%82%A5" TargetMode="External"/><Relationship Id="rId325" Type="http://schemas.openxmlformats.org/officeDocument/2006/relationships/hyperlink" Target="https://en.wiktionary.org/wiki/%E6%A7%8D" TargetMode="External"/><Relationship Id="rId532" Type="http://schemas.openxmlformats.org/officeDocument/2006/relationships/hyperlink" Target="https://en.wiktionary.org/wiki/%E8%BD%89" TargetMode="External"/><Relationship Id="rId977" Type="http://schemas.openxmlformats.org/officeDocument/2006/relationships/hyperlink" Target="https://en.wiktionary.org/wiki/%E8%88%AA%E7%A9%BA" TargetMode="External"/><Relationship Id="rId1162" Type="http://schemas.openxmlformats.org/officeDocument/2006/relationships/hyperlink" Target="https://en.wiktionary.org/wiki/%E5%BC%80%E4%BC%9A" TargetMode="External"/><Relationship Id="rId837" Type="http://schemas.openxmlformats.org/officeDocument/2006/relationships/hyperlink" Target="https://en.wiktionary.org/wiki/%E5%8F%8D%E5%A4%8D" TargetMode="External"/><Relationship Id="rId1022" Type="http://schemas.openxmlformats.org/officeDocument/2006/relationships/hyperlink" Target="https://en.wiktionary.org/wiki/%E4%BC%9A%E5%AE%A2" TargetMode="External"/><Relationship Id="rId1467" Type="http://schemas.openxmlformats.org/officeDocument/2006/relationships/hyperlink" Target="https://en.wiktionary.org/wiki/%E5%B0%91%E6%95%B0" TargetMode="External"/><Relationship Id="rId1674" Type="http://schemas.openxmlformats.org/officeDocument/2006/relationships/hyperlink" Target="https://en.wiktionary.org/wiki/%E9%A6%99%E8%82%A0" TargetMode="External"/><Relationship Id="rId1881" Type="http://schemas.openxmlformats.org/officeDocument/2006/relationships/hyperlink" Target="https://en.wiktionary.org/wiki/%E5%BE%81%E6%B1%82" TargetMode="External"/><Relationship Id="rId904" Type="http://schemas.openxmlformats.org/officeDocument/2006/relationships/hyperlink" Target="https://en.wiktionary.org/wiki/%E4%B8%AA%E4%BA%BA" TargetMode="External"/><Relationship Id="rId1327" Type="http://schemas.openxmlformats.org/officeDocument/2006/relationships/hyperlink" Target="https://en.wiktionary.org/wiki/%E8%83%BD%E5%8A%9B" TargetMode="External"/><Relationship Id="rId1534" Type="http://schemas.openxmlformats.org/officeDocument/2006/relationships/hyperlink" Target="https://en.wiktionary.org/wiki/%E8%94%AC%E8%8F%9C" TargetMode="External"/><Relationship Id="rId1741" Type="http://schemas.openxmlformats.org/officeDocument/2006/relationships/hyperlink" Target="https://en.wiktionary.org/wiki/%E4%B8%A5%E9%87%8D" TargetMode="External"/><Relationship Id="rId1979" Type="http://schemas.openxmlformats.org/officeDocument/2006/relationships/hyperlink" Target="https://en.wiktionary.org/wiki/%E4%BD%9C%E5%93%81" TargetMode="External"/><Relationship Id="rId33" Type="http://schemas.openxmlformats.org/officeDocument/2006/relationships/hyperlink" Target="https://en.wiktionary.org/wiki/%E7%8C%9C" TargetMode="External"/><Relationship Id="rId1601" Type="http://schemas.openxmlformats.org/officeDocument/2006/relationships/hyperlink" Target="https://en.wiktionary.org/wiki/%E5%A4%96%E5%9C%B0" TargetMode="External"/><Relationship Id="rId1839" Type="http://schemas.openxmlformats.org/officeDocument/2006/relationships/hyperlink" Target="https://en.wiktionary.org/wiki/%E6%84%BF%E6%9C%9B" TargetMode="External"/><Relationship Id="rId182" Type="http://schemas.openxmlformats.org/officeDocument/2006/relationships/hyperlink" Target="https://en.wiktionary.org/wiki/%E5%8D%B3" TargetMode="External"/><Relationship Id="rId1906" Type="http://schemas.openxmlformats.org/officeDocument/2006/relationships/hyperlink" Target="https://en.wiktionary.org/wiki/%E5%8F%AA%E6%9C%89" TargetMode="External"/><Relationship Id="rId487" Type="http://schemas.openxmlformats.org/officeDocument/2006/relationships/hyperlink" Target="https://en.wiktionary.org/wiki/%E5%B7%B2" TargetMode="External"/><Relationship Id="rId694" Type="http://schemas.openxmlformats.org/officeDocument/2006/relationships/hyperlink" Target="https://en.wiktionary.org/wiki/%E5%87%BA%E5%8F%A3" TargetMode="External"/><Relationship Id="rId347" Type="http://schemas.openxmlformats.org/officeDocument/2006/relationships/hyperlink" Target="https://en.wiktionary.org/wiki/%E7%B9%9E" TargetMode="External"/><Relationship Id="rId999" Type="http://schemas.openxmlformats.org/officeDocument/2006/relationships/hyperlink" Target="https://en.wiktionary.org/wiki/%E5%90%8E%E5%B9%B4" TargetMode="External"/><Relationship Id="rId1184" Type="http://schemas.openxmlformats.org/officeDocument/2006/relationships/hyperlink" Target="https://en.wiktionary.org/wiki/%E8%AF%BE%E7%A8%8B" TargetMode="External"/><Relationship Id="rId554" Type="http://schemas.openxmlformats.org/officeDocument/2006/relationships/hyperlink" Target="https://en.wiktionary.org/wiki/%E7%99%BD%E5%A4%A9" TargetMode="External"/><Relationship Id="rId761" Type="http://schemas.openxmlformats.org/officeDocument/2006/relationships/hyperlink" Target="https://en.wiktionary.org/wiki/%E5%88%B0%E5%BA%95" TargetMode="External"/><Relationship Id="rId859" Type="http://schemas.openxmlformats.org/officeDocument/2006/relationships/hyperlink" Target="https://en.wiktionary.org/wiki/%E7%BA%B7%E7%BA%B7" TargetMode="External"/><Relationship Id="rId1391" Type="http://schemas.openxmlformats.org/officeDocument/2006/relationships/hyperlink" Target="https://en.wiktionary.org/wiki/%E5%BC%BA%E7%83%88" TargetMode="External"/><Relationship Id="rId1489" Type="http://schemas.openxmlformats.org/officeDocument/2006/relationships/hyperlink" Target="https://en.wiktionary.org/wiki/%E4%BB%80%E4%B9%88%E7%9A%84" TargetMode="External"/><Relationship Id="rId1696" Type="http://schemas.openxmlformats.org/officeDocument/2006/relationships/hyperlink" Target="https://en.wiktionary.org/wiki/%E6%95%88%E7%8E%87" TargetMode="External"/><Relationship Id="rId207" Type="http://schemas.openxmlformats.org/officeDocument/2006/relationships/hyperlink" Target="https://en.wiktionary.org/wiki/%E5%8B%81" TargetMode="External"/><Relationship Id="rId414" Type="http://schemas.openxmlformats.org/officeDocument/2006/relationships/hyperlink" Target="https://en.wiktionary.org/wiki/%E6%8C%91" TargetMode="External"/><Relationship Id="rId621" Type="http://schemas.openxmlformats.org/officeDocument/2006/relationships/hyperlink" Target="https://en.wiktionary.org/wiki/%E4%B8%8D%E5%BE%97%E4%BA%86" TargetMode="External"/><Relationship Id="rId1044" Type="http://schemas.openxmlformats.org/officeDocument/2006/relationships/hyperlink" Target="https://en.wiktionary.org/wiki/%E6%80%A5%E5%BF%99" TargetMode="External"/><Relationship Id="rId1251" Type="http://schemas.openxmlformats.org/officeDocument/2006/relationships/hyperlink" Target="https://en.wiktionary.org/wiki/%E5%8F%A6%E5%A4%96" TargetMode="External"/><Relationship Id="rId1349" Type="http://schemas.openxmlformats.org/officeDocument/2006/relationships/hyperlink" Target="https://en.wiktionary.org/wiki/%E5%B9%B3%E5%AE%89" TargetMode="External"/><Relationship Id="rId719" Type="http://schemas.openxmlformats.org/officeDocument/2006/relationships/hyperlink" Target="https://en.wiktionary.org/wiki/%E8%BE%BE%E5%88%B0" TargetMode="External"/><Relationship Id="rId926" Type="http://schemas.openxmlformats.org/officeDocument/2006/relationships/hyperlink" Target="https://en.wiktionary.org/wiki/%E4%BE%9B%E7%BB%99" TargetMode="External"/><Relationship Id="rId1111" Type="http://schemas.openxmlformats.org/officeDocument/2006/relationships/hyperlink" Target="https://en.wiktionary.org/wiki/%E7%BB%93%E5%90%88" TargetMode="External"/><Relationship Id="rId1556" Type="http://schemas.openxmlformats.org/officeDocument/2006/relationships/hyperlink" Target="https://en.wiktionary.org/wiki/%E9%9A%8F%E6%97%B6" TargetMode="External"/><Relationship Id="rId1763" Type="http://schemas.openxmlformats.org/officeDocument/2006/relationships/hyperlink" Target="https://en.wiktionary.org/wiki/%E4%B8%80%E6%97%B6" TargetMode="External"/><Relationship Id="rId1970" Type="http://schemas.openxmlformats.org/officeDocument/2006/relationships/hyperlink" Target="https://en.wiktionary.org/wiki/%E6%80%BB%E7%BB%9F" TargetMode="External"/><Relationship Id="rId55" Type="http://schemas.openxmlformats.org/officeDocument/2006/relationships/hyperlink" Target="https://en.wiktionary.org/wiki/%E5%88%9D" TargetMode="External"/><Relationship Id="rId1209" Type="http://schemas.openxmlformats.org/officeDocument/2006/relationships/hyperlink" Target="https://en.wiktionary.org/wiki/%E8%80%81%E5%A4%A7%E7%88%B7" TargetMode="External"/><Relationship Id="rId1416" Type="http://schemas.openxmlformats.org/officeDocument/2006/relationships/hyperlink" Target="https://en.wiktionary.org/wiki/%E7%BE%A4%E4%BC%97" TargetMode="External"/><Relationship Id="rId1623" Type="http://schemas.openxmlformats.org/officeDocument/2006/relationships/hyperlink" Target="https://en.wiktionary.org/wiki/%E6%96%87%E4%BB%B6" TargetMode="External"/><Relationship Id="rId1830" Type="http://schemas.openxmlformats.org/officeDocument/2006/relationships/hyperlink" Target="https://en.wiktionary.org/wiki/%E9%A2%84%E5%A4%87" TargetMode="External"/><Relationship Id="rId1928" Type="http://schemas.openxmlformats.org/officeDocument/2006/relationships/hyperlink" Target="https://en.wiktionary.org/wiki/%E9%87%8D%E8%A7%86" TargetMode="External"/><Relationship Id="rId271" Type="http://schemas.openxmlformats.org/officeDocument/2006/relationships/hyperlink" Target="https://en.wiktionary.org/wiki/%E5%86%92" TargetMode="External"/><Relationship Id="rId131" Type="http://schemas.openxmlformats.org/officeDocument/2006/relationships/hyperlink" Target="https://en.wiktionary.org/wiki/%E5%B9%B2" TargetMode="External"/><Relationship Id="rId369" Type="http://schemas.openxmlformats.org/officeDocument/2006/relationships/hyperlink" Target="https://en.wiktionary.org/wiki/%E7%87%92" TargetMode="External"/><Relationship Id="rId576" Type="http://schemas.openxmlformats.org/officeDocument/2006/relationships/hyperlink" Target="https://en.wiktionary.org/wiki/%E6%8A%A5%E5%90%8D" TargetMode="External"/><Relationship Id="rId783" Type="http://schemas.openxmlformats.org/officeDocument/2006/relationships/hyperlink" Target="https://en.wiktionary.org/wiki/%E7%94%B5%E6%8A%A5" TargetMode="External"/><Relationship Id="rId990" Type="http://schemas.openxmlformats.org/officeDocument/2006/relationships/hyperlink" Target="https://en.wiktionary.org/wiki/%E5%90%88%E4%BD%9C" TargetMode="External"/><Relationship Id="rId229" Type="http://schemas.openxmlformats.org/officeDocument/2006/relationships/hyperlink" Target="https://en.wiktionary.org/wiki/%E8%B7%A8" TargetMode="External"/><Relationship Id="rId436" Type="http://schemas.openxmlformats.org/officeDocument/2006/relationships/hyperlink" Target="https://en.wiktionary.org/wiki/%E6%9C%9B" TargetMode="External"/><Relationship Id="rId643" Type="http://schemas.openxmlformats.org/officeDocument/2006/relationships/hyperlink" Target="https://en.wiktionary.org/wiki/%E6%9D%90%E6%96%99" TargetMode="External"/><Relationship Id="rId1066" Type="http://schemas.openxmlformats.org/officeDocument/2006/relationships/hyperlink" Target="https://en.wiktionary.org/wiki/%E4%BB%B7%E5%80%BC" TargetMode="External"/><Relationship Id="rId1273" Type="http://schemas.openxmlformats.org/officeDocument/2006/relationships/hyperlink" Target="https://en.wiktionary.org/wiki/%E6%AF%9B%E7%97%85" TargetMode="External"/><Relationship Id="rId1480" Type="http://schemas.openxmlformats.org/officeDocument/2006/relationships/hyperlink" Target="https://en.wiktionary.org/wiki/%E7%94%9F%E7%89%A9" TargetMode="External"/><Relationship Id="rId850" Type="http://schemas.openxmlformats.org/officeDocument/2006/relationships/hyperlink" Target="https://en.wiktionary.org/wiki/%E6%94%BE%E5%A4%A7" TargetMode="External"/><Relationship Id="rId948" Type="http://schemas.openxmlformats.org/officeDocument/2006/relationships/hyperlink" Target="https://en.wiktionary.org/wiki/%E8%A7%82%E5%AF%9F" TargetMode="External"/><Relationship Id="rId1133" Type="http://schemas.openxmlformats.org/officeDocument/2006/relationships/hyperlink" Target="https://en.wiktionary.org/wiki/%E7%BB%8F%E7%90%86" TargetMode="External"/><Relationship Id="rId1578" Type="http://schemas.openxmlformats.org/officeDocument/2006/relationships/hyperlink" Target="https://en.wiktionary.org/wiki/%E8%B0%83%E6%95%B4" TargetMode="External"/><Relationship Id="rId1785" Type="http://schemas.openxmlformats.org/officeDocument/2006/relationships/hyperlink" Target="https://en.wiktionary.org/wiki/%E5%9B%A0%E7%B4%A0" TargetMode="External"/><Relationship Id="rId77" Type="http://schemas.openxmlformats.org/officeDocument/2006/relationships/hyperlink" Target="https://en.wiktionary.org/wiki/%E8%9B%8B" TargetMode="External"/><Relationship Id="rId503" Type="http://schemas.openxmlformats.org/officeDocument/2006/relationships/hyperlink" Target="https://en.wiktionary.org/wiki/%E9%80%A0" TargetMode="External"/><Relationship Id="rId710" Type="http://schemas.openxmlformats.org/officeDocument/2006/relationships/hyperlink" Target="https://en.wiktionary.org/wiki/%E4%BB%8E%E6%B2%A1" TargetMode="External"/><Relationship Id="rId808" Type="http://schemas.openxmlformats.org/officeDocument/2006/relationships/hyperlink" Target="https://en.wiktionary.org/wiki/%E8%82%9A%E5%AD%90" TargetMode="External"/><Relationship Id="rId1340" Type="http://schemas.openxmlformats.org/officeDocument/2006/relationships/hyperlink" Target="https://en.wiktionary.org/wiki/%E6%89%B9%E5%88%A4" TargetMode="External"/><Relationship Id="rId1438" Type="http://schemas.openxmlformats.org/officeDocument/2006/relationships/hyperlink" Target="https://en.wiktionary.org/wiki/%E6%97%A5%E8%AE%B0" TargetMode="External"/><Relationship Id="rId1645" Type="http://schemas.openxmlformats.org/officeDocument/2006/relationships/hyperlink" Target="https://en.wiktionary.org/wiki/%E8%A5%BF%E5%8D%97" TargetMode="External"/><Relationship Id="rId1200" Type="http://schemas.openxmlformats.org/officeDocument/2006/relationships/hyperlink" Target="https://en.wiktionary.org/wiki/%E6%9D%A5%E5%BE%97%E5%8F%8A" TargetMode="External"/><Relationship Id="rId1852" Type="http://schemas.openxmlformats.org/officeDocument/2006/relationships/hyperlink" Target="https://en.wiktionary.org/wiki/%E6%9A%82%E6%97%B6" TargetMode="External"/><Relationship Id="rId1505" Type="http://schemas.openxmlformats.org/officeDocument/2006/relationships/hyperlink" Target="https://en.wiktionary.org/wiki/%E4%B8%96%E7%BA%AA" TargetMode="External"/><Relationship Id="rId1712" Type="http://schemas.openxmlformats.org/officeDocument/2006/relationships/hyperlink" Target="https://en.wiktionary.org/wiki/%E5%BD%A2%E5%8A%BF" TargetMode="External"/><Relationship Id="rId293" Type="http://schemas.openxmlformats.org/officeDocument/2006/relationships/hyperlink" Target="https://en.wiktionary.org/wiki/%E6%89%AD" TargetMode="External"/><Relationship Id="rId153" Type="http://schemas.openxmlformats.org/officeDocument/2006/relationships/hyperlink" Target="https://en.wiktionary.org/wiki/%E9%AC%BC" TargetMode="External"/><Relationship Id="rId360" Type="http://schemas.openxmlformats.org/officeDocument/2006/relationships/hyperlink" Target="https://en.wiktionary.org/wiki/%E8%B3%BD" TargetMode="External"/><Relationship Id="rId598" Type="http://schemas.openxmlformats.org/officeDocument/2006/relationships/hyperlink" Target="https://en.wiktionary.org/wiki/%E4%BE%BF%E6%9D%A1" TargetMode="External"/><Relationship Id="rId220" Type="http://schemas.openxmlformats.org/officeDocument/2006/relationships/hyperlink" Target="https://en.wiktionary.org/wiki/%E9%9D%A0" TargetMode="External"/><Relationship Id="rId458" Type="http://schemas.openxmlformats.org/officeDocument/2006/relationships/hyperlink" Target="https://en.wiktionary.org/wiki/%E9%A0%85" TargetMode="External"/><Relationship Id="rId665" Type="http://schemas.openxmlformats.org/officeDocument/2006/relationships/hyperlink" Target="https://en.wiktionary.org/wiki/%E5%BD%BB%E5%BA%95" TargetMode="External"/><Relationship Id="rId872" Type="http://schemas.openxmlformats.org/officeDocument/2006/relationships/hyperlink" Target="https://en.wiktionary.org/wiki/%E5%A4%8D%E8%BF%B0" TargetMode="External"/><Relationship Id="rId1088" Type="http://schemas.openxmlformats.org/officeDocument/2006/relationships/hyperlink" Target="https://en.wiktionary.org/wiki/%E4%BA%A4%E6%B5%81" TargetMode="External"/><Relationship Id="rId1295" Type="http://schemas.openxmlformats.org/officeDocument/2006/relationships/hyperlink" Target="https://en.wiktionary.org/wiki/%E6%B0%91%E4%B8%BB" TargetMode="External"/><Relationship Id="rId318" Type="http://schemas.openxmlformats.org/officeDocument/2006/relationships/hyperlink" Target="https://en.wiktionary.org/wiki/%E6%92%B2" TargetMode="External"/><Relationship Id="rId525" Type="http://schemas.openxmlformats.org/officeDocument/2006/relationships/hyperlink" Target="https://en.wiktionary.org/wiki/%E8%87%B3" TargetMode="External"/><Relationship Id="rId732" Type="http://schemas.openxmlformats.org/officeDocument/2006/relationships/hyperlink" Target="https://en.wiktionary.org/wiki/%E5%A4%A7%E8%A1%97" TargetMode="External"/><Relationship Id="rId1155" Type="http://schemas.openxmlformats.org/officeDocument/2006/relationships/hyperlink" Target="https://en.wiktionary.org/wiki/%E5%86%B3%E5%BF%83" TargetMode="External"/><Relationship Id="rId1362" Type="http://schemas.openxmlformats.org/officeDocument/2006/relationships/hyperlink" Target="https://en.wiktionary.org/wiki/%E6%99%AE%E9%80%9A" TargetMode="External"/><Relationship Id="rId99" Type="http://schemas.openxmlformats.org/officeDocument/2006/relationships/hyperlink" Target="https://en.wiktionary.org/wiki/%E5%A0%B5" TargetMode="External"/><Relationship Id="rId1015" Type="http://schemas.openxmlformats.org/officeDocument/2006/relationships/hyperlink" Target="https://en.wiktionary.org/wiki/%E9%BB%84%E6%B2%B9" TargetMode="External"/><Relationship Id="rId1222" Type="http://schemas.openxmlformats.org/officeDocument/2006/relationships/hyperlink" Target="https://en.wiktionary.org/wiki/%E9%87%8C%E9%9D%A2" TargetMode="External"/><Relationship Id="rId1667" Type="http://schemas.openxmlformats.org/officeDocument/2006/relationships/hyperlink" Target="https://en.wiktionary.org/wiki/%E7%BE%A1%E6%85%95" TargetMode="External"/><Relationship Id="rId1874" Type="http://schemas.openxmlformats.org/officeDocument/2006/relationships/hyperlink" Target="https://en.wiktionary.org/wiki/%E5%93%B2%E5%AD%A6" TargetMode="External"/><Relationship Id="rId1527" Type="http://schemas.openxmlformats.org/officeDocument/2006/relationships/hyperlink" Target="https://en.wiktionary.org/wiki/%E9%A6%96%E5%85%88" TargetMode="External"/><Relationship Id="rId1734" Type="http://schemas.openxmlformats.org/officeDocument/2006/relationships/hyperlink" Target="https://en.wiktionary.org/wiki/%E8%AE%AD%E7%BB%83" TargetMode="External"/><Relationship Id="rId1941" Type="http://schemas.openxmlformats.org/officeDocument/2006/relationships/hyperlink" Target="https://en.wiktionary.org/wiki/%E8%91%97%E5%90%8D" TargetMode="External"/><Relationship Id="rId26" Type="http://schemas.openxmlformats.org/officeDocument/2006/relationships/hyperlink" Target="https://en.wiktionary.org/wiki/%E5%85%B5" TargetMode="External"/><Relationship Id="rId175" Type="http://schemas.openxmlformats.org/officeDocument/2006/relationships/hyperlink" Target="https://en.wiktionary.org/wiki/%E7%81%B0" TargetMode="External"/><Relationship Id="rId1801" Type="http://schemas.openxmlformats.org/officeDocument/2006/relationships/hyperlink" Target="https://en.wiktionary.org/wiki/%E7%94%A8%E4%B8%8D%E7%9D%80" TargetMode="External"/><Relationship Id="rId382" Type="http://schemas.openxmlformats.org/officeDocument/2006/relationships/hyperlink" Target="https://en.wiktionary.org/wiki/%E6%8B%BE" TargetMode="External"/><Relationship Id="rId687" Type="http://schemas.openxmlformats.org/officeDocument/2006/relationships/hyperlink" Target="https://en.wiktionary.org/wiki/%E9%87%8D%E5%8F%A0" TargetMode="External"/><Relationship Id="rId242" Type="http://schemas.openxmlformats.org/officeDocument/2006/relationships/hyperlink" Target="https://en.wiktionary.org/wiki/%E9%9B%B7" TargetMode="External"/><Relationship Id="rId894" Type="http://schemas.openxmlformats.org/officeDocument/2006/relationships/hyperlink" Target="https://en.wiktionary.org/wiki/%E6%84%9F%E5%85%B4%E8%B6%A3" TargetMode="External"/><Relationship Id="rId1177" Type="http://schemas.openxmlformats.org/officeDocument/2006/relationships/hyperlink" Target="https://en.wiktionary.org/wiki/%E5%8F%AF%E9%9D%A0" TargetMode="External"/><Relationship Id="rId102" Type="http://schemas.openxmlformats.org/officeDocument/2006/relationships/hyperlink" Target="https://en.wiktionary.org/wiki/%E7%AB%AF" TargetMode="External"/><Relationship Id="rId547" Type="http://schemas.openxmlformats.org/officeDocument/2006/relationships/hyperlink" Target="https://en.wiktionary.org/wiki/%E7%88%B1%E6%83%85" TargetMode="External"/><Relationship Id="rId754" Type="http://schemas.openxmlformats.org/officeDocument/2006/relationships/hyperlink" Target="https://en.wiktionary.org/wiki/%E5%BD%93%E6%97%B6" TargetMode="External"/><Relationship Id="rId961" Type="http://schemas.openxmlformats.org/officeDocument/2006/relationships/hyperlink" Target="https://en.wiktionary.org/wiki/%E5%B9%BF%E5%91%8A" TargetMode="External"/><Relationship Id="rId1384" Type="http://schemas.openxmlformats.org/officeDocument/2006/relationships/hyperlink" Target="https://en.wiktionary.org/wiki/%E5%89%8D%E5%B9%B4" TargetMode="External"/><Relationship Id="rId1591" Type="http://schemas.openxmlformats.org/officeDocument/2006/relationships/hyperlink" Target="https://en.wiktionary.org/wiki/%E5%A4%B4%E5%8F%91" TargetMode="External"/><Relationship Id="rId1689" Type="http://schemas.openxmlformats.org/officeDocument/2006/relationships/hyperlink" Target="https://en.wiktionary.org/wiki/%E5%B0%8F%E9%BA%A6" TargetMode="External"/><Relationship Id="rId90" Type="http://schemas.openxmlformats.org/officeDocument/2006/relationships/hyperlink" Target="https://en.wiktionary.org/wiki/%E9%87%A3" TargetMode="External"/><Relationship Id="rId407" Type="http://schemas.openxmlformats.org/officeDocument/2006/relationships/hyperlink" Target="https://en.wiktionary.org/wiki/%E5%A5%97" TargetMode="External"/><Relationship Id="rId614" Type="http://schemas.openxmlformats.org/officeDocument/2006/relationships/hyperlink" Target="https://en.wiktionary.org/wiki/%E4%BC%AF%E6%AF%8D" TargetMode="External"/><Relationship Id="rId821" Type="http://schemas.openxmlformats.org/officeDocument/2006/relationships/hyperlink" Target="https://en.wiktionary.org/wiki/%E5%A4%9A%E6%95%B0" TargetMode="External"/><Relationship Id="rId1037" Type="http://schemas.openxmlformats.org/officeDocument/2006/relationships/hyperlink" Target="https://en.wiktionary.org/wiki/%E7%A7%AF%E7%B4%AF" TargetMode="External"/><Relationship Id="rId1244" Type="http://schemas.openxmlformats.org/officeDocument/2006/relationships/hyperlink" Target="https://en.wiktionary.org/wiki/%E8%81%8A%E5%A4%A9" TargetMode="External"/><Relationship Id="rId1451" Type="http://schemas.openxmlformats.org/officeDocument/2006/relationships/hyperlink" Target="https://en.wiktionary.org/wiki/%E5%B1%B1%E8%84%89" TargetMode="External"/><Relationship Id="rId1896" Type="http://schemas.openxmlformats.org/officeDocument/2006/relationships/hyperlink" Target="https://en.wiktionary.org/wiki/%E6%94%AF%E6%8F%B4" TargetMode="External"/><Relationship Id="rId919" Type="http://schemas.openxmlformats.org/officeDocument/2006/relationships/hyperlink" Target="https://en.wiktionary.org/wiki/%E5%85%AC%E5%85%B1" TargetMode="External"/><Relationship Id="rId1104" Type="http://schemas.openxmlformats.org/officeDocument/2006/relationships/hyperlink" Target="https://en.wiktionary.org/wiki/%E6%8E%A5%E8%A7%81" TargetMode="External"/><Relationship Id="rId1311" Type="http://schemas.openxmlformats.org/officeDocument/2006/relationships/hyperlink" Target="https://en.wiktionary.org/wiki/%E5%86%85%E9%83%A8" TargetMode="External"/><Relationship Id="rId1549" Type="http://schemas.openxmlformats.org/officeDocument/2006/relationships/hyperlink" Target="https://en.wiktionary.org/wiki/%E7%A7%81%E4%BA%BA" TargetMode="External"/><Relationship Id="rId1756" Type="http://schemas.openxmlformats.org/officeDocument/2006/relationships/hyperlink" Target="https://en.wiktionary.org/wiki/%E4%B8%80%E2%80%A6%E2%80%A6%E4%B9%9F%E2%80%A6%E2%80%A6" TargetMode="External"/><Relationship Id="rId1963" Type="http://schemas.openxmlformats.org/officeDocument/2006/relationships/hyperlink" Target="https://en.wiktionary.org/wiki/%E8%87%AA%E7%84%B6" TargetMode="External"/><Relationship Id="rId48" Type="http://schemas.openxmlformats.org/officeDocument/2006/relationships/hyperlink" Target="https://en.wiktionary.org/wiki/%E8%B6%81" TargetMode="External"/><Relationship Id="rId1409" Type="http://schemas.openxmlformats.org/officeDocument/2006/relationships/hyperlink" Target="https://en.wiktionary.org/wiki/%E5%8F%96%E6%B6%88" TargetMode="External"/><Relationship Id="rId1616" Type="http://schemas.openxmlformats.org/officeDocument/2006/relationships/hyperlink" Target="https://en.wiktionary.org/wiki/%E5%8D%AB%E7%94%9F" TargetMode="External"/><Relationship Id="rId1823" Type="http://schemas.openxmlformats.org/officeDocument/2006/relationships/hyperlink" Target="https://en.wiktionary.org/wiki/%E4%BA%8E%E6%98%AF" TargetMode="External"/><Relationship Id="rId197" Type="http://schemas.openxmlformats.org/officeDocument/2006/relationships/hyperlink" Target="https://en.wiktionary.org/wiki/%E5%B0%87" TargetMode="External"/><Relationship Id="rId264" Type="http://schemas.openxmlformats.org/officeDocument/2006/relationships/hyperlink" Target="https://en.wiktionary.org/wiki/%E7%95%A5" TargetMode="External"/><Relationship Id="rId471" Type="http://schemas.openxmlformats.org/officeDocument/2006/relationships/hyperlink" Target="https://en.wiktionary.org/wiki/%E5%AD%B8" TargetMode="External"/><Relationship Id="rId124" Type="http://schemas.openxmlformats.org/officeDocument/2006/relationships/hyperlink" Target="https://en.wiktionary.org/wiki/%E6%B5%AE" TargetMode="External"/><Relationship Id="rId569" Type="http://schemas.openxmlformats.org/officeDocument/2006/relationships/hyperlink" Target="https://en.wiktionary.org/wiki/%E4%BF%9D%E6%8A%A4" TargetMode="External"/><Relationship Id="rId776" Type="http://schemas.openxmlformats.org/officeDocument/2006/relationships/hyperlink" Target="https://en.wiktionary.org/wiki/%E5%9C%B0%E9%9D%A2" TargetMode="External"/><Relationship Id="rId983" Type="http://schemas.openxmlformats.org/officeDocument/2006/relationships/hyperlink" Target="https://en.wiktionary.org/wiki/%E5%A5%BD%E5%90%AC" TargetMode="External"/><Relationship Id="rId1199" Type="http://schemas.openxmlformats.org/officeDocument/2006/relationships/hyperlink" Target="https://en.wiktionary.org/wiki/%E6%9D%A5%E4%B8%8D%E5%8F%8A" TargetMode="External"/><Relationship Id="rId331" Type="http://schemas.openxmlformats.org/officeDocument/2006/relationships/hyperlink" Target="https://en.wiktionary.org/wiki/%E5%88%87" TargetMode="External"/><Relationship Id="rId429" Type="http://schemas.openxmlformats.org/officeDocument/2006/relationships/hyperlink" Target="https://en.wiktionary.org/wiki/%E5%9C%98" TargetMode="External"/><Relationship Id="rId636" Type="http://schemas.openxmlformats.org/officeDocument/2006/relationships/hyperlink" Target="https://en.wiktionary.org/wiki/%E4%B8%8D%E8%A6%81%E7%B4%A7" TargetMode="External"/><Relationship Id="rId1059" Type="http://schemas.openxmlformats.org/officeDocument/2006/relationships/hyperlink" Target="https://en.wiktionary.org/wiki/%E6%97%A2%E7%84%B6" TargetMode="External"/><Relationship Id="rId1266" Type="http://schemas.openxmlformats.org/officeDocument/2006/relationships/hyperlink" Target="https://en.wiktionary.org/wiki/%E9%A9%AC%E8%99%8E" TargetMode="External"/><Relationship Id="rId1473" Type="http://schemas.openxmlformats.org/officeDocument/2006/relationships/hyperlink" Target="https://en.wiktionary.org/wiki/%E6%B7%B1%E5%88%BB" TargetMode="External"/><Relationship Id="rId843" Type="http://schemas.openxmlformats.org/officeDocument/2006/relationships/hyperlink" Target="https://en.wiktionary.org/wiki/%E6%96%B9%E6%A1%88" TargetMode="External"/><Relationship Id="rId1126" Type="http://schemas.openxmlformats.org/officeDocument/2006/relationships/hyperlink" Target="https://en.wiktionary.org/wiki/%E8%BF%9B%E5%8C%96" TargetMode="External"/><Relationship Id="rId1680" Type="http://schemas.openxmlformats.org/officeDocument/2006/relationships/hyperlink" Target="https://en.wiktionary.org/wiki/%E6%83%B3%E6%B3%95" TargetMode="External"/><Relationship Id="rId1778" Type="http://schemas.openxmlformats.org/officeDocument/2006/relationships/hyperlink" Target="https://en.wiktionary.org/wiki/%E4%BB%A5%E4%B8%8B" TargetMode="External"/><Relationship Id="rId1985" Type="http://schemas.openxmlformats.org/officeDocument/2006/relationships/hyperlink" Target="https://en.wiktionary.org/wiki/%E5%BA%A7%E8%B0%88" TargetMode="External"/><Relationship Id="rId703" Type="http://schemas.openxmlformats.org/officeDocument/2006/relationships/hyperlink" Target="https://en.wiktionary.org/wiki/%E4%BC%A0%E6%92%AD" TargetMode="External"/><Relationship Id="rId910" Type="http://schemas.openxmlformats.org/officeDocument/2006/relationships/hyperlink" Target="https://en.wiktionary.org/wiki/%E6%9B%B4%E5%8A%A0" TargetMode="External"/><Relationship Id="rId1333" Type="http://schemas.openxmlformats.org/officeDocument/2006/relationships/hyperlink" Target="https://en.wiktionary.org/wiki/%E5%A5%B3%E5%A3%AB" TargetMode="External"/><Relationship Id="rId1540" Type="http://schemas.openxmlformats.org/officeDocument/2006/relationships/hyperlink" Target="https://en.wiktionary.org/wiki/%E7%8E%87%E9%A2%86" TargetMode="External"/><Relationship Id="rId1638" Type="http://schemas.openxmlformats.org/officeDocument/2006/relationships/hyperlink" Target="https://en.wiktionary.org/wiki/%E8%A5%BF%E5%8C%97" TargetMode="External"/><Relationship Id="rId1400" Type="http://schemas.openxmlformats.org/officeDocument/2006/relationships/hyperlink" Target="https://en.wiktionary.org/wiki/%E8%BD%BB%E6%9D%BE" TargetMode="External"/><Relationship Id="rId1845" Type="http://schemas.openxmlformats.org/officeDocument/2006/relationships/hyperlink" Target="https://en.wiktionary.org/wiki/%E5%85%81%E8%AE%B8" TargetMode="External"/><Relationship Id="rId1705" Type="http://schemas.openxmlformats.org/officeDocument/2006/relationships/hyperlink" Target="https://en.wiktionary.org/wiki/%E5%85%B4%E8%B6%A3" TargetMode="External"/><Relationship Id="rId1912" Type="http://schemas.openxmlformats.org/officeDocument/2006/relationships/hyperlink" Target="https://en.wiktionary.org/wiki/%E8%87%B3%E5%B0%91" TargetMode="External"/><Relationship Id="rId286" Type="http://schemas.openxmlformats.org/officeDocument/2006/relationships/hyperlink" Target="https://en.wiktionary.org/wiki/%E6%9F%90" TargetMode="External"/><Relationship Id="rId493" Type="http://schemas.openxmlformats.org/officeDocument/2006/relationships/hyperlink" Target="https://en.wiktionary.org/wiki/%E7%94%B1" TargetMode="External"/><Relationship Id="rId146" Type="http://schemas.openxmlformats.org/officeDocument/2006/relationships/hyperlink" Target="https://en.wiktionary.org/wiki/%E9%A1%A7" TargetMode="External"/><Relationship Id="rId353" Type="http://schemas.openxmlformats.org/officeDocument/2006/relationships/hyperlink" Target="https://en.wiktionary.org/wiki/%E5%A6%82" TargetMode="External"/><Relationship Id="rId560" Type="http://schemas.openxmlformats.org/officeDocument/2006/relationships/hyperlink" Target="https://en.wiktionary.org/wiki/%E5%8D%8A%E5%A4%9C" TargetMode="External"/><Relationship Id="rId798" Type="http://schemas.openxmlformats.org/officeDocument/2006/relationships/hyperlink" Target="https://en.wiktionary.org/wiki/%E5%8A%A8%E8%BA%AB" TargetMode="External"/><Relationship Id="rId1190" Type="http://schemas.openxmlformats.org/officeDocument/2006/relationships/hyperlink" Target="https://en.wiktionary.org/wiki/%E6%81%90%E6%80%95" TargetMode="External"/><Relationship Id="rId213" Type="http://schemas.openxmlformats.org/officeDocument/2006/relationships/hyperlink" Target="https://en.wiktionary.org/wiki/%E5%8D%B7" TargetMode="External"/><Relationship Id="rId420" Type="http://schemas.openxmlformats.org/officeDocument/2006/relationships/hyperlink" Target="https://en.wiktionary.org/wiki/%E7%97%9B" TargetMode="External"/><Relationship Id="rId658" Type="http://schemas.openxmlformats.org/officeDocument/2006/relationships/hyperlink" Target="https://en.wiktionary.org/wiki/%E4%BA%A7%E5%93%81" TargetMode="External"/><Relationship Id="rId865" Type="http://schemas.openxmlformats.org/officeDocument/2006/relationships/hyperlink" Target="https://en.wiktionary.org/wiki/%E9%A3%8E%E4%BF%97" TargetMode="External"/><Relationship Id="rId1050" Type="http://schemas.openxmlformats.org/officeDocument/2006/relationships/hyperlink" Target="https://en.wiktionary.org/wiki/%E8%AE%B0%E5%BD%95" TargetMode="External"/><Relationship Id="rId1288" Type="http://schemas.openxmlformats.org/officeDocument/2006/relationships/hyperlink" Target="https://en.wiktionary.org/wiki/%E8%9C%9C%E8%9C%82" TargetMode="External"/><Relationship Id="rId1495" Type="http://schemas.openxmlformats.org/officeDocument/2006/relationships/hyperlink" Target="https://en.wiktionary.org/wiki/%E5%AE%9E%E9%99%85" TargetMode="External"/><Relationship Id="rId1509" Type="http://schemas.openxmlformats.org/officeDocument/2006/relationships/hyperlink" Target="https://en.wiktionary.org/wiki/%E4%BA%8B%E7%89%A9" TargetMode="External"/><Relationship Id="rId1716" Type="http://schemas.openxmlformats.org/officeDocument/2006/relationships/hyperlink" Target="https://en.wiktionary.org/wiki/%E6%80%A7%E6%A0%BC" TargetMode="External"/><Relationship Id="rId1923" Type="http://schemas.openxmlformats.org/officeDocument/2006/relationships/hyperlink" Target="https://en.wiktionary.org/wiki/%E7%BB%88%E4%BA%8E" TargetMode="External"/><Relationship Id="rId297" Type="http://schemas.openxmlformats.org/officeDocument/2006/relationships/hyperlink" Target="https://en.wiktionary.org/wiki/%E6%80%95" TargetMode="External"/><Relationship Id="rId518" Type="http://schemas.openxmlformats.org/officeDocument/2006/relationships/hyperlink" Target="https://en.wiktionary.org/wiki/%E9%99%A3" TargetMode="External"/><Relationship Id="rId725" Type="http://schemas.openxmlformats.org/officeDocument/2006/relationships/hyperlink" Target="https://en.wiktionary.org/wiki/%E6%89%93%E6%89%B0" TargetMode="External"/><Relationship Id="rId932" Type="http://schemas.openxmlformats.org/officeDocument/2006/relationships/hyperlink" Target="https://en.wiktionary.org/wiki/%E6%9E%84%E9%80%A0" TargetMode="External"/><Relationship Id="rId1148" Type="http://schemas.openxmlformats.org/officeDocument/2006/relationships/hyperlink" Target="https://en.wiktionary.org/wiki/%E5%85%B7%E5%A4%87" TargetMode="External"/><Relationship Id="rId1355" Type="http://schemas.openxmlformats.org/officeDocument/2006/relationships/hyperlink" Target="https://en.wiktionary.org/wiki/%E5%B9%B3%E6%97%B6" TargetMode="External"/><Relationship Id="rId1562" Type="http://schemas.openxmlformats.org/officeDocument/2006/relationships/hyperlink" Target="https://en.wiktionary.org/wiki/%E6%AF%AF%E5%AD%90" TargetMode="External"/><Relationship Id="rId157" Type="http://schemas.openxmlformats.org/officeDocument/2006/relationships/hyperlink" Target="https://en.wiktionary.org/wiki/%E5%AE%B3" TargetMode="External"/><Relationship Id="rId364" Type="http://schemas.openxmlformats.org/officeDocument/2006/relationships/hyperlink" Target="https://en.wiktionary.org/wiki/%E6%AE%BA" TargetMode="External"/><Relationship Id="rId1008" Type="http://schemas.openxmlformats.org/officeDocument/2006/relationships/hyperlink" Target="https://en.wiktionary.org/wiki/%E6%BB%91%E5%86%B0" TargetMode="External"/><Relationship Id="rId1215" Type="http://schemas.openxmlformats.org/officeDocument/2006/relationships/hyperlink" Target="https://en.wiktionary.org/wiki/%E8%80%81%E5%A4%B4%E5%84%BF" TargetMode="External"/><Relationship Id="rId1422" Type="http://schemas.openxmlformats.org/officeDocument/2006/relationships/hyperlink" Target="https://en.wiktionary.org/wiki/%E7%83%AD%E6%B0%B4%E7%93%B6" TargetMode="External"/><Relationship Id="rId1867" Type="http://schemas.openxmlformats.org/officeDocument/2006/relationships/hyperlink" Target="https://en.wiktionary.org/wiki/%E4%B8%88%E5%A4%AB" TargetMode="External"/><Relationship Id="rId61" Type="http://schemas.openxmlformats.org/officeDocument/2006/relationships/hyperlink" Target="https://en.wiktionary.org/wiki/%E5%88%BA" TargetMode="External"/><Relationship Id="rId571" Type="http://schemas.openxmlformats.org/officeDocument/2006/relationships/hyperlink" Target="https://en.wiktionary.org/wiki/%E4%BF%9D%E5%8D%AB" TargetMode="External"/><Relationship Id="rId669" Type="http://schemas.openxmlformats.org/officeDocument/2006/relationships/hyperlink" Target="https://en.wiktionary.org/wiki/%E7%A7%B0%E8%B5%9E" TargetMode="External"/><Relationship Id="rId876" Type="http://schemas.openxmlformats.org/officeDocument/2006/relationships/hyperlink" Target="https://en.wiktionary.org/wiki/%E6%94%B9%E8%BF%9B" TargetMode="External"/><Relationship Id="rId1299" Type="http://schemas.openxmlformats.org/officeDocument/2006/relationships/hyperlink" Target="https://en.wiktionary.org/wiki/%E6%98%8E%E6%98%BE" TargetMode="External"/><Relationship Id="rId1727" Type="http://schemas.openxmlformats.org/officeDocument/2006/relationships/hyperlink" Target="https://en.wiktionary.org/wiki/%E9%80%89%E6%8B%A9" TargetMode="External"/><Relationship Id="rId1934" Type="http://schemas.openxmlformats.org/officeDocument/2006/relationships/hyperlink" Target="https://en.wiktionary.org/wiki/%E4%B8%BB%E8%A7%82" TargetMode="External"/><Relationship Id="rId19" Type="http://schemas.openxmlformats.org/officeDocument/2006/relationships/hyperlink" Target="https://en.wiktionary.org/wiki/%E9%96%89" TargetMode="External"/><Relationship Id="rId224" Type="http://schemas.openxmlformats.org/officeDocument/2006/relationships/hyperlink" Target="https://en.wiktionary.org/wiki/%E5%88%BB" TargetMode="External"/><Relationship Id="rId431" Type="http://schemas.openxmlformats.org/officeDocument/2006/relationships/hyperlink" Target="https://en.wiktionary.org/wiki/%E6%8B%96" TargetMode="External"/><Relationship Id="rId529" Type="http://schemas.openxmlformats.org/officeDocument/2006/relationships/hyperlink" Target="https://en.wiktionary.org/wiki/%E6%A0%AA" TargetMode="External"/><Relationship Id="rId736" Type="http://schemas.openxmlformats.org/officeDocument/2006/relationships/hyperlink" Target="https://en.wiktionary.org/wiki/%E5%A4%A7%E6%89%B9" TargetMode="External"/><Relationship Id="rId1061" Type="http://schemas.openxmlformats.org/officeDocument/2006/relationships/hyperlink" Target="https://en.wiktionary.org/wiki/%E5%8A%A0%E5%BC%BA" TargetMode="External"/><Relationship Id="rId1159" Type="http://schemas.openxmlformats.org/officeDocument/2006/relationships/hyperlink" Target="https://en.wiktionary.org/wiki/%E5%86%9B%E4%BA%8B" TargetMode="External"/><Relationship Id="rId1366" Type="http://schemas.openxmlformats.org/officeDocument/2006/relationships/hyperlink" Target="https://en.wiktionary.org/wiki/%E5%85%B6%E6%AC%A1" TargetMode="External"/><Relationship Id="rId168" Type="http://schemas.openxmlformats.org/officeDocument/2006/relationships/hyperlink" Target="https://en.wiktionary.org/wiki/%E5%A3%BA" TargetMode="External"/><Relationship Id="rId943" Type="http://schemas.openxmlformats.org/officeDocument/2006/relationships/hyperlink" Target="https://en.wiktionary.org/wiki/%E9%A1%BE%E5%AE%A2" TargetMode="External"/><Relationship Id="rId1019" Type="http://schemas.openxmlformats.org/officeDocument/2006/relationships/hyperlink" Target="https://en.wiktionary.org/wiki/%E5%9B%9E%E5%BF%86" TargetMode="External"/><Relationship Id="rId1573" Type="http://schemas.openxmlformats.org/officeDocument/2006/relationships/hyperlink" Target="https://en.wiktionary.org/wiki/%E4%BD%93%E7%B3%BB" TargetMode="External"/><Relationship Id="rId1780" Type="http://schemas.openxmlformats.org/officeDocument/2006/relationships/hyperlink" Target="https://en.wiktionary.org/wiki/%E5%BC%82%E5%B8%B8" TargetMode="External"/><Relationship Id="rId1878" Type="http://schemas.openxmlformats.org/officeDocument/2006/relationships/hyperlink" Target="https://en.wiktionary.org/wiki/%E7%9C%9F%E5%AE%9E" TargetMode="External"/><Relationship Id="rId72" Type="http://schemas.openxmlformats.org/officeDocument/2006/relationships/hyperlink" Target="https://en.wiktionary.org/wiki/%E8%A2%8B" TargetMode="External"/><Relationship Id="rId375" Type="http://schemas.openxmlformats.org/officeDocument/2006/relationships/hyperlink" Target="https://en.wiktionary.org/wiki/%E7%A5%9E" TargetMode="External"/><Relationship Id="rId582" Type="http://schemas.openxmlformats.org/officeDocument/2006/relationships/hyperlink" Target="https://en.wiktionary.org/wiki/%E5%8C%97%E9%9D%A2" TargetMode="External"/><Relationship Id="rId803" Type="http://schemas.openxmlformats.org/officeDocument/2006/relationships/hyperlink" Target="https://en.wiktionary.org/wiki/%E6%96%97%E4%BA%89" TargetMode="External"/><Relationship Id="rId1226" Type="http://schemas.openxmlformats.org/officeDocument/2006/relationships/hyperlink" Target="https://en.wiktionary.org/wiki/%E7%90%86%E6%83%B3" TargetMode="External"/><Relationship Id="rId1433" Type="http://schemas.openxmlformats.org/officeDocument/2006/relationships/hyperlink" Target="https://en.wiktionary.org/wiki/%E8%AE%A4%E5%BE%97" TargetMode="External"/><Relationship Id="rId1640" Type="http://schemas.openxmlformats.org/officeDocument/2006/relationships/hyperlink" Target="https://en.wiktionary.org/wiki/%E8%A5%BF%E9%A4%90" TargetMode="External"/><Relationship Id="rId1738" Type="http://schemas.openxmlformats.org/officeDocument/2006/relationships/hyperlink" Target="https://en.wiktionary.org/wiki/%E5%BB%B6%E9%95%BF" TargetMode="External"/><Relationship Id="rId3" Type="http://schemas.openxmlformats.org/officeDocument/2006/relationships/hyperlink" Target="https://en.wiktionary.org/wiki/%E6%8C%A8" TargetMode="External"/><Relationship Id="rId235" Type="http://schemas.openxmlformats.org/officeDocument/2006/relationships/hyperlink" Target="https://en.wiktionary.org/wiki/%E4%BE%86" TargetMode="External"/><Relationship Id="rId442" Type="http://schemas.openxmlformats.org/officeDocument/2006/relationships/hyperlink" Target="https://en.wiktionary.org/wiki/%E7%A9%A9" TargetMode="External"/><Relationship Id="rId887" Type="http://schemas.openxmlformats.org/officeDocument/2006/relationships/hyperlink" Target="https://en.wiktionary.org/wiki/%E8%B5%B6%E7%B4%A7" TargetMode="External"/><Relationship Id="rId1072" Type="http://schemas.openxmlformats.org/officeDocument/2006/relationships/hyperlink" Target="https://en.wiktionary.org/wiki/%E8%89%B0%E5%B7%A8" TargetMode="External"/><Relationship Id="rId1500" Type="http://schemas.openxmlformats.org/officeDocument/2006/relationships/hyperlink" Target="https://en.wiktionary.org/wiki/%E9%A3%9F%E5%93%81" TargetMode="External"/><Relationship Id="rId1945" Type="http://schemas.openxmlformats.org/officeDocument/2006/relationships/hyperlink" Target="https://en.wiktionary.org/wiki/%E4%B8%93%E9%97%A8" TargetMode="External"/><Relationship Id="rId302" Type="http://schemas.openxmlformats.org/officeDocument/2006/relationships/hyperlink" Target="https://en.wiktionary.org/wiki/%E8%83%96" TargetMode="External"/><Relationship Id="rId747" Type="http://schemas.openxmlformats.org/officeDocument/2006/relationships/hyperlink" Target="https://en.wiktionary.org/wiki/%E6%8B%85%E4%BB%BB" TargetMode="External"/><Relationship Id="rId954" Type="http://schemas.openxmlformats.org/officeDocument/2006/relationships/hyperlink" Target="https://en.wiktionary.org/wiki/%E5%85%89%E8%BE%89" TargetMode="External"/><Relationship Id="rId1377" Type="http://schemas.openxmlformats.org/officeDocument/2006/relationships/hyperlink" Target="https://en.wiktionary.org/wiki/%E6%B0%94%E6%B8%A9" TargetMode="External"/><Relationship Id="rId1584" Type="http://schemas.openxmlformats.org/officeDocument/2006/relationships/hyperlink" Target="https://en.wiktionary.org/wiki/%E5%90%8C%E6%83%85" TargetMode="External"/><Relationship Id="rId1791" Type="http://schemas.openxmlformats.org/officeDocument/2006/relationships/hyperlink" Target="https://en.wiktionary.org/wiki/%E8%8B%B1%E9%9B%84" TargetMode="External"/><Relationship Id="rId1805" Type="http://schemas.openxmlformats.org/officeDocument/2006/relationships/hyperlink" Target="https://en.wiktionary.org/wiki/%E4%BC%98%E7%82%B9" TargetMode="External"/><Relationship Id="rId83" Type="http://schemas.openxmlformats.org/officeDocument/2006/relationships/hyperlink" Target="https://en.wiktionary.org/wiki/%E9%81%93" TargetMode="External"/><Relationship Id="rId179" Type="http://schemas.openxmlformats.org/officeDocument/2006/relationships/hyperlink" Target="https://en.wiktionary.org/wiki/%E6%88%96" TargetMode="External"/><Relationship Id="rId386" Type="http://schemas.openxmlformats.org/officeDocument/2006/relationships/hyperlink" Target="https://en.wiktionary.org/wiki/%E7%98%A6" TargetMode="External"/><Relationship Id="rId593" Type="http://schemas.openxmlformats.org/officeDocument/2006/relationships/hyperlink" Target="https://en.wiktionary.org/wiki/%E5%BF%85%E7%84%B6" TargetMode="External"/><Relationship Id="rId607" Type="http://schemas.openxmlformats.org/officeDocument/2006/relationships/hyperlink" Target="https://en.wiktionary.org/wiki/%E7%97%85%E6%88%BF" TargetMode="External"/><Relationship Id="rId814" Type="http://schemas.openxmlformats.org/officeDocument/2006/relationships/hyperlink" Target="https://en.wiktionary.org/wiki/%E5%AF%B9%E5%BE%85" TargetMode="External"/><Relationship Id="rId1237" Type="http://schemas.openxmlformats.org/officeDocument/2006/relationships/hyperlink" Target="https://en.wiktionary.org/wiki/%E8%BF%9E%E5%BF%99" TargetMode="External"/><Relationship Id="rId1444" Type="http://schemas.openxmlformats.org/officeDocument/2006/relationships/hyperlink" Target="https://en.wiktionary.org/wiki/%E5%A6%82%E4%BB%8A" TargetMode="External"/><Relationship Id="rId1651" Type="http://schemas.openxmlformats.org/officeDocument/2006/relationships/hyperlink" Target="https://en.wiktionary.org/wiki/%E7%B3%BB%E7%BB%9F" TargetMode="External"/><Relationship Id="rId1889" Type="http://schemas.openxmlformats.org/officeDocument/2006/relationships/hyperlink" Target="https://en.wiktionary.org/wiki/%E4%B9%8B%E5%90%8E" TargetMode="External"/><Relationship Id="rId246" Type="http://schemas.openxmlformats.org/officeDocument/2006/relationships/hyperlink" Target="https://en.wiktionary.org/wiki/%E7%AB%8B" TargetMode="External"/><Relationship Id="rId453" Type="http://schemas.openxmlformats.org/officeDocument/2006/relationships/hyperlink" Target="https://en.wiktionary.org/wiki/%E7%B8%A3" TargetMode="External"/><Relationship Id="rId660" Type="http://schemas.openxmlformats.org/officeDocument/2006/relationships/hyperlink" Target="https://en.wiktionary.org/wiki/%E9%95%BF%E6%9C%9F" TargetMode="External"/><Relationship Id="rId898" Type="http://schemas.openxmlformats.org/officeDocument/2006/relationships/hyperlink" Target="https://en.wiktionary.org/wiki/%E9%AB%98%E5%8E%9F" TargetMode="External"/><Relationship Id="rId1083" Type="http://schemas.openxmlformats.org/officeDocument/2006/relationships/hyperlink" Target="https://en.wiktionary.org/wiki/%E5%A5%96%E5%AD%A6%E9%87%91" TargetMode="External"/><Relationship Id="rId1290" Type="http://schemas.openxmlformats.org/officeDocument/2006/relationships/hyperlink" Target="https://en.wiktionary.org/wiki/%E6%A3%89%E8%A1%A3" TargetMode="External"/><Relationship Id="rId1304" Type="http://schemas.openxmlformats.org/officeDocument/2006/relationships/hyperlink" Target="https://en.wiktionary.org/wiki/%E5%A2%A8%E6%B0%B4%E5%84%BF" TargetMode="External"/><Relationship Id="rId1511" Type="http://schemas.openxmlformats.org/officeDocument/2006/relationships/hyperlink" Target="https://en.wiktionary.org/wiki/%E4%BA%8B%E4%B8%9A" TargetMode="External"/><Relationship Id="rId1749" Type="http://schemas.openxmlformats.org/officeDocument/2006/relationships/hyperlink" Target="https://en.wiktionary.org/wiki/%E8%A6%81%E7%B4%A7" TargetMode="External"/><Relationship Id="rId1956" Type="http://schemas.openxmlformats.org/officeDocument/2006/relationships/hyperlink" Target="https://en.wiktionary.org/wiki/%E4%BB%94%E7%BB%86" TargetMode="External"/><Relationship Id="rId106" Type="http://schemas.openxmlformats.org/officeDocument/2006/relationships/hyperlink" Target="https://en.wiktionary.org/wiki/%E5%B0%8D" TargetMode="External"/><Relationship Id="rId313" Type="http://schemas.openxmlformats.org/officeDocument/2006/relationships/hyperlink" Target="https://en.wiktionary.org/wiki/%E5%81%8F" TargetMode="External"/><Relationship Id="rId758" Type="http://schemas.openxmlformats.org/officeDocument/2006/relationships/hyperlink" Target="https://en.wiktionary.org/wiki/%E5%80%92%E6%98%AF" TargetMode="External"/><Relationship Id="rId965" Type="http://schemas.openxmlformats.org/officeDocument/2006/relationships/hyperlink" Target="https://en.wiktionary.org/wiki/%E8%A7%84%E6%A8%A1" TargetMode="External"/><Relationship Id="rId1150" Type="http://schemas.openxmlformats.org/officeDocument/2006/relationships/hyperlink" Target="https://en.wiktionary.org/wiki/%E5%85%B7%E6%9C%89" TargetMode="External"/><Relationship Id="rId1388" Type="http://schemas.openxmlformats.org/officeDocument/2006/relationships/hyperlink" Target="https://en.wiktionary.org/wiki/%E5%BC%BA%E7%9B%97" TargetMode="External"/><Relationship Id="rId1595" Type="http://schemas.openxmlformats.org/officeDocument/2006/relationships/hyperlink" Target="https://en.wiktionary.org/wiki/%E5%9C%9F%E5%9C%B0" TargetMode="External"/><Relationship Id="rId1609" Type="http://schemas.openxmlformats.org/officeDocument/2006/relationships/hyperlink" Target="https://en.wiktionary.org/wiki/%E5%8D%B1%E6%9C%BA" TargetMode="External"/><Relationship Id="rId1816" Type="http://schemas.openxmlformats.org/officeDocument/2006/relationships/hyperlink" Target="https://en.wiktionary.org/wiki/%E6%9C%89%E5%8A%9B" TargetMode="External"/><Relationship Id="rId10" Type="http://schemas.openxmlformats.org/officeDocument/2006/relationships/hyperlink" Target="https://en.wiktionary.org/wiki/%E6%9D%BF" TargetMode="External"/><Relationship Id="rId94" Type="http://schemas.openxmlformats.org/officeDocument/2006/relationships/hyperlink" Target="https://en.wiktionary.org/wiki/%E8%A8%82" TargetMode="External"/><Relationship Id="rId397" Type="http://schemas.openxmlformats.org/officeDocument/2006/relationships/hyperlink" Target="https://en.wiktionary.org/wiki/%E7%A2%8E" TargetMode="External"/><Relationship Id="rId520" Type="http://schemas.openxmlformats.org/officeDocument/2006/relationships/hyperlink" Target="https://en.wiktionary.org/wiki/%E7%9D%9C" TargetMode="External"/><Relationship Id="rId618" Type="http://schemas.openxmlformats.org/officeDocument/2006/relationships/hyperlink" Target="https://en.wiktionary.org/wiki/%E4%B8%8D%E5%BF%85" TargetMode="External"/><Relationship Id="rId825" Type="http://schemas.openxmlformats.org/officeDocument/2006/relationships/hyperlink" Target="https://en.wiktionary.org/wiki/%E5%8F%91%E5%87%BA" TargetMode="External"/><Relationship Id="rId1248" Type="http://schemas.openxmlformats.org/officeDocument/2006/relationships/hyperlink" Target="https://en.wiktionary.org/wiki/%E7%81%B5%E6%B4%BB" TargetMode="External"/><Relationship Id="rId1455" Type="http://schemas.openxmlformats.org/officeDocument/2006/relationships/hyperlink" Target="https://en.wiktionary.org/wiki/%E5%95%86%E5%9C%BA" TargetMode="External"/><Relationship Id="rId1662" Type="http://schemas.openxmlformats.org/officeDocument/2006/relationships/hyperlink" Target="https://en.wiktionary.org/wiki/%E6%98%BE%E8%91%97" TargetMode="External"/><Relationship Id="rId257" Type="http://schemas.openxmlformats.org/officeDocument/2006/relationships/hyperlink" Target="https://en.wiktionary.org/wiki/%E9%88%B4" TargetMode="External"/><Relationship Id="rId464" Type="http://schemas.openxmlformats.org/officeDocument/2006/relationships/hyperlink" Target="https://en.wiktionary.org/wiki/%E9%86%92" TargetMode="External"/><Relationship Id="rId1010" Type="http://schemas.openxmlformats.org/officeDocument/2006/relationships/hyperlink" Target="https://en.wiktionary.org/wiki/%E5%9D%8F%E5%A4%84" TargetMode="External"/><Relationship Id="rId1094" Type="http://schemas.openxmlformats.org/officeDocument/2006/relationships/hyperlink" Target="https://en.wiktionary.org/wiki/%E6%95%99%E5%B8%88" TargetMode="External"/><Relationship Id="rId1108" Type="http://schemas.openxmlformats.org/officeDocument/2006/relationships/hyperlink" Target="https://en.wiktionary.org/wiki/%E8%8A%82%E7%9C%81" TargetMode="External"/><Relationship Id="rId1315" Type="http://schemas.openxmlformats.org/officeDocument/2006/relationships/hyperlink" Target="https://en.wiktionary.org/wiki/%E8%80%90%E7%94%A8" TargetMode="External"/><Relationship Id="rId1967" Type="http://schemas.openxmlformats.org/officeDocument/2006/relationships/hyperlink" Target="https://en.wiktionary.org/wiki/%E7%BB%BC%E5%90%88" TargetMode="External"/><Relationship Id="rId117" Type="http://schemas.openxmlformats.org/officeDocument/2006/relationships/hyperlink" Target="https://en.wiktionary.org/wiki/%E9%98%B2" TargetMode="External"/><Relationship Id="rId671" Type="http://schemas.openxmlformats.org/officeDocument/2006/relationships/hyperlink" Target="https://en.wiktionary.org/wiki/%E6%88%90%E5%88%86" TargetMode="External"/><Relationship Id="rId769" Type="http://schemas.openxmlformats.org/officeDocument/2006/relationships/hyperlink" Target="https://en.wiktionary.org/wiki/%E7%AD%89%E5%BE%85" TargetMode="External"/><Relationship Id="rId976" Type="http://schemas.openxmlformats.org/officeDocument/2006/relationships/hyperlink" Target="https://en.wiktionary.org/wiki/%E5%AF%92%E5%86%B7" TargetMode="External"/><Relationship Id="rId1399" Type="http://schemas.openxmlformats.org/officeDocument/2006/relationships/hyperlink" Target="https://en.wiktionary.org/wiki/%E4%BE%B5%E7%95%A5" TargetMode="External"/><Relationship Id="rId324" Type="http://schemas.openxmlformats.org/officeDocument/2006/relationships/hyperlink" Target="https://en.wiktionary.org/wiki/%E6%AC%A0" TargetMode="External"/><Relationship Id="rId531" Type="http://schemas.openxmlformats.org/officeDocument/2006/relationships/hyperlink" Target="https://en.wiktionary.org/wiki/%E6%8A%93" TargetMode="External"/><Relationship Id="rId629" Type="http://schemas.openxmlformats.org/officeDocument/2006/relationships/hyperlink" Target="https://en.wiktionary.org/wiki/%E4%B8%8D%E5%B9%B3" TargetMode="External"/><Relationship Id="rId1161" Type="http://schemas.openxmlformats.org/officeDocument/2006/relationships/hyperlink" Target="https://en.wiktionary.org/wiki/%E5%BC%80%E6%94%BE" TargetMode="External"/><Relationship Id="rId1259" Type="http://schemas.openxmlformats.org/officeDocument/2006/relationships/hyperlink" Target="https://en.wiktionary.org/wiki/%E6%97%85%E9%A6%86" TargetMode="External"/><Relationship Id="rId1466" Type="http://schemas.openxmlformats.org/officeDocument/2006/relationships/hyperlink" Target="https://en.wiktionary.org/wiki/%E5%B0%91%E5%B9%B4" TargetMode="External"/><Relationship Id="rId836" Type="http://schemas.openxmlformats.org/officeDocument/2006/relationships/hyperlink" Target="https://en.wiktionary.org/wiki/%E5%8F%8D%E5%8A%A8" TargetMode="External"/><Relationship Id="rId1021" Type="http://schemas.openxmlformats.org/officeDocument/2006/relationships/hyperlink" Target="https://en.wiktionary.org/wiki/%E4%BC%9A%E8%A7%81" TargetMode="External"/><Relationship Id="rId1119" Type="http://schemas.openxmlformats.org/officeDocument/2006/relationships/hyperlink" Target="https://en.wiktionary.org/wiki/%E9%87%91%E5%B1%9E" TargetMode="External"/><Relationship Id="rId1673" Type="http://schemas.openxmlformats.org/officeDocument/2006/relationships/hyperlink" Target="https://en.wiktionary.org/wiki/%E7%9B%B8%E5%90%8C" TargetMode="External"/><Relationship Id="rId1880" Type="http://schemas.openxmlformats.org/officeDocument/2006/relationships/hyperlink" Target="https://en.wiktionary.org/wiki/%E4%BA%89%E5%8F%96" TargetMode="External"/><Relationship Id="rId1978" Type="http://schemas.openxmlformats.org/officeDocument/2006/relationships/hyperlink" Target="https://en.wiktionary.org/wiki/%E4%BD%9C%E5%AE%B6" TargetMode="External"/><Relationship Id="rId903" Type="http://schemas.openxmlformats.org/officeDocument/2006/relationships/hyperlink" Target="https://en.wiktionary.org/wiki/%E4%B8%AA%E5%88%AB" TargetMode="External"/><Relationship Id="rId1326" Type="http://schemas.openxmlformats.org/officeDocument/2006/relationships/hyperlink" Target="https://en.wiktionary.org/wiki/%E8%83%BD%E5%B9%B2" TargetMode="External"/><Relationship Id="rId1533" Type="http://schemas.openxmlformats.org/officeDocument/2006/relationships/hyperlink" Target="https://en.wiktionary.org/wiki/%E8%88%92%E9%80%82" TargetMode="External"/><Relationship Id="rId1740" Type="http://schemas.openxmlformats.org/officeDocument/2006/relationships/hyperlink" Target="https://en.wiktionary.org/wiki/%E4%B8%A5%E8%82%83" TargetMode="External"/><Relationship Id="rId32" Type="http://schemas.openxmlformats.org/officeDocument/2006/relationships/hyperlink" Target="https://en.wiktionary.org/wiki/%E9%83%A8" TargetMode="External"/><Relationship Id="rId1600" Type="http://schemas.openxmlformats.org/officeDocument/2006/relationships/hyperlink" Target="https://en.wiktionary.org/wiki/%E8%84%B1%E7%A6%BB" TargetMode="External"/><Relationship Id="rId1838" Type="http://schemas.openxmlformats.org/officeDocument/2006/relationships/hyperlink" Target="https://en.wiktionary.org/wiki/%E9%99%A2%E5%AD%90" TargetMode="External"/><Relationship Id="rId181" Type="http://schemas.openxmlformats.org/officeDocument/2006/relationships/hyperlink" Target="https://en.wiktionary.org/wiki/%E7%B4%9A" TargetMode="External"/><Relationship Id="rId1905" Type="http://schemas.openxmlformats.org/officeDocument/2006/relationships/hyperlink" Target="https://en.wiktionary.org/wiki/%E5%8F%AA%E8%A6%81" TargetMode="External"/><Relationship Id="rId279" Type="http://schemas.openxmlformats.org/officeDocument/2006/relationships/hyperlink" Target="https://en.wiktionary.org/wiki/%E7%A7%92" TargetMode="External"/><Relationship Id="rId486" Type="http://schemas.openxmlformats.org/officeDocument/2006/relationships/hyperlink" Target="https://en.wiktionary.org/wiki/%E7%A7%BB" TargetMode="External"/><Relationship Id="rId693" Type="http://schemas.openxmlformats.org/officeDocument/2006/relationships/hyperlink" Target="https://en.wiktionary.org/wiki/%E5%87%BA%E7%89%88" TargetMode="External"/><Relationship Id="rId139" Type="http://schemas.openxmlformats.org/officeDocument/2006/relationships/hyperlink" Target="https://en.wiktionary.org/wiki/%E6%93%B1" TargetMode="External"/><Relationship Id="rId346" Type="http://schemas.openxmlformats.org/officeDocument/2006/relationships/hyperlink" Target="https://en.wiktionary.org/wiki/%E5%9A%B7" TargetMode="External"/><Relationship Id="rId553" Type="http://schemas.openxmlformats.org/officeDocument/2006/relationships/hyperlink" Target="https://en.wiktionary.org/wiki/%E7%99%BD%E8%8F%9C" TargetMode="External"/><Relationship Id="rId760" Type="http://schemas.openxmlformats.org/officeDocument/2006/relationships/hyperlink" Target="https://en.wiktionary.org/wiki/%E5%88%B0%E8%BE%BE" TargetMode="External"/><Relationship Id="rId998" Type="http://schemas.openxmlformats.org/officeDocument/2006/relationships/hyperlink" Target="https://en.wiktionary.org/wiki/%E5%90%8E%E9%9D%A2" TargetMode="External"/><Relationship Id="rId1183" Type="http://schemas.openxmlformats.org/officeDocument/2006/relationships/hyperlink" Target="https://en.wiktionary.org/wiki/%E5%AE%A2%E4%BA%BA" TargetMode="External"/><Relationship Id="rId1390" Type="http://schemas.openxmlformats.org/officeDocument/2006/relationships/hyperlink" Target="https://en.wiktionary.org/wiki/%E5%BC%BA%E5%BA%A6" TargetMode="External"/><Relationship Id="rId206" Type="http://schemas.openxmlformats.org/officeDocument/2006/relationships/hyperlink" Target="https://en.wiktionary.org/wiki/%E7%9B%A1" TargetMode="External"/><Relationship Id="rId413" Type="http://schemas.openxmlformats.org/officeDocument/2006/relationships/hyperlink" Target="https://en.wiktionary.org/wiki/%E5%A1%AB" TargetMode="External"/><Relationship Id="rId858" Type="http://schemas.openxmlformats.org/officeDocument/2006/relationships/hyperlink" Target="https://en.wiktionary.org/wiki/%E5%90%A9%E5%92%90" TargetMode="External"/><Relationship Id="rId1043" Type="http://schemas.openxmlformats.org/officeDocument/2006/relationships/hyperlink" Target="https://en.wiktionary.org/wiki/%E6%9E%81%E5%85%B6" TargetMode="External"/><Relationship Id="rId1488" Type="http://schemas.openxmlformats.org/officeDocument/2006/relationships/hyperlink" Target="https://en.wiktionary.org/wiki/%E7%8B%AE%E5%AD%90" TargetMode="External"/><Relationship Id="rId1695" Type="http://schemas.openxmlformats.org/officeDocument/2006/relationships/hyperlink" Target="https://en.wiktionary.org/wiki/%E6%95%88%E6%9E%9C" TargetMode="External"/><Relationship Id="rId620" Type="http://schemas.openxmlformats.org/officeDocument/2006/relationships/hyperlink" Target="https://en.wiktionary.org/wiki/%E4%B8%8D%E5%BE%97%E4%B8%8D" TargetMode="External"/><Relationship Id="rId718" Type="http://schemas.openxmlformats.org/officeDocument/2006/relationships/hyperlink" Target="https://en.wiktionary.org/wiki/%E6%8E%AA%E6%96%BD" TargetMode="External"/><Relationship Id="rId925" Type="http://schemas.openxmlformats.org/officeDocument/2006/relationships/hyperlink" Target="https://en.wiktionary.org/wiki/%E5%8A%9F%E5%A4%AB" TargetMode="External"/><Relationship Id="rId1250" Type="http://schemas.openxmlformats.org/officeDocument/2006/relationships/hyperlink" Target="https://en.wiktionary.org/wiki/%E9%A2%86%E8%A2%96" TargetMode="External"/><Relationship Id="rId1348" Type="http://schemas.openxmlformats.org/officeDocument/2006/relationships/hyperlink" Target="https://en.wiktionary.org/wiki/%E4%B9%92%E4%B9%93%E7%90%83" TargetMode="External"/><Relationship Id="rId1555" Type="http://schemas.openxmlformats.org/officeDocument/2006/relationships/hyperlink" Target="https://en.wiktionary.org/wiki/%E9%9A%8F%E4%BE%BF" TargetMode="External"/><Relationship Id="rId1762" Type="http://schemas.openxmlformats.org/officeDocument/2006/relationships/hyperlink" Target="https://en.wiktionary.org/wiki/%E4%B8%80%E7%94%9F" TargetMode="External"/><Relationship Id="rId1110" Type="http://schemas.openxmlformats.org/officeDocument/2006/relationships/hyperlink" Target="https://en.wiktionary.org/wiki/%E7%BB%93%E6%9E%84" TargetMode="External"/><Relationship Id="rId1208" Type="http://schemas.openxmlformats.org/officeDocument/2006/relationships/hyperlink" Target="https://en.wiktionary.org/wiki/%E8%80%81%E5%A4%A7%E5%A8%98" TargetMode="External"/><Relationship Id="rId1415" Type="http://schemas.openxmlformats.org/officeDocument/2006/relationships/hyperlink" Target="https://en.wiktionary.org/wiki/%E8%A3%99%E5%AD%90" TargetMode="External"/><Relationship Id="rId54" Type="http://schemas.openxmlformats.org/officeDocument/2006/relationships/hyperlink" Target="https://en.wiktionary.org/wiki/%E8%87%AD" TargetMode="External"/><Relationship Id="rId1622" Type="http://schemas.openxmlformats.org/officeDocument/2006/relationships/hyperlink" Target="https://en.wiktionary.org/wiki/%E6%B8%A9%E6%9A%96" TargetMode="External"/><Relationship Id="rId1927" Type="http://schemas.openxmlformats.org/officeDocument/2006/relationships/hyperlink" Target="https://en.wiktionary.org/wiki/%E9%87%8D%E9%87%8F" TargetMode="External"/><Relationship Id="rId270" Type="http://schemas.openxmlformats.org/officeDocument/2006/relationships/hyperlink" Target="https://en.wiktionary.org/wiki/%E6%AF%9B" TargetMode="External"/><Relationship Id="rId130" Type="http://schemas.openxmlformats.org/officeDocument/2006/relationships/hyperlink" Target="https://en.wiktionary.org/wiki/%E8%93%8B" TargetMode="External"/><Relationship Id="rId368" Type="http://schemas.openxmlformats.org/officeDocument/2006/relationships/hyperlink" Target="https://en.wiktionary.org/wiki/%E5%82%B7" TargetMode="External"/><Relationship Id="rId575" Type="http://schemas.openxmlformats.org/officeDocument/2006/relationships/hyperlink" Target="https://en.wiktionary.org/wiki/%E6%8A%A5%E5%91%8A" TargetMode="External"/><Relationship Id="rId782" Type="http://schemas.openxmlformats.org/officeDocument/2006/relationships/hyperlink" Target="https://en.wiktionary.org/wiki/%E5%9C%B0%E5%9D%80" TargetMode="External"/><Relationship Id="rId228" Type="http://schemas.openxmlformats.org/officeDocument/2006/relationships/hyperlink" Target="https://en.wiktionary.org/wiki/%E6%89%A3" TargetMode="External"/><Relationship Id="rId435" Type="http://schemas.openxmlformats.org/officeDocument/2006/relationships/hyperlink" Target="https://en.wiktionary.org/wiki/%E5%BD%8E" TargetMode="External"/><Relationship Id="rId642" Type="http://schemas.openxmlformats.org/officeDocument/2006/relationships/hyperlink" Target="https://en.wiktionary.org/wiki/%E9%83%A8%E9%97%A8" TargetMode="External"/><Relationship Id="rId1065" Type="http://schemas.openxmlformats.org/officeDocument/2006/relationships/hyperlink" Target="https://en.wiktionary.org/wiki/%E4%BB%B7%E6%A0%BC" TargetMode="External"/><Relationship Id="rId1272" Type="http://schemas.openxmlformats.org/officeDocument/2006/relationships/hyperlink" Target="https://en.wiktionary.org/wiki/%E6%BB%A1%E8%B6%B3" TargetMode="External"/><Relationship Id="rId502" Type="http://schemas.openxmlformats.org/officeDocument/2006/relationships/hyperlink" Target="https://en.wiktionary.org/wiki/%E7%81%BD" TargetMode="External"/><Relationship Id="rId947" Type="http://schemas.openxmlformats.org/officeDocument/2006/relationships/hyperlink" Target="https://en.wiktionary.org/wiki/%E5%85%B3%E7%85%A7" TargetMode="External"/><Relationship Id="rId1132" Type="http://schemas.openxmlformats.org/officeDocument/2006/relationships/hyperlink" Target="https://en.wiktionary.org/wiki/%E4%BA%AC%E5%89%A7" TargetMode="External"/><Relationship Id="rId1577" Type="http://schemas.openxmlformats.org/officeDocument/2006/relationships/hyperlink" Target="https://en.wiktionary.org/wiki/%E7%94%B0%E9%87%8E" TargetMode="External"/><Relationship Id="rId1784" Type="http://schemas.openxmlformats.org/officeDocument/2006/relationships/hyperlink" Target="https://en.wiktionary.org/wiki/%E5%9B%A0%E8%80%8C" TargetMode="External"/><Relationship Id="rId76" Type="http://schemas.openxmlformats.org/officeDocument/2006/relationships/hyperlink" Target="https://en.wiktionary.org/wiki/%E6%B7%A1" TargetMode="External"/><Relationship Id="rId807" Type="http://schemas.openxmlformats.org/officeDocument/2006/relationships/hyperlink" Target="https://en.wiktionary.org/wiki/%E7%8B%AC%E7%AB%8B" TargetMode="External"/><Relationship Id="rId1437" Type="http://schemas.openxmlformats.org/officeDocument/2006/relationships/hyperlink" Target="https://en.wiktionary.org/wiki/%E6%97%A5%E7%A8%8B" TargetMode="External"/><Relationship Id="rId1644" Type="http://schemas.openxmlformats.org/officeDocument/2006/relationships/hyperlink" Target="https://en.wiktionary.org/wiki/%E8%A5%BF%E9%9D%A2" TargetMode="External"/><Relationship Id="rId1851" Type="http://schemas.openxmlformats.org/officeDocument/2006/relationships/hyperlink" Target="https://en.wiktionary.org/wiki/%E7%81%BE%E5%AE%B3" TargetMode="External"/><Relationship Id="rId1504" Type="http://schemas.openxmlformats.org/officeDocument/2006/relationships/hyperlink" Target="https://en.wiktionary.org/wiki/%E5%A7%8B%E7%BB%88" TargetMode="External"/><Relationship Id="rId1711" Type="http://schemas.openxmlformats.org/officeDocument/2006/relationships/hyperlink" Target="https://en.wiktionary.org/wiki/%E5%BD%A2%E5%BC%8F" TargetMode="External"/><Relationship Id="rId1949" Type="http://schemas.openxmlformats.org/officeDocument/2006/relationships/hyperlink" Target="https://en.wiktionary.org/wiki/%E8%BD%AC%E5%91%8A" TargetMode="External"/><Relationship Id="rId292" Type="http://schemas.openxmlformats.org/officeDocument/2006/relationships/hyperlink" Target="https://en.wiktionary.org/wiki/%E9%B3%A5" TargetMode="External"/><Relationship Id="rId1809" Type="http://schemas.openxmlformats.org/officeDocument/2006/relationships/hyperlink" Target="https://en.wiktionary.org/wiki/%E6%82%A0%E4%B9%85" TargetMode="External"/><Relationship Id="rId597" Type="http://schemas.openxmlformats.org/officeDocument/2006/relationships/hyperlink" Target="https://en.wiktionary.org/wiki/%E8%BE%B9%E2%80%A6%E2%80%A6%E8%BE%B9%E2%80%A6%E2%80%A6" TargetMode="External"/><Relationship Id="rId152" Type="http://schemas.openxmlformats.org/officeDocument/2006/relationships/hyperlink" Target="https://en.wiktionary.org/wiki/%E9%80%9B" TargetMode="External"/><Relationship Id="rId457" Type="http://schemas.openxmlformats.org/officeDocument/2006/relationships/hyperlink" Target="https://en.wiktionary.org/wiki/%E7%9B%B8" TargetMode="External"/><Relationship Id="rId1087" Type="http://schemas.openxmlformats.org/officeDocument/2006/relationships/hyperlink" Target="https://en.wiktionary.org/wiki/%E4%BA%A4%E9%99%85" TargetMode="External"/><Relationship Id="rId1294" Type="http://schemas.openxmlformats.org/officeDocument/2006/relationships/hyperlink" Target="https://en.wiktionary.org/wiki/%E6%8F%8F%E5%86%99" TargetMode="External"/><Relationship Id="rId664" Type="http://schemas.openxmlformats.org/officeDocument/2006/relationships/hyperlink" Target="https://en.wiktionary.org/wiki/%E8%BD%A6%E9%97%B4" TargetMode="External"/><Relationship Id="rId871" Type="http://schemas.openxmlformats.org/officeDocument/2006/relationships/hyperlink" Target="https://en.wiktionary.org/wiki/%E5%A6%87%E5%A5%B3" TargetMode="External"/><Relationship Id="rId969" Type="http://schemas.openxmlformats.org/officeDocument/2006/relationships/hyperlink" Target="https://en.wiktionary.org/wiki/%E6%9E%9C%E7%84%B6" TargetMode="External"/><Relationship Id="rId1599" Type="http://schemas.openxmlformats.org/officeDocument/2006/relationships/hyperlink" Target="https://en.wiktionary.org/wiki/%E6%8E%A8%E5%B9%BF" TargetMode="External"/><Relationship Id="rId317" Type="http://schemas.openxmlformats.org/officeDocument/2006/relationships/hyperlink" Target="https://en.wiktionary.org/wiki/%E5%9D%A1" TargetMode="External"/><Relationship Id="rId524" Type="http://schemas.openxmlformats.org/officeDocument/2006/relationships/hyperlink" Target="https://en.wiktionary.org/wiki/%E6%AD%A2" TargetMode="External"/><Relationship Id="rId731" Type="http://schemas.openxmlformats.org/officeDocument/2006/relationships/hyperlink" Target="https://en.wiktionary.org/wiki/%E5%A4%A7%E4%BC%99%E5%84%BF" TargetMode="External"/><Relationship Id="rId1154" Type="http://schemas.openxmlformats.org/officeDocument/2006/relationships/hyperlink" Target="https://en.wiktionary.org/wiki/%E8%B7%9D%E7%A6%BB" TargetMode="External"/><Relationship Id="rId1361" Type="http://schemas.openxmlformats.org/officeDocument/2006/relationships/hyperlink" Target="https://en.wiktionary.org/wiki/%E6%99%AE%E9%81%8D" TargetMode="External"/><Relationship Id="rId1459" Type="http://schemas.openxmlformats.org/officeDocument/2006/relationships/hyperlink" Target="https://en.wiktionary.org/wiki/%E4%B8%8A%E7%8F%AD" TargetMode="External"/><Relationship Id="rId98" Type="http://schemas.openxmlformats.org/officeDocument/2006/relationships/hyperlink" Target="https://en.wiktionary.org/wiki/%E9%80%97" TargetMode="External"/><Relationship Id="rId829" Type="http://schemas.openxmlformats.org/officeDocument/2006/relationships/hyperlink" Target="https://en.wiktionary.org/wiki/%E5%8F%91%E6%8C%A5" TargetMode="External"/><Relationship Id="rId1014" Type="http://schemas.openxmlformats.org/officeDocument/2006/relationships/hyperlink" Target="https://en.wiktionary.org/wiki/%E9%BB%84%E7%93%9C" TargetMode="External"/><Relationship Id="rId1221" Type="http://schemas.openxmlformats.org/officeDocument/2006/relationships/hyperlink" Target="https://en.wiktionary.org/wiki/%E7%A4%BC%E5%A0%82" TargetMode="External"/><Relationship Id="rId1666" Type="http://schemas.openxmlformats.org/officeDocument/2006/relationships/hyperlink" Target="https://en.wiktionary.org/wiki/%E9%99%90%E5%88%B6" TargetMode="External"/><Relationship Id="rId1873" Type="http://schemas.openxmlformats.org/officeDocument/2006/relationships/hyperlink" Target="https://en.wiktionary.org/wiki/%E7%85%A7%E7%89%87" TargetMode="External"/><Relationship Id="rId1319" Type="http://schemas.openxmlformats.org/officeDocument/2006/relationships/hyperlink" Target="https://en.wiktionary.org/wiki/%E5%8D%97%E9%9D%A2" TargetMode="External"/><Relationship Id="rId1526" Type="http://schemas.openxmlformats.org/officeDocument/2006/relationships/hyperlink" Target="https://en.wiktionary.org/wiki/%E6%89%8B%E6%8C%87" TargetMode="External"/><Relationship Id="rId1733" Type="http://schemas.openxmlformats.org/officeDocument/2006/relationships/hyperlink" Target="https://en.wiktionary.org/wiki/%E5%AF%BB%E6%89%BE" TargetMode="External"/><Relationship Id="rId1940" Type="http://schemas.openxmlformats.org/officeDocument/2006/relationships/hyperlink" Target="https://en.wiktionary.org/wiki/%E7%A5%9D%E8%B4%BA" TargetMode="External"/><Relationship Id="rId25" Type="http://schemas.openxmlformats.org/officeDocument/2006/relationships/hyperlink" Target="https://en.wiktionary.org/wiki/%E5%86%B0" TargetMode="External"/><Relationship Id="rId1800" Type="http://schemas.openxmlformats.org/officeDocument/2006/relationships/hyperlink" Target="https://en.wiktionary.org/wiki/%E5%8B%87%E6%B0%94" TargetMode="External"/><Relationship Id="rId174" Type="http://schemas.openxmlformats.org/officeDocument/2006/relationships/hyperlink" Target="https://en.wiktionary.org/wiki/%E6%85%8C" TargetMode="External"/><Relationship Id="rId381" Type="http://schemas.openxmlformats.org/officeDocument/2006/relationships/hyperlink" Target="https://en.wiktionary.org/wiki/%E6%BF%95" TargetMode="External"/><Relationship Id="rId241" Type="http://schemas.openxmlformats.org/officeDocument/2006/relationships/hyperlink" Target="https://en.wiktionary.org/wiki/%E6%92%88" TargetMode="External"/><Relationship Id="rId479" Type="http://schemas.openxmlformats.org/officeDocument/2006/relationships/hyperlink" Target="https://en.wiktionary.org/wiki/%E6%BC%94" TargetMode="External"/><Relationship Id="rId686" Type="http://schemas.openxmlformats.org/officeDocument/2006/relationships/hyperlink" Target="https://en.wiktionary.org/wiki/%E5%85%85%E8%B6%B3" TargetMode="External"/><Relationship Id="rId893" Type="http://schemas.openxmlformats.org/officeDocument/2006/relationships/hyperlink" Target="https://en.wiktionary.org/wiki/%E6%84%9F%E6%83%B3" TargetMode="External"/><Relationship Id="rId339" Type="http://schemas.openxmlformats.org/officeDocument/2006/relationships/hyperlink" Target="https://en.wiktionary.org/wiki/%E5%8F%96" TargetMode="External"/><Relationship Id="rId546" Type="http://schemas.openxmlformats.org/officeDocument/2006/relationships/hyperlink" Target="https://en.wiktionary.org/wiki/%E7%88%B1%E6%8A%A4" TargetMode="External"/><Relationship Id="rId753" Type="http://schemas.openxmlformats.org/officeDocument/2006/relationships/hyperlink" Target="https://en.wiktionary.org/wiki/%E5%BD%93%E5%89%8D" TargetMode="External"/><Relationship Id="rId1176" Type="http://schemas.openxmlformats.org/officeDocument/2006/relationships/hyperlink" Target="https://en.wiktionary.org/wiki/%E5%8F%AF%E7%88%B1" TargetMode="External"/><Relationship Id="rId1383" Type="http://schemas.openxmlformats.org/officeDocument/2006/relationships/hyperlink" Target="https://en.wiktionary.org/wiki/%E5%89%8D%E9%9D%A2" TargetMode="External"/><Relationship Id="rId101" Type="http://schemas.openxmlformats.org/officeDocument/2006/relationships/hyperlink" Target="https://en.wiktionary.org/wiki/%E6%B8%A1" TargetMode="External"/><Relationship Id="rId406" Type="http://schemas.openxmlformats.org/officeDocument/2006/relationships/hyperlink" Target="https://en.wiktionary.org/wiki/%E9%80%83" TargetMode="External"/><Relationship Id="rId960" Type="http://schemas.openxmlformats.org/officeDocument/2006/relationships/hyperlink" Target="https://en.wiktionary.org/wiki/%E5%B9%BF%E6%B3%9B" TargetMode="External"/><Relationship Id="rId1036" Type="http://schemas.openxmlformats.org/officeDocument/2006/relationships/hyperlink" Target="https://en.wiktionary.org/wiki/%E7%A7%AF%E6%9E%81%E6%80%A7" TargetMode="External"/><Relationship Id="rId1243" Type="http://schemas.openxmlformats.org/officeDocument/2006/relationships/hyperlink" Target="https://en.wiktionary.org/wiki/%E7%B2%AE%E9%A3%9F" TargetMode="External"/><Relationship Id="rId1590" Type="http://schemas.openxmlformats.org/officeDocument/2006/relationships/hyperlink" Target="https://en.wiktionary.org/wiki/%E5%81%B7%E5%81%B7" TargetMode="External"/><Relationship Id="rId1688" Type="http://schemas.openxmlformats.org/officeDocument/2006/relationships/hyperlink" Target="https://en.wiktionary.org/wiki/%E5%B0%8F%E4%BC%99%E5%AD%90" TargetMode="External"/><Relationship Id="rId1895" Type="http://schemas.openxmlformats.org/officeDocument/2006/relationships/hyperlink" Target="https://en.wiktionary.org/wiki/%E6%94%AF%E6%8C%81" TargetMode="External"/><Relationship Id="rId613" Type="http://schemas.openxmlformats.org/officeDocument/2006/relationships/hyperlink" Target="https://en.wiktionary.org/wiki/%E4%BC%AF%E7%88%B6" TargetMode="External"/><Relationship Id="rId820" Type="http://schemas.openxmlformats.org/officeDocument/2006/relationships/hyperlink" Target="https://en.wiktionary.org/wiki/%E5%AF%B9%E4%BA%8E" TargetMode="External"/><Relationship Id="rId918" Type="http://schemas.openxmlformats.org/officeDocument/2006/relationships/hyperlink" Target="https://en.wiktionary.org/wiki/%E5%85%AC%E8%B4%B9" TargetMode="External"/><Relationship Id="rId1450" Type="http://schemas.openxmlformats.org/officeDocument/2006/relationships/hyperlink" Target="https://en.wiktionary.org/wiki/%E6%B2%99%E5%AD%90" TargetMode="External"/><Relationship Id="rId1548" Type="http://schemas.openxmlformats.org/officeDocument/2006/relationships/hyperlink" Target="https://en.wiktionary.org/wiki/%E5%8F%B8%E6%9C%BA" TargetMode="External"/><Relationship Id="rId1755" Type="http://schemas.openxmlformats.org/officeDocument/2006/relationships/hyperlink" Target="https://en.wiktionary.org/wiki/%E5%A4%9C%E6%99%9A" TargetMode="External"/><Relationship Id="rId1103" Type="http://schemas.openxmlformats.org/officeDocument/2006/relationships/hyperlink" Target="https://en.wiktionary.org/wiki/%E6%8E%A5%E5%88%B0" TargetMode="External"/><Relationship Id="rId1310" Type="http://schemas.openxmlformats.org/officeDocument/2006/relationships/hyperlink" Target="https://en.wiktionary.org/wiki/%E5%93%AA%E4%BA%9B" TargetMode="External"/><Relationship Id="rId1408" Type="http://schemas.openxmlformats.org/officeDocument/2006/relationships/hyperlink" Target="https://en.wiktionary.org/wiki/%E5%8C%BA%E5%88%AB" TargetMode="External"/><Relationship Id="rId1962" Type="http://schemas.openxmlformats.org/officeDocument/2006/relationships/hyperlink" Target="https://en.wiktionary.org/wiki/%E8%87%AA%E8%A7%89" TargetMode="External"/><Relationship Id="rId47" Type="http://schemas.openxmlformats.org/officeDocument/2006/relationships/hyperlink" Target="https://en.wiktionary.org/wiki/%E7%A8%B1" TargetMode="External"/><Relationship Id="rId1615" Type="http://schemas.openxmlformats.org/officeDocument/2006/relationships/hyperlink" Target="https://en.wiktionary.org/wiki/%E5%A7%94%E5%91%98" TargetMode="External"/><Relationship Id="rId1822" Type="http://schemas.openxmlformats.org/officeDocument/2006/relationships/hyperlink" Target="https://en.wiktionary.org/wiki/%E5%8F%B3%E8%BE%B9" TargetMode="External"/><Relationship Id="rId196" Type="http://schemas.openxmlformats.org/officeDocument/2006/relationships/hyperlink" Target="https://en.wiktionary.org/wiki/%E7%AE%AD" TargetMode="External"/><Relationship Id="rId263" Type="http://schemas.openxmlformats.org/officeDocument/2006/relationships/hyperlink" Target="https://en.wiktionary.org/wiki/%E9%8C%84" TargetMode="External"/><Relationship Id="rId470" Type="http://schemas.openxmlformats.org/officeDocument/2006/relationships/hyperlink" Target="https://en.wiktionary.org/wiki/%E9%81%B8" TargetMode="External"/><Relationship Id="rId123" Type="http://schemas.openxmlformats.org/officeDocument/2006/relationships/hyperlink" Target="https://en.wiktionary.org/wiki/%E6%89%B6" TargetMode="External"/><Relationship Id="rId330" Type="http://schemas.openxmlformats.org/officeDocument/2006/relationships/hyperlink" Target="https://en.wiktionary.org/wiki/%E5%B7%A7" TargetMode="External"/><Relationship Id="rId568" Type="http://schemas.openxmlformats.org/officeDocument/2006/relationships/hyperlink" Target="https://en.wiktionary.org/wiki/%E4%BF%9D%E5%AD%98" TargetMode="External"/><Relationship Id="rId775" Type="http://schemas.openxmlformats.org/officeDocument/2006/relationships/hyperlink" Target="https://en.wiktionary.org/wiki/%E5%9C%B0%E6%96%B9" TargetMode="External"/><Relationship Id="rId982" Type="http://schemas.openxmlformats.org/officeDocument/2006/relationships/hyperlink" Target="https://en.wiktionary.org/wiki/%E5%A5%BD%E5%AE%B9%E6%98%93" TargetMode="External"/><Relationship Id="rId1198" Type="http://schemas.openxmlformats.org/officeDocument/2006/relationships/hyperlink" Target="https://en.wiktionary.org/wiki/%E5%9E%83%E5%9C%BE" TargetMode="External"/><Relationship Id="rId428" Type="http://schemas.openxmlformats.org/officeDocument/2006/relationships/hyperlink" Target="https://en.wiktionary.org/wiki/%E5%90%90" TargetMode="External"/><Relationship Id="rId635" Type="http://schemas.openxmlformats.org/officeDocument/2006/relationships/hyperlink" Target="https://en.wiktionary.org/wiki/%E4%B8%8D%E8%AE%B8" TargetMode="External"/><Relationship Id="rId842" Type="http://schemas.openxmlformats.org/officeDocument/2006/relationships/hyperlink" Target="https://en.wiktionary.org/wiki/%E8%8C%83%E5%9B%B4" TargetMode="External"/><Relationship Id="rId1058" Type="http://schemas.openxmlformats.org/officeDocument/2006/relationships/hyperlink" Target="https://en.wiktionary.org/wiki/%E6%97%A2%E2%80%A6%E2%80%A6%E5%8F%88%E2%80%A6%E2%80%A6" TargetMode="External"/><Relationship Id="rId1265" Type="http://schemas.openxmlformats.org/officeDocument/2006/relationships/hyperlink" Target="https://en.wiktionary.org/wiki/%E8%90%BD%E5%90%8E" TargetMode="External"/><Relationship Id="rId1472" Type="http://schemas.openxmlformats.org/officeDocument/2006/relationships/hyperlink" Target="https://en.wiktionary.org/wiki/%E6%B7%B1%E5%8E%9A" TargetMode="External"/><Relationship Id="rId702" Type="http://schemas.openxmlformats.org/officeDocument/2006/relationships/hyperlink" Target="https://en.wiktionary.org/wiki/%E5%A4%84%E7%90%86" TargetMode="External"/><Relationship Id="rId1125" Type="http://schemas.openxmlformats.org/officeDocument/2006/relationships/hyperlink" Target="https://en.wiktionary.org/wiki/%E8%BF%9B%E6%94%BB" TargetMode="External"/><Relationship Id="rId1332" Type="http://schemas.openxmlformats.org/officeDocument/2006/relationships/hyperlink" Target="https://en.wiktionary.org/wiki/%E5%A5%B3%E4%BA%BA" TargetMode="External"/><Relationship Id="rId1777" Type="http://schemas.openxmlformats.org/officeDocument/2006/relationships/hyperlink" Target="https://en.wiktionary.org/wiki/%E4%BB%A5%E5%A4%96" TargetMode="External"/><Relationship Id="rId1984" Type="http://schemas.openxmlformats.org/officeDocument/2006/relationships/hyperlink" Target="https://en.wiktionary.org/wiki/%E5%9D%90%E7%8F%AD" TargetMode="External"/><Relationship Id="rId69" Type="http://schemas.openxmlformats.org/officeDocument/2006/relationships/hyperlink" Target="https://en.wiktionary.org/wiki/%E5%91%86" TargetMode="External"/><Relationship Id="rId1637" Type="http://schemas.openxmlformats.org/officeDocument/2006/relationships/hyperlink" Target="https://en.wiktionary.org/wiki/%E8%AF%AF%E4%BC%9A" TargetMode="External"/><Relationship Id="rId1844" Type="http://schemas.openxmlformats.org/officeDocument/2006/relationships/hyperlink" Target="https://en.wiktionary.org/wiki/%E8%B6%8A%E6%9D%A5%E8%B6%8A%E2%80%A6%E2%80%A6" TargetMode="External"/><Relationship Id="rId1704" Type="http://schemas.openxmlformats.org/officeDocument/2006/relationships/hyperlink" Target="https://en.wiktionary.org/wiki/%E5%85%B4%E5%A5%8B" TargetMode="External"/><Relationship Id="rId285" Type="http://schemas.openxmlformats.org/officeDocument/2006/relationships/hyperlink" Target="https://en.wiktionary.org/wiki/%E7%A3%A8" TargetMode="External"/><Relationship Id="rId1911" Type="http://schemas.openxmlformats.org/officeDocument/2006/relationships/hyperlink" Target="https://en.wiktionary.org/wiki/%E8%87%B3%E4%BB%8A" TargetMode="External"/><Relationship Id="rId492" Type="http://schemas.openxmlformats.org/officeDocument/2006/relationships/hyperlink" Target="https://en.wiktionary.org/wiki/%E7%A1%AC" TargetMode="External"/><Relationship Id="rId797" Type="http://schemas.openxmlformats.org/officeDocument/2006/relationships/hyperlink" Target="https://en.wiktionary.org/wiki/%E5%8A%A8%E4%BA%BA" TargetMode="External"/><Relationship Id="rId145" Type="http://schemas.openxmlformats.org/officeDocument/2006/relationships/hyperlink" Target="https://en.wiktionary.org/wiki/%E9%BC%93" TargetMode="External"/><Relationship Id="rId352" Type="http://schemas.openxmlformats.org/officeDocument/2006/relationships/hyperlink" Target="https://en.wiktionary.org/wiki/%E4%BB%8D" TargetMode="External"/><Relationship Id="rId1287" Type="http://schemas.openxmlformats.org/officeDocument/2006/relationships/hyperlink" Target="https://en.wiktionary.org/wiki/%E5%AF%86%E5%88%87" TargetMode="External"/><Relationship Id="rId212" Type="http://schemas.openxmlformats.org/officeDocument/2006/relationships/hyperlink" Target="https://en.wiktionary.org/wiki/%E5%B0%B1" TargetMode="External"/><Relationship Id="rId657" Type="http://schemas.openxmlformats.org/officeDocument/2006/relationships/hyperlink" Target="https://en.wiktionary.org/wiki/%E4%BA%A7%E9%87%8F" TargetMode="External"/><Relationship Id="rId864" Type="http://schemas.openxmlformats.org/officeDocument/2006/relationships/hyperlink" Target="https://en.wiktionary.org/wiki/%E9%A3%8E%E5%8A%9B" TargetMode="External"/><Relationship Id="rId1494" Type="http://schemas.openxmlformats.org/officeDocument/2006/relationships/hyperlink" Target="https://en.wiktionary.org/wiki/%E6%97%B6%E6%9C%9F" TargetMode="External"/><Relationship Id="rId1799" Type="http://schemas.openxmlformats.org/officeDocument/2006/relationships/hyperlink" Target="https://en.wiktionary.org/wiki/%E5%8B%87%E6%95%A2" TargetMode="External"/><Relationship Id="rId517" Type="http://schemas.openxmlformats.org/officeDocument/2006/relationships/hyperlink" Target="https://en.wiktionary.org/wiki/%E9%87%9D" TargetMode="External"/><Relationship Id="rId724" Type="http://schemas.openxmlformats.org/officeDocument/2006/relationships/hyperlink" Target="https://en.wiktionary.org/wiki/%E6%89%93%E5%80%92" TargetMode="External"/><Relationship Id="rId931" Type="http://schemas.openxmlformats.org/officeDocument/2006/relationships/hyperlink" Target="https://en.wiktionary.org/wiki/%E6%9E%84%E6%88%90" TargetMode="External"/><Relationship Id="rId1147" Type="http://schemas.openxmlformats.org/officeDocument/2006/relationships/hyperlink" Target="https://en.wiktionary.org/wiki/%E6%8B%92%E7%BB%9D" TargetMode="External"/><Relationship Id="rId1354" Type="http://schemas.openxmlformats.org/officeDocument/2006/relationships/hyperlink" Target="https://en.wiktionary.org/wiki/%E5%B9%B3%E5%9D%87" TargetMode="External"/><Relationship Id="rId1561" Type="http://schemas.openxmlformats.org/officeDocument/2006/relationships/hyperlink" Target="https://en.wiktionary.org/wiki/%E8%B0%88%E5%88%A4" TargetMode="External"/><Relationship Id="rId60" Type="http://schemas.openxmlformats.org/officeDocument/2006/relationships/hyperlink" Target="https://en.wiktionary.org/wiki/%E6%AD%A4" TargetMode="External"/><Relationship Id="rId1007" Type="http://schemas.openxmlformats.org/officeDocument/2006/relationships/hyperlink" Target="https://en.wiktionary.org/wiki/%E8%8A%B1%E5%9B%AD" TargetMode="External"/><Relationship Id="rId1214" Type="http://schemas.openxmlformats.org/officeDocument/2006/relationships/hyperlink" Target="https://en.wiktionary.org/wiki/%E8%80%81%E5%A4%AA%E5%A4%AA" TargetMode="External"/><Relationship Id="rId1421" Type="http://schemas.openxmlformats.org/officeDocument/2006/relationships/hyperlink" Target="https://en.wiktionary.org/wiki/%E7%83%AD%E9%97%B9" TargetMode="External"/><Relationship Id="rId1659" Type="http://schemas.openxmlformats.org/officeDocument/2006/relationships/hyperlink" Target="https://en.wiktionary.org/wiki/%E9%B2%9C%E8%8A%B1" TargetMode="External"/><Relationship Id="rId1866" Type="http://schemas.openxmlformats.org/officeDocument/2006/relationships/hyperlink" Target="https://en.wiktionary.org/wiki/%E6%88%98%E4%BA%89" TargetMode="External"/><Relationship Id="rId1519" Type="http://schemas.openxmlformats.org/officeDocument/2006/relationships/hyperlink" Target="https://en.wiktionary.org/wiki/%E6%94%B6%E9%9F%B3%E6%9C%BA" TargetMode="External"/><Relationship Id="rId1726" Type="http://schemas.openxmlformats.org/officeDocument/2006/relationships/hyperlink" Target="https://en.wiktionary.org/wiki/%E9%80%89%E4%B8%BE" TargetMode="External"/><Relationship Id="rId1933" Type="http://schemas.openxmlformats.org/officeDocument/2006/relationships/hyperlink" Target="https://en.wiktionary.org/wiki/%E4%B8%BB%E5%8A%A8" TargetMode="External"/><Relationship Id="rId18" Type="http://schemas.openxmlformats.org/officeDocument/2006/relationships/hyperlink" Target="https://en.wiktionary.org/wiki/%E9%80%BC" TargetMode="External"/><Relationship Id="rId167" Type="http://schemas.openxmlformats.org/officeDocument/2006/relationships/hyperlink" Target="https://en.wiktionary.org/wiki/%E5%91%BC" TargetMode="External"/><Relationship Id="rId374" Type="http://schemas.openxmlformats.org/officeDocument/2006/relationships/hyperlink" Target="https://en.wiktionary.org/wiki/%E8%BA%AB" TargetMode="External"/><Relationship Id="rId581" Type="http://schemas.openxmlformats.org/officeDocument/2006/relationships/hyperlink" Target="https://en.wiktionary.org/wiki/%E5%8C%97%E6%96%B9" TargetMode="External"/><Relationship Id="rId234" Type="http://schemas.openxmlformats.org/officeDocument/2006/relationships/hyperlink" Target="https://en.wiktionary.org/wiki/%E5%9B%B0" TargetMode="External"/><Relationship Id="rId679" Type="http://schemas.openxmlformats.org/officeDocument/2006/relationships/hyperlink" Target="https://en.wiktionary.org/wiki/%E8%AF%9A%E6%81%B3" TargetMode="External"/><Relationship Id="rId886" Type="http://schemas.openxmlformats.org/officeDocument/2006/relationships/hyperlink" Target="https://en.wiktionary.org/wiki/%E5%B9%B2%E7%87%A5" TargetMode="External"/><Relationship Id="rId2" Type="http://schemas.openxmlformats.org/officeDocument/2006/relationships/hyperlink" Target="https://en.wiktionary.org/wiki/%E5%93%8E" TargetMode="External"/><Relationship Id="rId441" Type="http://schemas.openxmlformats.org/officeDocument/2006/relationships/hyperlink" Target="https://en.wiktionary.org/wiki/%E8%81%9E" TargetMode="External"/><Relationship Id="rId539" Type="http://schemas.openxmlformats.org/officeDocument/2006/relationships/hyperlink" Target="https://en.wiktionary.org/wiki/%E7%B5%84" TargetMode="External"/><Relationship Id="rId746" Type="http://schemas.openxmlformats.org/officeDocument/2006/relationships/hyperlink" Target="https://en.wiktionary.org/wiki/%E5%8D%95%E4%BD%8D" TargetMode="External"/><Relationship Id="rId1071" Type="http://schemas.openxmlformats.org/officeDocument/2006/relationships/hyperlink" Target="https://en.wiktionary.org/wiki/%E5%9D%9A%E5%BC%BA" TargetMode="External"/><Relationship Id="rId1169" Type="http://schemas.openxmlformats.org/officeDocument/2006/relationships/hyperlink" Target="https://en.wiktionary.org/wiki/%E7%9C%8B%E6%9D%A5" TargetMode="External"/><Relationship Id="rId1376" Type="http://schemas.openxmlformats.org/officeDocument/2006/relationships/hyperlink" Target="https://en.wiktionary.org/wiki/%E6%B0%94%E5%80%99" TargetMode="External"/><Relationship Id="rId1583" Type="http://schemas.openxmlformats.org/officeDocument/2006/relationships/hyperlink" Target="https://en.wiktionary.org/wiki/%E9%80%9A%E8%AE%AF" TargetMode="External"/><Relationship Id="rId301" Type="http://schemas.openxmlformats.org/officeDocument/2006/relationships/hyperlink" Target="https://en.wiktionary.org/wiki/%E6%97%81" TargetMode="External"/><Relationship Id="rId953" Type="http://schemas.openxmlformats.org/officeDocument/2006/relationships/hyperlink" Target="https://en.wiktionary.org/wiki/%E7%BD%90%E5%A4%B4" TargetMode="External"/><Relationship Id="rId1029" Type="http://schemas.openxmlformats.org/officeDocument/2006/relationships/hyperlink" Target="https://en.wiktionary.org/wiki/%E7%81%AB%E6%9F%B4" TargetMode="External"/><Relationship Id="rId1236" Type="http://schemas.openxmlformats.org/officeDocument/2006/relationships/hyperlink" Target="https://en.wiktionary.org/wiki/%E4%BE%8B%E5%AD%90" TargetMode="External"/><Relationship Id="rId1790" Type="http://schemas.openxmlformats.org/officeDocument/2006/relationships/hyperlink" Target="https://en.wiktionary.org/wiki/%E5%BA%94%E7%94%A8" TargetMode="External"/><Relationship Id="rId1888" Type="http://schemas.openxmlformats.org/officeDocument/2006/relationships/hyperlink" Target="https://en.wiktionary.org/wiki/%E6%94%BF%E7%AD%96" TargetMode="External"/><Relationship Id="rId82" Type="http://schemas.openxmlformats.org/officeDocument/2006/relationships/hyperlink" Target="https://en.wiktionary.org/wiki/%E5%80%92" TargetMode="External"/><Relationship Id="rId606" Type="http://schemas.openxmlformats.org/officeDocument/2006/relationships/hyperlink" Target="https://en.wiktionary.org/wiki/%E5%B9%B6%E4%B8%94" TargetMode="External"/><Relationship Id="rId813" Type="http://schemas.openxmlformats.org/officeDocument/2006/relationships/hyperlink" Target="https://en.wiktionary.org/wiki/%E5%AF%B9%E6%AF%94" TargetMode="External"/><Relationship Id="rId1443" Type="http://schemas.openxmlformats.org/officeDocument/2006/relationships/hyperlink" Target="https://en.wiktionary.org/wiki/%E5%A6%82%E4%BD%95" TargetMode="External"/><Relationship Id="rId1650" Type="http://schemas.openxmlformats.org/officeDocument/2006/relationships/hyperlink" Target="https://en.wiktionary.org/wiki/%E6%B4%97%E8%A1%A3%E6%9C%BA" TargetMode="External"/><Relationship Id="rId1748" Type="http://schemas.openxmlformats.org/officeDocument/2006/relationships/hyperlink" Target="https://en.wiktionary.org/wiki/%E9%82%80%E8%AF%B7" TargetMode="External"/><Relationship Id="rId1303" Type="http://schemas.openxmlformats.org/officeDocument/2006/relationships/hyperlink" Target="https://en.wiktionary.org/wiki/%E6%A8%A1%E6%A0%B7" TargetMode="External"/><Relationship Id="rId1510" Type="http://schemas.openxmlformats.org/officeDocument/2006/relationships/hyperlink" Target="https://en.wiktionary.org/wiki/%E4%BA%8B%E5%85%88" TargetMode="External"/><Relationship Id="rId1955" Type="http://schemas.openxmlformats.org/officeDocument/2006/relationships/hyperlink" Target="https://en.wiktionary.org/wiki/%E5%87%86%E6%97%B6" TargetMode="External"/><Relationship Id="rId1608" Type="http://schemas.openxmlformats.org/officeDocument/2006/relationships/hyperlink" Target="https://en.wiktionary.org/wiki/%E5%8D%B1%E5%AE%B3" TargetMode="External"/><Relationship Id="rId1815" Type="http://schemas.openxmlformats.org/officeDocument/2006/relationships/hyperlink" Target="https://en.wiktionary.org/wiki/%E6%9C%89%E5%85%B3" TargetMode="External"/><Relationship Id="rId189" Type="http://schemas.openxmlformats.org/officeDocument/2006/relationships/hyperlink" Target="https://en.wiktionary.org/wiki/%E5%B0%96" TargetMode="External"/><Relationship Id="rId396" Type="http://schemas.openxmlformats.org/officeDocument/2006/relationships/hyperlink" Target="https://en.wiktionary.org/wiki/%E9%9A%A8" TargetMode="External"/><Relationship Id="rId256" Type="http://schemas.openxmlformats.org/officeDocument/2006/relationships/hyperlink" Target="https://en.wiktionary.org/wiki/%E8%87%A8" TargetMode="External"/><Relationship Id="rId463" Type="http://schemas.openxmlformats.org/officeDocument/2006/relationships/hyperlink" Target="https://en.wiktionary.org/wiki/%E8%A1%8C" TargetMode="External"/><Relationship Id="rId670" Type="http://schemas.openxmlformats.org/officeDocument/2006/relationships/hyperlink" Target="https://en.wiktionary.org/wiki/%E6%88%90%E9%95%BF" TargetMode="External"/><Relationship Id="rId1093" Type="http://schemas.openxmlformats.org/officeDocument/2006/relationships/hyperlink" Target="https://en.wiktionary.org/wiki/%E6%95%99%E6%9D%90" TargetMode="External"/><Relationship Id="rId116" Type="http://schemas.openxmlformats.org/officeDocument/2006/relationships/hyperlink" Target="https://en.wiktionary.org/wiki/%E6%96%B9" TargetMode="External"/><Relationship Id="rId323" Type="http://schemas.openxmlformats.org/officeDocument/2006/relationships/hyperlink" Target="https://en.wiktionary.org/wiki/%E7%89%BD" TargetMode="External"/><Relationship Id="rId530" Type="http://schemas.openxmlformats.org/officeDocument/2006/relationships/hyperlink" Target="https://en.wiktionary.org/wiki/%E7%85%AE" TargetMode="External"/><Relationship Id="rId768" Type="http://schemas.openxmlformats.org/officeDocument/2006/relationships/hyperlink" Target="https://en.wiktionary.org/wiki/%E7%99%BB%E8%AE%B0" TargetMode="External"/><Relationship Id="rId975" Type="http://schemas.openxmlformats.org/officeDocument/2006/relationships/hyperlink" Target="https://en.wiktionary.org/wiki/%E5%AE%B3%E6%80%95" TargetMode="External"/><Relationship Id="rId1160" Type="http://schemas.openxmlformats.org/officeDocument/2006/relationships/hyperlink" Target="https://en.wiktionary.org/wiki/%E5%BC%80%E8%BE%9F" TargetMode="External"/><Relationship Id="rId1398" Type="http://schemas.openxmlformats.org/officeDocument/2006/relationships/hyperlink" Target="https://en.wiktionary.org/wiki/%E4%BA%B2%E8%87%AA" TargetMode="External"/><Relationship Id="rId628" Type="http://schemas.openxmlformats.org/officeDocument/2006/relationships/hyperlink" Target="https://en.wiktionary.org/wiki/%E4%B8%8D%E8%AE%BA" TargetMode="External"/><Relationship Id="rId835" Type="http://schemas.openxmlformats.org/officeDocument/2006/relationships/hyperlink" Target="https://en.wiktionary.org/wiki/%E7%B9%81%E8%8D%A3" TargetMode="External"/><Relationship Id="rId1258" Type="http://schemas.openxmlformats.org/officeDocument/2006/relationships/hyperlink" Target="https://en.wiktionary.org/wiki/%E8%B7%AF%E7%BA%BF" TargetMode="External"/><Relationship Id="rId1465" Type="http://schemas.openxmlformats.org/officeDocument/2006/relationships/hyperlink" Target="https://en.wiktionary.org/wiki/%E5%8B%BA%E5%AD%90" TargetMode="External"/><Relationship Id="rId1672" Type="http://schemas.openxmlformats.org/officeDocument/2006/relationships/hyperlink" Target="https://en.wiktionary.org/wiki/%E7%9B%B8%E4%BC%BC" TargetMode="External"/><Relationship Id="rId1020" Type="http://schemas.openxmlformats.org/officeDocument/2006/relationships/hyperlink" Target="https://en.wiktionary.org/wiki/%E4%BC%9A%E5%9C%BA" TargetMode="External"/><Relationship Id="rId1118" Type="http://schemas.openxmlformats.org/officeDocument/2006/relationships/hyperlink" Target="https://en.wiktionary.org/wiki/%E4%BB%8A%E5%90%8E" TargetMode="External"/><Relationship Id="rId1325" Type="http://schemas.openxmlformats.org/officeDocument/2006/relationships/hyperlink" Target="https://en.wiktionary.org/wiki/%E8%84%91%E5%AD%90" TargetMode="External"/><Relationship Id="rId1532" Type="http://schemas.openxmlformats.org/officeDocument/2006/relationships/hyperlink" Target="https://en.wiktionary.org/wiki/%E5%8F%94%E5%8F%94" TargetMode="External"/><Relationship Id="rId1977" Type="http://schemas.openxmlformats.org/officeDocument/2006/relationships/hyperlink" Target="https://en.wiktionary.org/wiki/%E5%B7%A6%E5%8F%B3" TargetMode="External"/><Relationship Id="rId902" Type="http://schemas.openxmlformats.org/officeDocument/2006/relationships/hyperlink" Target="https://en.wiktionary.org/wiki/%E9%9A%94%E5%A3%81" TargetMode="External"/><Relationship Id="rId1837" Type="http://schemas.openxmlformats.org/officeDocument/2006/relationships/hyperlink" Target="https://en.wiktionary.org/wiki/%E9%99%A2%E9%95%BF" TargetMode="External"/><Relationship Id="rId31" Type="http://schemas.openxmlformats.org/officeDocument/2006/relationships/hyperlink" Target="https://en.wiktionary.org/wiki/%E6%AD%A5" TargetMode="External"/><Relationship Id="rId180" Type="http://schemas.openxmlformats.org/officeDocument/2006/relationships/hyperlink" Target="https://en.wiktionary.org/wiki/%E8%B2%A8" TargetMode="External"/><Relationship Id="rId278" Type="http://schemas.openxmlformats.org/officeDocument/2006/relationships/hyperlink" Target="https://en.wiktionary.org/wiki/%E9%9D%A2" TargetMode="External"/><Relationship Id="rId1904" Type="http://schemas.openxmlformats.org/officeDocument/2006/relationships/hyperlink" Target="https://en.wiktionary.org/wiki/%E5%8F%AA%E6%98%AF" TargetMode="External"/><Relationship Id="rId485" Type="http://schemas.openxmlformats.org/officeDocument/2006/relationships/hyperlink" Target="https://en.wiktionary.org/wiki/%E4%B8%80" TargetMode="External"/><Relationship Id="rId692" Type="http://schemas.openxmlformats.org/officeDocument/2006/relationships/hyperlink" Target="https://en.wiktionary.org/wiki/%E6%8A%BD%E8%B1%A1" TargetMode="External"/><Relationship Id="rId138" Type="http://schemas.openxmlformats.org/officeDocument/2006/relationships/hyperlink" Target="https://en.wiktionary.org/wiki/%E5%89%B2" TargetMode="External"/><Relationship Id="rId345" Type="http://schemas.openxmlformats.org/officeDocument/2006/relationships/hyperlink" Target="https://en.wiktionary.org/wiki/%E6%9F%93" TargetMode="External"/><Relationship Id="rId552" Type="http://schemas.openxmlformats.org/officeDocument/2006/relationships/hyperlink" Target="https://en.wiktionary.org/wiki/%E6%8C%89%E7%85%A7" TargetMode="External"/><Relationship Id="rId997" Type="http://schemas.openxmlformats.org/officeDocument/2006/relationships/hyperlink" Target="https://en.wiktionary.org/wiki/%E5%90%8E%E6%9D%A5" TargetMode="External"/><Relationship Id="rId1182" Type="http://schemas.openxmlformats.org/officeDocument/2006/relationships/hyperlink" Target="https://en.wiktionary.org/wiki/%E5%88%BB%E8%8B%A6" TargetMode="External"/><Relationship Id="rId205" Type="http://schemas.openxmlformats.org/officeDocument/2006/relationships/hyperlink" Target="https://en.wiktionary.org/wiki/%E5%83%85" TargetMode="External"/><Relationship Id="rId412" Type="http://schemas.openxmlformats.org/officeDocument/2006/relationships/hyperlink" Target="https://en.wiktionary.org/wiki/%E7%94%9C" TargetMode="External"/><Relationship Id="rId857" Type="http://schemas.openxmlformats.org/officeDocument/2006/relationships/hyperlink" Target="https://en.wiktionary.org/wiki/%E5%88%86%E6%9E%90" TargetMode="External"/><Relationship Id="rId1042" Type="http://schemas.openxmlformats.org/officeDocument/2006/relationships/hyperlink" Target="https://en.wiktionary.org/wiki/%E5%8F%8A%E6%97%B6" TargetMode="External"/><Relationship Id="rId1487" Type="http://schemas.openxmlformats.org/officeDocument/2006/relationships/hyperlink" Target="https://en.wiktionary.org/wiki/%E6%96%BD%E5%B7%A5" TargetMode="External"/><Relationship Id="rId1694" Type="http://schemas.openxmlformats.org/officeDocument/2006/relationships/hyperlink" Target="https://en.wiktionary.org/wiki/%E6%99%93%E5%BE%97" TargetMode="External"/><Relationship Id="rId717" Type="http://schemas.openxmlformats.org/officeDocument/2006/relationships/hyperlink" Target="https://en.wiktionary.org/wiki/%E5%AD%98%E5%9C%A8" TargetMode="External"/><Relationship Id="rId924" Type="http://schemas.openxmlformats.org/officeDocument/2006/relationships/hyperlink" Target="https://en.wiktionary.org/wiki/%E5%85%AC%E5%9B%AD" TargetMode="External"/><Relationship Id="rId1347" Type="http://schemas.openxmlformats.org/officeDocument/2006/relationships/hyperlink" Target="https://en.wiktionary.org/wiki/%E5%93%81%E7%A7%8D" TargetMode="External"/><Relationship Id="rId1554" Type="http://schemas.openxmlformats.org/officeDocument/2006/relationships/hyperlink" Target="https://en.wiktionary.org/wiki/%E7%AE%97%E4%BA%86" TargetMode="External"/><Relationship Id="rId1761" Type="http://schemas.openxmlformats.org/officeDocument/2006/relationships/hyperlink" Target="https://en.wiktionary.org/wiki/%E4%B8%80%E9%BD%90" TargetMode="External"/><Relationship Id="rId53" Type="http://schemas.openxmlformats.org/officeDocument/2006/relationships/hyperlink" Target="https://en.wiktionary.org/wiki/%E6%84%81" TargetMode="External"/><Relationship Id="rId1207" Type="http://schemas.openxmlformats.org/officeDocument/2006/relationships/hyperlink" Target="https://en.wiktionary.org/wiki/%E8%80%81%E5%A4%A7%E5%A6%88" TargetMode="External"/><Relationship Id="rId1414" Type="http://schemas.openxmlformats.org/officeDocument/2006/relationships/hyperlink" Target="https://en.wiktionary.org/wiki/%E7%A1%AE%E5%AE%9A" TargetMode="External"/><Relationship Id="rId1621" Type="http://schemas.openxmlformats.org/officeDocument/2006/relationships/hyperlink" Target="https://en.wiktionary.org/wiki/%E6%B8%A9%E5%BA%A6" TargetMode="External"/><Relationship Id="rId1859" Type="http://schemas.openxmlformats.org/officeDocument/2006/relationships/hyperlink" Target="https://en.wiktionary.org/wiki/%E5%A2%9E%E9%95%BF" TargetMode="External"/><Relationship Id="rId1719" Type="http://schemas.openxmlformats.org/officeDocument/2006/relationships/hyperlink" Target="https://en.wiktionary.org/wiki/%E9%9B%84%E4%BC%9F" TargetMode="External"/><Relationship Id="rId1926" Type="http://schemas.openxmlformats.org/officeDocument/2006/relationships/hyperlink" Target="https://en.wiktionary.org/wiki/%E9%87%8D%E7%82%B9" TargetMode="External"/><Relationship Id="rId367" Type="http://schemas.openxmlformats.org/officeDocument/2006/relationships/hyperlink" Target="https://en.wiktionary.org/wiki/%E9%96%83" TargetMode="External"/><Relationship Id="rId574" Type="http://schemas.openxmlformats.org/officeDocument/2006/relationships/hyperlink" Target="https://en.wiktionary.org/wiki/%E6%8A%A5%E9%81%93" TargetMode="External"/><Relationship Id="rId227" Type="http://schemas.openxmlformats.org/officeDocument/2006/relationships/hyperlink" Target="https://en.wiktionary.org/wiki/%E5%AD%94" TargetMode="External"/><Relationship Id="rId781" Type="http://schemas.openxmlformats.org/officeDocument/2006/relationships/hyperlink" Target="https://en.wiktionary.org/wiki/%E5%9C%B0%E4%B8%8B" TargetMode="External"/><Relationship Id="rId879" Type="http://schemas.openxmlformats.org/officeDocument/2006/relationships/hyperlink" Target="https://en.wiktionary.org/wiki/%E6%94%B9%E6%AD%A3" TargetMode="External"/><Relationship Id="rId434" Type="http://schemas.openxmlformats.org/officeDocument/2006/relationships/hyperlink" Target="https://en.wiktionary.org/wiki/%E6%AD%AA" TargetMode="External"/><Relationship Id="rId641" Type="http://schemas.openxmlformats.org/officeDocument/2006/relationships/hyperlink" Target="https://en.wiktionary.org/wiki/%E9%83%A8%E9%98%9F" TargetMode="External"/><Relationship Id="rId739" Type="http://schemas.openxmlformats.org/officeDocument/2006/relationships/hyperlink" Target="https://en.wiktionary.org/wiki/%E5%A4%A7%E5%B0%8F" TargetMode="External"/><Relationship Id="rId1064" Type="http://schemas.openxmlformats.org/officeDocument/2006/relationships/hyperlink" Target="https://en.wiktionary.org/wiki/%E5%AE%B6%E4%B9%A1" TargetMode="External"/><Relationship Id="rId1271" Type="http://schemas.openxmlformats.org/officeDocument/2006/relationships/hyperlink" Target="https://en.wiktionary.org/wiki/%E9%A6%92%E5%A4%B4" TargetMode="External"/><Relationship Id="rId1369" Type="http://schemas.openxmlformats.org/officeDocument/2006/relationships/hyperlink" Target="https://en.wiktionary.org/wiki/%E5%85%B6%E4%BD%99" TargetMode="External"/><Relationship Id="rId1576" Type="http://schemas.openxmlformats.org/officeDocument/2006/relationships/hyperlink" Target="https://en.wiktionary.org/wiki/%E5%A4%A9%E7%9C%9F" TargetMode="External"/><Relationship Id="rId501" Type="http://schemas.openxmlformats.org/officeDocument/2006/relationships/hyperlink" Target="https://en.wiktionary.org/wiki/%E9%81%8B" TargetMode="External"/><Relationship Id="rId946" Type="http://schemas.openxmlformats.org/officeDocument/2006/relationships/hyperlink" Target="https://en.wiktionary.org/wiki/%E5%85%B3%E4%BA%8E" TargetMode="External"/><Relationship Id="rId1131" Type="http://schemas.openxmlformats.org/officeDocument/2006/relationships/hyperlink" Target="https://en.wiktionary.org/wiki/%E7%A6%81%E6%AD%A2" TargetMode="External"/><Relationship Id="rId1229" Type="http://schemas.openxmlformats.org/officeDocument/2006/relationships/hyperlink" Target="https://en.wiktionary.org/wiki/%E5%8A%9B%E6%B0%94" TargetMode="External"/><Relationship Id="rId1783" Type="http://schemas.openxmlformats.org/officeDocument/2006/relationships/hyperlink" Target="https://en.wiktionary.org/wiki/%E5%9B%A0%E6%AD%A4" TargetMode="External"/><Relationship Id="rId75" Type="http://schemas.openxmlformats.org/officeDocument/2006/relationships/hyperlink" Target="https://en.wiktionary.org/wiki/%E5%BD%88" TargetMode="External"/><Relationship Id="rId806" Type="http://schemas.openxmlformats.org/officeDocument/2006/relationships/hyperlink" Target="https://en.wiktionary.org/wiki/%E8%AF%BB%E8%80%85" TargetMode="External"/><Relationship Id="rId1436" Type="http://schemas.openxmlformats.org/officeDocument/2006/relationships/hyperlink" Target="https://en.wiktionary.org/wiki/%E6%97%A5%E5%B8%B8" TargetMode="External"/><Relationship Id="rId1643" Type="http://schemas.openxmlformats.org/officeDocument/2006/relationships/hyperlink" Target="https://en.wiktionary.org/wiki/%E8%A5%BF%E7%BA%A2%E6%9F%BF" TargetMode="External"/><Relationship Id="rId1850" Type="http://schemas.openxmlformats.org/officeDocument/2006/relationships/hyperlink" Target="https://en.wiktionary.org/wiki/%E6%9D%82%E6%8A%80" TargetMode="External"/><Relationship Id="rId1503" Type="http://schemas.openxmlformats.org/officeDocument/2006/relationships/hyperlink" Target="https://en.wiktionary.org/wiki/%E4%BD%BF%E7%94%A8" TargetMode="External"/><Relationship Id="rId1710" Type="http://schemas.openxmlformats.org/officeDocument/2006/relationships/hyperlink" Target="https://en.wiktionary.org/wiki/%E5%BD%A2%E5%AE%B9" TargetMode="External"/><Relationship Id="rId1948" Type="http://schemas.openxmlformats.org/officeDocument/2006/relationships/hyperlink" Target="https://en.wiktionary.org/wiki/%E8%BD%AC%E5%8F%98" TargetMode="External"/><Relationship Id="rId291" Type="http://schemas.openxmlformats.org/officeDocument/2006/relationships/hyperlink" Target="https://en.wiktionary.org/wiki/%E6%B3%A5" TargetMode="External"/><Relationship Id="rId1808" Type="http://schemas.openxmlformats.org/officeDocument/2006/relationships/hyperlink" Target="https://en.wiktionary.org/wiki/%E4%BC%98%E7%A7%80" TargetMode="External"/><Relationship Id="rId151" Type="http://schemas.openxmlformats.org/officeDocument/2006/relationships/hyperlink" Target="https://en.wiktionary.org/wiki/%E5%85%89" TargetMode="External"/><Relationship Id="rId389" Type="http://schemas.openxmlformats.org/officeDocument/2006/relationships/hyperlink" Target="https://en.wiktionary.org/wiki/%E6%91%94" TargetMode="External"/><Relationship Id="rId596" Type="http://schemas.openxmlformats.org/officeDocument/2006/relationships/hyperlink" Target="https://en.wiktionary.org/wiki/%E9%81%BF%E5%85%8D" TargetMode="External"/><Relationship Id="rId249" Type="http://schemas.openxmlformats.org/officeDocument/2006/relationships/hyperlink" Target="https://en.wiktionary.org/wiki/%E9%80%A3" TargetMode="External"/><Relationship Id="rId456" Type="http://schemas.openxmlformats.org/officeDocument/2006/relationships/hyperlink" Target="https://en.wiktionary.org/wiki/%E9%84%89" TargetMode="External"/><Relationship Id="rId663" Type="http://schemas.openxmlformats.org/officeDocument/2006/relationships/hyperlink" Target="https://en.wiktionary.org/wiki/%E8%B6%85%E8%BF%87" TargetMode="External"/><Relationship Id="rId870" Type="http://schemas.openxmlformats.org/officeDocument/2006/relationships/hyperlink" Target="https://en.wiktionary.org/wiki/%E7%AC%A6%E5%90%88" TargetMode="External"/><Relationship Id="rId1086" Type="http://schemas.openxmlformats.org/officeDocument/2006/relationships/hyperlink" Target="https://en.wiktionary.org/wiki/%E4%BA%A4%E6%8D%A2" TargetMode="External"/><Relationship Id="rId1293" Type="http://schemas.openxmlformats.org/officeDocument/2006/relationships/hyperlink" Target="https://en.wiktionary.org/wiki/%E9%9D%A2%E5%89%8D" TargetMode="External"/><Relationship Id="rId109" Type="http://schemas.openxmlformats.org/officeDocument/2006/relationships/hyperlink" Target="https://en.wiktionary.org/wiki/%E5%A5%AA" TargetMode="External"/><Relationship Id="rId316" Type="http://schemas.openxmlformats.org/officeDocument/2006/relationships/hyperlink" Target="https://en.wiktionary.org/wiki/%E5%B9%B3" TargetMode="External"/><Relationship Id="rId523" Type="http://schemas.openxmlformats.org/officeDocument/2006/relationships/hyperlink" Target="https://en.wiktionary.org/wiki/%E7%9B%B4" TargetMode="External"/><Relationship Id="rId968" Type="http://schemas.openxmlformats.org/officeDocument/2006/relationships/hyperlink" Target="https://en.wiktionary.org/wiki/%E5%9B%BD%E7%8E%8B" TargetMode="External"/><Relationship Id="rId1153" Type="http://schemas.openxmlformats.org/officeDocument/2006/relationships/hyperlink" Target="https://en.wiktionary.org/wiki/%E6%8D%AE%E8%AF%B4" TargetMode="External"/><Relationship Id="rId1598" Type="http://schemas.openxmlformats.org/officeDocument/2006/relationships/hyperlink" Target="https://en.wiktionary.org/wiki/%E6%8E%A8%E5%8A%A8" TargetMode="External"/><Relationship Id="rId97" Type="http://schemas.openxmlformats.org/officeDocument/2006/relationships/hyperlink" Target="https://en.wiktionary.org/wiki/%E6%B4%9E" TargetMode="External"/><Relationship Id="rId730" Type="http://schemas.openxmlformats.org/officeDocument/2006/relationships/hyperlink" Target="https://en.wiktionary.org/wiki/%E5%A4%A7%E4%BC%9A" TargetMode="External"/><Relationship Id="rId828" Type="http://schemas.openxmlformats.org/officeDocument/2006/relationships/hyperlink" Target="https://en.wiktionary.org/wiki/%E5%8F%91%E6%8A%96" TargetMode="External"/><Relationship Id="rId1013" Type="http://schemas.openxmlformats.org/officeDocument/2006/relationships/hyperlink" Target="https://en.wiktionary.org/wiki/%E7%9A%87%E5%B8%9D" TargetMode="External"/><Relationship Id="rId1360" Type="http://schemas.openxmlformats.org/officeDocument/2006/relationships/hyperlink" Target="https://en.wiktionary.org/wiki/%E6%9C%B4%E7%B4%A0" TargetMode="External"/><Relationship Id="rId1458" Type="http://schemas.openxmlformats.org/officeDocument/2006/relationships/hyperlink" Target="https://en.wiktionary.org/wiki/%E5%95%86%E4%B8%9A" TargetMode="External"/><Relationship Id="rId1665" Type="http://schemas.openxmlformats.org/officeDocument/2006/relationships/hyperlink" Target="https://en.wiktionary.org/wiki/%E7%8E%B0%E8%B1%A1" TargetMode="External"/><Relationship Id="rId1872" Type="http://schemas.openxmlformats.org/officeDocument/2006/relationships/hyperlink" Target="https://en.wiktionary.org/wiki/%E7%85%A7%E5%B8%B8" TargetMode="External"/><Relationship Id="rId1220" Type="http://schemas.openxmlformats.org/officeDocument/2006/relationships/hyperlink" Target="https://en.wiktionary.org/wiki/%E7%A4%BC%E8%B2%8C" TargetMode="External"/><Relationship Id="rId1318" Type="http://schemas.openxmlformats.org/officeDocument/2006/relationships/hyperlink" Target="https://en.wiktionary.org/wiki/%E5%8D%97%E6%96%B9" TargetMode="External"/><Relationship Id="rId1525" Type="http://schemas.openxmlformats.org/officeDocument/2006/relationships/hyperlink" Target="https://en.wiktionary.org/wiki/%E6%89%8B%E7%BB%AD" TargetMode="External"/><Relationship Id="rId1732" Type="http://schemas.openxmlformats.org/officeDocument/2006/relationships/hyperlink" Target="https://en.wiktionary.org/wiki/%E8%A1%80%E6%B6%B2" TargetMode="External"/><Relationship Id="rId24" Type="http://schemas.openxmlformats.org/officeDocument/2006/relationships/hyperlink" Target="https://en.wiktionary.org/wiki/%E9%81%8D" TargetMode="External"/><Relationship Id="rId173" Type="http://schemas.openxmlformats.org/officeDocument/2006/relationships/hyperlink" Target="https://en.wiktionary.org/wiki/%E7%92%B0" TargetMode="External"/><Relationship Id="rId380" Type="http://schemas.openxmlformats.org/officeDocument/2006/relationships/hyperlink" Target="https://en.wiktionary.org/wiki/%E8%A9%A9" TargetMode="External"/><Relationship Id="rId240" Type="http://schemas.openxmlformats.org/officeDocument/2006/relationships/hyperlink" Target="https://en.wiktionary.org/wiki/%E6%B5%AA" TargetMode="External"/><Relationship Id="rId478" Type="http://schemas.openxmlformats.org/officeDocument/2006/relationships/hyperlink" Target="https://en.wiktionary.org/wiki/%E7%9C%BC" TargetMode="External"/><Relationship Id="rId685" Type="http://schemas.openxmlformats.org/officeDocument/2006/relationships/hyperlink" Target="https://en.wiktionary.org/wiki/%E5%85%85%E6%BB%A1" TargetMode="External"/><Relationship Id="rId892" Type="http://schemas.openxmlformats.org/officeDocument/2006/relationships/hyperlink" Target="https://en.wiktionary.org/wiki/%E6%84%9F%E6%83%85" TargetMode="External"/><Relationship Id="rId100" Type="http://schemas.openxmlformats.org/officeDocument/2006/relationships/hyperlink" Target="https://en.wiktionary.org/wiki/%E5%BA%A6" TargetMode="External"/><Relationship Id="rId338" Type="http://schemas.openxmlformats.org/officeDocument/2006/relationships/hyperlink" Target="https://en.wiktionary.org/wiki/%E6%B8%A0" TargetMode="External"/><Relationship Id="rId545" Type="http://schemas.openxmlformats.org/officeDocument/2006/relationships/hyperlink" Target="https://en.wiktionary.org/wiki/%E7%88%B1%E5%A5%BD" TargetMode="External"/><Relationship Id="rId752" Type="http://schemas.openxmlformats.org/officeDocument/2006/relationships/hyperlink" Target="https://en.wiktionary.org/wiki/%E5%BD%93%E5%B9%B4" TargetMode="External"/><Relationship Id="rId1175" Type="http://schemas.openxmlformats.org/officeDocument/2006/relationships/hyperlink" Target="https://en.wiktionary.org/wiki/%E7%A7%91%E7%A0%94" TargetMode="External"/><Relationship Id="rId1382" Type="http://schemas.openxmlformats.org/officeDocument/2006/relationships/hyperlink" Target="https://en.wiktionary.org/wiki/%E5%89%8D%E8%BF%9B" TargetMode="External"/><Relationship Id="rId405" Type="http://schemas.openxmlformats.org/officeDocument/2006/relationships/hyperlink" Target="https://en.wiktionary.org/wiki/%E6%8E%8F" TargetMode="External"/><Relationship Id="rId612" Type="http://schemas.openxmlformats.org/officeDocument/2006/relationships/hyperlink" Target="https://en.wiktionary.org/wiki/%E4%BC%AF%E4%BC%AF" TargetMode="External"/><Relationship Id="rId1035" Type="http://schemas.openxmlformats.org/officeDocument/2006/relationships/hyperlink" Target="https://en.wiktionary.org/wiki/%E7%A7%AF%E6%9E%81" TargetMode="External"/><Relationship Id="rId1242" Type="http://schemas.openxmlformats.org/officeDocument/2006/relationships/hyperlink" Target="https://en.wiktionary.org/wiki/%E8%89%AF%E5%A5%BD" TargetMode="External"/><Relationship Id="rId1687" Type="http://schemas.openxmlformats.org/officeDocument/2006/relationships/hyperlink" Target="https://en.wiktionary.org/wiki/%E6%B6%88%E5%A4%B1" TargetMode="External"/><Relationship Id="rId1894" Type="http://schemas.openxmlformats.org/officeDocument/2006/relationships/hyperlink" Target="https://en.wiktionary.org/wiki/%E4%B9%8B%E4%B8%AD" TargetMode="External"/><Relationship Id="rId917" Type="http://schemas.openxmlformats.org/officeDocument/2006/relationships/hyperlink" Target="https://en.wiktionary.org/wiki/%E5%B7%A5%E8%B5%84" TargetMode="External"/><Relationship Id="rId1102" Type="http://schemas.openxmlformats.org/officeDocument/2006/relationships/hyperlink" Target="https://en.wiktionary.org/wiki/%E6%8E%A5%E5%BE%85" TargetMode="External"/><Relationship Id="rId1547" Type="http://schemas.openxmlformats.org/officeDocument/2006/relationships/hyperlink" Target="https://en.wiktionary.org/wiki/%E9%A1%BA%E5%88%A9" TargetMode="External"/><Relationship Id="rId1754" Type="http://schemas.openxmlformats.org/officeDocument/2006/relationships/hyperlink" Target="https://en.wiktionary.org/wiki/%E5%A4%9C%E9%87%8C" TargetMode="External"/><Relationship Id="rId1961" Type="http://schemas.openxmlformats.org/officeDocument/2006/relationships/hyperlink" Target="https://en.wiktionary.org/wiki/%E8%87%AA%E8%B4%B9" TargetMode="External"/><Relationship Id="rId46" Type="http://schemas.openxmlformats.org/officeDocument/2006/relationships/hyperlink" Target="https://en.wiktionary.org/wiki/%E9%97%96" TargetMode="External"/><Relationship Id="rId1407" Type="http://schemas.openxmlformats.org/officeDocument/2006/relationships/hyperlink" Target="https://en.wiktionary.org/wiki/%E7%90%83%E5%9C%BA" TargetMode="External"/><Relationship Id="rId1614" Type="http://schemas.openxmlformats.org/officeDocument/2006/relationships/hyperlink" Target="https://en.wiktionary.org/wiki/%E5%B0%BE%E5%B7%B4" TargetMode="External"/><Relationship Id="rId1821" Type="http://schemas.openxmlformats.org/officeDocument/2006/relationships/hyperlink" Target="https://en.wiktionary.org/wiki/%E6%9C%89%E7%94%A8" TargetMode="External"/><Relationship Id="rId195" Type="http://schemas.openxmlformats.org/officeDocument/2006/relationships/hyperlink" Target="https://en.wiktionary.org/wiki/%E5%BB%BA" TargetMode="External"/><Relationship Id="rId1919" Type="http://schemas.openxmlformats.org/officeDocument/2006/relationships/hyperlink" Target="https://en.wiktionary.org/wiki/%E4%B8%AD%E9%A4%90" TargetMode="External"/><Relationship Id="rId262" Type="http://schemas.openxmlformats.org/officeDocument/2006/relationships/hyperlink" Target="https://en.wiktionary.org/wiki/%E9%9C%B2" TargetMode="External"/><Relationship Id="rId567" Type="http://schemas.openxmlformats.org/officeDocument/2006/relationships/hyperlink" Target="https://en.wiktionary.org/wiki/%E4%BF%9D%E6%8C%81" TargetMode="External"/><Relationship Id="rId1197" Type="http://schemas.openxmlformats.org/officeDocument/2006/relationships/hyperlink" Target="https://en.wiktionary.org/wiki/%E6%89%A9%E5%A4%A7" TargetMode="External"/><Relationship Id="rId122" Type="http://schemas.openxmlformats.org/officeDocument/2006/relationships/hyperlink" Target="https://en.wiktionary.org/wiki/%E9%80%A2" TargetMode="External"/><Relationship Id="rId774" Type="http://schemas.openxmlformats.org/officeDocument/2006/relationships/hyperlink" Target="https://en.wiktionary.org/wiki/%E5%9C%B0%E7%82%B9" TargetMode="External"/><Relationship Id="rId981" Type="http://schemas.openxmlformats.org/officeDocument/2006/relationships/hyperlink" Target="https://en.wiktionary.org/wiki/%E5%A5%BD%E4%B9%85" TargetMode="External"/><Relationship Id="rId1057" Type="http://schemas.openxmlformats.org/officeDocument/2006/relationships/hyperlink" Target="https://en.wiktionary.org/wiki/%E6%97%A2%E2%80%A6%E2%80%A6%E4%B9%9F%E2%80%A6%E2%80%A6" TargetMode="External"/><Relationship Id="rId427" Type="http://schemas.openxmlformats.org/officeDocument/2006/relationships/hyperlink" Target="https://en.wiktionary.org/wiki/%E5%9C%9F" TargetMode="External"/><Relationship Id="rId634" Type="http://schemas.openxmlformats.org/officeDocument/2006/relationships/hyperlink" Target="https://en.wiktionary.org/wiki/%E4%B8%8D%E5%B9%B8" TargetMode="External"/><Relationship Id="rId841" Type="http://schemas.openxmlformats.org/officeDocument/2006/relationships/hyperlink" Target="https://en.wiktionary.org/wiki/%E5%8F%8D%E6%AD%A3" TargetMode="External"/><Relationship Id="rId1264" Type="http://schemas.openxmlformats.org/officeDocument/2006/relationships/hyperlink" Target="https://en.wiktionary.org/wiki/%E8%90%9D%E5%8D%9C" TargetMode="External"/><Relationship Id="rId1471" Type="http://schemas.openxmlformats.org/officeDocument/2006/relationships/hyperlink" Target="https://en.wiktionary.org/wiki/%E8%BA%AB%E8%BE%B9" TargetMode="External"/><Relationship Id="rId1569" Type="http://schemas.openxmlformats.org/officeDocument/2006/relationships/hyperlink" Target="https://en.wiktionary.org/wiki/%E6%8F%90%E5%89%8D" TargetMode="External"/><Relationship Id="rId701" Type="http://schemas.openxmlformats.org/officeDocument/2006/relationships/hyperlink" Target="https://en.wiktionary.org/wiki/%E5%A4%84%E5%88%86" TargetMode="External"/><Relationship Id="rId939" Type="http://schemas.openxmlformats.org/officeDocument/2006/relationships/hyperlink" Target="https://en.wiktionary.org/wiki/%E9%BC%93%E8%88%9E" TargetMode="External"/><Relationship Id="rId1124" Type="http://schemas.openxmlformats.org/officeDocument/2006/relationships/hyperlink" Target="https://en.wiktionary.org/wiki/%E8%BF%9B%E6%AD%A5" TargetMode="External"/><Relationship Id="rId1331" Type="http://schemas.openxmlformats.org/officeDocument/2006/relationships/hyperlink" Target="https://en.wiktionary.org/wiki/%E5%B9%B4%E9%9D%92" TargetMode="External"/><Relationship Id="rId1776" Type="http://schemas.openxmlformats.org/officeDocument/2006/relationships/hyperlink" Target="https://en.wiktionary.org/wiki/%E4%BB%A5%E4%B8%8A" TargetMode="External"/><Relationship Id="rId1983" Type="http://schemas.openxmlformats.org/officeDocument/2006/relationships/hyperlink" Target="https://en.wiktionary.org/wiki/%E4%BD%9C%E8%80%85" TargetMode="External"/><Relationship Id="rId68" Type="http://schemas.openxmlformats.org/officeDocument/2006/relationships/hyperlink" Target="https://en.wiktionary.org/wiki/%E7%AD%94" TargetMode="External"/><Relationship Id="rId1429" Type="http://schemas.openxmlformats.org/officeDocument/2006/relationships/hyperlink" Target="https://en.wiktionary.org/wiki/%E4%BA%BA%E6%B0%91%E5%B8%81" TargetMode="External"/><Relationship Id="rId1636" Type="http://schemas.openxmlformats.org/officeDocument/2006/relationships/hyperlink" Target="https://en.wiktionary.org/wiki/%E7%89%A9%E8%B4%A8" TargetMode="External"/><Relationship Id="rId1843" Type="http://schemas.openxmlformats.org/officeDocument/2006/relationships/hyperlink" Target="https://en.wiktionary.org/wiki/%E8%B6%8A%E2%80%A6%E2%80%A6%E8%B6%8A%E2%80%A6%E2%80%A6" TargetMode="External"/><Relationship Id="rId1703" Type="http://schemas.openxmlformats.org/officeDocument/2006/relationships/hyperlink" Target="https://en.wiktionary.org/wiki/%E4%BF%A1%E5%BF%83" TargetMode="External"/><Relationship Id="rId1910" Type="http://schemas.openxmlformats.org/officeDocument/2006/relationships/hyperlink" Target="https://en.wiktionary.org/wiki/%E6%8C%87%E7%A4%BA" TargetMode="External"/><Relationship Id="rId284" Type="http://schemas.openxmlformats.org/officeDocument/2006/relationships/hyperlink" Target="https://en.wiktionary.org/wiki/%E6%91%B8" TargetMode="External"/><Relationship Id="rId491" Type="http://schemas.openxmlformats.org/officeDocument/2006/relationships/hyperlink" Target="https://en.wiktionary.org/wiki/%E6%87%89" TargetMode="External"/><Relationship Id="rId144" Type="http://schemas.openxmlformats.org/officeDocument/2006/relationships/hyperlink" Target="https://en.wiktionary.org/wiki/%E5%8F%A4" TargetMode="External"/><Relationship Id="rId589" Type="http://schemas.openxmlformats.org/officeDocument/2006/relationships/hyperlink" Target="https://en.wiktionary.org/wiki/%E9%BC%BB%E5%AD%90" TargetMode="External"/><Relationship Id="rId796" Type="http://schemas.openxmlformats.org/officeDocument/2006/relationships/hyperlink" Target="https://en.wiktionary.org/wiki/%E6%87%82%E5%BE%97" TargetMode="External"/><Relationship Id="rId351" Type="http://schemas.openxmlformats.org/officeDocument/2006/relationships/hyperlink" Target="https://en.wiktionary.org/wiki/%E6%89%94" TargetMode="External"/><Relationship Id="rId449" Type="http://schemas.openxmlformats.org/officeDocument/2006/relationships/hyperlink" Target="https://en.wiktionary.org/wiki/%E5%9A%87" TargetMode="External"/><Relationship Id="rId656" Type="http://schemas.openxmlformats.org/officeDocument/2006/relationships/hyperlink" Target="https://en.wiktionary.org/wiki/%E5%B7%AE%E7%82%B9%E5%84%BF" TargetMode="External"/><Relationship Id="rId863" Type="http://schemas.openxmlformats.org/officeDocument/2006/relationships/hyperlink" Target="https://en.wiktionary.org/wiki/%E9%A3%8E%E6%99%AF" TargetMode="External"/><Relationship Id="rId1079" Type="http://schemas.openxmlformats.org/officeDocument/2006/relationships/hyperlink" Target="https://en.wiktionary.org/wiki/%E6%B8%90%E6%B8%90" TargetMode="External"/><Relationship Id="rId1286" Type="http://schemas.openxmlformats.org/officeDocument/2006/relationships/hyperlink" Target="https://en.wiktionary.org/wiki/%E7%A7%98%E5%AF%86" TargetMode="External"/><Relationship Id="rId1493" Type="http://schemas.openxmlformats.org/officeDocument/2006/relationships/hyperlink" Target="https://en.wiktionary.org/wiki/%E6%97%B6%E5%88%BB" TargetMode="External"/><Relationship Id="rId211" Type="http://schemas.openxmlformats.org/officeDocument/2006/relationships/hyperlink" Target="https://en.wiktionary.org/wiki/%E6%95%91" TargetMode="External"/><Relationship Id="rId309" Type="http://schemas.openxmlformats.org/officeDocument/2006/relationships/hyperlink" Target="https://en.wiktionary.org/wiki/%E6%89%B9" TargetMode="External"/><Relationship Id="rId516" Type="http://schemas.openxmlformats.org/officeDocument/2006/relationships/hyperlink" Target="https://en.wiktionary.org/wiki/%E6%8A%98" TargetMode="External"/><Relationship Id="rId1146" Type="http://schemas.openxmlformats.org/officeDocument/2006/relationships/hyperlink" Target="https://en.wiktionary.org/wiki/%E5%B7%A8%E5%A4%A7" TargetMode="External"/><Relationship Id="rId1798" Type="http://schemas.openxmlformats.org/officeDocument/2006/relationships/hyperlink" Target="https://en.wiktionary.org/wiki/%E6%8B%A5%E6%8A%A4" TargetMode="External"/><Relationship Id="rId723" Type="http://schemas.openxmlformats.org/officeDocument/2006/relationships/hyperlink" Target="https://en.wiktionary.org/wiki/%E6%89%93%E6%89%AE" TargetMode="External"/><Relationship Id="rId930" Type="http://schemas.openxmlformats.org/officeDocument/2006/relationships/hyperlink" Target="https://en.wiktionary.org/wiki/%E8%B4%A1%E7%8C%AE" TargetMode="External"/><Relationship Id="rId1006" Type="http://schemas.openxmlformats.org/officeDocument/2006/relationships/hyperlink" Target="https://en.wiktionary.org/wiki/%E6%8A%A4%E7%85%A7" TargetMode="External"/><Relationship Id="rId1353" Type="http://schemas.openxmlformats.org/officeDocument/2006/relationships/hyperlink" Target="https://en.wiktionary.org/wiki/%E5%B9%B3%E9%9D%99" TargetMode="External"/><Relationship Id="rId1560" Type="http://schemas.openxmlformats.org/officeDocument/2006/relationships/hyperlink" Target="https://en.wiktionary.org/wiki/%E8%B0%88%E8%AF%9D" TargetMode="External"/><Relationship Id="rId1658" Type="http://schemas.openxmlformats.org/officeDocument/2006/relationships/hyperlink" Target="https://en.wiktionary.org/wiki/%E7%BA%A4%E7%BB%B4" TargetMode="External"/><Relationship Id="rId1865" Type="http://schemas.openxmlformats.org/officeDocument/2006/relationships/hyperlink" Target="https://en.wiktionary.org/wiki/%E6%88%98%E5%A3%AB" TargetMode="External"/><Relationship Id="rId1213" Type="http://schemas.openxmlformats.org/officeDocument/2006/relationships/hyperlink" Target="https://en.wiktionary.org/wiki/%E8%80%81%E6%98%AF" TargetMode="External"/><Relationship Id="rId1420" Type="http://schemas.openxmlformats.org/officeDocument/2006/relationships/hyperlink" Target="https://en.wiktionary.org/wiki/%E7%83%AD%E7%83%88" TargetMode="External"/><Relationship Id="rId1518" Type="http://schemas.openxmlformats.org/officeDocument/2006/relationships/hyperlink" Target="https://en.wiktionary.org/wiki/%E6%94%B6%E5%85%A5" TargetMode="External"/><Relationship Id="rId1725" Type="http://schemas.openxmlformats.org/officeDocument/2006/relationships/hyperlink" Target="https://en.wiktionary.org/wiki/%E5%AE%A3%E4%BC%A0" TargetMode="External"/><Relationship Id="rId1932" Type="http://schemas.openxmlformats.org/officeDocument/2006/relationships/hyperlink" Target="https://en.wiktionary.org/wiki/%E9%80%90%E6%B8%90" TargetMode="External"/><Relationship Id="rId17" Type="http://schemas.openxmlformats.org/officeDocument/2006/relationships/hyperlink" Target="https://en.wiktionary.org/wiki/%E7%AC%A8" TargetMode="External"/><Relationship Id="rId166" Type="http://schemas.openxmlformats.org/officeDocument/2006/relationships/hyperlink" Target="https://en.wiktionary.org/wiki/%E6%BF%83" TargetMode="External"/><Relationship Id="rId373" Type="http://schemas.openxmlformats.org/officeDocument/2006/relationships/hyperlink" Target="https://en.wiktionary.org/wiki/%E4%BC%B8" TargetMode="External"/><Relationship Id="rId580" Type="http://schemas.openxmlformats.org/officeDocument/2006/relationships/hyperlink" Target="https://en.wiktionary.org/wiki/%E5%8C%97%E9%83%A8" TargetMode="External"/><Relationship Id="rId1" Type="http://schemas.openxmlformats.org/officeDocument/2006/relationships/hyperlink" Target="https://en.wiktionary.org/wiki/%E9%98%BF" TargetMode="External"/><Relationship Id="rId233" Type="http://schemas.openxmlformats.org/officeDocument/2006/relationships/hyperlink" Target="https://en.wiktionary.org/wiki/%E6%8D%86" TargetMode="External"/><Relationship Id="rId440" Type="http://schemas.openxmlformats.org/officeDocument/2006/relationships/hyperlink" Target="https://en.wiktionary.org/wiki/%E5%96%82" TargetMode="External"/><Relationship Id="rId678" Type="http://schemas.openxmlformats.org/officeDocument/2006/relationships/hyperlink" Target="https://en.wiktionary.org/wiki/%E6%89%BF%E8%AE%A4" TargetMode="External"/><Relationship Id="rId885" Type="http://schemas.openxmlformats.org/officeDocument/2006/relationships/hyperlink" Target="https://en.wiktionary.org/wiki/%E5%B9%B2%E5%90%97" TargetMode="External"/><Relationship Id="rId1070" Type="http://schemas.openxmlformats.org/officeDocument/2006/relationships/hyperlink" Target="https://en.wiktionary.org/wiki/%E5%9D%9A%E5%86%B3" TargetMode="External"/><Relationship Id="rId300" Type="http://schemas.openxmlformats.org/officeDocument/2006/relationships/hyperlink" Target="https://en.wiktionary.org/wiki/%E7%9B%A4" TargetMode="External"/><Relationship Id="rId538" Type="http://schemas.openxmlformats.org/officeDocument/2006/relationships/hyperlink" Target="https://en.wiktionary.org/wiki/%E8%87%AA" TargetMode="External"/><Relationship Id="rId745" Type="http://schemas.openxmlformats.org/officeDocument/2006/relationships/hyperlink" Target="https://en.wiktionary.org/wiki/%E5%8D%95%E8%B0%83" TargetMode="External"/><Relationship Id="rId952" Type="http://schemas.openxmlformats.org/officeDocument/2006/relationships/hyperlink" Target="https://en.wiktionary.org/wiki/%E8%B4%AF%E5%BD%BB" TargetMode="External"/><Relationship Id="rId1168" Type="http://schemas.openxmlformats.org/officeDocument/2006/relationships/hyperlink" Target="https://en.wiktionary.org/wiki/%E7%9C%8B%E6%B3%95" TargetMode="External"/><Relationship Id="rId1375" Type="http://schemas.openxmlformats.org/officeDocument/2006/relationships/hyperlink" Target="https://en.wiktionary.org/wiki/%E5%90%AF%E5%8F%91" TargetMode="External"/><Relationship Id="rId1582" Type="http://schemas.openxmlformats.org/officeDocument/2006/relationships/hyperlink" Target="https://en.wiktionary.org/wiki/%E5%81%9C%E6%AD%A2" TargetMode="External"/><Relationship Id="rId81" Type="http://schemas.openxmlformats.org/officeDocument/2006/relationships/hyperlink" Target="https://en.wiktionary.org/wiki/%E5%B3%B6" TargetMode="External"/><Relationship Id="rId605" Type="http://schemas.openxmlformats.org/officeDocument/2006/relationships/hyperlink" Target="https://en.wiktionary.org/wiki/%E9%A5%BC%E5%B9%B2" TargetMode="External"/><Relationship Id="rId812" Type="http://schemas.openxmlformats.org/officeDocument/2006/relationships/hyperlink" Target="https://en.wiktionary.org/wiki/%E9%98%9F%E4%BC%8D" TargetMode="External"/><Relationship Id="rId1028" Type="http://schemas.openxmlformats.org/officeDocument/2006/relationships/hyperlink" Target="https://en.wiktionary.org/wiki/%E6%B4%BB%E8%B7%83" TargetMode="External"/><Relationship Id="rId1235" Type="http://schemas.openxmlformats.org/officeDocument/2006/relationships/hyperlink" Target="https://en.wiktionary.org/wiki/%E5%88%A9%E7%9B%8A" TargetMode="External"/><Relationship Id="rId1442" Type="http://schemas.openxmlformats.org/officeDocument/2006/relationships/hyperlink" Target="https://en.wiktionary.org/wiki/%E5%A6%82%E6%9E%9C" TargetMode="External"/><Relationship Id="rId1887" Type="http://schemas.openxmlformats.org/officeDocument/2006/relationships/hyperlink" Target="https://en.wiktionary.org/wiki/%E8%AF%81%E6%98%8E" TargetMode="External"/><Relationship Id="rId1302" Type="http://schemas.openxmlformats.org/officeDocument/2006/relationships/hyperlink" Target="https://en.wiktionary.org/wiki/%E6%A8%A1%E4%BB%BF" TargetMode="External"/><Relationship Id="rId1747" Type="http://schemas.openxmlformats.org/officeDocument/2006/relationships/hyperlink" Target="https://en.wiktionary.org/wiki/%E9%98%B3%E5%85%89" TargetMode="External"/><Relationship Id="rId1954" Type="http://schemas.openxmlformats.org/officeDocument/2006/relationships/hyperlink" Target="https://en.wiktionary.org/wiki/%E5%87%86%E7%A1%AE" TargetMode="External"/><Relationship Id="rId39" Type="http://schemas.openxmlformats.org/officeDocument/2006/relationships/hyperlink" Target="https://en.wiktionary.org/wiki/%E6%8F%92" TargetMode="External"/><Relationship Id="rId1607" Type="http://schemas.openxmlformats.org/officeDocument/2006/relationships/hyperlink" Target="https://en.wiktionary.org/wiki/%E5%BF%98%E8%AE%B0" TargetMode="External"/><Relationship Id="rId1814" Type="http://schemas.openxmlformats.org/officeDocument/2006/relationships/hyperlink" Target="https://en.wiktionary.org/wiki/%E6%9C%89%E7%82%B9%E5%84%BF" TargetMode="External"/><Relationship Id="rId188" Type="http://schemas.openxmlformats.org/officeDocument/2006/relationships/hyperlink" Target="https://en.wiktionary.org/wiki/%E5%81%87" TargetMode="External"/><Relationship Id="rId395" Type="http://schemas.openxmlformats.org/officeDocument/2006/relationships/hyperlink" Target="https://en.wiktionary.org/wiki/%E6%9D%BE" TargetMode="External"/><Relationship Id="rId255" Type="http://schemas.openxmlformats.org/officeDocument/2006/relationships/hyperlink" Target="https://en.wiktionary.org/wiki/%E5%88%97" TargetMode="External"/><Relationship Id="rId462" Type="http://schemas.openxmlformats.org/officeDocument/2006/relationships/hyperlink" Target="https://en.wiktionary.org/wiki/%E4%BF%A1" TargetMode="External"/><Relationship Id="rId1092" Type="http://schemas.openxmlformats.org/officeDocument/2006/relationships/hyperlink" Target="https://en.wiktionary.org/wiki/%E5%8F%AB%E5%81%9A" TargetMode="External"/><Relationship Id="rId1397" Type="http://schemas.openxmlformats.org/officeDocument/2006/relationships/hyperlink" Target="https://en.wiktionary.org/wiki/%E4%BA%B2%E5%88%87" TargetMode="External"/><Relationship Id="rId115" Type="http://schemas.openxmlformats.org/officeDocument/2006/relationships/hyperlink" Target="https://en.wiktionary.org/wiki/%E7%8A%AF" TargetMode="External"/><Relationship Id="rId322" Type="http://schemas.openxmlformats.org/officeDocument/2006/relationships/hyperlink" Target="https://en.wiktionary.org/wiki/%E6%B0%A3" TargetMode="External"/><Relationship Id="rId767" Type="http://schemas.openxmlformats.org/officeDocument/2006/relationships/hyperlink" Target="https://en.wiktionary.org/wiki/%E7%9A%84%E7%A1%AE" TargetMode="External"/><Relationship Id="rId974" Type="http://schemas.openxmlformats.org/officeDocument/2006/relationships/hyperlink" Target="https://en.wiktionary.org/wiki/%E5%AE%B3%E5%A4%84" TargetMode="External"/><Relationship Id="rId627" Type="http://schemas.openxmlformats.org/officeDocument/2006/relationships/hyperlink" Target="https://en.wiktionary.org/wiki/%E4%B8%8D%E4%BB%85" TargetMode="External"/><Relationship Id="rId834" Type="http://schemas.openxmlformats.org/officeDocument/2006/relationships/hyperlink" Target="https://en.wiktionary.org/wiki/%E6%B3%95%E5%BE%8B" TargetMode="External"/><Relationship Id="rId1257" Type="http://schemas.openxmlformats.org/officeDocument/2006/relationships/hyperlink" Target="https://en.wiktionary.org/wiki/%E8%B7%AF%E4%B8%8A" TargetMode="External"/><Relationship Id="rId1464" Type="http://schemas.openxmlformats.org/officeDocument/2006/relationships/hyperlink" Target="https://en.wiktionary.org/wiki/%E7%A8%8D%E5%BE%AE" TargetMode="External"/><Relationship Id="rId1671" Type="http://schemas.openxmlformats.org/officeDocument/2006/relationships/hyperlink" Target="https://en.wiktionary.org/wiki/%E7%9B%B8%E4%BA%92" TargetMode="External"/><Relationship Id="rId901" Type="http://schemas.openxmlformats.org/officeDocument/2006/relationships/hyperlink" Target="https://en.wiktionary.org/wiki/%E9%9D%A9%E5%91%BD" TargetMode="External"/><Relationship Id="rId1117" Type="http://schemas.openxmlformats.org/officeDocument/2006/relationships/hyperlink" Target="https://en.wiktionary.org/wiki/%E8%A7%A3%E9%87%8A" TargetMode="External"/><Relationship Id="rId1324" Type="http://schemas.openxmlformats.org/officeDocument/2006/relationships/hyperlink" Target="https://en.wiktionary.org/wiki/%E8%84%91%E8%A2%8B" TargetMode="External"/><Relationship Id="rId1531" Type="http://schemas.openxmlformats.org/officeDocument/2006/relationships/hyperlink" Target="https://en.wiktionary.org/wiki/%E4%B9%A6%E6%9E%B6" TargetMode="External"/><Relationship Id="rId1769" Type="http://schemas.openxmlformats.org/officeDocument/2006/relationships/hyperlink" Target="https://en.wiktionary.org/wiki/%E4%BE%9D%E9%9D%A0" TargetMode="External"/><Relationship Id="rId1976" Type="http://schemas.openxmlformats.org/officeDocument/2006/relationships/hyperlink" Target="https://en.wiktionary.org/wiki/%E5%B7%A6%E8%BE%B9" TargetMode="External"/><Relationship Id="rId30" Type="http://schemas.openxmlformats.org/officeDocument/2006/relationships/hyperlink" Target="https://en.wiktionary.org/wiki/%E6%8D%95" TargetMode="External"/><Relationship Id="rId1629" Type="http://schemas.openxmlformats.org/officeDocument/2006/relationships/hyperlink" Target="https://en.wiktionary.org/wiki/%E6%B1%A1%E6%9F%93" TargetMode="External"/><Relationship Id="rId1836" Type="http://schemas.openxmlformats.org/officeDocument/2006/relationships/hyperlink" Target="https://en.wiktionary.org/wiki/%E5%9C%86%E7%8F%A0%E7%AC%94" TargetMode="External"/><Relationship Id="rId1903" Type="http://schemas.openxmlformats.org/officeDocument/2006/relationships/hyperlink" Target="https://en.wiktionary.org/wiki/%E6%A4%8D%E7%89%A9" TargetMode="External"/><Relationship Id="rId277" Type="http://schemas.openxmlformats.org/officeDocument/2006/relationships/hyperlink" Target="https://en.wiktionary.org/wiki/%E5%AF%86" TargetMode="External"/><Relationship Id="rId484" Type="http://schemas.openxmlformats.org/officeDocument/2006/relationships/hyperlink" Target="https://en.wiktionary.org/wiki/%E5%92%AC" TargetMode="External"/><Relationship Id="rId137" Type="http://schemas.openxmlformats.org/officeDocument/2006/relationships/hyperlink" Target="https://en.wiktionary.org/wiki/%E5%91%8A" TargetMode="External"/><Relationship Id="rId344" Type="http://schemas.openxmlformats.org/officeDocument/2006/relationships/hyperlink" Target="https://en.wiktionary.org/wiki/%E7%BE%A4" TargetMode="External"/><Relationship Id="rId691" Type="http://schemas.openxmlformats.org/officeDocument/2006/relationships/hyperlink" Target="https://en.wiktionary.org/wiki/%E5%B4%87%E9%AB%98" TargetMode="External"/><Relationship Id="rId789" Type="http://schemas.openxmlformats.org/officeDocument/2006/relationships/hyperlink" Target="https://en.wiktionary.org/wiki/%E7%94%B5%E5%BD%B1%E9%99%A2" TargetMode="External"/><Relationship Id="rId996" Type="http://schemas.openxmlformats.org/officeDocument/2006/relationships/hyperlink" Target="https://en.wiktionary.org/wiki/%E5%90%8E%E6%82%94" TargetMode="External"/><Relationship Id="rId551" Type="http://schemas.openxmlformats.org/officeDocument/2006/relationships/hyperlink" Target="https://en.wiktionary.org/wiki/%E6%8C%89%E6%97%B6" TargetMode="External"/><Relationship Id="rId649" Type="http://schemas.openxmlformats.org/officeDocument/2006/relationships/hyperlink" Target="https://en.wiktionary.org/wiki/%E8%8D%89%E5%9C%B0" TargetMode="External"/><Relationship Id="rId856" Type="http://schemas.openxmlformats.org/officeDocument/2006/relationships/hyperlink" Target="https://en.wiktionary.org/wiki/%E5%88%86%E9%85%8D" TargetMode="External"/><Relationship Id="rId1181" Type="http://schemas.openxmlformats.org/officeDocument/2006/relationships/hyperlink" Target="https://en.wiktionary.org/wiki/%E5%85%8B%E6%9C%8D" TargetMode="External"/><Relationship Id="rId1279" Type="http://schemas.openxmlformats.org/officeDocument/2006/relationships/hyperlink" Target="https://en.wiktionary.org/wiki/%E6%B2%A1%E4%BA%8B%E5%84%BF" TargetMode="External"/><Relationship Id="rId1486" Type="http://schemas.openxmlformats.org/officeDocument/2006/relationships/hyperlink" Target="https://en.wiktionary.org/wiki/%E5%A4%B1%E4%B8%9A" TargetMode="External"/><Relationship Id="rId204" Type="http://schemas.openxmlformats.org/officeDocument/2006/relationships/hyperlink" Target="https://en.wiktionary.org/wiki/%E9%87%91" TargetMode="External"/><Relationship Id="rId411" Type="http://schemas.openxmlformats.org/officeDocument/2006/relationships/hyperlink" Target="https://en.wiktionary.org/wiki/%E7%94%B0" TargetMode="External"/><Relationship Id="rId509" Type="http://schemas.openxmlformats.org/officeDocument/2006/relationships/hyperlink" Target="https://en.wiktionary.org/wiki/%E7%AA%84" TargetMode="External"/><Relationship Id="rId1041" Type="http://schemas.openxmlformats.org/officeDocument/2006/relationships/hyperlink" Target="https://en.wiktionary.org/wiki/%E5%8F%8A" TargetMode="External"/><Relationship Id="rId1139" Type="http://schemas.openxmlformats.org/officeDocument/2006/relationships/hyperlink" Target="https://en.wiktionary.org/wiki/%E6%95%AC%E7%A4%BC" TargetMode="External"/><Relationship Id="rId1346" Type="http://schemas.openxmlformats.org/officeDocument/2006/relationships/hyperlink" Target="https://en.wiktionary.org/wiki/%E6%8B%BC%E5%91%BD" TargetMode="External"/><Relationship Id="rId1693" Type="http://schemas.openxmlformats.org/officeDocument/2006/relationships/hyperlink" Target="https://en.wiktionary.org/wiki/%E5%B0%8F%E5%AD%A6" TargetMode="External"/><Relationship Id="rId716" Type="http://schemas.openxmlformats.org/officeDocument/2006/relationships/hyperlink" Target="https://en.wiktionary.org/wiki/%E4%BF%83%E8%BF%9B" TargetMode="External"/><Relationship Id="rId923" Type="http://schemas.openxmlformats.org/officeDocument/2006/relationships/hyperlink" Target="https://en.wiktionary.org/wiki/%E5%85%AC%E7%94%A8%E7%94%B5%E8%AF%9D" TargetMode="External"/><Relationship Id="rId1553" Type="http://schemas.openxmlformats.org/officeDocument/2006/relationships/hyperlink" Target="https://en.wiktionary.org/wiki/%E5%A1%91%E6%96%99" TargetMode="External"/><Relationship Id="rId1760" Type="http://schemas.openxmlformats.org/officeDocument/2006/relationships/hyperlink" Target="https://en.wiktionary.org/w/index.php?title=%E4%B8%80%E6%96%B9%E2%80%A6%E2%80%A6%E4%B8%80%E6%96%B9%E9%9D%A2%E2%80%A6%E2%80%A6&amp;action=edit&amp;redlink=1" TargetMode="External"/><Relationship Id="rId1858" Type="http://schemas.openxmlformats.org/officeDocument/2006/relationships/hyperlink" Target="https://en.wiktionary.org/wiki/%E8%B4%A3%E4%BB%BB" TargetMode="External"/><Relationship Id="rId52" Type="http://schemas.openxmlformats.org/officeDocument/2006/relationships/hyperlink" Target="https://en.wiktionary.org/wiki/%E9%87%8D" TargetMode="External"/><Relationship Id="rId1206" Type="http://schemas.openxmlformats.org/officeDocument/2006/relationships/hyperlink" Target="https://en.wiktionary.org/wiki/%E8%80%81%E6%9D%BF" TargetMode="External"/><Relationship Id="rId1413" Type="http://schemas.openxmlformats.org/officeDocument/2006/relationships/hyperlink" Target="https://en.wiktionary.org/wiki/%E7%BC%BA%E5%B0%91" TargetMode="External"/><Relationship Id="rId1620" Type="http://schemas.openxmlformats.org/officeDocument/2006/relationships/hyperlink" Target="https://en.wiktionary.org/wiki/%E5%91%B3%E9%81%93" TargetMode="External"/><Relationship Id="rId1718" Type="http://schemas.openxmlformats.org/officeDocument/2006/relationships/hyperlink" Target="https://en.wiktionary.org/wiki/%E5%85%84%E5%BC%9F" TargetMode="External"/><Relationship Id="rId1925" Type="http://schemas.openxmlformats.org/officeDocument/2006/relationships/hyperlink" Target="https://en.wiktionary.org/wiki/%E9%87%8D%E5%A4%A7" TargetMode="External"/><Relationship Id="rId299" Type="http://schemas.openxmlformats.org/officeDocument/2006/relationships/hyperlink" Target="https://en.wiktionary.org/wiki/%E7%89%8C" TargetMode="External"/><Relationship Id="rId159" Type="http://schemas.openxmlformats.org/officeDocument/2006/relationships/hyperlink" Target="https://en.wiktionary.org/wiki/%E6%B1%97" TargetMode="External"/><Relationship Id="rId366" Type="http://schemas.openxmlformats.org/officeDocument/2006/relationships/hyperlink" Target="https://en.wiktionary.org/wiki/%E6%9B%AC" TargetMode="External"/><Relationship Id="rId573" Type="http://schemas.openxmlformats.org/officeDocument/2006/relationships/hyperlink" Target="https://en.wiktionary.org/wiki/%E6%8A%A5%E5%88%B0" TargetMode="External"/><Relationship Id="rId780" Type="http://schemas.openxmlformats.org/officeDocument/2006/relationships/hyperlink" Target="https://en.wiktionary.org/wiki/%E5%9C%B0%E4%BD%8D" TargetMode="External"/><Relationship Id="rId226" Type="http://schemas.openxmlformats.org/officeDocument/2006/relationships/hyperlink" Target="https://en.wiktionary.org/wiki/%E7%A9%BA" TargetMode="External"/><Relationship Id="rId433" Type="http://schemas.openxmlformats.org/officeDocument/2006/relationships/hyperlink" Target="https://en.wiktionary.org/wiki/%E6%8C%96" TargetMode="External"/><Relationship Id="rId878" Type="http://schemas.openxmlformats.org/officeDocument/2006/relationships/hyperlink" Target="https://en.wiktionary.org/wiki/%E6%94%B9%E9%80%A0" TargetMode="External"/><Relationship Id="rId1063" Type="http://schemas.openxmlformats.org/officeDocument/2006/relationships/hyperlink" Target="https://en.wiktionary.org/wiki/%E5%AE%B6%E5%85%B7" TargetMode="External"/><Relationship Id="rId1270" Type="http://schemas.openxmlformats.org/officeDocument/2006/relationships/hyperlink" Target="https://en.wiktionary.org/wiki/%E4%B9%B0%E5%8D%96" TargetMode="External"/><Relationship Id="rId640" Type="http://schemas.openxmlformats.org/officeDocument/2006/relationships/hyperlink" Target="https://en.wiktionary.org/wiki/%E9%83%A8%E9%95%BF" TargetMode="External"/><Relationship Id="rId738" Type="http://schemas.openxmlformats.org/officeDocument/2006/relationships/hyperlink" Target="https://en.wiktionary.org/wiki/%E5%A4%A7%E4%BD%BF%E9%A6%86" TargetMode="External"/><Relationship Id="rId945" Type="http://schemas.openxmlformats.org/officeDocument/2006/relationships/hyperlink" Target="https://en.wiktionary.org/wiki/%E5%85%B3%E9%94%AE" TargetMode="External"/><Relationship Id="rId1368" Type="http://schemas.openxmlformats.org/officeDocument/2006/relationships/hyperlink" Target="https://en.wiktionary.org/wiki/%E5%85%B6%E5%AE%83" TargetMode="External"/><Relationship Id="rId1575" Type="http://schemas.openxmlformats.org/officeDocument/2006/relationships/hyperlink" Target="https://en.wiktionary.org/wiki/%E4%BD%93%E8%82%B2%E9%A6%86" TargetMode="External"/><Relationship Id="rId1782" Type="http://schemas.openxmlformats.org/officeDocument/2006/relationships/hyperlink" Target="https://en.wiktionary.org/wiki/%E6%84%8F%E5%BF%97" TargetMode="External"/><Relationship Id="rId74" Type="http://schemas.openxmlformats.org/officeDocument/2006/relationships/hyperlink" Target="https://en.wiktionary.org/wiki/%E4%BD%86" TargetMode="External"/><Relationship Id="rId500" Type="http://schemas.openxmlformats.org/officeDocument/2006/relationships/hyperlink" Target="https://en.wiktionary.org/wiki/%E7%B4%84" TargetMode="External"/><Relationship Id="rId805" Type="http://schemas.openxmlformats.org/officeDocument/2006/relationships/hyperlink" Target="https://en.wiktionary.org/wiki/%E8%AF%BB%E4%B9%A6" TargetMode="External"/><Relationship Id="rId1130" Type="http://schemas.openxmlformats.org/officeDocument/2006/relationships/hyperlink" Target="https://en.wiktionary.org/wiki/%E8%BF%9B%E4%B8%80%E6%AD%A5" TargetMode="External"/><Relationship Id="rId1228" Type="http://schemas.openxmlformats.org/officeDocument/2006/relationships/hyperlink" Target="https://en.wiktionary.org/wiki/%E5%8A%9B%E9%87%8F" TargetMode="External"/><Relationship Id="rId1435" Type="http://schemas.openxmlformats.org/officeDocument/2006/relationships/hyperlink" Target="https://en.wiktionary.org/wiki/%E4%BB%8D%E7%84%B6" TargetMode="External"/><Relationship Id="rId1642" Type="http://schemas.openxmlformats.org/officeDocument/2006/relationships/hyperlink" Target="https://en.wiktionary.org/wiki/%E8%A5%BF%E7%93%9C" TargetMode="External"/><Relationship Id="rId1947" Type="http://schemas.openxmlformats.org/officeDocument/2006/relationships/hyperlink" Target="https://en.wiktionary.org/wiki/%E4%B8%93%E4%B8%9A" TargetMode="External"/><Relationship Id="rId1502" Type="http://schemas.openxmlformats.org/officeDocument/2006/relationships/hyperlink" Target="https://en.wiktionary.org/wiki/%E4%BD%BF%E7%94%A8" TargetMode="External"/><Relationship Id="rId1807" Type="http://schemas.openxmlformats.org/officeDocument/2006/relationships/hyperlink" Target="https://en.wiktionary.org/wiki/%E4%BC%98%E7%BE%8E" TargetMode="External"/><Relationship Id="rId290" Type="http://schemas.openxmlformats.org/officeDocument/2006/relationships/hyperlink" Target="https://en.wiktionary.org/wiki/%E9%AC%A7" TargetMode="External"/><Relationship Id="rId388" Type="http://schemas.openxmlformats.org/officeDocument/2006/relationships/hyperlink" Target="https://en.wiktionary.org/wiki/%E5%88%B7" TargetMode="External"/><Relationship Id="rId150" Type="http://schemas.openxmlformats.org/officeDocument/2006/relationships/hyperlink" Target="https://en.wiktionary.org/wiki/%E7%AE%A1" TargetMode="External"/><Relationship Id="rId595" Type="http://schemas.openxmlformats.org/officeDocument/2006/relationships/hyperlink" Target="https://en.wiktionary.org/wiki/%E6%AF%95%E4%B8%9A" TargetMode="External"/><Relationship Id="rId248" Type="http://schemas.openxmlformats.org/officeDocument/2006/relationships/hyperlink" Target="https://en.wiktionary.org/wiki/%E7%B2%92" TargetMode="External"/><Relationship Id="rId455" Type="http://schemas.openxmlformats.org/officeDocument/2006/relationships/hyperlink" Target="https://en.wiktionary.org/wiki/%E7%8D%BB" TargetMode="External"/><Relationship Id="rId662" Type="http://schemas.openxmlformats.org/officeDocument/2006/relationships/hyperlink" Target="https://en.wiktionary.org/wiki/%E6%8A%84%E5%86%99" TargetMode="External"/><Relationship Id="rId1085" Type="http://schemas.openxmlformats.org/officeDocument/2006/relationships/hyperlink" Target="https://en.wiktionary.org/wiki/%E9%85%B1%E6%B2%B9" TargetMode="External"/><Relationship Id="rId1292" Type="http://schemas.openxmlformats.org/officeDocument/2006/relationships/hyperlink" Target="https://en.wiktionary.org/wiki/%E9%9D%A2%E8%B2%8C" TargetMode="External"/><Relationship Id="rId108" Type="http://schemas.openxmlformats.org/officeDocument/2006/relationships/hyperlink" Target="https://en.wiktionary.org/wiki/%E8%B9%B2" TargetMode="External"/><Relationship Id="rId315" Type="http://schemas.openxmlformats.org/officeDocument/2006/relationships/hyperlink" Target="https://en.wiktionary.org/wiki/%E9%A3%84" TargetMode="External"/><Relationship Id="rId522" Type="http://schemas.openxmlformats.org/officeDocument/2006/relationships/hyperlink" Target="https://en.wiktionary.org/wiki/%E7%B9%94" TargetMode="External"/><Relationship Id="rId967" Type="http://schemas.openxmlformats.org/officeDocument/2006/relationships/hyperlink" Target="https://en.wiktionary.org/wiki/%E5%9B%BD%E6%B0%91%E5%85%9A" TargetMode="External"/><Relationship Id="rId1152" Type="http://schemas.openxmlformats.org/officeDocument/2006/relationships/hyperlink" Target="https://en.wiktionary.org/wiki/%E5%89%A7%E5%9C%BA" TargetMode="External"/><Relationship Id="rId1597" Type="http://schemas.openxmlformats.org/officeDocument/2006/relationships/hyperlink" Target="https://en.wiktionary.org/wiki/%E5%85%94%E5%AD%90" TargetMode="External"/><Relationship Id="rId96" Type="http://schemas.openxmlformats.org/officeDocument/2006/relationships/hyperlink" Target="https://en.wiktionary.org/wiki/%E5%87%8D" TargetMode="External"/><Relationship Id="rId827" Type="http://schemas.openxmlformats.org/officeDocument/2006/relationships/hyperlink" Target="https://en.wiktionary.org/wiki/%E5%8F%91%E5%8A%A8" TargetMode="External"/><Relationship Id="rId1012" Type="http://schemas.openxmlformats.org/officeDocument/2006/relationships/hyperlink" Target="https://en.wiktionary.org/wiki/%E7%8E%AF%E5%A2%83" TargetMode="External"/><Relationship Id="rId1457" Type="http://schemas.openxmlformats.org/officeDocument/2006/relationships/hyperlink" Target="https://en.wiktionary.org/wiki/%E5%95%86%E5%93%81" TargetMode="External"/><Relationship Id="rId1664" Type="http://schemas.openxmlformats.org/officeDocument/2006/relationships/hyperlink" Target="https://en.wiktionary.org/wiki/%E7%8E%B0%E5%AE%9E" TargetMode="External"/><Relationship Id="rId1871" Type="http://schemas.openxmlformats.org/officeDocument/2006/relationships/hyperlink" Target="https://en.wiktionary.org/wiki/%E5%8F%AC%E5%BC%80" TargetMode="External"/><Relationship Id="rId1317" Type="http://schemas.openxmlformats.org/officeDocument/2006/relationships/hyperlink" Target="https://en.wiktionary.org/wiki/%E5%8D%97%E9%83%A8" TargetMode="External"/><Relationship Id="rId1524" Type="http://schemas.openxmlformats.org/officeDocument/2006/relationships/hyperlink" Target="https://en.wiktionary.org/wiki/%E6%89%8B%E5%A5%97" TargetMode="External"/><Relationship Id="rId1731" Type="http://schemas.openxmlformats.org/officeDocument/2006/relationships/hyperlink" Target="https://en.wiktionary.org/wiki/%E5%AD%A6%E9%97%AE" TargetMode="External"/><Relationship Id="rId1969" Type="http://schemas.openxmlformats.org/officeDocument/2006/relationships/hyperlink" Target="https://en.wiktionary.org/wiki/%E6%80%BB%E7%90%86" TargetMode="External"/><Relationship Id="rId23" Type="http://schemas.openxmlformats.org/officeDocument/2006/relationships/hyperlink" Target="https://en.wiktionary.org/wiki/%E4%BE%BF" TargetMode="External"/><Relationship Id="rId1829" Type="http://schemas.openxmlformats.org/officeDocument/2006/relationships/hyperlink" Target="https://en.wiktionary.org/wiki/%E7%8E%89%E7%B1%B3" TargetMode="External"/><Relationship Id="rId172" Type="http://schemas.openxmlformats.org/officeDocument/2006/relationships/hyperlink" Target="https://en.wiktionary.org/wiki/%E5%8A%83" TargetMode="External"/><Relationship Id="rId477" Type="http://schemas.openxmlformats.org/officeDocument/2006/relationships/hyperlink" Target="https://en.wiktionary.org/wiki/%E9%B9%BD" TargetMode="External"/><Relationship Id="rId684" Type="http://schemas.openxmlformats.org/officeDocument/2006/relationships/hyperlink" Target="https://en.wiktionary.org/wiki/%E5%85%85%E5%88%86" TargetMode="External"/><Relationship Id="rId337" Type="http://schemas.openxmlformats.org/officeDocument/2006/relationships/hyperlink" Target="https://en.wiktionary.org/wiki/%E5%8D%80" TargetMode="External"/><Relationship Id="rId891" Type="http://schemas.openxmlformats.org/officeDocument/2006/relationships/hyperlink" Target="https://en.wiktionary.org/wiki/%E6%84%9F%E8%A7%89" TargetMode="External"/><Relationship Id="rId989" Type="http://schemas.openxmlformats.org/officeDocument/2006/relationships/hyperlink" Target="https://en.wiktionary.org/wiki/%E5%90%88%E5%90%8C" TargetMode="External"/><Relationship Id="rId544" Type="http://schemas.openxmlformats.org/officeDocument/2006/relationships/hyperlink" Target="https://en.wiktionary.org/wiki/%E5%93%8E%E5%91%80" TargetMode="External"/><Relationship Id="rId751" Type="http://schemas.openxmlformats.org/officeDocument/2006/relationships/hyperlink" Target="https://en.wiktionary.org/wiki/%E5%BD%93%E5%9C%B0" TargetMode="External"/><Relationship Id="rId849" Type="http://schemas.openxmlformats.org/officeDocument/2006/relationships/hyperlink" Target="https://en.wiktionary.org/wiki/%E7%BA%BA%E7%BB%87" TargetMode="External"/><Relationship Id="rId1174" Type="http://schemas.openxmlformats.org/officeDocument/2006/relationships/hyperlink" Target="https://en.wiktionary.org/wiki/%E7%A7%91%E5%AD%A6%E9%99%A2" TargetMode="External"/><Relationship Id="rId1381" Type="http://schemas.openxmlformats.org/officeDocument/2006/relationships/hyperlink" Target="https://en.wiktionary.org/wiki/%E7%AD%BE%E8%AE%A2" TargetMode="External"/><Relationship Id="rId1479" Type="http://schemas.openxmlformats.org/officeDocument/2006/relationships/hyperlink" Target="https://en.wiktionary.org/wiki/%E7%94%9F%E6%B0%94" TargetMode="External"/><Relationship Id="rId1686" Type="http://schemas.openxmlformats.org/officeDocument/2006/relationships/hyperlink" Target="https://en.wiktionary.org/wiki/%E6%B6%88%E7%81%AD" TargetMode="External"/><Relationship Id="rId404" Type="http://schemas.openxmlformats.org/officeDocument/2006/relationships/hyperlink" Target="https://en.wiktionary.org/wiki/%E8%B6%9F" TargetMode="External"/><Relationship Id="rId611" Type="http://schemas.openxmlformats.org/officeDocument/2006/relationships/hyperlink" Target="https://en.wiktionary.org/wiki/%E8%84%96%E5%AD%90" TargetMode="External"/><Relationship Id="rId1034" Type="http://schemas.openxmlformats.org/officeDocument/2006/relationships/hyperlink" Target="https://en.wiktionary.org/wiki/%E6%9C%BA%E6%A2%B0" TargetMode="External"/><Relationship Id="rId1241" Type="http://schemas.openxmlformats.org/officeDocument/2006/relationships/hyperlink" Target="https://en.wiktionary.org/wiki/%E6%81%8B%E7%88%B1" TargetMode="External"/><Relationship Id="rId1339" Type="http://schemas.openxmlformats.org/officeDocument/2006/relationships/hyperlink" Target="https://en.wiktionary.org/wiki/%E7%A2%B0%E8%A7%81" TargetMode="External"/><Relationship Id="rId1893" Type="http://schemas.openxmlformats.org/officeDocument/2006/relationships/hyperlink" Target="https://en.wiktionary.org/wiki/%E4%B9%8B%E4%B8%80" TargetMode="External"/><Relationship Id="rId709" Type="http://schemas.openxmlformats.org/officeDocument/2006/relationships/hyperlink" Target="https://en.wiktionary.org/wiki/%E4%BB%8E%E4%B8%8D" TargetMode="External"/><Relationship Id="rId916" Type="http://schemas.openxmlformats.org/officeDocument/2006/relationships/hyperlink" Target="https://en.wiktionary.org/wiki/%E5%B7%A5%E8%89%BA%E5%93%81" TargetMode="External"/><Relationship Id="rId1101" Type="http://schemas.openxmlformats.org/officeDocument/2006/relationships/hyperlink" Target="https://en.wiktionary.org/wiki/%E6%8E%A5%E8%A7%A6" TargetMode="External"/><Relationship Id="rId1546" Type="http://schemas.openxmlformats.org/officeDocument/2006/relationships/hyperlink" Target="https://en.wiktionary.org/wiki/%E9%A1%BA%E4%BE%BF" TargetMode="External"/><Relationship Id="rId1753" Type="http://schemas.openxmlformats.org/officeDocument/2006/relationships/hyperlink" Target="https://en.wiktionary.org/wiki/%E5%8F%B6%E5%AD%90" TargetMode="External"/><Relationship Id="rId1960" Type="http://schemas.openxmlformats.org/officeDocument/2006/relationships/hyperlink" Target="https://en.wiktionary.org/wiki/%E8%87%AA%E5%8A%A8" TargetMode="External"/><Relationship Id="rId45" Type="http://schemas.openxmlformats.org/officeDocument/2006/relationships/hyperlink" Target="https://en.wiktionary.org/wiki/%E5%90%B5" TargetMode="External"/><Relationship Id="rId1406" Type="http://schemas.openxmlformats.org/officeDocument/2006/relationships/hyperlink" Target="https://en.wiktionary.org/wiki/%E5%BA%86%E7%A5%9D" TargetMode="External"/><Relationship Id="rId1613" Type="http://schemas.openxmlformats.org/officeDocument/2006/relationships/hyperlink" Target="https://en.wiktionary.org/wiki/%E7%BB%B4%E6%8A%A4" TargetMode="External"/><Relationship Id="rId1820" Type="http://schemas.openxmlformats.org/officeDocument/2006/relationships/hyperlink" Target="https://en.wiktionary.org/wiki/%E6%9C%89%E6%95%88" TargetMode="External"/><Relationship Id="rId194" Type="http://schemas.openxmlformats.org/officeDocument/2006/relationships/hyperlink" Target="https://en.wiktionary.org/wiki/%E5%89%AA" TargetMode="External"/><Relationship Id="rId1918" Type="http://schemas.openxmlformats.org/officeDocument/2006/relationships/hyperlink" Target="https://en.wiktionary.org/wiki/%E7%A7%A9%E5%BA%8F" TargetMode="External"/><Relationship Id="rId261" Type="http://schemas.openxmlformats.org/officeDocument/2006/relationships/hyperlink" Target="https://en.wiktionary.org/wiki/%E6%BC%8F" TargetMode="External"/><Relationship Id="rId499" Type="http://schemas.openxmlformats.org/officeDocument/2006/relationships/hyperlink" Target="https://en.wiktionary.org/wiki/%E9%99%A2" TargetMode="External"/><Relationship Id="rId359" Type="http://schemas.openxmlformats.org/officeDocument/2006/relationships/hyperlink" Target="https://en.wiktionary.org/wiki/%E6%B4%92" TargetMode="External"/><Relationship Id="rId566" Type="http://schemas.openxmlformats.org/officeDocument/2006/relationships/hyperlink" Target="https://en.wiktionary.org/wiki/%E5%AE%9D%E8%B4%B5" TargetMode="External"/><Relationship Id="rId773" Type="http://schemas.openxmlformats.org/officeDocument/2006/relationships/hyperlink" Target="https://en.wiktionary.org/wiki/%E5%9C%B0%E5%B8%A6" TargetMode="External"/><Relationship Id="rId1196" Type="http://schemas.openxmlformats.org/officeDocument/2006/relationships/hyperlink" Target="https://en.wiktionary.org/wiki/%E7%AD%B7%E5%AD%90" TargetMode="External"/><Relationship Id="rId121" Type="http://schemas.openxmlformats.org/officeDocument/2006/relationships/hyperlink" Target="https://en.wiktionary.org/wiki/%E4%BB%BD" TargetMode="External"/><Relationship Id="rId219" Type="http://schemas.openxmlformats.org/officeDocument/2006/relationships/hyperlink" Target="https://en.wiktionary.org/wiki/%E7%83%A4" TargetMode="External"/><Relationship Id="rId426" Type="http://schemas.openxmlformats.org/officeDocument/2006/relationships/hyperlink" Target="https://en.wiktionary.org/wiki/%E5%A1%97" TargetMode="External"/><Relationship Id="rId633" Type="http://schemas.openxmlformats.org/officeDocument/2006/relationships/hyperlink" Target="https://en.wiktionary.org/wiki/%E4%B8%8D%E8%A1%8C" TargetMode="External"/><Relationship Id="rId980" Type="http://schemas.openxmlformats.org/officeDocument/2006/relationships/hyperlink" Target="https://en.wiktionary.org/wiki/%E5%A5%BD%E5%A5%BD%E5%84%BF" TargetMode="External"/><Relationship Id="rId1056" Type="http://schemas.openxmlformats.org/officeDocument/2006/relationships/hyperlink" Target="https://en.wiktionary.org/wiki/%E5%AD%A3%E8%8A%82" TargetMode="External"/><Relationship Id="rId1263" Type="http://schemas.openxmlformats.org/officeDocument/2006/relationships/hyperlink" Target="https://en.wiktionary.org/wiki/%E8%AE%BA%E6%96%87" TargetMode="External"/><Relationship Id="rId840" Type="http://schemas.openxmlformats.org/officeDocument/2006/relationships/hyperlink" Target="https://en.wiktionary.org/wiki/%E5%8F%8D%E6%98%A0" TargetMode="External"/><Relationship Id="rId938" Type="http://schemas.openxmlformats.org/officeDocument/2006/relationships/hyperlink" Target="https://en.wiktionary.org/wiki/%E9%BC%93%E5%8A%B1" TargetMode="External"/><Relationship Id="rId1470" Type="http://schemas.openxmlformats.org/officeDocument/2006/relationships/hyperlink" Target="https://en.wiktionary.org/wiki/%E8%AE%BE%E8%AE%A1" TargetMode="External"/><Relationship Id="rId1568" Type="http://schemas.openxmlformats.org/officeDocument/2006/relationships/hyperlink" Target="https://en.wiktionary.org/wiki/%E6%8F%90%E4%BE%9B" TargetMode="External"/><Relationship Id="rId1775" Type="http://schemas.openxmlformats.org/officeDocument/2006/relationships/hyperlink" Target="https://en.wiktionary.org/wiki/%E4%BB%A5%E5%86%85" TargetMode="External"/><Relationship Id="rId67" Type="http://schemas.openxmlformats.org/officeDocument/2006/relationships/hyperlink" Target="https://en.wiktionary.org/wiki/%E6%90%AD" TargetMode="External"/><Relationship Id="rId700" Type="http://schemas.openxmlformats.org/officeDocument/2006/relationships/hyperlink" Target="https://en.wiktionary.org/wiki/%E5%8E%A8%E6%88%BF" TargetMode="External"/><Relationship Id="rId1123" Type="http://schemas.openxmlformats.org/officeDocument/2006/relationships/hyperlink" Target="https://en.wiktionary.org/wiki/%E8%BF%91%E6%9D%A5" TargetMode="External"/><Relationship Id="rId1330" Type="http://schemas.openxmlformats.org/officeDocument/2006/relationships/hyperlink" Target="https://en.wiktionary.org/wiki/%E5%B9%B4%E9%BE%84" TargetMode="External"/><Relationship Id="rId1428" Type="http://schemas.openxmlformats.org/officeDocument/2006/relationships/hyperlink" Target="https://en.wiktionary.org/wiki/%E4%BA%BA%E7%B1%BB" TargetMode="External"/><Relationship Id="rId1635" Type="http://schemas.openxmlformats.org/officeDocument/2006/relationships/hyperlink" Target="https://en.wiktionary.org/wiki/%E7%89%A9%E4%BB%B7" TargetMode="External"/><Relationship Id="rId1982" Type="http://schemas.openxmlformats.org/officeDocument/2006/relationships/hyperlink" Target="https://en.wiktionary.org/wiki/%E4%BD%9C%E7%94%A8" TargetMode="External"/><Relationship Id="rId1842" Type="http://schemas.openxmlformats.org/officeDocument/2006/relationships/hyperlink" Target="https://en.wiktionary.org/wiki/%E9%98%85%E8%A7%88%E5%AE%A4" TargetMode="External"/><Relationship Id="rId1702" Type="http://schemas.openxmlformats.org/officeDocument/2006/relationships/hyperlink" Target="https://en.wiktionary.org/wiki/%E6%96%B0%E9%B2%9C" TargetMode="External"/><Relationship Id="rId283" Type="http://schemas.openxmlformats.org/officeDocument/2006/relationships/hyperlink" Target="https://en.wiktionary.org/wiki/%E5%90%8D" TargetMode="External"/><Relationship Id="rId490" Type="http://schemas.openxmlformats.org/officeDocument/2006/relationships/hyperlink" Target="https://en.wiktionary.org/wiki/%E5%8D%B0" TargetMode="External"/><Relationship Id="rId143" Type="http://schemas.openxmlformats.org/officeDocument/2006/relationships/hyperlink" Target="https://en.wiktionary.org/wiki/%E7%8B%97" TargetMode="External"/><Relationship Id="rId350" Type="http://schemas.openxmlformats.org/officeDocument/2006/relationships/hyperlink" Target="https://en.wiktionary.org/wiki/%E8%AA%8D" TargetMode="External"/><Relationship Id="rId588" Type="http://schemas.openxmlformats.org/officeDocument/2006/relationships/hyperlink" Target="https://en.wiktionary.org/wiki/%E6%9C%AC%E8%B4%A8" TargetMode="External"/><Relationship Id="rId795" Type="http://schemas.openxmlformats.org/officeDocument/2006/relationships/hyperlink" Target="https://en.wiktionary.org/wiki/%E4%B8%9C%E5%8D%97" TargetMode="External"/><Relationship Id="rId9" Type="http://schemas.openxmlformats.org/officeDocument/2006/relationships/hyperlink" Target="https://en.wiktionary.org/wiki/%E6%95%97" TargetMode="External"/><Relationship Id="rId210" Type="http://schemas.openxmlformats.org/officeDocument/2006/relationships/hyperlink" Target="https://en.wiktionary.org/wiki/%E9%9D%9C" TargetMode="External"/><Relationship Id="rId448" Type="http://schemas.openxmlformats.org/officeDocument/2006/relationships/hyperlink" Target="https://en.wiktionary.org/wiki/%E6%88%B2" TargetMode="External"/><Relationship Id="rId655" Type="http://schemas.openxmlformats.org/officeDocument/2006/relationships/hyperlink" Target="https://en.wiktionary.org/wiki/%E5%B7%AE%E4%B8%8D%E5%A4%9A" TargetMode="External"/><Relationship Id="rId862" Type="http://schemas.openxmlformats.org/officeDocument/2006/relationships/hyperlink" Target="https://en.wiktionary.org/wiki/%E6%84%A4%E6%80%92" TargetMode="External"/><Relationship Id="rId1078" Type="http://schemas.openxmlformats.org/officeDocument/2006/relationships/hyperlink" Target="https://en.wiktionary.org/wiki/%E5%BB%BA%E7%AD%91" TargetMode="External"/><Relationship Id="rId1285" Type="http://schemas.openxmlformats.org/officeDocument/2006/relationships/hyperlink" Target="https://en.wiktionary.org/wiki/%E7%BE%8E%E5%85%83" TargetMode="External"/><Relationship Id="rId1492" Type="http://schemas.openxmlformats.org/officeDocument/2006/relationships/hyperlink" Target="https://en.wiktionary.org/wiki/%E6%97%B6%E4%BB%A3" TargetMode="External"/><Relationship Id="rId308" Type="http://schemas.openxmlformats.org/officeDocument/2006/relationships/hyperlink" Target="https://en.wiktionary.org/wiki/%E6%8D%A7" TargetMode="External"/><Relationship Id="rId515" Type="http://schemas.openxmlformats.org/officeDocument/2006/relationships/hyperlink" Target="https://en.wiktionary.org/wiki/%E7%85%A7" TargetMode="External"/><Relationship Id="rId722" Type="http://schemas.openxmlformats.org/officeDocument/2006/relationships/hyperlink" Target="https://en.wiktionary.org/wiki/%E7%AD%94%E5%BA%94" TargetMode="External"/><Relationship Id="rId1145" Type="http://schemas.openxmlformats.org/officeDocument/2006/relationships/hyperlink" Target="https://en.wiktionary.org/wiki/%E4%B8%BE%E8%A1%8C" TargetMode="External"/><Relationship Id="rId1352" Type="http://schemas.openxmlformats.org/officeDocument/2006/relationships/hyperlink" Target="https://en.wiktionary.org/wiki/%E5%B9%B3%E6%96%B9" TargetMode="External"/><Relationship Id="rId1797" Type="http://schemas.openxmlformats.org/officeDocument/2006/relationships/hyperlink" Target="https://en.wiktionary.org/wiki/%E6%8B%A5%E6%8A%B1" TargetMode="External"/><Relationship Id="rId89" Type="http://schemas.openxmlformats.org/officeDocument/2006/relationships/hyperlink" Target="https://en.wiktionary.org/wiki/%E5%90%8A" TargetMode="External"/><Relationship Id="rId1005" Type="http://schemas.openxmlformats.org/officeDocument/2006/relationships/hyperlink" Target="https://en.wiktionary.org/wiki/%E6%8A%A4%E5%A3%AB" TargetMode="External"/><Relationship Id="rId1212" Type="http://schemas.openxmlformats.org/officeDocument/2006/relationships/hyperlink" Target="https://en.wiktionary.org/wiki/%E8%80%81%E5%AE%9E" TargetMode="External"/><Relationship Id="rId1657" Type="http://schemas.openxmlformats.org/officeDocument/2006/relationships/hyperlink" Target="https://en.wiktionary.org/wiki/%E5%85%88%E8%BF%9B" TargetMode="External"/><Relationship Id="rId1864" Type="http://schemas.openxmlformats.org/officeDocument/2006/relationships/hyperlink" Target="https://en.wiktionary.org/wiki/%E6%88%98%E8%83%9C" TargetMode="External"/><Relationship Id="rId1517" Type="http://schemas.openxmlformats.org/officeDocument/2006/relationships/hyperlink" Target="https://en.wiktionary.org/wiki/%E6%94%B6%E8%8E%B7" TargetMode="External"/><Relationship Id="rId1724" Type="http://schemas.openxmlformats.org/officeDocument/2006/relationships/hyperlink" Target="https://en.wiktionary.org/wiki/%E5%AE%A3%E5%B8%83" TargetMode="External"/><Relationship Id="rId16" Type="http://schemas.openxmlformats.org/officeDocument/2006/relationships/hyperlink" Target="https://en.wiktionary.org/wiki/%E6%9C%AC" TargetMode="External"/><Relationship Id="rId1931" Type="http://schemas.openxmlformats.org/officeDocument/2006/relationships/hyperlink" Target="https://en.wiktionary.org/wiki/%E9%80%90%E6%AD%A5" TargetMode="External"/><Relationship Id="rId165" Type="http://schemas.openxmlformats.org/officeDocument/2006/relationships/hyperlink" Target="https://en.wiktionary.org/wiki/%E5%93%BC" TargetMode="External"/><Relationship Id="rId372" Type="http://schemas.openxmlformats.org/officeDocument/2006/relationships/hyperlink" Target="https://en.wiktionary.org/wiki/%E5%B0%84" TargetMode="External"/><Relationship Id="rId677" Type="http://schemas.openxmlformats.org/officeDocument/2006/relationships/hyperlink" Target="https://en.wiktionary.org/wiki/%E6%88%90%E4%B8%BA" TargetMode="External"/><Relationship Id="rId232" Type="http://schemas.openxmlformats.org/officeDocument/2006/relationships/hyperlink" Target="https://en.wiktionary.org/wiki/%E7%A4%A6" TargetMode="External"/><Relationship Id="rId884" Type="http://schemas.openxmlformats.org/officeDocument/2006/relationships/hyperlink" Target="https://en.wiktionary.org/wiki/%E5%B9%B2%E6%B4%BB%E5%84%BF" TargetMode="External"/><Relationship Id="rId537" Type="http://schemas.openxmlformats.org/officeDocument/2006/relationships/hyperlink" Target="https://en.wiktionary.org/wiki/%E7%B4%AB" TargetMode="External"/><Relationship Id="rId744" Type="http://schemas.openxmlformats.org/officeDocument/2006/relationships/hyperlink" Target="https://en.wiktionary.org/wiki/%E5%8D%95%E8%AF%8D" TargetMode="External"/><Relationship Id="rId951" Type="http://schemas.openxmlformats.org/officeDocument/2006/relationships/hyperlink" Target="https://en.wiktionary.org/wiki/%E5%86%A0%E5%86%9B" TargetMode="External"/><Relationship Id="rId1167" Type="http://schemas.openxmlformats.org/officeDocument/2006/relationships/hyperlink" Target="https://en.wiktionary.org/wiki/%E7%9C%8B%E4%B8%8D%E8%B5%B7" TargetMode="External"/><Relationship Id="rId1374" Type="http://schemas.openxmlformats.org/officeDocument/2006/relationships/hyperlink" Target="https://en.wiktionary.org/wiki/%E4%BC%81%E4%B8%9A" TargetMode="External"/><Relationship Id="rId1581" Type="http://schemas.openxmlformats.org/officeDocument/2006/relationships/hyperlink" Target="https://en.wiktionary.org/wiki/%E5%90%AC%E8%AE%B2" TargetMode="External"/><Relationship Id="rId1679" Type="http://schemas.openxmlformats.org/officeDocument/2006/relationships/hyperlink" Target="https://en.wiktionary.org/wiki/%E5%93%8D%E5%BA%94" TargetMode="External"/><Relationship Id="rId80" Type="http://schemas.openxmlformats.org/officeDocument/2006/relationships/hyperlink" Target="https://en.wiktionary.org/wiki/%E9%BB%A8" TargetMode="External"/><Relationship Id="rId604" Type="http://schemas.openxmlformats.org/officeDocument/2006/relationships/hyperlink" Target="https://en.wiktionary.org/wiki/%E5%AE%BE%E9%A6%86" TargetMode="External"/><Relationship Id="rId811" Type="http://schemas.openxmlformats.org/officeDocument/2006/relationships/hyperlink" Target="https://en.wiktionary.org/wiki/%E9%98%9F%E9%95%BF" TargetMode="External"/><Relationship Id="rId1027" Type="http://schemas.openxmlformats.org/officeDocument/2006/relationships/hyperlink" Target="https://en.wiktionary.org/wiki/%E6%B4%BB%E6%B3%BC" TargetMode="External"/><Relationship Id="rId1234" Type="http://schemas.openxmlformats.org/officeDocument/2006/relationships/hyperlink" Target="https://en.wiktionary.org/wiki/%E7%AB%8B%E5%8D%B3" TargetMode="External"/><Relationship Id="rId1441" Type="http://schemas.openxmlformats.org/officeDocument/2006/relationships/hyperlink" Target="https://en.wiktionary.org/wiki/%E6%97%A5%E5%85%83" TargetMode="External"/><Relationship Id="rId1886" Type="http://schemas.openxmlformats.org/officeDocument/2006/relationships/hyperlink" Target="https://en.wiktionary.org/wiki/%E6%AD%A3%E5%BC%8F" TargetMode="External"/><Relationship Id="rId909" Type="http://schemas.openxmlformats.org/officeDocument/2006/relationships/hyperlink" Target="https://en.wiktionary.org/wiki/%E8%B7%9F%E5%89%8D" TargetMode="External"/><Relationship Id="rId1301" Type="http://schemas.openxmlformats.org/officeDocument/2006/relationships/hyperlink" Target="https://en.wiktionary.org/wiki/%E5%91%BD%E8%BF%90" TargetMode="External"/><Relationship Id="rId1539" Type="http://schemas.openxmlformats.org/officeDocument/2006/relationships/hyperlink" Target="https://en.wiktionary.org/wiki/%E6%A0%91%E6%9E%97" TargetMode="External"/><Relationship Id="rId1746" Type="http://schemas.openxmlformats.org/officeDocument/2006/relationships/hyperlink" Target="https://en.wiktionary.org/wiki/%E6%BC%94%E5%91%98" TargetMode="External"/><Relationship Id="rId1953" Type="http://schemas.openxmlformats.org/officeDocument/2006/relationships/hyperlink" Target="https://en.wiktionary.org/wiki/%E7%8A%B6%E6%80%81" TargetMode="External"/><Relationship Id="rId38" Type="http://schemas.openxmlformats.org/officeDocument/2006/relationships/hyperlink" Target="https://en.wiktionary.org/wiki/%E6%9B%BE" TargetMode="External"/><Relationship Id="rId1606" Type="http://schemas.openxmlformats.org/officeDocument/2006/relationships/hyperlink" Target="https://en.wiktionary.org/wiki/%E5%BE%80%E5%BE%80" TargetMode="External"/><Relationship Id="rId1813" Type="http://schemas.openxmlformats.org/officeDocument/2006/relationships/hyperlink" Target="https://en.wiktionary.org/wiki/%E6%9C%89%E7%9A%84%E6%98%AF" TargetMode="External"/><Relationship Id="rId187" Type="http://schemas.openxmlformats.org/officeDocument/2006/relationships/hyperlink" Target="https://en.wiktionary.org/wiki/%E6%9E%B6" TargetMode="External"/><Relationship Id="rId394" Type="http://schemas.openxmlformats.org/officeDocument/2006/relationships/hyperlink" Target="https://en.wiktionary.org/wiki/%E6%92%95" TargetMode="External"/><Relationship Id="rId254" Type="http://schemas.openxmlformats.org/officeDocument/2006/relationships/hyperlink" Target="https://en.wiktionary.org/wiki/%E8%81%8A" TargetMode="External"/><Relationship Id="rId699" Type="http://schemas.openxmlformats.org/officeDocument/2006/relationships/hyperlink" Target="https://en.wiktionary.org/wiki/%E5%88%9D%E7%BA%A7" TargetMode="External"/><Relationship Id="rId1091" Type="http://schemas.openxmlformats.org/officeDocument/2006/relationships/hyperlink" Target="https://en.wiktionary.org/wiki/%E9%AA%84%E5%82%B2" TargetMode="External"/><Relationship Id="rId114" Type="http://schemas.openxmlformats.org/officeDocument/2006/relationships/hyperlink" Target="https://en.wiktionary.org/wiki/%E5%87%A1" TargetMode="External"/><Relationship Id="rId461" Type="http://schemas.openxmlformats.org/officeDocument/2006/relationships/hyperlink" Target="https://en.wiktionary.org/wiki/%E6%96%9C" TargetMode="External"/><Relationship Id="rId559" Type="http://schemas.openxmlformats.org/officeDocument/2006/relationships/hyperlink" Target="https://en.wiktionary.org/wiki/%E5%8D%8A%E6%8B%89" TargetMode="External"/><Relationship Id="rId766" Type="http://schemas.openxmlformats.org/officeDocument/2006/relationships/hyperlink" Target="https://en.wiktionary.org/wiki/%E7%9A%84%E8%AF%9D" TargetMode="External"/><Relationship Id="rId1189" Type="http://schemas.openxmlformats.org/officeDocument/2006/relationships/hyperlink" Target="https://en.wiktionary.org/wiki/%E7%A9%BA%E4%B8%AD" TargetMode="External"/><Relationship Id="rId1396" Type="http://schemas.openxmlformats.org/officeDocument/2006/relationships/hyperlink" Target="https://en.wiktionary.org/wiki/%E4%BA%B2%E6%88%9A" TargetMode="External"/><Relationship Id="rId321" Type="http://schemas.openxmlformats.org/officeDocument/2006/relationships/hyperlink" Target="https://en.wiktionary.org/wiki/%E9%BD%8A" TargetMode="External"/><Relationship Id="rId419" Type="http://schemas.openxmlformats.org/officeDocument/2006/relationships/hyperlink" Target="https://en.wiktionary.org/wiki/%E6%A1%B6" TargetMode="External"/><Relationship Id="rId626" Type="http://schemas.openxmlformats.org/officeDocument/2006/relationships/hyperlink" Target="https://en.wiktionary.org/wiki/%E4%B8%8D%E5%A5%BD%E6%84%8F%E6%80%9D" TargetMode="External"/><Relationship Id="rId973" Type="http://schemas.openxmlformats.org/officeDocument/2006/relationships/hyperlink" Target="https://en.wiktionary.org/wiki/%E6%B5%B7%E6%B4%8B" TargetMode="External"/><Relationship Id="rId1049" Type="http://schemas.openxmlformats.org/officeDocument/2006/relationships/hyperlink" Target="https://en.wiktionary.org/wiki/%E8%AE%B0%E5%BE%97" TargetMode="External"/><Relationship Id="rId1256" Type="http://schemas.openxmlformats.org/officeDocument/2006/relationships/hyperlink" Target="https://en.wiktionary.org/wiki/%E5%BD%95%E9%9F%B3%E6%9C%BA" TargetMode="External"/><Relationship Id="rId833" Type="http://schemas.openxmlformats.org/officeDocument/2006/relationships/hyperlink" Target="https://en.wiktionary.org/wiki/%E6%B3%95%E9%83%8E" TargetMode="External"/><Relationship Id="rId1116" Type="http://schemas.openxmlformats.org/officeDocument/2006/relationships/hyperlink" Target="https://en.wiktionary.org/wiki/%E8%A7%A3%E6%94%BE" TargetMode="External"/><Relationship Id="rId1463" Type="http://schemas.openxmlformats.org/officeDocument/2006/relationships/hyperlink" Target="https://en.wiktionary.org/wiki/%E4%B8%8A%E8%A1%A3" TargetMode="External"/><Relationship Id="rId1670" Type="http://schemas.openxmlformats.org/officeDocument/2006/relationships/hyperlink" Target="https://en.wiktionary.org/wiki/%E7%9B%B8%E5%8F%8D" TargetMode="External"/><Relationship Id="rId1768" Type="http://schemas.openxmlformats.org/officeDocument/2006/relationships/hyperlink" Target="https://en.wiktionary.org/wiki/%E5%8C%BB%E5%AD%A6" TargetMode="External"/><Relationship Id="rId900" Type="http://schemas.openxmlformats.org/officeDocument/2006/relationships/hyperlink" Target="https://en.wiktionary.org/wiki/%E8%83%B3%E8%86%8A" TargetMode="External"/><Relationship Id="rId1323" Type="http://schemas.openxmlformats.org/officeDocument/2006/relationships/hyperlink" Target="https://en.wiktionary.org/wiki/%E9%9A%BE%E5%8F%97" TargetMode="External"/><Relationship Id="rId1530" Type="http://schemas.openxmlformats.org/officeDocument/2006/relationships/hyperlink" Target="https://en.wiktionary.org/wiki/%E4%B9%A6%E8%AE%B0" TargetMode="External"/><Relationship Id="rId1628" Type="http://schemas.openxmlformats.org/officeDocument/2006/relationships/hyperlink" Target="https://en.wiktionary.org/wiki/%E9%97%AE%E5%80%99" TargetMode="External"/><Relationship Id="rId1975" Type="http://schemas.openxmlformats.org/officeDocument/2006/relationships/hyperlink" Target="https://en.wiktionary.org/wiki/%E9%81%B5%E5%AE%88" TargetMode="External"/><Relationship Id="rId1835" Type="http://schemas.openxmlformats.org/officeDocument/2006/relationships/hyperlink" Target="https://en.wiktionary.org/wiki/%E5%9C%86%E5%85%89" TargetMode="External"/><Relationship Id="rId1902" Type="http://schemas.openxmlformats.org/officeDocument/2006/relationships/hyperlink" Target="https://en.wiktionary.org/wiki/%E8%81%8C%E4%B8%9A" TargetMode="External"/><Relationship Id="rId276" Type="http://schemas.openxmlformats.org/officeDocument/2006/relationships/hyperlink" Target="https://en.wiktionary.org/wiki/%E7%B1%B3" TargetMode="External"/><Relationship Id="rId483" Type="http://schemas.openxmlformats.org/officeDocument/2006/relationships/hyperlink" Target="https://en.wiktionary.org/wiki/%E6%90%96" TargetMode="External"/><Relationship Id="rId690" Type="http://schemas.openxmlformats.org/officeDocument/2006/relationships/hyperlink" Target="https://en.wiktionary.org/wiki/%E8%99%AB%E5%AD%90" TargetMode="External"/><Relationship Id="rId136" Type="http://schemas.openxmlformats.org/officeDocument/2006/relationships/hyperlink" Target="https://en.wiktionary.org/wiki/%E6%B8%AF" TargetMode="External"/><Relationship Id="rId343" Type="http://schemas.openxmlformats.org/officeDocument/2006/relationships/hyperlink" Target="https://en.wiktionary.org/wiki/%E5%8D%BB" TargetMode="External"/><Relationship Id="rId550" Type="http://schemas.openxmlformats.org/officeDocument/2006/relationships/hyperlink" Target="https://en.wiktionary.org/wiki/%E5%AE%89%E5%BF%83" TargetMode="External"/><Relationship Id="rId788" Type="http://schemas.openxmlformats.org/officeDocument/2006/relationships/hyperlink" Target="https://en.wiktionary.org/wiki/%E7%94%B5%E6%A2%AF" TargetMode="External"/><Relationship Id="rId995" Type="http://schemas.openxmlformats.org/officeDocument/2006/relationships/hyperlink" Target="https://en.wiktionary.org/wiki/%E7%8C%B4%E5%AD%90" TargetMode="External"/><Relationship Id="rId1180" Type="http://schemas.openxmlformats.org/officeDocument/2006/relationships/hyperlink" Target="https://en.wiktionary.org/wiki/%E5%8F%AF%E4%BB%A5" TargetMode="External"/><Relationship Id="rId203" Type="http://schemas.openxmlformats.org/officeDocument/2006/relationships/hyperlink" Target="https://en.wiktionary.org/wiki/%E5%B1%86" TargetMode="External"/><Relationship Id="rId648" Type="http://schemas.openxmlformats.org/officeDocument/2006/relationships/hyperlink" Target="https://en.wiktionary.org/wiki/%E9%A4%90%E5%8E%85" TargetMode="External"/><Relationship Id="rId855" Type="http://schemas.openxmlformats.org/officeDocument/2006/relationships/hyperlink" Target="https://en.wiktionary.org/wiki/%E5%88%86%E5%88%AB" TargetMode="External"/><Relationship Id="rId1040" Type="http://schemas.openxmlformats.org/officeDocument/2006/relationships/hyperlink" Target="https://en.wiktionary.org/wiki/%E5%8F%8A%E6%A0%BC" TargetMode="External"/><Relationship Id="rId1278" Type="http://schemas.openxmlformats.org/officeDocument/2006/relationships/hyperlink" Target="https://en.wiktionary.org/wiki/%E6%B2%A1%E4%BB%80%E4%B9%88" TargetMode="External"/><Relationship Id="rId1485" Type="http://schemas.openxmlformats.org/officeDocument/2006/relationships/hyperlink" Target="https://en.wiktionary.org/wiki/%E5%A4%B1%E6%9C%9B" TargetMode="External"/><Relationship Id="rId1692" Type="http://schemas.openxmlformats.org/officeDocument/2006/relationships/hyperlink" Target="https://en.wiktionary.org/wiki/%E5%B0%8F%E5%BF%83" TargetMode="External"/><Relationship Id="rId410" Type="http://schemas.openxmlformats.org/officeDocument/2006/relationships/hyperlink" Target="https://en.wiktionary.org/wiki/%E6%B7%BB" TargetMode="External"/><Relationship Id="rId508" Type="http://schemas.openxmlformats.org/officeDocument/2006/relationships/hyperlink" Target="https://en.wiktionary.org/wiki/%E6%91%98" TargetMode="External"/><Relationship Id="rId715" Type="http://schemas.openxmlformats.org/officeDocument/2006/relationships/hyperlink" Target="https://en.wiktionary.org/wiki/%E8%81%AA%E6%98%8E" TargetMode="External"/><Relationship Id="rId922" Type="http://schemas.openxmlformats.org/officeDocument/2006/relationships/hyperlink" Target="https://en.wiktionary.org/wiki/%E5%85%AC%E5%8F%B8" TargetMode="External"/><Relationship Id="rId1138" Type="http://schemas.openxmlformats.org/officeDocument/2006/relationships/hyperlink" Target="https://en.wiktionary.org/wiki/%E6%95%AC%E7%88%B1" TargetMode="External"/><Relationship Id="rId1345" Type="http://schemas.openxmlformats.org/officeDocument/2006/relationships/hyperlink" Target="https://en.wiktionary.org/wiki/%E7%89%87%E9%9D%A2" TargetMode="External"/><Relationship Id="rId1552" Type="http://schemas.openxmlformats.org/officeDocument/2006/relationships/hyperlink" Target="https://en.wiktionary.org/wiki/%E9%80%9F%E5%BA%A6" TargetMode="External"/><Relationship Id="rId1205" Type="http://schemas.openxmlformats.org/officeDocument/2006/relationships/hyperlink" Target="https://en.wiktionary.org/wiki/%E8%80%81%E7%99%BE%E5%A7%93" TargetMode="External"/><Relationship Id="rId1857" Type="http://schemas.openxmlformats.org/officeDocument/2006/relationships/hyperlink" Target="https://en.wiktionary.org/wiki/%E9%80%A0%E5%8F%A5" TargetMode="External"/><Relationship Id="rId51" Type="http://schemas.openxmlformats.org/officeDocument/2006/relationships/hyperlink" Target="https://en.wiktionary.org/wiki/%E6%B2%96" TargetMode="External"/><Relationship Id="rId1412" Type="http://schemas.openxmlformats.org/officeDocument/2006/relationships/hyperlink" Target="https://en.wiktionary.org/wiki/%E7%BC%BA%E4%B9%8F" TargetMode="External"/><Relationship Id="rId1717" Type="http://schemas.openxmlformats.org/officeDocument/2006/relationships/hyperlink" Target="https://en.wiktionary.org/wiki/%E6%80%A7%E8%B4%A8" TargetMode="External"/><Relationship Id="rId1924" Type="http://schemas.openxmlformats.org/officeDocument/2006/relationships/hyperlink" Target="https://en.wiktionary.org/wiki/%E7%A7%8D%E5%AD%90" TargetMode="External"/><Relationship Id="rId298" Type="http://schemas.openxmlformats.org/officeDocument/2006/relationships/hyperlink" Target="https://en.wiktionary.org/wiki/%E6%8E%92" TargetMode="External"/><Relationship Id="rId158" Type="http://schemas.openxmlformats.org/officeDocument/2006/relationships/hyperlink" Target="https://en.wiktionary.org/wiki/%E5%90%AB" TargetMode="External"/><Relationship Id="rId365" Type="http://schemas.openxmlformats.org/officeDocument/2006/relationships/hyperlink" Target="https://en.wiktionary.org/wiki/%E5%82%BB" TargetMode="External"/><Relationship Id="rId572" Type="http://schemas.openxmlformats.org/officeDocument/2006/relationships/hyperlink" Target="https://en.wiktionary.org/wiki/%E4%BF%9D%E8%AF%81" TargetMode="External"/><Relationship Id="rId225" Type="http://schemas.openxmlformats.org/officeDocument/2006/relationships/hyperlink" Target="https://en.wiktionary.org/wiki/%E8%82%AF" TargetMode="External"/><Relationship Id="rId432" Type="http://schemas.openxmlformats.org/officeDocument/2006/relationships/hyperlink" Target="https://en.wiktionary.org/wiki/%E5%93%87" TargetMode="External"/><Relationship Id="rId877" Type="http://schemas.openxmlformats.org/officeDocument/2006/relationships/hyperlink" Target="https://en.wiktionary.org/wiki/%E6%94%B9%E5%96%84" TargetMode="External"/><Relationship Id="rId1062" Type="http://schemas.openxmlformats.org/officeDocument/2006/relationships/hyperlink" Target="https://en.wiktionary.org/wiki/%E5%8A%A0%E4%BB%A5" TargetMode="External"/><Relationship Id="rId737" Type="http://schemas.openxmlformats.org/officeDocument/2006/relationships/hyperlink" Target="https://en.wiktionary.org/wiki/%E5%A4%A7%E4%BA%BA" TargetMode="External"/><Relationship Id="rId944" Type="http://schemas.openxmlformats.org/officeDocument/2006/relationships/hyperlink" Target="https://en.wiktionary.org/wiki/%E6%8C%82%E5%8F%B7" TargetMode="External"/><Relationship Id="rId1367" Type="http://schemas.openxmlformats.org/officeDocument/2006/relationships/hyperlink" Target="https://en.wiktionary.org/wiki/%E5%85%B6%E4%BB%96" TargetMode="External"/><Relationship Id="rId1574" Type="http://schemas.openxmlformats.org/officeDocument/2006/relationships/hyperlink" Target="https://en.wiktionary.org/wiki/%E4%BD%93%E8%82%B2%E5%9C%BA" TargetMode="External"/><Relationship Id="rId1781" Type="http://schemas.openxmlformats.org/officeDocument/2006/relationships/hyperlink" Target="https://en.wiktionary.org/wiki/%E6%84%8F%E5%A4%96" TargetMode="External"/><Relationship Id="rId73" Type="http://schemas.openxmlformats.org/officeDocument/2006/relationships/hyperlink" Target="https://en.wiktionary.org/wiki/%E5%96%AE" TargetMode="External"/><Relationship Id="rId804" Type="http://schemas.openxmlformats.org/officeDocument/2006/relationships/hyperlink" Target="https://en.wiktionary.org/wiki/%E8%B1%86%E8%85%90" TargetMode="External"/><Relationship Id="rId1227" Type="http://schemas.openxmlformats.org/officeDocument/2006/relationships/hyperlink" Target="https://en.wiktionary.org/wiki/%E7%90%86%E7%94%B1" TargetMode="External"/><Relationship Id="rId1434" Type="http://schemas.openxmlformats.org/officeDocument/2006/relationships/hyperlink" Target="https://en.wiktionary.org/wiki/%E4%BB%BB%E5%8A%A1" TargetMode="External"/><Relationship Id="rId1641" Type="http://schemas.openxmlformats.org/officeDocument/2006/relationships/hyperlink" Target="https://en.wiktionary.org/wiki/%E8%A5%BF%E6%96%B9" TargetMode="External"/><Relationship Id="rId1879" Type="http://schemas.openxmlformats.org/officeDocument/2006/relationships/hyperlink" Target="https://en.wiktionary.org/wiki/%E4%BA%89%E8%AE%BA" TargetMode="External"/><Relationship Id="rId1501" Type="http://schemas.openxmlformats.org/officeDocument/2006/relationships/hyperlink" Target="https://en.wiktionary.org/wiki/%E9%A3%9F%E7%89%A9" TargetMode="External"/><Relationship Id="rId1739" Type="http://schemas.openxmlformats.org/officeDocument/2006/relationships/hyperlink" Target="https://en.wiktionary.org/wiki/%E4%B8%A5%E6%A0%BC" TargetMode="External"/><Relationship Id="rId1946" Type="http://schemas.openxmlformats.org/officeDocument/2006/relationships/hyperlink" Target="https://en.wiktionary.org/wiki/%E4%B8%93%E5%BF%83" TargetMode="External"/><Relationship Id="rId1806" Type="http://schemas.openxmlformats.org/officeDocument/2006/relationships/hyperlink" Target="https://en.wiktionary.org/wiki/%E4%BC%98%E8%89%AF" TargetMode="External"/><Relationship Id="rId387" Type="http://schemas.openxmlformats.org/officeDocument/2006/relationships/hyperlink" Target="https://en.wiktionary.org/wiki/%E6%95%B8" TargetMode="External"/><Relationship Id="rId594" Type="http://schemas.openxmlformats.org/officeDocument/2006/relationships/hyperlink" Target="https://en.wiktionary.org/wiki/%E5%BF%85%E8%A6%81" TargetMode="External"/><Relationship Id="rId247" Type="http://schemas.openxmlformats.org/officeDocument/2006/relationships/hyperlink" Target="https://en.wiktionary.org/wiki/%E4%BE%8B" TargetMode="External"/><Relationship Id="rId899" Type="http://schemas.openxmlformats.org/officeDocument/2006/relationships/hyperlink" Target="https://en.wiktionary.org/wiki/%E5%91%8A%E5%88%AB" TargetMode="External"/><Relationship Id="rId1084" Type="http://schemas.openxmlformats.org/officeDocument/2006/relationships/hyperlink" Target="https://en.wiktionary.org/wiki/%E9%99%8D%E4%BD%8E" TargetMode="External"/><Relationship Id="rId107" Type="http://schemas.openxmlformats.org/officeDocument/2006/relationships/hyperlink" Target="https://en.wiktionary.org/wiki/%E5%99%B8" TargetMode="External"/><Relationship Id="rId454" Type="http://schemas.openxmlformats.org/officeDocument/2006/relationships/hyperlink" Target="https://en.wiktionary.org/wiki/%E7%B7%9A" TargetMode="External"/><Relationship Id="rId661" Type="http://schemas.openxmlformats.org/officeDocument/2006/relationships/hyperlink" Target="https://en.wiktionary.org/wiki/%E9%95%BF%E9%80%94" TargetMode="External"/><Relationship Id="rId759" Type="http://schemas.openxmlformats.org/officeDocument/2006/relationships/hyperlink" Target="https://en.wiktionary.org/wiki/%E5%88%B0%E5%A4%84" TargetMode="External"/><Relationship Id="rId966" Type="http://schemas.openxmlformats.org/officeDocument/2006/relationships/hyperlink" Target="https://en.wiktionary.org/wiki/%E5%9B%BD%E9%99%85" TargetMode="External"/><Relationship Id="rId1291" Type="http://schemas.openxmlformats.org/officeDocument/2006/relationships/hyperlink" Target="https://en.wiktionary.org/wiki/%E9%9D%A2%E7%A7%AF" TargetMode="External"/><Relationship Id="rId1389" Type="http://schemas.openxmlformats.org/officeDocument/2006/relationships/hyperlink" Target="https://en.wiktionary.org/wiki/%E5%BC%BA%E8%B0%83" TargetMode="External"/><Relationship Id="rId1596" Type="http://schemas.openxmlformats.org/officeDocument/2006/relationships/hyperlink" Target="https://en.wiktionary.org/wiki/%E5%9C%9F%E8%B1%86" TargetMode="External"/><Relationship Id="rId314" Type="http://schemas.openxmlformats.org/officeDocument/2006/relationships/hyperlink" Target="https://en.wiktionary.org/wiki/%E9%A8%99" TargetMode="External"/><Relationship Id="rId521" Type="http://schemas.openxmlformats.org/officeDocument/2006/relationships/hyperlink" Target="https://en.wiktionary.org/wiki/%E6%AD%A3" TargetMode="External"/><Relationship Id="rId619" Type="http://schemas.openxmlformats.org/officeDocument/2006/relationships/hyperlink" Target="https://en.wiktionary.org/wiki/%E4%B8%8D%E5%A4%A7" TargetMode="External"/><Relationship Id="rId1151" Type="http://schemas.openxmlformats.org/officeDocument/2006/relationships/hyperlink" Target="https://en.wiktionary.org/wiki/%E4%BF%B1%E4%B9%90%E9%83%A8" TargetMode="External"/><Relationship Id="rId1249" Type="http://schemas.openxmlformats.org/officeDocument/2006/relationships/hyperlink" Target="https://en.wiktionary.org/wiki/%E9%9B%B6%E9%92%B1" TargetMode="External"/><Relationship Id="rId95" Type="http://schemas.openxmlformats.org/officeDocument/2006/relationships/hyperlink" Target="https://en.wiktionary.org/wiki/%E5%AE%9A" TargetMode="External"/><Relationship Id="rId826" Type="http://schemas.openxmlformats.org/officeDocument/2006/relationships/hyperlink" Target="https://en.wiktionary.org/wiki/%E5%8F%91%E8%BE%BE" TargetMode="External"/><Relationship Id="rId1011" Type="http://schemas.openxmlformats.org/officeDocument/2006/relationships/hyperlink" Target="https://en.wiktionary.org/wiki/%E6%AC%A2%E9%80%81" TargetMode="External"/><Relationship Id="rId1109" Type="http://schemas.openxmlformats.org/officeDocument/2006/relationships/hyperlink" Target="https://en.wiktionary.org/wiki/%E8%8A%82%E7%BA%A6" TargetMode="External"/><Relationship Id="rId1456" Type="http://schemas.openxmlformats.org/officeDocument/2006/relationships/hyperlink" Target="https://en.wiktionary.org/wiki/%E5%95%86%E9%87%8F" TargetMode="External"/><Relationship Id="rId1663" Type="http://schemas.openxmlformats.org/officeDocument/2006/relationships/hyperlink" Target="https://en.wiktionary.org/wiki/%E7%8E%B0%E4%BB%A3%E5%8C%96" TargetMode="External"/><Relationship Id="rId1870" Type="http://schemas.openxmlformats.org/officeDocument/2006/relationships/hyperlink" Target="https://en.wiktionary.org/wiki/%E6%8B%9B%E5%91%BC" TargetMode="External"/><Relationship Id="rId1968" Type="http://schemas.openxmlformats.org/officeDocument/2006/relationships/hyperlink" Target="https://en.wiktionary.org/wiki/%E6%80%BB%E7%BB%93" TargetMode="External"/><Relationship Id="rId1316" Type="http://schemas.openxmlformats.org/officeDocument/2006/relationships/hyperlink" Target="https://en.wiktionary.org/wiki/%E7%94%B7%E4%BA%BA" TargetMode="External"/><Relationship Id="rId1523" Type="http://schemas.openxmlformats.org/officeDocument/2006/relationships/hyperlink" Target="https://en.wiktionary.org/wiki/%E6%89%8B%E6%9C%AF" TargetMode="External"/><Relationship Id="rId1730" Type="http://schemas.openxmlformats.org/officeDocument/2006/relationships/hyperlink" Target="https://en.wiktionary.org/wiki/%E5%AD%A6%E6%9C%AF" TargetMode="External"/><Relationship Id="rId22" Type="http://schemas.openxmlformats.org/officeDocument/2006/relationships/hyperlink" Target="https://en.wiktionary.org/wiki/%E6%89%81" TargetMode="External"/><Relationship Id="rId1828" Type="http://schemas.openxmlformats.org/officeDocument/2006/relationships/hyperlink" Target="https://en.wiktionary.org/wiki/%E8%AF%AD%E9%9F%B3" TargetMode="External"/><Relationship Id="rId171" Type="http://schemas.openxmlformats.org/officeDocument/2006/relationships/hyperlink" Target="https://en.wiktionary.org/wiki/%E5%8C%96" TargetMode="External"/><Relationship Id="rId269" Type="http://schemas.openxmlformats.org/officeDocument/2006/relationships/hyperlink" Target="https://en.wiktionary.org/wiki/%E8%B2%93" TargetMode="External"/><Relationship Id="rId476" Type="http://schemas.openxmlformats.org/officeDocument/2006/relationships/hyperlink" Target="https://en.wiktionary.org/wiki/%E6%B2%BF" TargetMode="External"/><Relationship Id="rId683" Type="http://schemas.openxmlformats.org/officeDocument/2006/relationships/hyperlink" Target="https://en.wiktionary.org/wiki/%E7%BF%85%E8%86%80" TargetMode="External"/><Relationship Id="rId890" Type="http://schemas.openxmlformats.org/officeDocument/2006/relationships/hyperlink" Target="https://en.wiktionary.org/wiki/%E6%84%9F%E6%BF%80" TargetMode="External"/><Relationship Id="rId129" Type="http://schemas.openxmlformats.org/officeDocument/2006/relationships/hyperlink" Target="https://en.wiktionary.org/wiki/%E8%A9%B2" TargetMode="External"/><Relationship Id="rId336" Type="http://schemas.openxmlformats.org/officeDocument/2006/relationships/hyperlink" Target="https://en.wiktionary.org/wiki/%E6%B1%82" TargetMode="External"/><Relationship Id="rId543" Type="http://schemas.openxmlformats.org/officeDocument/2006/relationships/hyperlink" Target="https://en.wiktionary.org/wiki/%E9%98%BF%E5%A7%A8" TargetMode="External"/><Relationship Id="rId988" Type="http://schemas.openxmlformats.org/officeDocument/2006/relationships/hyperlink" Target="https://en.wiktionary.org/wiki/%E5%90%88%E7%90%86" TargetMode="External"/><Relationship Id="rId1173" Type="http://schemas.openxmlformats.org/officeDocument/2006/relationships/hyperlink" Target="https://en.wiktionary.org/wiki/%E7%A7%91%E5%AD%A6%E5%AE%B6" TargetMode="External"/><Relationship Id="rId1380" Type="http://schemas.openxmlformats.org/officeDocument/2006/relationships/hyperlink" Target="https://en.wiktionary.org/wiki/%E5%8D%83%E4%B8%87" TargetMode="External"/><Relationship Id="rId403" Type="http://schemas.openxmlformats.org/officeDocument/2006/relationships/hyperlink" Target="https://en.wiktionary.org/wiki/%E7%87%99" TargetMode="External"/><Relationship Id="rId750" Type="http://schemas.openxmlformats.org/officeDocument/2006/relationships/hyperlink" Target="https://en.wiktionary.org/wiki/%E5%BD%93%E2%80%A6%E2%80%A6%E7%9A%84%E6%97%B6%E5%80%99" TargetMode="External"/><Relationship Id="rId848" Type="http://schemas.openxmlformats.org/officeDocument/2006/relationships/hyperlink" Target="https://en.wiktionary.org/wiki/%E4%BB%BF%E4%BD%9B" TargetMode="External"/><Relationship Id="rId1033" Type="http://schemas.openxmlformats.org/officeDocument/2006/relationships/hyperlink" Target="https://en.wiktionary.org/wiki/%E6%9C%BA%E5%85%B3" TargetMode="External"/><Relationship Id="rId1478" Type="http://schemas.openxmlformats.org/officeDocument/2006/relationships/hyperlink" Target="https://en.wiktionary.org/wiki/%E7%94%9F%E5%91%BD" TargetMode="External"/><Relationship Id="rId1685" Type="http://schemas.openxmlformats.org/officeDocument/2006/relationships/hyperlink" Target="https://en.wiktionary.org/wiki/%E6%B6%88%E5%8C%96" TargetMode="External"/><Relationship Id="rId1892" Type="http://schemas.openxmlformats.org/officeDocument/2006/relationships/hyperlink" Target="https://en.wiktionary.org/wiki/%E4%B9%8B%E4%B8%8B" TargetMode="External"/><Relationship Id="rId610" Type="http://schemas.openxmlformats.org/officeDocument/2006/relationships/hyperlink" Target="https://en.wiktionary.org/wiki/%E7%8E%BB%E7%92%83" TargetMode="External"/><Relationship Id="rId708" Type="http://schemas.openxmlformats.org/officeDocument/2006/relationships/hyperlink" Target="https://en.wiktionary.org/wiki/%E6%AD%A4%E5%A4%96" TargetMode="External"/><Relationship Id="rId915" Type="http://schemas.openxmlformats.org/officeDocument/2006/relationships/hyperlink" Target="https://en.wiktionary.org/wiki/%E5%B7%A5%E5%85%B7" TargetMode="External"/><Relationship Id="rId1240" Type="http://schemas.openxmlformats.org/officeDocument/2006/relationships/hyperlink" Target="https://en.wiktionary.org/wiki/%E8%81%94%E6%AC%A2" TargetMode="External"/><Relationship Id="rId1338" Type="http://schemas.openxmlformats.org/officeDocument/2006/relationships/hyperlink" Target="https://en.wiktionary.org/wiki/%E9%85%8D%E5%90%88" TargetMode="External"/><Relationship Id="rId1545" Type="http://schemas.openxmlformats.org/officeDocument/2006/relationships/hyperlink" Target="https://en.wiktionary.org/wiki/%E6%B0%B4%E6%B3%A5" TargetMode="External"/><Relationship Id="rId1100" Type="http://schemas.openxmlformats.org/officeDocument/2006/relationships/hyperlink" Target="https://en.wiktionary.org/wiki/%E9%98%B6%E7%BA%A7" TargetMode="External"/><Relationship Id="rId1405" Type="http://schemas.openxmlformats.org/officeDocument/2006/relationships/hyperlink" Target="https://en.wiktionary.org/wiki/%E8%AF%B7%E6%B1%82" TargetMode="External"/><Relationship Id="rId1752" Type="http://schemas.openxmlformats.org/officeDocument/2006/relationships/hyperlink" Target="https://en.wiktionary.org/wiki/%E4%B8%9A%E4%BD%99" TargetMode="External"/><Relationship Id="rId44" Type="http://schemas.openxmlformats.org/officeDocument/2006/relationships/hyperlink" Target="https://en.wiktionary.org/wiki/%E8%B6%85" TargetMode="External"/><Relationship Id="rId1612" Type="http://schemas.openxmlformats.org/officeDocument/2006/relationships/hyperlink" Target="https://en.wiktionary.org/wiki/%E8%BF%9D%E5%8F%8D" TargetMode="External"/><Relationship Id="rId1917" Type="http://schemas.openxmlformats.org/officeDocument/2006/relationships/hyperlink" Target="https://en.wiktionary.org/wiki/%E8%B4%A8%E9%87%8F" TargetMode="External"/><Relationship Id="rId193" Type="http://schemas.openxmlformats.org/officeDocument/2006/relationships/hyperlink" Target="https://en.wiktionary.org/wiki/%E6%B8%9B" TargetMode="External"/><Relationship Id="rId498" Type="http://schemas.openxmlformats.org/officeDocument/2006/relationships/hyperlink" Target="https://en.wiktionary.org/wiki/%E5%93%A1" TargetMode="External"/><Relationship Id="rId260" Type="http://schemas.openxmlformats.org/officeDocument/2006/relationships/hyperlink" Target="https://en.wiktionary.org/wiki/%E9%BE%8D" TargetMode="External"/><Relationship Id="rId120" Type="http://schemas.openxmlformats.org/officeDocument/2006/relationships/hyperlink" Target="https://en.wiktionary.org/wiki/%E8%B2%BB" TargetMode="External"/><Relationship Id="rId358" Type="http://schemas.openxmlformats.org/officeDocument/2006/relationships/hyperlink" Target="https://en.wiktionary.org/wiki/%E6%92%92" TargetMode="External"/><Relationship Id="rId565" Type="http://schemas.openxmlformats.org/officeDocument/2006/relationships/hyperlink" Target="https://en.wiktionary.org/wiki/%E5%8C%85%E5%AD%90" TargetMode="External"/><Relationship Id="rId772" Type="http://schemas.openxmlformats.org/officeDocument/2006/relationships/hyperlink" Target="https://en.wiktionary.org/wiki/%E6%95%8C%E4%BA%BA" TargetMode="External"/><Relationship Id="rId1195" Type="http://schemas.openxmlformats.org/officeDocument/2006/relationships/hyperlink" Target="https://en.wiktionary.org/wiki/%E5%BF%AB%E4%B9%90" TargetMode="External"/><Relationship Id="rId218" Type="http://schemas.openxmlformats.org/officeDocument/2006/relationships/hyperlink" Target="https://en.wiktionary.org/wiki/%E8%80%83" TargetMode="External"/><Relationship Id="rId425" Type="http://schemas.openxmlformats.org/officeDocument/2006/relationships/hyperlink" Target="https://en.wiktionary.org/wiki/%E5%9C%96" TargetMode="External"/><Relationship Id="rId632" Type="http://schemas.openxmlformats.org/officeDocument/2006/relationships/hyperlink" Target="https://en.wiktionary.org/wiki/%E4%B8%8D%E6%98%AF%E5%90%97" TargetMode="External"/><Relationship Id="rId1055" Type="http://schemas.openxmlformats.org/officeDocument/2006/relationships/hyperlink" Target="https://en.wiktionary.org/wiki/%E6%8A%80%E6%9C%AF%E5%91%98" TargetMode="External"/><Relationship Id="rId1262" Type="http://schemas.openxmlformats.org/officeDocument/2006/relationships/hyperlink" Target="https://en.wiktionary.org/wiki/%E8%BD%AE%E8%88%B9" TargetMode="External"/><Relationship Id="rId937" Type="http://schemas.openxmlformats.org/officeDocument/2006/relationships/hyperlink" Target="https://en.wiktionary.org/wiki/%E9%AA%A8%E5%A4%B4" TargetMode="External"/><Relationship Id="rId1122" Type="http://schemas.openxmlformats.org/officeDocument/2006/relationships/hyperlink" Target="https://en.wiktionary.org/wiki/%E5%B0%BD%E9%87%8F" TargetMode="External"/><Relationship Id="rId1567" Type="http://schemas.openxmlformats.org/officeDocument/2006/relationships/hyperlink" Target="https://en.wiktionary.org/wiki/%E6%8F%90%E5%80%A1" TargetMode="External"/><Relationship Id="rId1774" Type="http://schemas.openxmlformats.org/officeDocument/2006/relationships/hyperlink" Target="https://en.wiktionary.org/wiki/%E4%BB%A5%E6%9D%A5" TargetMode="External"/><Relationship Id="rId1981" Type="http://schemas.openxmlformats.org/officeDocument/2006/relationships/hyperlink" Target="https://en.wiktionary.org/wiki/%E4%BD%9C%E6%96%87" TargetMode="External"/><Relationship Id="rId66" Type="http://schemas.openxmlformats.org/officeDocument/2006/relationships/hyperlink" Target="https://en.wiktionary.org/wiki/%E5%AF%B8" TargetMode="External"/><Relationship Id="rId1427" Type="http://schemas.openxmlformats.org/officeDocument/2006/relationships/hyperlink" Target="https://en.wiktionary.org/wiki/%E4%BA%BA%E5%8F%A3" TargetMode="External"/><Relationship Id="rId1634" Type="http://schemas.openxmlformats.org/officeDocument/2006/relationships/hyperlink" Target="https://en.wiktionary.org/wiki/%E6%AD%A6%E6%9C%AF" TargetMode="External"/><Relationship Id="rId1841" Type="http://schemas.openxmlformats.org/officeDocument/2006/relationships/hyperlink" Target="https://en.wiktionary.org/wiki/%E9%98%85%E8%AF%BB" TargetMode="External"/><Relationship Id="rId1939" Type="http://schemas.openxmlformats.org/officeDocument/2006/relationships/hyperlink" Target="https://en.wiktionary.org/wiki/%E4%BD%8F%E9%99%A2" TargetMode="External"/><Relationship Id="rId1701" Type="http://schemas.openxmlformats.org/officeDocument/2006/relationships/hyperlink" Target="https://en.wiktionary.org/wiki/%E5%BF%83%E8%84%8F" TargetMode="External"/><Relationship Id="rId282" Type="http://schemas.openxmlformats.org/officeDocument/2006/relationships/hyperlink" Target="https://en.wiktionary.org/wiki/%E6%BB%85" TargetMode="External"/><Relationship Id="rId587" Type="http://schemas.openxmlformats.org/officeDocument/2006/relationships/hyperlink" Target="https://en.wiktionary.org/wiki/%E6%9C%AC%E4%BA%8B" TargetMode="External"/><Relationship Id="rId8" Type="http://schemas.openxmlformats.org/officeDocument/2006/relationships/hyperlink" Target="https://en.wiktionary.org/wiki/%E7%99%BD" TargetMode="External"/><Relationship Id="rId142" Type="http://schemas.openxmlformats.org/officeDocument/2006/relationships/hyperlink" Target="https://en.wiktionary.org/wiki/%E5%85%B1" TargetMode="External"/><Relationship Id="rId447" Type="http://schemas.openxmlformats.org/officeDocument/2006/relationships/hyperlink" Target="https://en.wiktionary.org/wiki/%E5%90%B8" TargetMode="External"/><Relationship Id="rId794" Type="http://schemas.openxmlformats.org/officeDocument/2006/relationships/hyperlink" Target="https://en.wiktionary.org/wiki/%E4%B8%9C%E9%9D%A2" TargetMode="External"/><Relationship Id="rId1077" Type="http://schemas.openxmlformats.org/officeDocument/2006/relationships/hyperlink" Target="https://en.wiktionary.org/wiki/%E5%BB%BA%E8%AE%AE" TargetMode="External"/><Relationship Id="rId654" Type="http://schemas.openxmlformats.org/officeDocument/2006/relationships/hyperlink" Target="https://en.wiktionary.org/wiki/%E5%8F%89%E5%AD%90" TargetMode="External"/><Relationship Id="rId861" Type="http://schemas.openxmlformats.org/officeDocument/2006/relationships/hyperlink" Target="https://en.wiktionary.org/wiki/%E5%A5%8B%E6%96%97" TargetMode="External"/><Relationship Id="rId959" Type="http://schemas.openxmlformats.org/officeDocument/2006/relationships/hyperlink" Target="https://en.wiktionary.org/wiki/%E5%B9%BF%E5%A4%A7" TargetMode="External"/><Relationship Id="rId1284" Type="http://schemas.openxmlformats.org/officeDocument/2006/relationships/hyperlink" Target="https://en.wiktionary.org/wiki/%E7%BE%8E%E6%9C%AF" TargetMode="External"/><Relationship Id="rId1491" Type="http://schemas.openxmlformats.org/officeDocument/2006/relationships/hyperlink" Target="https://en.wiktionary.org/wiki/%E7%9F%B3%E6%B2%B9" TargetMode="External"/><Relationship Id="rId1589" Type="http://schemas.openxmlformats.org/officeDocument/2006/relationships/hyperlink" Target="https://en.wiktionary.org/wiki/%E7%97%9B%E8%8B%A6" TargetMode="External"/><Relationship Id="rId307" Type="http://schemas.openxmlformats.org/officeDocument/2006/relationships/hyperlink" Target="https://en.wiktionary.org/wiki/%E7%9B%86" TargetMode="External"/><Relationship Id="rId514" Type="http://schemas.openxmlformats.org/officeDocument/2006/relationships/hyperlink" Target="https://en.wiktionary.org/wiki/%E8%91%97" TargetMode="External"/><Relationship Id="rId721" Type="http://schemas.openxmlformats.org/officeDocument/2006/relationships/hyperlink" Target="https://en.wiktionary.org/wiki/%E7%AD%94%E5%8D%B7" TargetMode="External"/><Relationship Id="rId1144" Type="http://schemas.openxmlformats.org/officeDocument/2006/relationships/hyperlink" Target="https://en.wiktionary.org/wiki/%E5%B1%80%E9%95%BF" TargetMode="External"/><Relationship Id="rId1351" Type="http://schemas.openxmlformats.org/officeDocument/2006/relationships/hyperlink" Target="https://en.wiktionary.org/wiki/%E5%B9%B3%E7%AD%89" TargetMode="External"/><Relationship Id="rId1449" Type="http://schemas.openxmlformats.org/officeDocument/2006/relationships/hyperlink" Target="https://en.wiktionary.org/wiki/%E6%B2%99%E6%BC%A0" TargetMode="External"/><Relationship Id="rId1796" Type="http://schemas.openxmlformats.org/officeDocument/2006/relationships/hyperlink" Target="https://en.wiktionary.org/wiki/%E5%BD%B1%E5%AD%90" TargetMode="External"/><Relationship Id="rId88" Type="http://schemas.openxmlformats.org/officeDocument/2006/relationships/hyperlink" Target="https://en.wiktionary.org/wiki/%E5%BA%97" TargetMode="External"/><Relationship Id="rId819" Type="http://schemas.openxmlformats.org/officeDocument/2006/relationships/hyperlink" Target="https://en.wiktionary.org/wiki/%E5%AF%B9%E8%B1%A1" TargetMode="External"/><Relationship Id="rId1004" Type="http://schemas.openxmlformats.org/officeDocument/2006/relationships/hyperlink" Target="https://en.wiktionary.org/wiki/%E7%B3%8A%E6%B6%82" TargetMode="External"/><Relationship Id="rId1211" Type="http://schemas.openxmlformats.org/officeDocument/2006/relationships/hyperlink" Target="https://en.wiktionary.org/wiki/%E8%80%81%E4%BA%BA" TargetMode="External"/><Relationship Id="rId1656" Type="http://schemas.openxmlformats.org/officeDocument/2006/relationships/hyperlink" Target="https://en.wiktionary.org/wiki/%E5%85%88%E5%90%8E" TargetMode="External"/><Relationship Id="rId1863" Type="http://schemas.openxmlformats.org/officeDocument/2006/relationships/hyperlink" Target="https://en.wiktionary.org/wiki/%E6%88%98%E6%96%97" TargetMode="External"/><Relationship Id="rId1309" Type="http://schemas.openxmlformats.org/officeDocument/2006/relationships/hyperlink" Target="https://en.wiktionary.org/wiki/%E5%93%AA%E6%80%95" TargetMode="External"/><Relationship Id="rId1516" Type="http://schemas.openxmlformats.org/officeDocument/2006/relationships/hyperlink" Target="https://en.wiktionary.org/wiki/%E9%80%82%E5%BA%94" TargetMode="External"/><Relationship Id="rId1723" Type="http://schemas.openxmlformats.org/officeDocument/2006/relationships/hyperlink" Target="https://en.wiktionary.org/wiki/%E8%99%9A%E5%BF%83" TargetMode="External"/><Relationship Id="rId1930" Type="http://schemas.openxmlformats.org/officeDocument/2006/relationships/hyperlink" Target="https://en.wiktionary.org/wiki/%E7%AB%B9%E5%AD%90" TargetMode="External"/><Relationship Id="rId15" Type="http://schemas.openxmlformats.org/officeDocument/2006/relationships/hyperlink" Target="https://en.wiktionary.org/wiki/%E8%83%8C" TargetMode="External"/><Relationship Id="rId164" Type="http://schemas.openxmlformats.org/officeDocument/2006/relationships/hyperlink" Target="https://en.wiktionary.org/wiki/%E6%81%A8" TargetMode="External"/><Relationship Id="rId371" Type="http://schemas.openxmlformats.org/officeDocument/2006/relationships/hyperlink" Target="https://en.wiktionary.org/wiki/%E8%9B%87" TargetMode="External"/><Relationship Id="rId469" Type="http://schemas.openxmlformats.org/officeDocument/2006/relationships/hyperlink" Target="https://en.wiktionary.org/wiki/%E8%A8%B1" TargetMode="External"/><Relationship Id="rId676" Type="http://schemas.openxmlformats.org/officeDocument/2006/relationships/hyperlink" Target="https://en.wiktionary.org/wiki/%E6%88%90%E7%86%9F" TargetMode="External"/><Relationship Id="rId883" Type="http://schemas.openxmlformats.org/officeDocument/2006/relationships/hyperlink" Target="https://en.wiktionary.org/wiki/%E5%B9%B2%E8%84%86" TargetMode="External"/><Relationship Id="rId1099" Type="http://schemas.openxmlformats.org/officeDocument/2006/relationships/hyperlink" Target="https://en.wiktionary.org/wiki/%E9%98%B6%E6%AE%B5" TargetMode="External"/><Relationship Id="rId231" Type="http://schemas.openxmlformats.org/officeDocument/2006/relationships/hyperlink" Target="https://en.wiktionary.org/wiki/%E6%AC%BE" TargetMode="External"/><Relationship Id="rId329" Type="http://schemas.openxmlformats.org/officeDocument/2006/relationships/hyperlink" Target="https://en.wiktionary.org/wiki/%E7%9E%A7" TargetMode="External"/><Relationship Id="rId536" Type="http://schemas.openxmlformats.org/officeDocument/2006/relationships/hyperlink" Target="https://en.wiktionary.org/wiki/%E6%8D%89" TargetMode="External"/><Relationship Id="rId1166" Type="http://schemas.openxmlformats.org/officeDocument/2006/relationships/hyperlink" Target="https://en.wiktionary.org/wiki/%E5%BC%80%E5%B1%95" TargetMode="External"/><Relationship Id="rId1373" Type="http://schemas.openxmlformats.org/officeDocument/2006/relationships/hyperlink" Target="https://en.wiktionary.org/wiki/%E4%BC%81%E5%9B%BE" TargetMode="External"/><Relationship Id="rId743" Type="http://schemas.openxmlformats.org/officeDocument/2006/relationships/hyperlink" Target="https://en.wiktionary.org/wiki/%E4%BB%A3%E6%9B%BF" TargetMode="External"/><Relationship Id="rId950" Type="http://schemas.openxmlformats.org/officeDocument/2006/relationships/hyperlink" Target="https://en.wiktionary.org/wiki/%E8%A7%82%E4%BC%97" TargetMode="External"/><Relationship Id="rId1026" Type="http://schemas.openxmlformats.org/officeDocument/2006/relationships/hyperlink" Target="https://en.wiktionary.org/wiki/%E5%A9%9A%E5%A7%BB" TargetMode="External"/><Relationship Id="rId1580" Type="http://schemas.openxmlformats.org/officeDocument/2006/relationships/hyperlink" Target="https://en.wiktionary.org/wiki/%E9%93%81%E8%B7%AF" TargetMode="External"/><Relationship Id="rId1678" Type="http://schemas.openxmlformats.org/officeDocument/2006/relationships/hyperlink" Target="https://en.wiktionary.org/wiki/%E4%BA%AB%E5%8F%97" TargetMode="External"/><Relationship Id="rId1885" Type="http://schemas.openxmlformats.org/officeDocument/2006/relationships/hyperlink" Target="https://en.wiktionary.org/wiki/%E6%AD%A3%E5%A5%BD" TargetMode="External"/><Relationship Id="rId603" Type="http://schemas.openxmlformats.org/officeDocument/2006/relationships/hyperlink" Target="https://en.wiktionary.org/wiki/%E8%A1%A8%E6%98%8E" TargetMode="External"/><Relationship Id="rId810" Type="http://schemas.openxmlformats.org/officeDocument/2006/relationships/hyperlink" Target="https://en.wiktionary.org/wiki/%E7%9F%AD%E6%9C%9F" TargetMode="External"/><Relationship Id="rId908" Type="http://schemas.openxmlformats.org/officeDocument/2006/relationships/hyperlink" Target="https://en.wiktionary.org/wiki/%E6%A0%B9%E6%8D%AE" TargetMode="External"/><Relationship Id="rId1233" Type="http://schemas.openxmlformats.org/officeDocument/2006/relationships/hyperlink" Target="https://en.wiktionary.org/wiki/%E7%AB%8B%E6%96%B9" TargetMode="External"/><Relationship Id="rId1440" Type="http://schemas.openxmlformats.org/officeDocument/2006/relationships/hyperlink" Target="https://en.wiktionary.org/wiki/%E6%97%A5%E7%94%A8%E5%93%81" TargetMode="External"/><Relationship Id="rId1538" Type="http://schemas.openxmlformats.org/officeDocument/2006/relationships/hyperlink" Target="https://en.wiktionary.org/wiki/%E5%B1%9E%E4%BA%8E" TargetMode="External"/><Relationship Id="rId1300" Type="http://schemas.openxmlformats.org/officeDocument/2006/relationships/hyperlink" Target="https://en.wiktionary.org/wiki/%E5%91%BD%E4%BB%A4" TargetMode="External"/><Relationship Id="rId1745" Type="http://schemas.openxmlformats.org/officeDocument/2006/relationships/hyperlink" Target="https://en.wiktionary.org/wiki/%E7%9C%BC%E5%89%8D" TargetMode="External"/><Relationship Id="rId1952" Type="http://schemas.openxmlformats.org/officeDocument/2006/relationships/hyperlink" Target="https://en.wiktionary.org/wiki/%E7%8A%B6%E5%86%B5" TargetMode="External"/><Relationship Id="rId37" Type="http://schemas.openxmlformats.org/officeDocument/2006/relationships/hyperlink" Target="https://en.wiktionary.org/wiki/%E5%86%8A" TargetMode="External"/><Relationship Id="rId1605" Type="http://schemas.openxmlformats.org/officeDocument/2006/relationships/hyperlink" Target="https://en.wiktionary.org/wiki/%E7%BD%91%E7%90%83" TargetMode="External"/><Relationship Id="rId1812" Type="http://schemas.openxmlformats.org/officeDocument/2006/relationships/hyperlink" Target="https://en.wiktionary.org/wiki/%E6%B8%B8%E6%B3%B3%E6%B1%A0" TargetMode="External"/><Relationship Id="rId186" Type="http://schemas.openxmlformats.org/officeDocument/2006/relationships/hyperlink" Target="https://en.wiktionary.org/wiki/%E5%A4%BE" TargetMode="External"/><Relationship Id="rId393" Type="http://schemas.openxmlformats.org/officeDocument/2006/relationships/hyperlink" Target="https://en.wiktionary.org/wiki/%E7%A7%81" TargetMode="External"/><Relationship Id="rId253" Type="http://schemas.openxmlformats.org/officeDocument/2006/relationships/hyperlink" Target="https://en.wiktionary.org/wiki/%E9%87%8F" TargetMode="External"/><Relationship Id="rId460" Type="http://schemas.openxmlformats.org/officeDocument/2006/relationships/hyperlink" Target="https://en.wiktionary.org/wiki/%E6%AD%87" TargetMode="External"/><Relationship Id="rId698" Type="http://schemas.openxmlformats.org/officeDocument/2006/relationships/hyperlink" Target="https://en.wiktionary.org/wiki/%E5%88%9D%E6%AD%A5" TargetMode="External"/><Relationship Id="rId1090" Type="http://schemas.openxmlformats.org/officeDocument/2006/relationships/hyperlink" Target="https://en.wiktionary.org/wiki/%E9%83%8A%E5%8C%BA" TargetMode="External"/><Relationship Id="rId113" Type="http://schemas.openxmlformats.org/officeDocument/2006/relationships/hyperlink" Target="https://en.wiktionary.org/wiki/%E8%80%8C" TargetMode="External"/><Relationship Id="rId320" Type="http://schemas.openxmlformats.org/officeDocument/2006/relationships/hyperlink" Target="https://en.wiktionary.org/wiki/%E6%9C%9F" TargetMode="External"/><Relationship Id="rId558" Type="http://schemas.openxmlformats.org/officeDocument/2006/relationships/hyperlink" Target="https://en.wiktionary.org/wiki/%E5%8D%8A%E5%AF%BC%E4%BD%93" TargetMode="External"/><Relationship Id="rId765" Type="http://schemas.openxmlformats.org/officeDocument/2006/relationships/hyperlink" Target="https://en.wiktionary.org/wiki/%E5%BE%B7%E8%AF%AD" TargetMode="External"/><Relationship Id="rId972" Type="http://schemas.openxmlformats.org/officeDocument/2006/relationships/hyperlink" Target="https://en.wiktionary.org/wiki/%E6%B5%B7%E5%85%B3" TargetMode="External"/><Relationship Id="rId1188" Type="http://schemas.openxmlformats.org/officeDocument/2006/relationships/hyperlink" Target="https://en.wiktionary.org/wiki/%E7%A9%BA%E5%89%8D" TargetMode="External"/><Relationship Id="rId1395" Type="http://schemas.openxmlformats.org/officeDocument/2006/relationships/hyperlink" Target="https://en.wiktionary.org/wiki/%E4%BA%B2%E7%88%B1" TargetMode="External"/><Relationship Id="rId418" Type="http://schemas.openxmlformats.org/officeDocument/2006/relationships/hyperlink" Target="https://en.wiktionary.org/wiki/%E9%8A%85" TargetMode="External"/><Relationship Id="rId625" Type="http://schemas.openxmlformats.org/officeDocument/2006/relationships/hyperlink" Target="https://en.wiktionary.org/wiki/%E4%B8%8D%E8%BF%87" TargetMode="External"/><Relationship Id="rId832" Type="http://schemas.openxmlformats.org/officeDocument/2006/relationships/hyperlink" Target="https://en.wiktionary.org/wiki/%E5%8F%91%E6%89%AC" TargetMode="External"/><Relationship Id="rId1048" Type="http://schemas.openxmlformats.org/officeDocument/2006/relationships/hyperlink" Target="https://en.wiktionary.org/wiki/%E8%AE%A1%E7%AE%97" TargetMode="External"/><Relationship Id="rId1255" Type="http://schemas.openxmlformats.org/officeDocument/2006/relationships/hyperlink" Target="https://en.wiktionary.org/wiki/%E5%BD%95%E5%83%8F" TargetMode="External"/><Relationship Id="rId1462" Type="http://schemas.openxmlformats.org/officeDocument/2006/relationships/hyperlink" Target="https://en.wiktionary.org/wiki/%E4%B8%8A%E9%9D%A2" TargetMode="External"/><Relationship Id="rId1115" Type="http://schemas.openxmlformats.org/officeDocument/2006/relationships/hyperlink" Target="https://en.wiktionary.org/wiki/%E8%A7%A3%E7%AD%94" TargetMode="External"/><Relationship Id="rId1322" Type="http://schemas.openxmlformats.org/officeDocument/2006/relationships/hyperlink" Target="https://en.wiktionary.org/wiki/%E9%9A%BE%E7%9C%8B" TargetMode="External"/><Relationship Id="rId1767" Type="http://schemas.openxmlformats.org/officeDocument/2006/relationships/hyperlink" Target="https://en.wiktionary.org/wiki/%E5%8C%BB%E5%8A%A1%E5%AE%A4" TargetMode="External"/><Relationship Id="rId1974" Type="http://schemas.openxmlformats.org/officeDocument/2006/relationships/hyperlink" Target="https://en.wiktionary.org/wiki/%E5%B0%8A%E6%95%AC" TargetMode="External"/><Relationship Id="rId59" Type="http://schemas.openxmlformats.org/officeDocument/2006/relationships/hyperlink" Target="https://en.wiktionary.org/wiki/%E5%89%B5" TargetMode="External"/><Relationship Id="rId1627" Type="http://schemas.openxmlformats.org/officeDocument/2006/relationships/hyperlink" Target="https://en.wiktionary.org/wiki/%E7%A8%B3%E5%AE%9A" TargetMode="External"/><Relationship Id="rId1834" Type="http://schemas.openxmlformats.org/officeDocument/2006/relationships/hyperlink" Target="https://en.wiktionary.org/wiki/%E5%8E%9F%E5%88%99" TargetMode="External"/><Relationship Id="rId1901" Type="http://schemas.openxmlformats.org/officeDocument/2006/relationships/hyperlink" Target="https://en.wiktionary.org/wiki/%E8%81%8C%E5%B7%A5" TargetMode="External"/><Relationship Id="rId275" Type="http://schemas.openxmlformats.org/officeDocument/2006/relationships/hyperlink" Target="https://en.wiktionary.org/wiki/%E5%A4%A2" TargetMode="External"/><Relationship Id="rId482" Type="http://schemas.openxmlformats.org/officeDocument/2006/relationships/hyperlink" Target="https://en.wiktionary.org/wiki/%E8%85%B0" TargetMode="External"/><Relationship Id="rId135" Type="http://schemas.openxmlformats.org/officeDocument/2006/relationships/hyperlink" Target="https://en.wiktionary.org/wiki/%E9%8B%BC" TargetMode="External"/><Relationship Id="rId342" Type="http://schemas.openxmlformats.org/officeDocument/2006/relationships/hyperlink" Target="https://en.wiktionary.org/wiki/%E7%BC%BA" TargetMode="External"/><Relationship Id="rId787" Type="http://schemas.openxmlformats.org/officeDocument/2006/relationships/hyperlink" Target="https://en.wiktionary.org/wiki/%E7%94%B5%E5%8F%B0" TargetMode="External"/><Relationship Id="rId994" Type="http://schemas.openxmlformats.org/officeDocument/2006/relationships/hyperlink" Target="https://en.wiktionary.org/wiki/%E7%BA%A2%E6%97%97" TargetMode="External"/><Relationship Id="rId202" Type="http://schemas.openxmlformats.org/officeDocument/2006/relationships/hyperlink" Target="https://en.wiktionary.org/wiki/%E8%A7%A3" TargetMode="External"/><Relationship Id="rId647" Type="http://schemas.openxmlformats.org/officeDocument/2006/relationships/hyperlink" Target="https://en.wiktionary.org/wiki/%E5%BD%A9%E8%89%B2" TargetMode="External"/><Relationship Id="rId854" Type="http://schemas.openxmlformats.org/officeDocument/2006/relationships/hyperlink" Target="https://en.wiktionary.org/wiki/%E8%B4%B9%E7%94%A8" TargetMode="External"/><Relationship Id="rId1277" Type="http://schemas.openxmlformats.org/officeDocument/2006/relationships/hyperlink" Target="https://en.wiktionary.org/wiki/%E6%B2%A1%E9%94%99" TargetMode="External"/><Relationship Id="rId1484" Type="http://schemas.openxmlformats.org/officeDocument/2006/relationships/hyperlink" Target="https://en.wiktionary.org/wiki/%E5%A4%B1%E5%8E%BB" TargetMode="External"/><Relationship Id="rId1691" Type="http://schemas.openxmlformats.org/officeDocument/2006/relationships/hyperlink" Target="https://en.wiktionary.org/wiki/%E5%B0%8F%E8%AF%B4" TargetMode="External"/><Relationship Id="rId507" Type="http://schemas.openxmlformats.org/officeDocument/2006/relationships/hyperlink" Target="https://en.wiktionary.org/wiki/%E6%89%8E" TargetMode="External"/><Relationship Id="rId714" Type="http://schemas.openxmlformats.org/officeDocument/2006/relationships/hyperlink" Target="https://en.wiktionary.org/wiki/%E4%BB%8E%E4%BA%8B" TargetMode="External"/><Relationship Id="rId921" Type="http://schemas.openxmlformats.org/officeDocument/2006/relationships/hyperlink" Target="https://en.wiktionary.org/wiki/%E5%85%AC%E8%B7%AF" TargetMode="External"/><Relationship Id="rId1137" Type="http://schemas.openxmlformats.org/officeDocument/2006/relationships/hyperlink" Target="https://en.wiktionary.org/wiki/%E7%AB%9E%E8%B5%9B" TargetMode="External"/><Relationship Id="rId1344" Type="http://schemas.openxmlformats.org/officeDocument/2006/relationships/hyperlink" Target="https://en.wiktionary.org/wiki/%E8%84%BE%E6%B0%94" TargetMode="External"/><Relationship Id="rId1551" Type="http://schemas.openxmlformats.org/officeDocument/2006/relationships/hyperlink" Target="https://en.wiktionary.org/wiki/%E9%80%81%E8%A1%8C" TargetMode="External"/><Relationship Id="rId1789" Type="http://schemas.openxmlformats.org/officeDocument/2006/relationships/hyperlink" Target="https://en.wiktionary.org/wiki/%E5%BA%94%E5%BD%93" TargetMode="External"/><Relationship Id="rId50" Type="http://schemas.openxmlformats.org/officeDocument/2006/relationships/hyperlink" Target="https://en.wiktionary.org/wiki/%E5%B0%BA" TargetMode="External"/><Relationship Id="rId1204" Type="http://schemas.openxmlformats.org/officeDocument/2006/relationships/hyperlink" Target="https://en.wiktionary.org/wiki/%E6%B5%AA%E8%B4%B9" TargetMode="External"/><Relationship Id="rId1411" Type="http://schemas.openxmlformats.org/officeDocument/2006/relationships/hyperlink" Target="https://en.wiktionary.org/wiki/%E7%BC%BA%E7%82%B9" TargetMode="External"/><Relationship Id="rId1649" Type="http://schemas.openxmlformats.org/officeDocument/2006/relationships/hyperlink" Target="https://en.wiktionary.org/wiki/%E7%89%BA%E7%89%B2" TargetMode="External"/><Relationship Id="rId1856" Type="http://schemas.openxmlformats.org/officeDocument/2006/relationships/hyperlink" Target="https://en.wiktionary.org/wiki/%E7%B3%9F%E7%B3%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990"/>
  <sheetViews>
    <sheetView tabSelected="1" workbookViewId="0"/>
  </sheetViews>
  <sheetFormatPr baseColWidth="10" defaultColWidth="14.5" defaultRowHeight="15.75" customHeight="1"/>
  <cols>
    <col min="1" max="1" width="41.6640625" customWidth="1"/>
    <col min="2" max="2" width="22.1640625" customWidth="1"/>
    <col min="3" max="3" width="52.5" customWidth="1"/>
  </cols>
  <sheetData>
    <row r="1" spans="1:26">
      <c r="A1" s="1" t="s">
        <v>3875</v>
      </c>
      <c r="B1" s="1" t="s">
        <v>0</v>
      </c>
      <c r="C1" s="1" t="s">
        <v>1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1" t="s">
        <v>2</v>
      </c>
      <c r="B2" s="1" t="s">
        <v>3</v>
      </c>
      <c r="C2" s="1" t="s">
        <v>4</v>
      </c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1" t="s">
        <v>5</v>
      </c>
      <c r="B3" s="1" t="s">
        <v>6</v>
      </c>
      <c r="C3" s="1" t="str">
        <f ca="1">IFERROR(__xludf.DUMMYFUNCTION("GOOGLETRANSLATE(A3,""zh"", ""en"")"),"Hey")</f>
        <v>Hey</v>
      </c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1" t="s">
        <v>7</v>
      </c>
      <c r="B4" s="1" t="s">
        <v>8</v>
      </c>
      <c r="C4" s="1" t="str">
        <f ca="1">IFERROR(__xludf.DUMMYFUNCTION("GOOGLETRANSLATE(A4,""zh"", ""en"")"),"suffer")</f>
        <v>suffer</v>
      </c>
      <c r="D4" s="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1" t="s">
        <v>9</v>
      </c>
      <c r="B5" s="1" t="s">
        <v>10</v>
      </c>
      <c r="C5" s="1" t="str">
        <f ca="1">IFERROR(__xludf.DUMMYFUNCTION("GOOGLETRANSLATE(A5,""zh"", ""en"")"),"shore")</f>
        <v>shore</v>
      </c>
      <c r="D5" s="2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1" t="s">
        <v>11</v>
      </c>
      <c r="B6" s="1" t="s">
        <v>10</v>
      </c>
      <c r="C6" s="1" t="str">
        <f ca="1">IFERROR(__xludf.DUMMYFUNCTION("GOOGLETRANSLATE(A6,""zh"", ""en"")"),"press")</f>
        <v>press</v>
      </c>
      <c r="D6" s="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1" t="s">
        <v>12</v>
      </c>
      <c r="B7" s="1" t="s">
        <v>10</v>
      </c>
      <c r="C7" s="1" t="str">
        <f ca="1">IFERROR(__xludf.DUMMYFUNCTION("GOOGLETRANSLATE(A7,""zh"", ""en"")"),"dark")</f>
        <v>dark</v>
      </c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1" t="s">
        <v>13</v>
      </c>
      <c r="B8" s="1" t="s">
        <v>14</v>
      </c>
      <c r="C8" s="1" t="str">
        <f ca="1">IFERROR(__xludf.DUMMYFUNCTION("GOOGLETRANSLATE(A8,""zh"", ""en"")"),"pull")</f>
        <v>pull</v>
      </c>
      <c r="D8" s="2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1" t="s">
        <v>15</v>
      </c>
      <c r="B9" s="1" t="s">
        <v>16</v>
      </c>
      <c r="C9" s="1" t="str">
        <f ca="1">IFERROR(__xludf.DUMMYFUNCTION("GOOGLETRANSLATE(A9,""zh"", ""en"")"),"White")</f>
        <v>White</v>
      </c>
      <c r="D9" s="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1" t="s">
        <v>17</v>
      </c>
      <c r="B10" s="1" t="s">
        <v>18</v>
      </c>
      <c r="C10" s="1" t="str">
        <f ca="1">IFERROR(__xludf.DUMMYFUNCTION("GOOGLETRANSLATE(A10,""zh"", ""en"")"),"Defeat / defeat")</f>
        <v>Defeat / defeat</v>
      </c>
      <c r="D10" s="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1" t="s">
        <v>19</v>
      </c>
      <c r="B11" s="1" t="s">
        <v>20</v>
      </c>
      <c r="C11" s="1" t="str">
        <f ca="1">IFERROR(__xludf.DUMMYFUNCTION("GOOGLETRANSLATE(A11,""zh"", ""en"")"),"board")</f>
        <v>board</v>
      </c>
      <c r="D11" s="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1" t="s">
        <v>21</v>
      </c>
      <c r="B12" s="1" t="s">
        <v>22</v>
      </c>
      <c r="C12" s="1" t="str">
        <f ca="1">IFERROR(__xludf.DUMMYFUNCTION("GOOGLETRANSLATE(A12,""zh"", ""en"")"),"Help / help")</f>
        <v>Help / help</v>
      </c>
      <c r="D12" s="2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1" t="s">
        <v>23</v>
      </c>
      <c r="B13" s="1" t="s">
        <v>24</v>
      </c>
      <c r="C13" s="1" t="str">
        <f ca="1">IFERROR(__xludf.DUMMYFUNCTION("GOOGLETRANSLATE(A13,""zh"", ""en"")"),"package")</f>
        <v>package</v>
      </c>
      <c r="D13" s="2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1" t="s">
        <v>25</v>
      </c>
      <c r="B14" s="1" t="s">
        <v>26</v>
      </c>
      <c r="C14" s="1" t="str">
        <f ca="1">IFERROR(__xludf.DUMMYFUNCTION("GOOGLETRANSLATE(A14,""zh"", ""en"")"),"Guarantee")</f>
        <v>Guarantee</v>
      </c>
      <c r="D14" s="2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1" t="s">
        <v>27</v>
      </c>
      <c r="B15" s="1" t="s">
        <v>28</v>
      </c>
      <c r="C15" s="1" t="str">
        <f ca="1">IFERROR(__xludf.DUMMYFUNCTION("GOOGLETRANSLATE(A15,""zh"", ""en"")"),"monument")</f>
        <v>monument</v>
      </c>
      <c r="D15" s="2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1" t="s">
        <v>29</v>
      </c>
      <c r="B16" s="1" t="s">
        <v>30</v>
      </c>
      <c r="C16" s="1" t="str">
        <f ca="1">IFERROR(__xludf.DUMMYFUNCTION("GOOGLETRANSLATE(A16,""zh"", ""en"")"),"Back")</f>
        <v>Back</v>
      </c>
      <c r="D16" s="2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1" t="s">
        <v>31</v>
      </c>
      <c r="B17" s="1" t="s">
        <v>32</v>
      </c>
      <c r="C17" s="1" t="str">
        <f ca="1">IFERROR(__xludf.DUMMYFUNCTION("GOOGLETRANSLATE(A17,""zh"", ""en"")"),"this")</f>
        <v>this</v>
      </c>
      <c r="D17" s="2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1" t="s">
        <v>33</v>
      </c>
      <c r="B18" s="1" t="s">
        <v>34</v>
      </c>
      <c r="C18" s="1" t="str">
        <f ca="1">IFERROR(__xludf.DUMMYFUNCTION("GOOGLETRANSLATE(A18,""zh"", ""en"")"),"stupid")</f>
        <v>stupid</v>
      </c>
      <c r="D18" s="2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1" t="s">
        <v>35</v>
      </c>
      <c r="B19" s="1" t="s">
        <v>36</v>
      </c>
      <c r="C19" s="1" t="str">
        <f ca="1">IFERROR(__xludf.DUMMYFUNCTION("GOOGLETRANSLATE(A19,""zh"", ""en"")"),"force")</f>
        <v>force</v>
      </c>
      <c r="D19" s="2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1" t="s">
        <v>37</v>
      </c>
      <c r="B20" s="1" t="s">
        <v>38</v>
      </c>
      <c r="C20" s="1" t="str">
        <f ca="1">IFERROR(__xludf.DUMMYFUNCTION("GOOGLETRANSLATE(A20,""zh"", ""en"")"),"Closed / closed")</f>
        <v>Closed / closed</v>
      </c>
      <c r="D20" s="2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1" t="s">
        <v>39</v>
      </c>
      <c r="B21" s="1" t="s">
        <v>38</v>
      </c>
      <c r="C21" s="1" t="str">
        <f ca="1">IFERROR(__xludf.DUMMYFUNCTION("GOOGLETRANSLATE(A21,""zh"", ""en"")"),"avoid")</f>
        <v>avoid</v>
      </c>
      <c r="D21" s="2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1" t="s">
        <v>40</v>
      </c>
      <c r="B22" s="1" t="s">
        <v>41</v>
      </c>
      <c r="C22" s="1" t="str">
        <f ca="1">IFERROR(__xludf.DUMMYFUNCTION("GOOGLETRANSLATE(A22,""zh"", ""en"")"),"Code / Code")</f>
        <v>Code / Code</v>
      </c>
      <c r="D22" s="2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1" t="s">
        <v>42</v>
      </c>
      <c r="B23" s="1" t="s">
        <v>43</v>
      </c>
      <c r="C23" s="1" t="str">
        <f ca="1">IFERROR(__xludf.DUMMYFUNCTION("GOOGLETRANSLATE(A23,""zh"", ""en"")"),"flat")</f>
        <v>flat</v>
      </c>
      <c r="D23" s="2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1" t="s">
        <v>44</v>
      </c>
      <c r="B24" s="1" t="s">
        <v>45</v>
      </c>
      <c r="C24" s="1" t="str">
        <f ca="1">IFERROR(__xludf.DUMMYFUNCTION("GOOGLETRANSLATE(A24,""zh"", ""en"")"),"Fool")</f>
        <v>Fool</v>
      </c>
      <c r="D24" s="2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1" t="s">
        <v>46</v>
      </c>
      <c r="B25" s="1" t="s">
        <v>45</v>
      </c>
      <c r="C25" s="1" t="str">
        <f ca="1">IFERROR(__xludf.DUMMYFUNCTION("GOOGLETRANSLATE(A25,""zh"", ""en"")"),"all over")</f>
        <v>all over</v>
      </c>
      <c r="D25" s="2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1" t="s">
        <v>47</v>
      </c>
      <c r="B26" s="1" t="s">
        <v>48</v>
      </c>
      <c r="C26" s="1" t="str">
        <f ca="1">IFERROR(__xludf.DUMMYFUNCTION("GOOGLETRANSLATE(A26,""zh"", ""en"")"),"ice")</f>
        <v>ice</v>
      </c>
      <c r="D26" s="2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1" t="s">
        <v>49</v>
      </c>
      <c r="B27" s="1" t="s">
        <v>48</v>
      </c>
      <c r="C27" s="1" t="str">
        <f ca="1">IFERROR(__xludf.DUMMYFUNCTION("GOOGLETRANSLATE(A27,""zh"", ""en"")"),"Soldier")</f>
        <v>Soldier</v>
      </c>
      <c r="D27" s="2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1" t="s">
        <v>50</v>
      </c>
      <c r="B28" s="1" t="s">
        <v>51</v>
      </c>
      <c r="C28" s="1" t="str">
        <f ca="1">IFERROR(__xludf.DUMMYFUNCTION("GOOGLETRANSLATE(A28,""zh"", ""en"")"),"And / also")</f>
        <v>And / also</v>
      </c>
      <c r="D28" s="2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1" t="s">
        <v>52</v>
      </c>
      <c r="B29" s="1" t="s">
        <v>53</v>
      </c>
      <c r="C29" s="1" t="str">
        <f ca="1">IFERROR(__xludf.DUMMYFUNCTION("GOOGLETRANSLATE(A29,""zh"", ""en"")"),"thin")</f>
        <v>thin</v>
      </c>
      <c r="D29" s="2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1" t="s">
        <v>54</v>
      </c>
      <c r="B30" s="1" t="s">
        <v>55</v>
      </c>
      <c r="C30" s="1" t="str">
        <f ca="1">IFERROR(__xludf.DUMMYFUNCTION("GOOGLETRANSLATE(A30,""zh"", ""en"")"),"Supplement")</f>
        <v>Supplement</v>
      </c>
      <c r="D30" s="2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1" t="s">
        <v>56</v>
      </c>
      <c r="B31" s="1" t="s">
        <v>55</v>
      </c>
      <c r="C31" s="1" t="str">
        <f ca="1">IFERROR(__xludf.DUMMYFUNCTION("GOOGLETRANSLATE(A31,""zh"", ""en"")"),"catch")</f>
        <v>catch</v>
      </c>
      <c r="D31" s="2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1" t="s">
        <v>57</v>
      </c>
      <c r="B32" s="1" t="s">
        <v>58</v>
      </c>
      <c r="C32" s="1" t="str">
        <f ca="1">IFERROR(__xludf.DUMMYFUNCTION("GOOGLETRANSLATE(A32,""zh"", ""en"")"),"step")</f>
        <v>step</v>
      </c>
      <c r="D32" s="2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1" t="s">
        <v>59</v>
      </c>
      <c r="B33" s="1" t="s">
        <v>58</v>
      </c>
      <c r="C33" s="1" t="str">
        <f ca="1">IFERROR(__xludf.DUMMYFUNCTION("GOOGLETRANSLATE(A33,""zh"", ""en"")"),"unit")</f>
        <v>unit</v>
      </c>
      <c r="D33" s="2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1" t="s">
        <v>60</v>
      </c>
      <c r="B34" s="1" t="s">
        <v>61</v>
      </c>
      <c r="C34" s="1" t="str">
        <f ca="1">IFERROR(__xludf.DUMMYFUNCTION("GOOGLETRANSLATE(A34,""zh"", ""en"")"),"guess")</f>
        <v>guess</v>
      </c>
      <c r="D34" s="2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1" t="s">
        <v>62</v>
      </c>
      <c r="B35" s="1" t="s">
        <v>63</v>
      </c>
      <c r="C35" s="1" t="str">
        <f ca="1">IFERROR(__xludf.DUMMYFUNCTION("GOOGLETRANSLATE(A35,""zh"", ""en"")"),"Mining")</f>
        <v>Mining</v>
      </c>
      <c r="D35" s="2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1" t="s">
        <v>64</v>
      </c>
      <c r="B36" s="1" t="s">
        <v>63</v>
      </c>
      <c r="C36" s="1" t="str">
        <f ca="1">IFERROR(__xludf.DUMMYFUNCTION("GOOGLETRANSLATE(A36,""zh"", ""en"")"),"Step on")</f>
        <v>Step on</v>
      </c>
      <c r="D36" s="2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1" t="s">
        <v>65</v>
      </c>
      <c r="B37" s="1" t="s">
        <v>66</v>
      </c>
      <c r="C37" s="1" t="str">
        <f ca="1">IFERROR(__xludf.DUMMYFUNCTION("GOOGLETRANSLATE(A37,""zh"", ""en"")"),"Tibetan")</f>
        <v>Tibetan</v>
      </c>
      <c r="D37" s="2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1" t="s">
        <v>67</v>
      </c>
      <c r="B38" s="1" t="s">
        <v>68</v>
      </c>
      <c r="C38" s="1" t="str">
        <f ca="1">IFERROR(__xludf.DUMMYFUNCTION("GOOGLETRANSLATE(A38,""zh"", ""en"")"),"Book / book")</f>
        <v>Book / book</v>
      </c>
      <c r="D38" s="2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1" t="s">
        <v>69</v>
      </c>
      <c r="B39" s="1" t="s">
        <v>70</v>
      </c>
      <c r="C39" s="1" t="str">
        <f ca="1">IFERROR(__xludf.DUMMYFUNCTION("GOOGLETRANSLATE(A39,""zh"", ""en"")"),"Once")</f>
        <v>Once</v>
      </c>
      <c r="D39" s="2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1" t="s">
        <v>71</v>
      </c>
      <c r="B40" s="1" t="s">
        <v>72</v>
      </c>
      <c r="C40" s="1" t="str">
        <f ca="1">IFERROR(__xludf.DUMMYFUNCTION("GOOGLETRANSLATE(A40,""zh"", ""en"")"),"Insert")</f>
        <v>Insert</v>
      </c>
      <c r="D40" s="2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1" t="s">
        <v>73</v>
      </c>
      <c r="B41" s="1" t="s">
        <v>74</v>
      </c>
      <c r="C41" s="1" t="str">
        <f ca="1">IFERROR(__xludf.DUMMYFUNCTION("GOOGLETRANSLATE(A41,""zh"", ""en"")"),"difference")</f>
        <v>difference</v>
      </c>
      <c r="D41" s="2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1" t="s">
        <v>75</v>
      </c>
      <c r="B42" s="1" t="s">
        <v>76</v>
      </c>
      <c r="C42" s="1" t="str">
        <f ca="1">IFERROR(__xludf.DUMMYFUNCTION("GOOGLETRANSLATE(A42,""zh"", ""en"")"),"Dismantle")</f>
        <v>Dismantle</v>
      </c>
      <c r="D42" s="2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1" t="s">
        <v>77</v>
      </c>
      <c r="B43" s="1" t="s">
        <v>78</v>
      </c>
      <c r="C43" s="1" t="str">
        <f ca="1">IFERROR(__xludf.DUMMYFUNCTION("GOOGLETRANSLATE(A43,""zh"", ""en"")"),"Try / taste")</f>
        <v>Try / taste</v>
      </c>
      <c r="D43" s="2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1" t="s">
        <v>79</v>
      </c>
      <c r="B44" s="1" t="s">
        <v>80</v>
      </c>
      <c r="C44" s="1" t="str">
        <f ca="1">IFERROR(__xludf.DUMMYFUNCTION("GOOGLETRANSLATE(A44,""zh"", ""en"")"),"copy")</f>
        <v>copy</v>
      </c>
      <c r="D44" s="2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1" t="s">
        <v>81</v>
      </c>
      <c r="B45" s="1" t="s">
        <v>80</v>
      </c>
      <c r="C45" s="1" t="str">
        <f ca="1">IFERROR(__xludf.DUMMYFUNCTION("GOOGLETRANSLATE(A45,""zh"", ""en"")"),"ultra")</f>
        <v>ultra</v>
      </c>
      <c r="D45" s="2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1" t="s">
        <v>82</v>
      </c>
      <c r="B46" s="1" t="s">
        <v>83</v>
      </c>
      <c r="C46" s="1" t="str">
        <f ca="1">IFERROR(__xludf.DUMMYFUNCTION("GOOGLETRANSLATE(A46,""zh"", ""en"")"),"noisy")</f>
        <v>noisy</v>
      </c>
      <c r="D46" s="2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1" t="s">
        <v>84</v>
      </c>
      <c r="B47" s="1" t="s">
        <v>85</v>
      </c>
      <c r="C47" s="1" t="str">
        <f ca="1">IFERROR(__xludf.DUMMYFUNCTION("GOOGLETRANSLATE(A47,""zh"", ""en"")"),"闯 / 闯")</f>
        <v>闯 / 闯</v>
      </c>
      <c r="D47" s="2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1" t="s">
        <v>86</v>
      </c>
      <c r="B48" s="1" t="s">
        <v>87</v>
      </c>
      <c r="C48" s="1" t="str">
        <f ca="1">IFERROR(__xludf.DUMMYFUNCTION("GOOGLETRANSLATE(A48,""zh"", ""en"")"),"Call / call")</f>
        <v>Call / call</v>
      </c>
      <c r="D48" s="2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1" t="s">
        <v>88</v>
      </c>
      <c r="B49" s="1" t="s">
        <v>89</v>
      </c>
      <c r="C49" s="1" t="str">
        <f ca="1">IFERROR(__xludf.DUMMYFUNCTION("GOOGLETRANSLATE(A49,""zh"", ""en"")"),"take advantage of")</f>
        <v>take advantage of</v>
      </c>
      <c r="D49" s="2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1" t="s">
        <v>90</v>
      </c>
      <c r="B50" s="1" t="s">
        <v>91</v>
      </c>
      <c r="C50" s="1" t="str">
        <f ca="1">IFERROR(__xludf.DUMMYFUNCTION("GOOGLETRANSLATE(A50,""zh"", ""en"")"),"Multiply")</f>
        <v>Multiply</v>
      </c>
      <c r="D50" s="2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1" t="s">
        <v>92</v>
      </c>
      <c r="B51" s="1" t="s">
        <v>93</v>
      </c>
      <c r="C51" s="1" t="str">
        <f ca="1">IFERROR(__xludf.DUMMYFUNCTION("GOOGLETRANSLATE(A51,""zh"", ""en"")"),"ruler")</f>
        <v>ruler</v>
      </c>
      <c r="D51" s="2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1" t="s">
        <v>94</v>
      </c>
      <c r="B52" s="1" t="s">
        <v>95</v>
      </c>
      <c r="C52" s="1" t="str">
        <f ca="1">IFERROR(__xludf.DUMMYFUNCTION("GOOGLETRANSLATE(A52,""zh"", ""en"")"),"Rush / rush")</f>
        <v>Rush / rush</v>
      </c>
      <c r="D52" s="2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1" t="s">
        <v>96</v>
      </c>
      <c r="B53" s="1" t="s">
        <v>97</v>
      </c>
      <c r="C53" s="1" t="str">
        <f ca="1">IFERROR(__xludf.DUMMYFUNCTION("GOOGLETRANSLATE(A53,""zh"", ""en"")"),"weight")</f>
        <v>weight</v>
      </c>
      <c r="D53" s="2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1" t="s">
        <v>98</v>
      </c>
      <c r="B54" s="1" t="s">
        <v>99</v>
      </c>
      <c r="C54" s="1" t="str">
        <f ca="1">IFERROR(__xludf.DUMMYFUNCTION("GOOGLETRANSLATE(A54,""zh"", ""en"")"),"worry")</f>
        <v>worry</v>
      </c>
      <c r="D54" s="2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1" t="s">
        <v>100</v>
      </c>
      <c r="B55" s="1" t="s">
        <v>101</v>
      </c>
      <c r="C55" s="1" t="str">
        <f ca="1">IFERROR(__xludf.DUMMYFUNCTION("GOOGLETRANSLATE(A55,""zh"", ""en"")"),"smelly")</f>
        <v>smelly</v>
      </c>
      <c r="D55" s="2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1" t="s">
        <v>102</v>
      </c>
      <c r="B56" s="1" t="s">
        <v>103</v>
      </c>
      <c r="C56" s="1" t="str">
        <f ca="1">IFERROR(__xludf.DUMMYFUNCTION("GOOGLETRANSLATE(A56,""zh"", ""en"")"),"early")</f>
        <v>early</v>
      </c>
      <c r="D56" s="2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1" t="s">
        <v>104</v>
      </c>
      <c r="B57" s="1" t="s">
        <v>105</v>
      </c>
      <c r="C57" s="1" t="str">
        <f ca="1">IFERROR(__xludf.DUMMYFUNCTION("GOOGLETRANSLATE(A57,""zh"", ""en"")"),"except")</f>
        <v>except</v>
      </c>
      <c r="D57" s="2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1" t="s">
        <v>106</v>
      </c>
      <c r="B58" s="1" t="s">
        <v>107</v>
      </c>
      <c r="C58" s="1" t="str">
        <f ca="1">IFERROR(__xludf.DUMMYFUNCTION("GOOGLETRANSLATE(A58,""zh"", ""en"")"),"Place / place")</f>
        <v>Place / place</v>
      </c>
      <c r="D58" s="2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1" t="s">
        <v>108</v>
      </c>
      <c r="B59" s="1" t="s">
        <v>109</v>
      </c>
      <c r="C59" s="1" t="str">
        <f ca="1">IFERROR(__xludf.DUMMYFUNCTION("GOOGLETRANSLATE(A59,""zh"", ""en"")"),"Pass / pass")</f>
        <v>Pass / pass</v>
      </c>
      <c r="D59" s="2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1" t="s">
        <v>110</v>
      </c>
      <c r="B60" s="1" t="s">
        <v>111</v>
      </c>
      <c r="C60" s="1" t="str">
        <f ca="1">IFERROR(__xludf.DUMMYFUNCTION("GOOGLETRANSLATE(A60,""zh"", ""en"")"),"Creation")</f>
        <v>Creation</v>
      </c>
      <c r="D60" s="2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1" t="s">
        <v>112</v>
      </c>
      <c r="B61" s="1" t="s">
        <v>113</v>
      </c>
      <c r="C61" s="1" t="str">
        <f ca="1">IFERROR(__xludf.DUMMYFUNCTION("GOOGLETRANSLATE(A61,""zh"", ""en"")"),"this")</f>
        <v>this</v>
      </c>
      <c r="D61" s="2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1" t="s">
        <v>114</v>
      </c>
      <c r="B62" s="1" t="s">
        <v>115</v>
      </c>
      <c r="C62" s="1" t="str">
        <f ca="1">IFERROR(__xludf.DUMMYFUNCTION("GOOGLETRANSLATE(A62,""zh"", ""en"")"),"thorn")</f>
        <v>thorn</v>
      </c>
      <c r="D62" s="2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1" t="s">
        <v>116</v>
      </c>
      <c r="B63" s="1" t="s">
        <v>117</v>
      </c>
      <c r="C63" s="1" t="str">
        <f ca="1">IFERROR(__xludf.DUMMYFUNCTION("GOOGLETRANSLATE(A63,""zh"", ""en"")"),"Crude")</f>
        <v>Crude</v>
      </c>
      <c r="D63" s="2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1" t="s">
        <v>118</v>
      </c>
      <c r="B64" s="1" t="s">
        <v>119</v>
      </c>
      <c r="C64" s="1" t="str">
        <f ca="1">IFERROR(__xludf.DUMMYFUNCTION("GOOGLETRANSLATE(A64,""zh"", ""en"")"),"vinegar")</f>
        <v>vinegar</v>
      </c>
      <c r="D64" s="2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1" t="s">
        <v>120</v>
      </c>
      <c r="B65" s="1" t="s">
        <v>121</v>
      </c>
      <c r="C65" s="1" t="str">
        <f ca="1">IFERROR(__xludf.DUMMYFUNCTION("GOOGLETRANSLATE(A65,""zh"", ""en"")"),"Urge")</f>
        <v>Urge</v>
      </c>
      <c r="D65" s="2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1" t="s">
        <v>122</v>
      </c>
      <c r="B66" s="1" t="s">
        <v>123</v>
      </c>
      <c r="C66" s="1" t="str">
        <f ca="1">IFERROR(__xludf.DUMMYFUNCTION("GOOGLETRANSLATE(A66,""zh"", ""en"")"),"Save")</f>
        <v>Save</v>
      </c>
      <c r="D66" s="2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1" t="s">
        <v>124</v>
      </c>
      <c r="B67" s="1" t="s">
        <v>125</v>
      </c>
      <c r="C67" s="1" t="str">
        <f ca="1">IFERROR(__xludf.DUMMYFUNCTION("GOOGLETRANSLATE(A67,""zh"", ""en"")"),"Inch")</f>
        <v>Inch</v>
      </c>
      <c r="D67" s="2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1" t="s">
        <v>126</v>
      </c>
      <c r="B68" s="1" t="s">
        <v>127</v>
      </c>
      <c r="C68" s="1" t="str">
        <f ca="1">IFERROR(__xludf.DUMMYFUNCTION("GOOGLETRANSLATE(A68,""zh"", ""en"")"),"take")</f>
        <v>take</v>
      </c>
      <c r="D68" s="2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1" t="s">
        <v>128</v>
      </c>
      <c r="B69" s="1" t="s">
        <v>129</v>
      </c>
      <c r="C69" s="1" t="str">
        <f ca="1">IFERROR(__xludf.DUMMYFUNCTION("GOOGLETRANSLATE(A69,""zh"", ""en"")"),"answer")</f>
        <v>answer</v>
      </c>
      <c r="D69" s="2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1" t="s">
        <v>130</v>
      </c>
      <c r="B70" s="1" t="s">
        <v>131</v>
      </c>
      <c r="C70" s="1" t="str">
        <f ca="1">IFERROR(__xludf.DUMMYFUNCTION("GOOGLETRANSLATE(A70,""zh"", ""en"")"),"stay")</f>
        <v>stay</v>
      </c>
      <c r="D70" s="2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1" t="s">
        <v>132</v>
      </c>
      <c r="B71" s="1" t="s">
        <v>133</v>
      </c>
      <c r="C71" s="1" t="str">
        <f ca="1">IFERROR(__xludf.DUMMYFUNCTION("GOOGLETRANSLATE(A71,""zh"", ""en"")"),"generation")</f>
        <v>generation</v>
      </c>
      <c r="D71" s="2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1" t="s">
        <v>134</v>
      </c>
      <c r="B72" s="1" t="s">
        <v>133</v>
      </c>
      <c r="C72" s="1" t="str">
        <f ca="1">IFERROR(__xludf.DUMMYFUNCTION("GOOGLETRANSLATE(A72,""zh"", ""en"")"),"Stay")</f>
        <v>Stay</v>
      </c>
      <c r="D72" s="2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1" t="s">
        <v>135</v>
      </c>
      <c r="B73" s="1" t="s">
        <v>133</v>
      </c>
      <c r="C73" s="1" t="str">
        <f ca="1">IFERROR(__xludf.DUMMYFUNCTION("GOOGLETRANSLATE(A73,""zh"", ""en"")"),"bag")</f>
        <v>bag</v>
      </c>
      <c r="D73" s="2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1" t="s">
        <v>136</v>
      </c>
      <c r="B74" s="1" t="s">
        <v>137</v>
      </c>
      <c r="C74" s="1" t="str">
        <f ca="1">IFERROR(__xludf.DUMMYFUNCTION("GOOGLETRANSLATE(A74,""zh"", ""en"")"),"only")</f>
        <v>only</v>
      </c>
      <c r="D74" s="2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1" t="s">
        <v>138</v>
      </c>
      <c r="B75" s="1" t="s">
        <v>139</v>
      </c>
      <c r="C75" s="1" t="str">
        <f ca="1">IFERROR(__xludf.DUMMYFUNCTION("GOOGLETRANSLATE(A75,""zh"", ""en"")"),"but")</f>
        <v>but</v>
      </c>
      <c r="D75" s="2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1" t="s">
        <v>140</v>
      </c>
      <c r="B76" s="1" t="s">
        <v>139</v>
      </c>
      <c r="C76" s="1" t="str">
        <f ca="1">IFERROR(__xludf.DUMMYFUNCTION("GOOGLETRANSLATE(A76,""zh"", ""en"")"),"Bomb")</f>
        <v>Bomb</v>
      </c>
      <c r="D76" s="2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1" t="s">
        <v>141</v>
      </c>
      <c r="B77" s="1" t="s">
        <v>139</v>
      </c>
      <c r="C77" s="1" t="str">
        <f ca="1">IFERROR(__xludf.DUMMYFUNCTION("GOOGLETRANSLATE(A77,""zh"", ""en"")"),"light")</f>
        <v>light</v>
      </c>
      <c r="D77" s="2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1" t="s">
        <v>142</v>
      </c>
      <c r="B78" s="1" t="s">
        <v>139</v>
      </c>
      <c r="C78" s="1" t="str">
        <f ca="1">IFERROR(__xludf.DUMMYFUNCTION("GOOGLETRANSLATE(A78,""zh"", ""en"")"),"egg")</f>
        <v>egg</v>
      </c>
      <c r="D78" s="2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1" t="s">
        <v>143</v>
      </c>
      <c r="B79" s="1" t="s">
        <v>144</v>
      </c>
      <c r="C79" s="1" t="str">
        <f ca="1">IFERROR(__xludf.DUMMYFUNCTION("GOOGLETRANSLATE(A79,""zh"", ""en"")"),"Be / when")</f>
        <v>Be / when</v>
      </c>
      <c r="D79" s="2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1" t="s">
        <v>145</v>
      </c>
      <c r="B80" s="1" t="s">
        <v>146</v>
      </c>
      <c r="C80" s="1" t="str">
        <f ca="1">IFERROR(__xludf.DUMMYFUNCTION("GOOGLETRANSLATE(A80,""zh"", ""en"")"),"Block / block")</f>
        <v>Block / block</v>
      </c>
      <c r="D80" s="2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1" t="s">
        <v>147</v>
      </c>
      <c r="B81" s="1" t="s">
        <v>146</v>
      </c>
      <c r="C81" s="1" t="str">
        <f ca="1">IFERROR(__xludf.DUMMYFUNCTION("GOOGLETRANSLATE(A81,""zh"", ""en"")"),"Party / party")</f>
        <v>Party / party</v>
      </c>
      <c r="D81" s="2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1" t="s">
        <v>148</v>
      </c>
      <c r="B82" s="1" t="s">
        <v>149</v>
      </c>
      <c r="C82" s="1" t="str">
        <f ca="1">IFERROR(__xludf.DUMMYFUNCTION("GOOGLETRANSLATE(A82,""zh"", ""en"")"),"Island / Island")</f>
        <v>Island / Island</v>
      </c>
      <c r="D82" s="2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1" t="s">
        <v>150</v>
      </c>
      <c r="B83" s="1" t="s">
        <v>151</v>
      </c>
      <c r="C83" s="1" t="str">
        <f ca="1">IFERROR(__xludf.DUMMYFUNCTION("GOOGLETRANSLATE(A83,""zh"", ""en"")"),"inverted")</f>
        <v>inverted</v>
      </c>
      <c r="D83" s="2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1" t="s">
        <v>152</v>
      </c>
      <c r="B84" s="1" t="s">
        <v>151</v>
      </c>
      <c r="C84" s="1" t="str">
        <f ca="1">IFERROR(__xludf.DUMMYFUNCTION("GOOGLETRANSLATE(A84,""zh"", ""en"")"),"Way")</f>
        <v>Way</v>
      </c>
      <c r="D84" s="2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1" t="s">
        <v>153</v>
      </c>
      <c r="B85" s="1" t="s">
        <v>154</v>
      </c>
      <c r="C85" s="1" t="str">
        <f ca="1">IFERROR(__xludf.DUMMYFUNCTION("GOOGLETRANSLATE(A85,""zh"", ""en"")"),"Deck")</f>
        <v>Deck</v>
      </c>
      <c r="D85" s="2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1" t="s">
        <v>155</v>
      </c>
      <c r="B86" s="1" t="s">
        <v>156</v>
      </c>
      <c r="C86" s="1" t="str">
        <f ca="1">IFERROR(__xludf.DUMMYFUNCTION("GOOGLETRANSLATE(A86,""zh"", ""en"")"),"Wait")</f>
        <v>Wait</v>
      </c>
      <c r="D86" s="2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1" t="s">
        <v>157</v>
      </c>
      <c r="B87" s="1" t="s">
        <v>158</v>
      </c>
      <c r="C87" s="1" t="str">
        <f ca="1">IFERROR(__xludf.DUMMYFUNCTION("GOOGLETRANSLATE(A87,""zh"", ""en"")"),"drop")</f>
        <v>drop</v>
      </c>
      <c r="D87" s="2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1" t="s">
        <v>159</v>
      </c>
      <c r="B88" s="1" t="s">
        <v>160</v>
      </c>
      <c r="C88" s="1" t="str">
        <f ca="1">IFERROR(__xludf.DUMMYFUNCTION("GOOGLETRANSLATE(A88,""zh"", ""en"")"),"Hand / delivery")</f>
        <v>Hand / delivery</v>
      </c>
      <c r="D88" s="2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1" t="s">
        <v>161</v>
      </c>
      <c r="B89" s="1" t="s">
        <v>162</v>
      </c>
      <c r="C89" s="1" t="str">
        <f ca="1">IFERROR(__xludf.DUMMYFUNCTION("GOOGLETRANSLATE(A89,""zh"", ""en"")"),"shop")</f>
        <v>shop</v>
      </c>
      <c r="D89" s="2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1" t="s">
        <v>163</v>
      </c>
      <c r="B90" s="1" t="s">
        <v>164</v>
      </c>
      <c r="C90" s="1" t="str">
        <f ca="1">IFERROR(__xludf.DUMMYFUNCTION("GOOGLETRANSLATE(A90,""zh"", ""en"")"),"Hang")</f>
        <v>Hang</v>
      </c>
      <c r="D90" s="2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1" t="s">
        <v>165</v>
      </c>
      <c r="B91" s="1" t="s">
        <v>164</v>
      </c>
      <c r="C91" s="1" t="str">
        <f ca="1">IFERROR(__xludf.DUMMYFUNCTION("GOOGLETRANSLATE(A91,""zh"", ""en"")"),"Fishing / fishing")</f>
        <v>Fishing / fishing</v>
      </c>
      <c r="D91" s="2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1" t="s">
        <v>166</v>
      </c>
      <c r="B92" s="1" t="s">
        <v>164</v>
      </c>
      <c r="C92" s="1" t="str">
        <f ca="1">IFERROR(__xludf.DUMMYFUNCTION("GOOGLETRANSLATE(A92,""zh"", ""en"")"),"Tune")</f>
        <v>Tune</v>
      </c>
      <c r="D92" s="2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1" t="s">
        <v>167</v>
      </c>
      <c r="B93" s="1" t="s">
        <v>168</v>
      </c>
      <c r="C93" s="1" t="str">
        <f ca="1">IFERROR(__xludf.DUMMYFUNCTION("GOOGLETRANSLATE(A93,""zh"", ""en"")"),"fall")</f>
        <v>fall</v>
      </c>
      <c r="D93" s="2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1" t="s">
        <v>169</v>
      </c>
      <c r="B94" s="1" t="s">
        <v>170</v>
      </c>
      <c r="C94" s="1" t="str">
        <f ca="1">IFERROR(__xludf.DUMMYFUNCTION("GOOGLETRANSLATE(A94,""zh"", ""en"")"),"Top / top")</f>
        <v>Top / top</v>
      </c>
      <c r="D94" s="2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1" t="s">
        <v>171</v>
      </c>
      <c r="B95" s="1" t="s">
        <v>172</v>
      </c>
      <c r="C95" s="1" t="str">
        <f ca="1">IFERROR(__xludf.DUMMYFUNCTION("GOOGLETRANSLATE(A95,""zh"", ""en"")"),"Order / order")</f>
        <v>Order / order</v>
      </c>
      <c r="D95" s="2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1" t="s">
        <v>173</v>
      </c>
      <c r="B96" s="1" t="s">
        <v>172</v>
      </c>
      <c r="C96" s="1" t="str">
        <f ca="1">IFERROR(__xludf.DUMMYFUNCTION("GOOGLETRANSLATE(A96,""zh"", ""en"")"),"set")</f>
        <v>set</v>
      </c>
      <c r="D96" s="2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1" t="s">
        <v>174</v>
      </c>
      <c r="B97" s="1" t="s">
        <v>175</v>
      </c>
      <c r="C97" s="1" t="str">
        <f ca="1">IFERROR(__xludf.DUMMYFUNCTION("GOOGLETRANSLATE(A97,""zh"", ""en"")"),"Frozen / frozen")</f>
        <v>Frozen / frozen</v>
      </c>
      <c r="D97" s="2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1" t="s">
        <v>176</v>
      </c>
      <c r="B98" s="1" t="s">
        <v>175</v>
      </c>
      <c r="C98" s="1" t="str">
        <f ca="1">IFERROR(__xludf.DUMMYFUNCTION("GOOGLETRANSLATE(A98,""zh"", ""en"")"),"hole")</f>
        <v>hole</v>
      </c>
      <c r="D98" s="2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1" t="s">
        <v>177</v>
      </c>
      <c r="B99" s="1" t="s">
        <v>178</v>
      </c>
      <c r="C99" s="1" t="str">
        <f ca="1">IFERROR(__xludf.DUMMYFUNCTION("GOOGLETRANSLATE(A99,""zh"", ""en"")"),"tease")</f>
        <v>tease</v>
      </c>
      <c r="D99" s="2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1" t="s">
        <v>179</v>
      </c>
      <c r="B100" s="1" t="s">
        <v>180</v>
      </c>
      <c r="C100" s="1" t="str">
        <f ca="1">IFERROR(__xludf.DUMMYFUNCTION("GOOGLETRANSLATE(A100,""zh"", ""en"")"),"Blocking")</f>
        <v>Blocking</v>
      </c>
      <c r="D100" s="2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1" t="s">
        <v>181</v>
      </c>
      <c r="B101" s="1" t="s">
        <v>182</v>
      </c>
      <c r="C101" s="1" t="str">
        <f ca="1">IFERROR(__xludf.DUMMYFUNCTION("GOOGLETRANSLATE(A101,""zh"", ""en"")"),"degree")</f>
        <v>degree</v>
      </c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1" t="s">
        <v>183</v>
      </c>
      <c r="B102" s="1" t="s">
        <v>182</v>
      </c>
      <c r="C102" s="1" t="str">
        <f ca="1">IFERROR(__xludf.DUMMYFUNCTION("GOOGLETRANSLATE(A102,""zh"", ""en"")"),"Survey")</f>
        <v>Survey</v>
      </c>
      <c r="D102" s="2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1" t="s">
        <v>184</v>
      </c>
      <c r="B103" s="1" t="s">
        <v>185</v>
      </c>
      <c r="C103" s="1" t="str">
        <f ca="1">IFERROR(__xludf.DUMMYFUNCTION("GOOGLETRANSLATE(A103,""zh"", ""en"")"),"end")</f>
        <v>end</v>
      </c>
      <c r="D103" s="2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1" t="s">
        <v>186</v>
      </c>
      <c r="B104" s="1" t="s">
        <v>187</v>
      </c>
      <c r="C104" s="1" t="str">
        <f ca="1">IFERROR(__xludf.DUMMYFUNCTION("GOOGLETRANSLATE(A104,""zh"", ""en"")"),"Break")</f>
        <v>Break</v>
      </c>
      <c r="D104" s="2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1" t="s">
        <v>188</v>
      </c>
      <c r="B105" s="1" t="s">
        <v>189</v>
      </c>
      <c r="C105" s="1" t="str">
        <f ca="1">IFERROR(__xludf.DUMMYFUNCTION("GOOGLETRANSLATE(A105,""zh"", ""en"")"),"heap")</f>
        <v>heap</v>
      </c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1" t="s">
        <v>190</v>
      </c>
      <c r="B106" s="1" t="s">
        <v>191</v>
      </c>
      <c r="C106" s="1" t="str">
        <f ca="1">IFERROR(__xludf.DUMMYFUNCTION("GOOGLETRANSLATE(A106,""zh"", ""en"")"),"Team / team")</f>
        <v>Team / team</v>
      </c>
      <c r="D106" s="2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1" t="s">
        <v>192</v>
      </c>
      <c r="B107" s="1" t="s">
        <v>191</v>
      </c>
      <c r="C107" s="1" t="str">
        <f ca="1">IFERROR(__xludf.DUMMYFUNCTION("GOOGLETRANSLATE(A107,""zh"", ""en"")"),"Yep")</f>
        <v>Yep</v>
      </c>
      <c r="D107" s="2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1" t="s">
        <v>193</v>
      </c>
      <c r="B108" s="1" t="s">
        <v>194</v>
      </c>
      <c r="C108" s="1" t="str">
        <f ca="1">IFERROR(__xludf.DUMMYFUNCTION("GOOGLETRANSLATE(A108,""zh"", ""en"")"),"Ton / ton")</f>
        <v>Ton / ton</v>
      </c>
      <c r="D108" s="2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1" t="s">
        <v>195</v>
      </c>
      <c r="B109" s="1" t="s">
        <v>194</v>
      </c>
      <c r="C109" s="1" t="str">
        <f ca="1">IFERROR(__xludf.DUMMYFUNCTION("GOOGLETRANSLATE(A109,""zh"", ""en"")"),"squat")</f>
        <v>squat</v>
      </c>
      <c r="D109" s="2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1" t="s">
        <v>196</v>
      </c>
      <c r="B110" s="1" t="s">
        <v>197</v>
      </c>
      <c r="C110" s="1" t="str">
        <f ca="1">IFERROR(__xludf.DUMMYFUNCTION("GOOGLETRANSLATE(A110,""zh"", ""en"")"),"Capture")</f>
        <v>Capture</v>
      </c>
      <c r="D110" s="2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1" t="s">
        <v>198</v>
      </c>
      <c r="B111" s="1" t="s">
        <v>199</v>
      </c>
      <c r="C111" s="1" t="str">
        <f ca="1">IFERROR(__xludf.DUMMYFUNCTION("GOOGLETRANSLATE(A111,""zh"", ""en"")"),"Blossom")</f>
        <v>Blossom</v>
      </c>
      <c r="D111" s="2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1" t="s">
        <v>200</v>
      </c>
      <c r="B112" s="1" t="s">
        <v>199</v>
      </c>
      <c r="C112" s="1" t="str">
        <f ca="1">IFERROR(__xludf.DUMMYFUNCTION("GOOGLETRANSLATE(A112,""zh"", ""en"")"),"hide")</f>
        <v>hide</v>
      </c>
      <c r="D112" s="2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1" t="s">
        <v>201</v>
      </c>
      <c r="B113" s="1" t="s">
        <v>202</v>
      </c>
      <c r="C113" s="1" t="str">
        <f ca="1">IFERROR(__xludf.DUMMYFUNCTION("GOOGLETRANSLATE(A113,""zh"", ""en"")"),"Goose / Goose")</f>
        <v>Goose / Goose</v>
      </c>
      <c r="D113" s="2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1" t="s">
        <v>203</v>
      </c>
      <c r="B114" s="1" t="s">
        <v>204</v>
      </c>
      <c r="C114" s="1" t="str">
        <f ca="1">IFERROR(__xludf.DUMMYFUNCTION("GOOGLETRANSLATE(A114,""zh"", ""en"")"),"and")</f>
        <v>and</v>
      </c>
      <c r="D114" s="2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1" t="s">
        <v>205</v>
      </c>
      <c r="B115" s="1" t="s">
        <v>206</v>
      </c>
      <c r="C115" s="1" t="str">
        <f ca="1">IFERROR(__xludf.DUMMYFUNCTION("GOOGLETRANSLATE(A115,""zh"", ""en"")"),"All")</f>
        <v>All</v>
      </c>
      <c r="D115" s="2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1" t="s">
        <v>207</v>
      </c>
      <c r="B116" s="1" t="s">
        <v>208</v>
      </c>
      <c r="C116" s="1" t="str">
        <f ca="1">IFERROR(__xludf.DUMMYFUNCTION("GOOGLETRANSLATE(A116,""zh"", ""en"")"),"Criminal")</f>
        <v>Criminal</v>
      </c>
      <c r="D116" s="2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1" t="s">
        <v>209</v>
      </c>
      <c r="B117" s="1" t="s">
        <v>210</v>
      </c>
      <c r="C117" s="1" t="str">
        <f ca="1">IFERROR(__xludf.DUMMYFUNCTION("GOOGLETRANSLATE(A117,""zh"", ""en"")"),"square")</f>
        <v>square</v>
      </c>
      <c r="D117" s="2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1" t="s">
        <v>211</v>
      </c>
      <c r="B118" s="1" t="s">
        <v>212</v>
      </c>
      <c r="C118" s="1" t="str">
        <f ca="1">IFERROR(__xludf.DUMMYFUNCTION("GOOGLETRANSLATE(A118,""zh"", ""en"")"),"Defense")</f>
        <v>Defense</v>
      </c>
      <c r="D118" s="2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1" t="s">
        <v>213</v>
      </c>
      <c r="B119" s="1" t="s">
        <v>214</v>
      </c>
      <c r="C119" s="1" t="str">
        <f ca="1">IFERROR(__xludf.DUMMYFUNCTION("GOOGLETRANSLATE(A119,""zh"", ""en"")"),"fat")</f>
        <v>fat</v>
      </c>
      <c r="D119" s="2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1" t="s">
        <v>215</v>
      </c>
      <c r="B120" s="1" t="s">
        <v>216</v>
      </c>
      <c r="C120" s="1" t="str">
        <f ca="1">IFERROR(__xludf.DUMMYFUNCTION("GOOGLETRANSLATE(A120,""zh"", ""en"")"),"lung")</f>
        <v>lung</v>
      </c>
      <c r="D120" s="2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1" t="s">
        <v>217</v>
      </c>
      <c r="B121" s="1" t="s">
        <v>216</v>
      </c>
      <c r="C121" s="1" t="str">
        <f ca="1">IFERROR(__xludf.DUMMYFUNCTION("GOOGLETRANSLATE(A121,""zh"", ""en"")"),"Fee / fee")</f>
        <v>Fee / fee</v>
      </c>
      <c r="D121" s="2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1" t="s">
        <v>218</v>
      </c>
      <c r="B122" s="1" t="s">
        <v>219</v>
      </c>
      <c r="C122" s="1" t="str">
        <f ca="1">IFERROR(__xludf.DUMMYFUNCTION("GOOGLETRANSLATE(A122,""zh"", ""en"")"),"Copy")</f>
        <v>Copy</v>
      </c>
      <c r="D122" s="2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1" t="s">
        <v>220</v>
      </c>
      <c r="B123" s="1" t="s">
        <v>221</v>
      </c>
      <c r="C123" s="1" t="str">
        <f ca="1">IFERROR(__xludf.DUMMYFUNCTION("GOOGLETRANSLATE(A123,""zh"", ""en"")"),"Meet")</f>
        <v>Meet</v>
      </c>
      <c r="D123" s="2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1" t="s">
        <v>222</v>
      </c>
      <c r="B124" s="1" t="s">
        <v>223</v>
      </c>
      <c r="C124" s="1" t="str">
        <f ca="1">IFERROR(__xludf.DUMMYFUNCTION("GOOGLETRANSLATE(A124,""zh"", ""en"")"),"help")</f>
        <v>help</v>
      </c>
      <c r="D124" s="2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1" t="s">
        <v>224</v>
      </c>
      <c r="B125" s="1" t="s">
        <v>223</v>
      </c>
      <c r="C125" s="1" t="str">
        <f ca="1">IFERROR(__xludf.DUMMYFUNCTION("GOOGLETRANSLATE(A125,""zh"", ""en"")"),"float")</f>
        <v>float</v>
      </c>
      <c r="D125" s="2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1" t="s">
        <v>225</v>
      </c>
      <c r="B126" s="1" t="s">
        <v>223</v>
      </c>
      <c r="C126" s="1" t="str">
        <f ca="1">IFERROR(__xludf.DUMMYFUNCTION("GOOGLETRANSLATE(A126,""zh"", ""en"")"),"Sign")</f>
        <v>Sign</v>
      </c>
      <c r="D126" s="2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1" t="s">
        <v>226</v>
      </c>
      <c r="B127" s="1" t="s">
        <v>227</v>
      </c>
      <c r="C127" s="1" t="str">
        <f ca="1">IFERROR(__xludf.DUMMYFUNCTION("GOOGLETRANSLATE(A127,""zh"", ""en"")"),"pay")</f>
        <v>pay</v>
      </c>
      <c r="D127" s="2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1" t="s">
        <v>228</v>
      </c>
      <c r="B128" s="1" t="s">
        <v>227</v>
      </c>
      <c r="C128" s="1" t="str">
        <f ca="1">IFERROR(__xludf.DUMMYFUNCTION("GOOGLETRANSLATE(A128,""zh"", ""en"")"),"vice")</f>
        <v>vice</v>
      </c>
      <c r="D128" s="2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1" t="s">
        <v>229</v>
      </c>
      <c r="B129" s="1" t="s">
        <v>227</v>
      </c>
      <c r="C129" s="1" t="str">
        <f ca="1">IFERROR(__xludf.DUMMYFUNCTION("GOOGLETRANSLATE(A129,""zh"", ""en"")"),"rich")</f>
        <v>rich</v>
      </c>
      <c r="D129" s="2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1" t="s">
        <v>230</v>
      </c>
      <c r="B130" s="1" t="s">
        <v>231</v>
      </c>
      <c r="C130" s="1" t="str">
        <f ca="1">IFERROR(__xludf.DUMMYFUNCTION("GOOGLETRANSLATE(A130,""zh"", ""en"")"),"This / should")</f>
        <v>This / should</v>
      </c>
      <c r="D130" s="2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1" t="s">
        <v>232</v>
      </c>
      <c r="B131" s="1" t="s">
        <v>233</v>
      </c>
      <c r="C131" s="1" t="str">
        <f ca="1">IFERROR(__xludf.DUMMYFUNCTION("GOOGLETRANSLATE(A131,""zh"", ""en"")"),"Cover / cover")</f>
        <v>Cover / cover</v>
      </c>
      <c r="D131" s="2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1" t="s">
        <v>234</v>
      </c>
      <c r="B132" s="1" t="s">
        <v>235</v>
      </c>
      <c r="C132" s="1" t="str">
        <f ca="1">IFERROR(__xludf.DUMMYFUNCTION("GOOGLETRANSLATE(A132,""zh"", ""en"")"),"dry")</f>
        <v>dry</v>
      </c>
      <c r="D132" s="2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1" t="s">
        <v>236</v>
      </c>
      <c r="B133" s="1" t="s">
        <v>235</v>
      </c>
      <c r="C133" s="1" t="str">
        <f ca="1">IFERROR(__xludf.DUMMYFUNCTION("GOOGLETRANSLATE(A133,""zh"", ""en"")"),"Rod")</f>
        <v>Rod</v>
      </c>
      <c r="D133" s="2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1" t="s">
        <v>237</v>
      </c>
      <c r="B134" s="1" t="s">
        <v>235</v>
      </c>
      <c r="C134" s="1" t="str">
        <f ca="1">IFERROR(__xludf.DUMMYFUNCTION("GOOGLETRANSLATE(A134,""zh"", ""en"")"),"liver")</f>
        <v>liver</v>
      </c>
      <c r="D134" s="2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1" t="s">
        <v>238</v>
      </c>
      <c r="B135" s="1" t="s">
        <v>239</v>
      </c>
      <c r="C135" s="1" t="str">
        <f ca="1">IFERROR(__xludf.DUMMYFUNCTION("GOOGLETRANSLATE(A135,""zh"", ""en"")"),"Rush / catch")</f>
        <v>Rush / catch</v>
      </c>
      <c r="D135" s="2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1" t="s">
        <v>240</v>
      </c>
      <c r="B136" s="1" t="s">
        <v>241</v>
      </c>
      <c r="C136" s="1" t="str">
        <f ca="1">IFERROR(__xludf.DUMMYFUNCTION("GOOGLETRANSLATE(A136,""zh"", ""en"")"),"Steel / steel")</f>
        <v>Steel / steel</v>
      </c>
      <c r="D136" s="2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1" t="s">
        <v>242</v>
      </c>
      <c r="B137" s="1" t="s">
        <v>243</v>
      </c>
      <c r="C137" s="1" t="str">
        <f ca="1">IFERROR(__xludf.DUMMYFUNCTION("GOOGLETRANSLATE(A137,""zh"", ""en"")"),"port")</f>
        <v>port</v>
      </c>
      <c r="D137" s="2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1" t="s">
        <v>244</v>
      </c>
      <c r="B138" s="1" t="s">
        <v>245</v>
      </c>
      <c r="C138" s="1" t="str">
        <f ca="1">IFERROR(__xludf.DUMMYFUNCTION("GOOGLETRANSLATE(A138,""zh"", ""en"")"),"Discuss")</f>
        <v>Discuss</v>
      </c>
      <c r="D138" s="2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1" t="s">
        <v>246</v>
      </c>
      <c r="B139" s="1" t="s">
        <v>247</v>
      </c>
      <c r="C139" s="1" t="str">
        <f ca="1">IFERROR(__xludf.DUMMYFUNCTION("GOOGLETRANSLATE(A139,""zh"", ""en"")"),"Cut")</f>
        <v>Cut</v>
      </c>
      <c r="D139" s="2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1" t="s">
        <v>248</v>
      </c>
      <c r="B140" s="1" t="s">
        <v>247</v>
      </c>
      <c r="C140" s="1" t="str">
        <f ca="1">IFERROR(__xludf.DUMMYFUNCTION("GOOGLETRANSLATE(A140,""zh"", ""en"")"),"Hover / rest")</f>
        <v>Hover / rest</v>
      </c>
      <c r="D140" s="2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1" t="s">
        <v>249</v>
      </c>
      <c r="B141" s="1" t="s">
        <v>250</v>
      </c>
      <c r="C141" s="1" t="str">
        <f ca="1">IFERROR(__xludf.DUMMYFUNCTION("GOOGLETRANSLATE(A141,""zh"", ""en"")"),"Septally")</f>
        <v>Septally</v>
      </c>
      <c r="D141" s="2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1" t="s">
        <v>251</v>
      </c>
      <c r="B142" s="1" t="s">
        <v>252</v>
      </c>
      <c r="C142" s="1" t="str">
        <f ca="1">IFERROR(__xludf.DUMMYFUNCTION("GOOGLETRANSLATE(A142,""zh"", ""en"")"),"for")</f>
        <v>for</v>
      </c>
      <c r="D142" s="2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1" t="s">
        <v>253</v>
      </c>
      <c r="B143" s="1" t="s">
        <v>254</v>
      </c>
      <c r="C143" s="1" t="str">
        <f ca="1">IFERROR(__xludf.DUMMYFUNCTION("GOOGLETRANSLATE(A143,""zh"", ""en"")"),"Total")</f>
        <v>Total</v>
      </c>
      <c r="D143" s="2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1" t="s">
        <v>255</v>
      </c>
      <c r="B144" s="1" t="s">
        <v>256</v>
      </c>
      <c r="C144" s="1" t="str">
        <f ca="1">IFERROR(__xludf.DUMMYFUNCTION("GOOGLETRANSLATE(A144,""zh"", ""en"")"),"dog")</f>
        <v>dog</v>
      </c>
      <c r="D144" s="2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1" t="s">
        <v>257</v>
      </c>
      <c r="B145" s="1" t="s">
        <v>258</v>
      </c>
      <c r="C145" s="1" t="str">
        <f ca="1">IFERROR(__xludf.DUMMYFUNCTION("GOOGLETRANSLATE(A145,""zh"", ""en"")"),"ancient")</f>
        <v>ancient</v>
      </c>
      <c r="D145" s="2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1" t="s">
        <v>259</v>
      </c>
      <c r="B146" s="1" t="s">
        <v>258</v>
      </c>
      <c r="C146" s="1" t="str">
        <f ca="1">IFERROR(__xludf.DUMMYFUNCTION("GOOGLETRANSLATE(A146,""zh"", ""en"")"),"drum")</f>
        <v>drum</v>
      </c>
      <c r="D146" s="2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1" t="s">
        <v>260</v>
      </c>
      <c r="B147" s="1" t="s">
        <v>261</v>
      </c>
      <c r="C147" s="1" t="str">
        <f ca="1">IFERROR(__xludf.DUMMYFUNCTION("GOOGLETRANSLATE(A147,""zh"", ""en"")"),"Care")</f>
        <v>Care</v>
      </c>
      <c r="D147" s="2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1" t="s">
        <v>262</v>
      </c>
      <c r="B148" s="1" t="s">
        <v>263</v>
      </c>
      <c r="C148" s="1" t="str">
        <f ca="1">IFERROR(__xludf.DUMMYFUNCTION("GOOGLETRANSLATE(A148,""zh"", ""en"")"),"Turn")</f>
        <v>Turn</v>
      </c>
      <c r="D148" s="2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1" t="s">
        <v>264</v>
      </c>
      <c r="B149" s="1" t="s">
        <v>265</v>
      </c>
      <c r="C149" s="1" t="str">
        <f ca="1">IFERROR(__xludf.DUMMYFUNCTION("GOOGLETRANSLATE(A149,""zh"", ""en"")"),"strange")</f>
        <v>strange</v>
      </c>
      <c r="D149" s="2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1" t="s">
        <v>266</v>
      </c>
      <c r="B150" s="1" t="s">
        <v>267</v>
      </c>
      <c r="C150" s="1" t="str">
        <f ca="1">IFERROR(__xludf.DUMMYFUNCTION("GOOGLETRANSLATE(A150,""zh"", ""en"")"),"official")</f>
        <v>official</v>
      </c>
      <c r="D150" s="2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1" t="s">
        <v>268</v>
      </c>
      <c r="B151" s="1" t="s">
        <v>269</v>
      </c>
      <c r="C151" s="1" t="str">
        <f ca="1">IFERROR(__xludf.DUMMYFUNCTION("GOOGLETRANSLATE(A151,""zh"", ""en"")"),"tube")</f>
        <v>tube</v>
      </c>
      <c r="D151" s="2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1" t="s">
        <v>270</v>
      </c>
      <c r="B152" s="1" t="s">
        <v>271</v>
      </c>
      <c r="C152" s="1" t="str">
        <f ca="1">IFERROR(__xludf.DUMMYFUNCTION("GOOGLETRANSLATE(A152,""zh"", ""en"")"),"Light")</f>
        <v>Light</v>
      </c>
      <c r="D152" s="2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1" t="s">
        <v>272</v>
      </c>
      <c r="B153" s="1" t="s">
        <v>273</v>
      </c>
      <c r="C153" s="1" t="str">
        <f ca="1">IFERROR(__xludf.DUMMYFUNCTION("GOOGLETRANSLATE(A153,""zh"", ""en"")"),"visit")</f>
        <v>visit</v>
      </c>
      <c r="D153" s="2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1" t="s">
        <v>274</v>
      </c>
      <c r="B154" s="1" t="s">
        <v>275</v>
      </c>
      <c r="C154" s="1" t="str">
        <f ca="1">IFERROR(__xludf.DUMMYFUNCTION("GOOGLETRANSLATE(A154,""zh"", ""en"")"),"ghost")</f>
        <v>ghost</v>
      </c>
      <c r="D154" s="2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1" t="s">
        <v>276</v>
      </c>
      <c r="B155" s="1" t="s">
        <v>277</v>
      </c>
      <c r="C155" s="1" t="str">
        <f ca="1">IFERROR(__xludf.DUMMYFUNCTION("GOOGLETRANSLATE(A155,""zh"", ""en"")"),"kneel")</f>
        <v>kneel</v>
      </c>
      <c r="D155" s="2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1" t="s">
        <v>278</v>
      </c>
      <c r="B156" s="1" t="s">
        <v>279</v>
      </c>
      <c r="C156" s="1" t="str">
        <f ca="1">IFERROR(__xludf.DUMMYFUNCTION("GOOGLETRANSLATE(A156,""zh"", ""en"")"),"Roll / roll")</f>
        <v>Roll / roll</v>
      </c>
      <c r="D156" s="2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1" t="s">
        <v>280</v>
      </c>
      <c r="B157" s="1" t="s">
        <v>281</v>
      </c>
      <c r="C157" s="1" t="str">
        <f ca="1">IFERROR(__xludf.DUMMYFUNCTION("GOOGLETRANSLATE(A157,""zh"", ""en"")"),"Pot / pot")</f>
        <v>Pot / pot</v>
      </c>
      <c r="D157" s="2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1" t="s">
        <v>282</v>
      </c>
      <c r="B158" s="1" t="s">
        <v>283</v>
      </c>
      <c r="C158" s="1" t="str">
        <f ca="1">IFERROR(__xludf.DUMMYFUNCTION("GOOGLETRANSLATE(A158,""zh"", ""en"")"),"harm")</f>
        <v>harm</v>
      </c>
      <c r="D158" s="2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1" t="s">
        <v>284</v>
      </c>
      <c r="B159" s="1" t="s">
        <v>285</v>
      </c>
      <c r="C159" s="1" t="str">
        <f ca="1">IFERROR(__xludf.DUMMYFUNCTION("GOOGLETRANSLATE(A159,""zh"", ""en"")"),"Contain")</f>
        <v>Contain</v>
      </c>
      <c r="D159" s="2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1" t="s">
        <v>286</v>
      </c>
      <c r="B160" s="1" t="s">
        <v>287</v>
      </c>
      <c r="C160" s="1" t="str">
        <f ca="1">IFERROR(__xludf.DUMMYFUNCTION("GOOGLETRANSLATE(A160,""zh"", ""en"")"),"sweat")</f>
        <v>sweat</v>
      </c>
      <c r="D160" s="2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1" t="s">
        <v>288</v>
      </c>
      <c r="B161" s="1" t="s">
        <v>289</v>
      </c>
      <c r="C161" s="1" t="str">
        <f ca="1">IFERROR(__xludf.DUMMYFUNCTION("GOOGLETRANSLATE(A161,""zh"", ""en"")"),"it is good")</f>
        <v>it is good</v>
      </c>
      <c r="D161" s="2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1" t="s">
        <v>290</v>
      </c>
      <c r="B162" s="1" t="s">
        <v>291</v>
      </c>
      <c r="C162" s="1" t="str">
        <f ca="1">IFERROR(__xludf.DUMMYFUNCTION("GOOGLETRANSLATE(A162,""zh"", ""en"")"),"Allocate")</f>
        <v>Allocate</v>
      </c>
      <c r="D162" s="2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1" t="s">
        <v>292</v>
      </c>
      <c r="B163" s="1" t="s">
        <v>291</v>
      </c>
      <c r="C163" s="1" t="str">
        <f ca="1">IFERROR(__xludf.DUMMYFUNCTION("GOOGLETRANSLATE(A163,""zh"", ""en"")"),"box")</f>
        <v>box</v>
      </c>
      <c r="D163" s="2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1" t="s">
        <v>293</v>
      </c>
      <c r="B164" s="1" t="s">
        <v>294</v>
      </c>
      <c r="C164" s="1" t="str">
        <f ca="1">IFERROR(__xludf.DUMMYFUNCTION("GOOGLETRANSLATE(A164,""zh"", ""en"")"),"Hey")</f>
        <v>Hey</v>
      </c>
      <c r="D164" s="2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1" t="s">
        <v>295</v>
      </c>
      <c r="B165" s="1" t="s">
        <v>296</v>
      </c>
      <c r="C165" s="1" t="str">
        <f ca="1">IFERROR(__xludf.DUMMYFUNCTION("GOOGLETRANSLATE(A165,""zh"", ""en"")"),"hate")</f>
        <v>hate</v>
      </c>
      <c r="D165" s="2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1" t="s">
        <v>297</v>
      </c>
      <c r="B166" s="1" t="s">
        <v>298</v>
      </c>
      <c r="C166" s="1" t="str">
        <f ca="1">IFERROR(__xludf.DUMMYFUNCTION("GOOGLETRANSLATE(A166,""zh"", ""en"")"),"Humph")</f>
        <v>Humph</v>
      </c>
      <c r="D166" s="2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1" t="s">
        <v>299</v>
      </c>
      <c r="B167" s="1" t="s">
        <v>300</v>
      </c>
      <c r="C167" s="1" t="str">
        <f ca="1">IFERROR(__xludf.DUMMYFUNCTION("GOOGLETRANSLATE(A167,""zh"", ""en"")"),"Thick")</f>
        <v>Thick</v>
      </c>
      <c r="D167" s="2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1" t="s">
        <v>301</v>
      </c>
      <c r="B168" s="1" t="s">
        <v>302</v>
      </c>
      <c r="C168" s="1" t="str">
        <f ca="1">IFERROR(__xludf.DUMMYFUNCTION("GOOGLETRANSLATE(A168,""zh"", ""en"")"),"call")</f>
        <v>call</v>
      </c>
      <c r="D168" s="2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1" t="s">
        <v>303</v>
      </c>
      <c r="B169" s="1" t="s">
        <v>304</v>
      </c>
      <c r="C169" s="1" t="str">
        <f ca="1">IFERROR(__xludf.DUMMYFUNCTION("GOOGLETRANSLATE(A169,""zh"", ""en"")"),"Pot / pot")</f>
        <v>Pot / pot</v>
      </c>
      <c r="D169" s="2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1" t="s">
        <v>305</v>
      </c>
      <c r="B170" s="1" t="s">
        <v>306</v>
      </c>
      <c r="C170" s="1" t="str">
        <f ca="1">IFERROR(__xludf.DUMMYFUNCTION("GOOGLETRANSLATE(A170,""zh"", ""en"")"),"Household / household")</f>
        <v>Household / household</v>
      </c>
      <c r="D170" s="2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1" t="s">
        <v>307</v>
      </c>
      <c r="B171" s="1" t="s">
        <v>308</v>
      </c>
      <c r="C171" s="1" t="str">
        <f ca="1">IFERROR(__xludf.DUMMYFUNCTION("GOOGLETRANSLATE(A171,""zh"", ""en"")"),"slip")</f>
        <v>slip</v>
      </c>
      <c r="D171" s="2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1" t="s">
        <v>309</v>
      </c>
      <c r="B172" s="1" t="s">
        <v>310</v>
      </c>
      <c r="C172" s="1" t="str">
        <f ca="1">IFERROR(__xludf.DUMMYFUNCTION("GOOGLETRANSLATE(A172,""zh"", ""en"")"),"Chemize")</f>
        <v>Chemize</v>
      </c>
      <c r="D172" s="2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1" t="s">
        <v>311</v>
      </c>
      <c r="B173" s="1" t="s">
        <v>308</v>
      </c>
      <c r="C173" s="1" t="str">
        <f ca="1">IFERROR(__xludf.DUMMYFUNCTION("GOOGLETRANSLATE(A173,""zh"", ""en"")"),"Plan / plan")</f>
        <v>Plan / plan</v>
      </c>
      <c r="D173" s="2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1" t="s">
        <v>312</v>
      </c>
      <c r="B174" s="1" t="s">
        <v>313</v>
      </c>
      <c r="C174" s="1" t="str">
        <f ca="1">IFERROR(__xludf.DUMMYFUNCTION("GOOGLETRANSLATE(A174,""zh"", ""en"")"),"Ring / ring")</f>
        <v>Ring / ring</v>
      </c>
      <c r="D174" s="2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1" t="s">
        <v>314</v>
      </c>
      <c r="B175" s="1" t="s">
        <v>315</v>
      </c>
      <c r="C175" s="1" t="str">
        <f ca="1">IFERROR(__xludf.DUMMYFUNCTION("GOOGLETRANSLATE(A175,""zh"", ""en"")"),"Panic")</f>
        <v>Panic</v>
      </c>
      <c r="D175" s="2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1" t="s">
        <v>316</v>
      </c>
      <c r="B176" s="1" t="s">
        <v>317</v>
      </c>
      <c r="C176" s="1" t="str">
        <f ca="1">IFERROR(__xludf.DUMMYFUNCTION("GOOGLETRANSLATE(A176,""zh"", ""en"")"),"gray")</f>
        <v>gray</v>
      </c>
      <c r="D176" s="2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1" t="s">
        <v>318</v>
      </c>
      <c r="B177" s="1" t="s">
        <v>317</v>
      </c>
      <c r="C177" s="1" t="str">
        <f ca="1">IFERROR(__xludf.DUMMYFUNCTION("GOOGLETRANSLATE(A177,""zh"", ""en"")"),"Wave / wave")</f>
        <v>Wave / wave</v>
      </c>
      <c r="D177" s="2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1" t="s">
        <v>319</v>
      </c>
      <c r="B178" s="1" t="s">
        <v>320</v>
      </c>
      <c r="C178" s="1" t="str">
        <f ca="1">IFERROR(__xludf.DUMMYFUNCTION("GOOGLETRANSLATE(A178,""zh"", ""en"")"),"mix")</f>
        <v>mix</v>
      </c>
      <c r="D178" s="2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1" t="s">
        <v>321</v>
      </c>
      <c r="B179" s="1" t="s">
        <v>322</v>
      </c>
      <c r="C179" s="1" t="str">
        <f ca="1">IFERROR(__xludf.DUMMYFUNCTION("GOOGLETRANSLATE(A179,""zh"", ""en"")"),"fire")</f>
        <v>fire</v>
      </c>
      <c r="D179" s="2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1" t="s">
        <v>323</v>
      </c>
      <c r="B180" s="1" t="s">
        <v>324</v>
      </c>
      <c r="C180" s="1" t="str">
        <f ca="1">IFERROR(__xludf.DUMMYFUNCTION("GOOGLETRANSLATE(A180,""zh"", ""en"")"),"or")</f>
        <v>or</v>
      </c>
      <c r="D180" s="2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1" t="s">
        <v>325</v>
      </c>
      <c r="B181" s="1" t="s">
        <v>324</v>
      </c>
      <c r="C181" s="1" t="str">
        <f ca="1">IFERROR(__xludf.DUMMYFUNCTION("GOOGLETRANSLATE(A181,""zh"", ""en"")"),"Goods / goods")</f>
        <v>Goods / goods</v>
      </c>
      <c r="D181" s="2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1" t="s">
        <v>326</v>
      </c>
      <c r="B182" s="1" t="s">
        <v>327</v>
      </c>
      <c r="C182" s="1" t="str">
        <f ca="1">IFERROR(__xludf.DUMMYFUNCTION("GOOGLETRANSLATE(A182,""zh"", ""en"")"),"Level / level")</f>
        <v>Level / level</v>
      </c>
      <c r="D182" s="4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1" t="s">
        <v>328</v>
      </c>
      <c r="B183" s="1" t="s">
        <v>327</v>
      </c>
      <c r="C183" s="1" t="str">
        <f ca="1">IFERROR(__xludf.DUMMYFUNCTION("GOOGLETRANSLATE(A183,""zh"", ""en"")"),"which is")</f>
        <v>which is</v>
      </c>
      <c r="D183" s="4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1" t="s">
        <v>329</v>
      </c>
      <c r="B184" s="1" t="s">
        <v>327</v>
      </c>
      <c r="C184" s="1" t="str">
        <f ca="1">IFERROR(__xludf.DUMMYFUNCTION("GOOGLETRANSLATE(A184,""zh"", ""en"")"),"Extreme / extreme")</f>
        <v>Extreme / extreme</v>
      </c>
      <c r="D184" s="4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1" t="s">
        <v>330</v>
      </c>
      <c r="B185" s="1" t="s">
        <v>327</v>
      </c>
      <c r="C185" s="1" t="str">
        <f ca="1">IFERROR(__xludf.DUMMYFUNCTION("GOOGLETRANSLATE(A185,""zh"", ""en"")"),"set")</f>
        <v>set</v>
      </c>
      <c r="D185" s="4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1" t="s">
        <v>331</v>
      </c>
      <c r="B186" s="1" t="s">
        <v>332</v>
      </c>
      <c r="C186" s="1" t="str">
        <f ca="1">IFERROR(__xludf.DUMMYFUNCTION("GOOGLETRANSLATE(A186,""zh"", ""en"")"),"Both")</f>
        <v>Both</v>
      </c>
      <c r="D186" s="4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1" t="s">
        <v>333</v>
      </c>
      <c r="B187" s="1" t="s">
        <v>334</v>
      </c>
      <c r="C187" s="1" t="str">
        <f ca="1">IFERROR(__xludf.DUMMYFUNCTION("GOOGLETRANSLATE(A187,""zh"", ""en"")"),"Clip / clip")</f>
        <v>Clip / clip</v>
      </c>
      <c r="D187" s="4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1" t="s">
        <v>335</v>
      </c>
      <c r="B188" s="1" t="s">
        <v>336</v>
      </c>
      <c r="C188" s="1" t="str">
        <f ca="1">IFERROR(__xludf.DUMMYFUNCTION("GOOGLETRANSLATE(A188,""zh"", ""en"")"),"frame")</f>
        <v>frame</v>
      </c>
      <c r="D188" s="4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1" t="s">
        <v>337</v>
      </c>
      <c r="B189" s="1" t="s">
        <v>338</v>
      </c>
      <c r="C189" s="1" t="str">
        <f ca="1">IFERROR(__xludf.DUMMYFUNCTION("GOOGLETRANSLATE(A189,""zh"", ""en"")"),"false")</f>
        <v>false</v>
      </c>
      <c r="D189" s="4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1" t="s">
        <v>339</v>
      </c>
      <c r="B190" s="1" t="s">
        <v>340</v>
      </c>
      <c r="C190" s="1" t="str">
        <f ca="1">IFERROR(__xludf.DUMMYFUNCTION("GOOGLETRANSLATE(A190,""zh"", ""en"")"),"tip")</f>
        <v>tip</v>
      </c>
      <c r="D190" s="4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1" t="s">
        <v>341</v>
      </c>
      <c r="B191" s="1" t="s">
        <v>340</v>
      </c>
      <c r="C191" s="1" t="str">
        <f ca="1">IFERROR(__xludf.DUMMYFUNCTION("GOOGLETRANSLATE(A191,""zh"", ""en"")"),"shoulder")</f>
        <v>shoulder</v>
      </c>
      <c r="D191" s="4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1" t="s">
        <v>342</v>
      </c>
      <c r="B192" s="1" t="s">
        <v>343</v>
      </c>
      <c r="C192" s="1" t="str">
        <f ca="1">IFERROR(__xludf.DUMMYFUNCTION("GOOGLETRANSLATE(A192,""zh"", ""en"")"),"Pick / pick up / pick")</f>
        <v>Pick / pick up / pick</v>
      </c>
      <c r="D192" s="4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1" t="s">
        <v>344</v>
      </c>
      <c r="B193" s="1" t="s">
        <v>343</v>
      </c>
      <c r="C193" s="1" t="str">
        <f ca="1">IFERROR(__xludf.DUMMYFUNCTION("GOOGLETRANSLATE(A193,""zh"", ""en"")"),"捡 / 捡")</f>
        <v>捡 / 捡</v>
      </c>
      <c r="D193" s="4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1" t="s">
        <v>345</v>
      </c>
      <c r="B194" s="1" t="s">
        <v>343</v>
      </c>
      <c r="C194" s="1" t="str">
        <f ca="1">IFERROR(__xludf.DUMMYFUNCTION("GOOGLETRANSLATE(A194,""zh"", ""en"")"),"Reduce / reduce")</f>
        <v>Reduce / reduce</v>
      </c>
      <c r="D194" s="4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1" t="s">
        <v>346</v>
      </c>
      <c r="B195" s="1" t="s">
        <v>343</v>
      </c>
      <c r="C195" s="1" t="str">
        <f ca="1">IFERROR(__xludf.DUMMYFUNCTION("GOOGLETRANSLATE(A195,""zh"", ""en"")"),"Cut")</f>
        <v>Cut</v>
      </c>
      <c r="D195" s="4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1" t="s">
        <v>347</v>
      </c>
      <c r="B196" s="1" t="s">
        <v>348</v>
      </c>
      <c r="C196" s="1" t="str">
        <f ca="1">IFERROR(__xludf.DUMMYFUNCTION("GOOGLETRANSLATE(A196,""zh"", ""en"")"),"build")</f>
        <v>build</v>
      </c>
      <c r="D196" s="4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1" t="s">
        <v>349</v>
      </c>
      <c r="B197" s="1" t="s">
        <v>348</v>
      </c>
      <c r="C197" s="1" t="str">
        <f ca="1">IFERROR(__xludf.DUMMYFUNCTION("GOOGLETRANSLATE(A197,""zh"", ""en"")"),"arrow")</f>
        <v>arrow</v>
      </c>
      <c r="D197" s="4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1" t="s">
        <v>350</v>
      </c>
      <c r="B198" s="1" t="s">
        <v>351</v>
      </c>
      <c r="C198" s="1" t="str">
        <f ca="1">IFERROR(__xludf.DUMMYFUNCTION("GOOGLETRANSLATE(A198,""zh"", ""en"")"),"Will / will")</f>
        <v>Will / will</v>
      </c>
      <c r="D198" s="4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1" t="s">
        <v>352</v>
      </c>
      <c r="B199" s="1" t="s">
        <v>353</v>
      </c>
      <c r="C199" s="1" t="str">
        <f ca="1">IFERROR(__xludf.DUMMYFUNCTION("GOOGLETRANSLATE(A199,""zh"", ""en"")"),"Award / award")</f>
        <v>Award / award</v>
      </c>
      <c r="D199" s="4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1" t="s">
        <v>354</v>
      </c>
      <c r="B200" s="1" t="s">
        <v>355</v>
      </c>
      <c r="C200" s="1" t="str">
        <f ca="1">IFERROR(__xludf.DUMMYFUNCTION("GOOGLETRANSLATE(A200,""zh"", ""en"")"),"drop")</f>
        <v>drop</v>
      </c>
      <c r="D200" s="4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1" t="s">
        <v>356</v>
      </c>
      <c r="B201" s="1" t="s">
        <v>357</v>
      </c>
      <c r="C201" s="1" t="str">
        <f ca="1">IFERROR(__xludf.DUMMYFUNCTION("GOOGLETRANSLATE(A201,""zh"", ""en"")"),"angle")</f>
        <v>angle</v>
      </c>
      <c r="D201" s="4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1" t="s">
        <v>358</v>
      </c>
      <c r="B202" s="1" t="s">
        <v>359</v>
      </c>
      <c r="C202" s="1" t="str">
        <f ca="1">IFERROR(__xludf.DUMMYFUNCTION("GOOGLETRANSLATE(A202,""zh"", ""en"")"),"More")</f>
        <v>More</v>
      </c>
      <c r="D202" s="4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1" t="s">
        <v>360</v>
      </c>
      <c r="B203" s="1" t="s">
        <v>361</v>
      </c>
      <c r="C203" s="1" t="str">
        <f ca="1">IFERROR(__xludf.DUMMYFUNCTION("GOOGLETRANSLATE(A203,""zh"", ""en"")"),"solution")</f>
        <v>solution</v>
      </c>
      <c r="D203" s="4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1" t="s">
        <v>362</v>
      </c>
      <c r="B204" s="1" t="s">
        <v>363</v>
      </c>
      <c r="C204" s="1" t="str">
        <f ca="1">IFERROR(__xludf.DUMMYFUNCTION("GOOGLETRANSLATE(A204,""zh"", ""en"")"),"Session / session")</f>
        <v>Session / session</v>
      </c>
      <c r="D204" s="4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1" t="s">
        <v>364</v>
      </c>
      <c r="B205" s="1" t="s">
        <v>365</v>
      </c>
      <c r="C205" s="1" t="str">
        <f ca="1">IFERROR(__xludf.DUMMYFUNCTION("GOOGLETRANSLATE(A205,""zh"", ""en"")"),"gold")</f>
        <v>gold</v>
      </c>
      <c r="D205" s="4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1" t="s">
        <v>366</v>
      </c>
      <c r="B206" s="1" t="s">
        <v>367</v>
      </c>
      <c r="C206" s="1" t="str">
        <f ca="1">IFERROR(__xludf.DUMMYFUNCTION("GOOGLETRANSLATE(A206,""zh"", ""en"")"),"only")</f>
        <v>only</v>
      </c>
      <c r="D206" s="4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1" t="s">
        <v>368</v>
      </c>
      <c r="B207" s="1" t="s">
        <v>369</v>
      </c>
      <c r="C207" s="1" t="str">
        <f ca="1">IFERROR(__xludf.DUMMYFUNCTION("GOOGLETRANSLATE(A207,""zh"", ""en"")"),"Do one")</f>
        <v>Do one</v>
      </c>
      <c r="D207" s="4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1" t="s">
        <v>370</v>
      </c>
      <c r="B208" s="1" t="s">
        <v>369</v>
      </c>
      <c r="C208" s="1" t="str">
        <f ca="1">IFERROR(__xludf.DUMMYFUNCTION("GOOGLETRANSLATE(A208,""zh"", ""en"")"),"Strong")</f>
        <v>Strong</v>
      </c>
      <c r="D208" s="4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1" t="s">
        <v>371</v>
      </c>
      <c r="B209" s="1" t="s">
        <v>372</v>
      </c>
      <c r="C209" s="1" t="str">
        <f ca="1">IFERROR(__xludf.DUMMYFUNCTION("GOOGLETRANSLATE(A209,""zh"", ""en"")"),"/")</f>
        <v>/</v>
      </c>
      <c r="D209" s="4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1" t="s">
        <v>373</v>
      </c>
      <c r="B210" s="1" t="s">
        <v>374</v>
      </c>
      <c r="C210" s="1" t="str">
        <f ca="1">IFERROR(__xludf.DUMMYFUNCTION("GOOGLETRANSLATE(A210,""zh"", ""en"")"),"well")</f>
        <v>well</v>
      </c>
      <c r="D210" s="4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1" t="s">
        <v>375</v>
      </c>
      <c r="B211" s="1" t="s">
        <v>376</v>
      </c>
      <c r="C211" s="1" t="str">
        <f ca="1">IFERROR(__xludf.DUMMYFUNCTION("GOOGLETRANSLATE(A211,""zh"", ""en"")"),"Quiet / quiet")</f>
        <v>Quiet / quiet</v>
      </c>
      <c r="D211" s="4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1" t="s">
        <v>377</v>
      </c>
      <c r="B212" s="1" t="s">
        <v>378</v>
      </c>
      <c r="C212" s="1" t="str">
        <f ca="1">IFERROR(__xludf.DUMMYFUNCTION("GOOGLETRANSLATE(A212,""zh"", ""en"")"),"save")</f>
        <v>save</v>
      </c>
      <c r="D212" s="4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1" t="s">
        <v>379</v>
      </c>
      <c r="B213" s="1" t="s">
        <v>378</v>
      </c>
      <c r="C213" s="1" t="str">
        <f ca="1">IFERROR(__xludf.DUMMYFUNCTION("GOOGLETRANSLATE(A213,""zh"", ""en"")"),"on")</f>
        <v>on</v>
      </c>
      <c r="D213" s="4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1" t="s">
        <v>380</v>
      </c>
      <c r="B214" s="1" t="s">
        <v>381</v>
      </c>
      <c r="C214" s="1" t="str">
        <f ca="1">IFERROR(__xludf.DUMMYFUNCTION("GOOGLETRANSLATE(A214,""zh"", ""en"")"),"volume")</f>
        <v>volume</v>
      </c>
      <c r="D214" s="4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1" t="s">
        <v>382</v>
      </c>
      <c r="B215" s="1" t="s">
        <v>383</v>
      </c>
      <c r="C215" s="1" t="str">
        <f ca="1">IFERROR(__xludf.DUMMYFUNCTION("GOOGLETRANSLATE(A215,""zh"", ""en"")"),"Decision / decision")</f>
        <v>Decision / decision</v>
      </c>
      <c r="D215" s="4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1" t="s">
        <v>384</v>
      </c>
      <c r="B216" s="1" t="s">
        <v>385</v>
      </c>
      <c r="C216" s="1" t="str">
        <f ca="1">IFERROR(__xludf.DUMMYFUNCTION("GOOGLETRANSLATE(A216,""zh"", ""en"")"),"Army / army")</f>
        <v>Army / army</v>
      </c>
      <c r="D216" s="4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1" t="s">
        <v>386</v>
      </c>
      <c r="B217" s="1" t="s">
        <v>387</v>
      </c>
      <c r="C217" s="1" t="str">
        <f ca="1">IFERROR(__xludf.DUMMYFUNCTION("GOOGLETRANSLATE(A217,""zh"", ""en"")"),"cut")</f>
        <v>cut</v>
      </c>
      <c r="D217" s="4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1" t="s">
        <v>388</v>
      </c>
      <c r="B218" s="1" t="s">
        <v>389</v>
      </c>
      <c r="C218" s="1" t="str">
        <f ca="1">IFERROR(__xludf.DUMMYFUNCTION("GOOGLETRANSLATE(A218,""zh"", ""en"")"),"Carry")</f>
        <v>Carry</v>
      </c>
      <c r="D218" s="4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1" t="s">
        <v>390</v>
      </c>
      <c r="B219" s="1" t="s">
        <v>391</v>
      </c>
      <c r="C219" s="1" t="str">
        <f ca="1">IFERROR(__xludf.DUMMYFUNCTION("GOOGLETRANSLATE(A219,""zh"", ""en"")"),"test")</f>
        <v>test</v>
      </c>
      <c r="D219" s="4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1" t="s">
        <v>392</v>
      </c>
      <c r="B220" s="1" t="s">
        <v>391</v>
      </c>
      <c r="C220" s="1" t="str">
        <f ca="1">IFERROR(__xludf.DUMMYFUNCTION("GOOGLETRANSLATE(A220,""zh"", ""en"")"),"grilled")</f>
        <v>grilled</v>
      </c>
      <c r="D220" s="4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1" t="s">
        <v>393</v>
      </c>
      <c r="B221" s="1" t="s">
        <v>394</v>
      </c>
      <c r="C221" s="1" t="str">
        <f ca="1">IFERROR(__xludf.DUMMYFUNCTION("GOOGLETRANSLATE(A221,""zh"", ""en"")"),"by")</f>
        <v>by</v>
      </c>
      <c r="D221" s="4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1" t="s">
        <v>395</v>
      </c>
      <c r="B222" s="1" t="s">
        <v>396</v>
      </c>
      <c r="C222" s="1" t="str">
        <f ca="1">IFERROR(__xludf.DUMMYFUNCTION("GOOGLETRANSLATE(A222,""zh"", ""en"")"),"Department")</f>
        <v>Department</v>
      </c>
      <c r="D222" s="4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5" t="s">
        <v>397</v>
      </c>
      <c r="B223" s="1" t="s">
        <v>396</v>
      </c>
      <c r="C223" s="1" t="s">
        <v>398</v>
      </c>
      <c r="D223" s="4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1" t="s">
        <v>399</v>
      </c>
      <c r="B224" s="1" t="s">
        <v>400</v>
      </c>
      <c r="C224" s="1" t="str">
        <f ca="1">IFERROR(__xludf.DUMMYFUNCTION("GOOGLETRANSLATE(A224,""zh"", ""en"")"),"can")</f>
        <v>can</v>
      </c>
      <c r="D224" s="4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1" t="s">
        <v>401</v>
      </c>
      <c r="B225" s="1" t="s">
        <v>402</v>
      </c>
      <c r="C225" s="1" t="str">
        <f ca="1">IFERROR(__xludf.DUMMYFUNCTION("GOOGLETRANSLATE(A225,""zh"", ""en"")"),"engraved")</f>
        <v>engraved</v>
      </c>
      <c r="D225" s="4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1" t="s">
        <v>403</v>
      </c>
      <c r="B226" s="1" t="s">
        <v>404</v>
      </c>
      <c r="C226" s="1" t="str">
        <f ca="1">IFERROR(__xludf.DUMMYFUNCTION("GOOGLETRANSLATE(A226,""zh"", ""en"")"),"Willken")</f>
        <v>Willken</v>
      </c>
      <c r="D226" s="4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1" t="s">
        <v>405</v>
      </c>
      <c r="B227" s="1" t="s">
        <v>406</v>
      </c>
      <c r="C227" s="1" t="str">
        <f ca="1">IFERROR(__xludf.DUMMYFUNCTION("GOOGLETRANSLATE(A227,""zh"", ""en"")"),"air")</f>
        <v>air</v>
      </c>
      <c r="D227" s="4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1" t="s">
        <v>407</v>
      </c>
      <c r="B228" s="1" t="s">
        <v>408</v>
      </c>
      <c r="C228" s="1" t="str">
        <f ca="1">IFERROR(__xludf.DUMMYFUNCTION("GOOGLETRANSLATE(A228,""zh"", ""en"")"),"hole")</f>
        <v>hole</v>
      </c>
      <c r="D228" s="4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1" t="s">
        <v>409</v>
      </c>
      <c r="B229" s="1" t="s">
        <v>410</v>
      </c>
      <c r="C229" s="1" t="str">
        <f ca="1">IFERROR(__xludf.DUMMYFUNCTION("GOOGLETRANSLATE(A229,""zh"", ""en"")"),"buckle")</f>
        <v>buckle</v>
      </c>
      <c r="D229" s="4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1" t="s">
        <v>411</v>
      </c>
      <c r="B230" s="1" t="s">
        <v>412</v>
      </c>
      <c r="C230" s="1" t="str">
        <f ca="1">IFERROR(__xludf.DUMMYFUNCTION("GOOGLETRANSLATE(A230,""zh"", ""en"")"),"Cross")</f>
        <v>Cross</v>
      </c>
      <c r="D230" s="4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1" t="s">
        <v>413</v>
      </c>
      <c r="B231" s="1" t="s">
        <v>414</v>
      </c>
      <c r="C231" s="1" t="str">
        <f ca="1">IFERROR(__xludf.DUMMYFUNCTION("GOOGLETRANSLATE(A231,""zh"", ""en"")"),"Wide / width")</f>
        <v>Wide / width</v>
      </c>
      <c r="D231" s="4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1" t="s">
        <v>415</v>
      </c>
      <c r="B232" s="1" t="s">
        <v>416</v>
      </c>
      <c r="C232" s="1" t="str">
        <f ca="1">IFERROR(__xludf.DUMMYFUNCTION("GOOGLETRANSLATE(A232,""zh"", ""en"")"),"paragraph")</f>
        <v>paragraph</v>
      </c>
      <c r="D232" s="4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1" t="s">
        <v>417</v>
      </c>
      <c r="B233" s="1" t="s">
        <v>418</v>
      </c>
      <c r="C233" s="1" t="str">
        <f ca="1">IFERROR(__xludf.DUMMYFUNCTION("GOOGLETRANSLATE(A233,""zh"", ""en"")"),"Ore / mine")</f>
        <v>Ore / mine</v>
      </c>
      <c r="D233" s="4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1" t="s">
        <v>419</v>
      </c>
      <c r="B234" s="1" t="s">
        <v>420</v>
      </c>
      <c r="C234" s="1" t="str">
        <f ca="1">IFERROR(__xludf.DUMMYFUNCTION("GOOGLETRANSLATE(A234,""zh"", ""en"")"),"bundle")</f>
        <v>bundle</v>
      </c>
      <c r="D234" s="4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1" t="s">
        <v>421</v>
      </c>
      <c r="B235" s="1" t="s">
        <v>422</v>
      </c>
      <c r="C235" s="1" t="str">
        <f ca="1">IFERROR(__xludf.DUMMYFUNCTION("GOOGLETRANSLATE(A235,""zh"", ""en"")"),"sleepy")</f>
        <v>sleepy</v>
      </c>
      <c r="D235" s="4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1" t="s">
        <v>423</v>
      </c>
      <c r="B236" s="1" t="s">
        <v>424</v>
      </c>
      <c r="C236" s="1" t="str">
        <f ca="1">IFERROR(__xludf.DUMMYFUNCTION("GOOGLETRANSLATE(A236,""zh"", ""en"")"),"Come on")</f>
        <v>Come on</v>
      </c>
      <c r="D236" s="4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1" t="s">
        <v>425</v>
      </c>
      <c r="B237" s="1" t="s">
        <v>426</v>
      </c>
      <c r="C237" s="1" t="str">
        <f ca="1">IFERROR(__xludf.DUMMYFUNCTION("GOOGLETRANSLATE(A237,""zh"", ""en"")"),"Block / block")</f>
        <v>Block / block</v>
      </c>
      <c r="D237" s="4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1" t="s">
        <v>427</v>
      </c>
      <c r="B238" s="1" t="s">
        <v>428</v>
      </c>
      <c r="C238" s="1" t="str">
        <f ca="1">IFERROR(__xludf.DUMMYFUNCTION("GOOGLETRANSLATE(A238,""zh"", ""en"")"),"Lazy / lazy")</f>
        <v>Lazy / lazy</v>
      </c>
      <c r="D238" s="4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1" t="s">
        <v>429</v>
      </c>
      <c r="B239" s="1" t="s">
        <v>430</v>
      </c>
      <c r="C239" s="1" t="str">
        <f ca="1">IFERROR(__xludf.DUMMYFUNCTION("GOOGLETRANSLATE(A239,""zh"", ""en"")"),"Rotten / rotten")</f>
        <v>Rotten / rotten</v>
      </c>
      <c r="D239" s="4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1" t="s">
        <v>431</v>
      </c>
      <c r="B240" s="1" t="s">
        <v>432</v>
      </c>
      <c r="C240" s="1" t="str">
        <f ca="1">IFERROR(__xludf.DUMMYFUNCTION("GOOGLETRANSLATE(A240,""zh"", ""en"")"),"Wolf")</f>
        <v>Wolf</v>
      </c>
      <c r="D240" s="4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1" t="s">
        <v>433</v>
      </c>
      <c r="B241" s="1" t="s">
        <v>434</v>
      </c>
      <c r="C241" s="1" t="str">
        <f ca="1">IFERROR(__xludf.DUMMYFUNCTION("GOOGLETRANSLATE(A241,""zh"", ""en"")"),"wave")</f>
        <v>wave</v>
      </c>
      <c r="D241" s="4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1" t="s">
        <v>435</v>
      </c>
      <c r="B242" s="1" t="s">
        <v>436</v>
      </c>
      <c r="C242" s="1" t="str">
        <f ca="1">IFERROR(__xludf.DUMMYFUNCTION("GOOGLETRANSLATE(A242,""zh"", ""en"")"),"Fish / fish")</f>
        <v>Fish / fish</v>
      </c>
      <c r="D242" s="4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1" t="s">
        <v>437</v>
      </c>
      <c r="B243" s="1" t="s">
        <v>438</v>
      </c>
      <c r="C243" s="1" t="str">
        <f ca="1">IFERROR(__xludf.DUMMYFUNCTION("GOOGLETRANSLATE(A243,""zh"", ""en"")"),"mine")</f>
        <v>mine</v>
      </c>
      <c r="D243" s="4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1" t="s">
        <v>439</v>
      </c>
      <c r="B244" s="1" t="s">
        <v>440</v>
      </c>
      <c r="C244" s="1" t="str">
        <f ca="1">IFERROR(__xludf.DUMMYFUNCTION("GOOGLETRANSLATE(A244,""zh"", ""en"")"),"Class / class")</f>
        <v>Class / class</v>
      </c>
      <c r="D244" s="4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1" t="s">
        <v>441</v>
      </c>
      <c r="B245" s="1" t="s">
        <v>442</v>
      </c>
      <c r="C245" s="1" t="str">
        <f ca="1">IFERROR(__xludf.DUMMYFUNCTION("GOOGLETRANSLATE(A245,""zh"", ""en"")"),"pear")</f>
        <v>pear</v>
      </c>
      <c r="D245" s="4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1" t="s">
        <v>443</v>
      </c>
      <c r="B246" s="1" t="s">
        <v>444</v>
      </c>
      <c r="C246" s="1" t="str">
        <f ca="1">IFERROR(__xludf.DUMMYFUNCTION("GOOGLETRANSLATE(A246,""zh"", ""en"")"),"force")</f>
        <v>force</v>
      </c>
      <c r="D246" s="4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1" t="s">
        <v>445</v>
      </c>
      <c r="B247" s="1" t="s">
        <v>444</v>
      </c>
      <c r="C247" s="1" t="str">
        <f ca="1">IFERROR(__xludf.DUMMYFUNCTION("GOOGLETRANSLATE(A247,""zh"", ""en"")"),"Stand")</f>
        <v>Stand</v>
      </c>
      <c r="D247" s="4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1" t="s">
        <v>446</v>
      </c>
      <c r="B248" s="1" t="s">
        <v>444</v>
      </c>
      <c r="C248" s="1" t="str">
        <f ca="1">IFERROR(__xludf.DUMMYFUNCTION("GOOGLETRANSLATE(A248,""zh"", ""en"")"),"example")</f>
        <v>example</v>
      </c>
      <c r="D248" s="4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1" t="s">
        <v>447</v>
      </c>
      <c r="B249" s="1" t="s">
        <v>444</v>
      </c>
      <c r="C249" s="1" t="str">
        <f ca="1">IFERROR(__xludf.DUMMYFUNCTION("GOOGLETRANSLATE(A249,""zh"", ""en"")"),"grain")</f>
        <v>grain</v>
      </c>
      <c r="D249" s="4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1" t="s">
        <v>448</v>
      </c>
      <c r="B250" s="1" t="s">
        <v>449</v>
      </c>
      <c r="C250" s="1" t="str">
        <f ca="1">IFERROR(__xludf.DUMMYFUNCTION("GOOGLETRANSLATE(A250,""zh"", ""en"")"),"Continuous / even")</f>
        <v>Continuous / even</v>
      </c>
      <c r="D250" s="4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1" t="s">
        <v>450</v>
      </c>
      <c r="B251" s="1" t="s">
        <v>451</v>
      </c>
      <c r="C251" s="1" t="str">
        <f ca="1">IFERROR(__xludf.DUMMYFUNCTION("GOOGLETRANSLATE(A251,""zh"", ""en"")"),"Practice / practice")</f>
        <v>Practice / practice</v>
      </c>
      <c r="D251" s="4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1" t="s">
        <v>452</v>
      </c>
      <c r="B252" s="1" t="s">
        <v>453</v>
      </c>
      <c r="C252" s="1" t="str">
        <f ca="1">IFERROR(__xludf.DUMMYFUNCTION("GOOGLETRANSLATE(A252,""zh"", ""en"")"),"Cool")</f>
        <v>Cool</v>
      </c>
      <c r="D252" s="4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1" t="s">
        <v>454</v>
      </c>
      <c r="B253" s="1" t="s">
        <v>455</v>
      </c>
      <c r="C253" s="1" t="str">
        <f ca="1">IFERROR(__xludf.DUMMYFUNCTION("GOOGLETRANSLATE(A253,""zh"", ""en"")"),"Two / two")</f>
        <v>Two / two</v>
      </c>
      <c r="D253" s="4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1" t="s">
        <v>456</v>
      </c>
      <c r="B254" s="1" t="s">
        <v>453</v>
      </c>
      <c r="C254" s="1" t="str">
        <f ca="1">IFERROR(__xludf.DUMMYFUNCTION("GOOGLETRANSLATE(A254,""zh"", ""en"")"),"the amount")</f>
        <v>the amount</v>
      </c>
      <c r="D254" s="4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1" t="s">
        <v>457</v>
      </c>
      <c r="B255" s="1" t="s">
        <v>458</v>
      </c>
      <c r="C255" s="1" t="str">
        <f ca="1">IFERROR(__xludf.DUMMYFUNCTION("GOOGLETRANSLATE(A255,""zh"", ""en"")"),"chat")</f>
        <v>chat</v>
      </c>
      <c r="D255" s="4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1" t="s">
        <v>459</v>
      </c>
      <c r="B256" s="1" t="s">
        <v>460</v>
      </c>
      <c r="C256" s="1" t="str">
        <f ca="1">IFERROR(__xludf.DUMMYFUNCTION("GOOGLETRANSLATE(A256,""zh"", ""en"")"),"Column")</f>
        <v>Column</v>
      </c>
      <c r="D256" s="4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1" t="s">
        <v>461</v>
      </c>
      <c r="B257" s="1" t="s">
        <v>462</v>
      </c>
      <c r="C257" s="1" t="str">
        <f ca="1">IFERROR(__xludf.DUMMYFUNCTION("GOOGLETRANSLATE(A257,""zh"", ""en"")"),"Projection /")</f>
        <v>Projection /</v>
      </c>
      <c r="D257" s="4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1" t="s">
        <v>463</v>
      </c>
      <c r="B258" s="1" t="s">
        <v>464</v>
      </c>
      <c r="C258" s="1" t="str">
        <f ca="1">IFERROR(__xludf.DUMMYFUNCTION("GOOGLETRANSLATE(A258,""zh"", ""en"")"),"Bell / bell")</f>
        <v>Bell / bell</v>
      </c>
      <c r="D258" s="4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1" t="s">
        <v>465</v>
      </c>
      <c r="B259" s="1" t="s">
        <v>466</v>
      </c>
      <c r="C259" s="1" t="str">
        <f ca="1">IFERROR(__xludf.DUMMYFUNCTION("GOOGLETRANSLATE(A259,""zh"", ""en"")"),"Collar / collar")</f>
        <v>Collar / collar</v>
      </c>
      <c r="D259" s="4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1" t="s">
        <v>467</v>
      </c>
      <c r="B260" s="1" t="s">
        <v>468</v>
      </c>
      <c r="C260" s="1" t="str">
        <f ca="1">IFERROR(__xludf.DUMMYFUNCTION("GOOGLETRANSLATE(A260,""zh"", ""en"")"),"another")</f>
        <v>another</v>
      </c>
      <c r="D260" s="4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1" t="s">
        <v>469</v>
      </c>
      <c r="B261" s="1" t="s">
        <v>470</v>
      </c>
      <c r="C261" s="1" t="str">
        <f ca="1">IFERROR(__xludf.DUMMYFUNCTION("GOOGLETRANSLATE(A261,""zh"", ""en"")"),"Dragon / dragon")</f>
        <v>Dragon / dragon</v>
      </c>
      <c r="D261" s="4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1" t="s">
        <v>471</v>
      </c>
      <c r="B262" s="1" t="s">
        <v>472</v>
      </c>
      <c r="C262" s="1" t="str">
        <f ca="1">IFERROR(__xludf.DUMMYFUNCTION("GOOGLETRANSLATE(A262,""zh"", ""en"")"),"leak")</f>
        <v>leak</v>
      </c>
      <c r="D262" s="4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1" t="s">
        <v>473</v>
      </c>
      <c r="B263" s="1" t="s">
        <v>472</v>
      </c>
      <c r="C263" s="1" t="str">
        <f ca="1">IFERROR(__xludf.DUMMYFUNCTION("GOOGLETRANSLATE(A263,""zh"", ""en"")"),"dew")</f>
        <v>dew</v>
      </c>
      <c r="D263" s="4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1" t="s">
        <v>474</v>
      </c>
      <c r="B264" s="1" t="s">
        <v>475</v>
      </c>
      <c r="C264" s="1" t="str">
        <f ca="1">IFERROR(__xludf.DUMMYFUNCTION("GOOGLETRANSLATE(A264,""zh"", ""en"")"),"Record / record")</f>
        <v>Record / record</v>
      </c>
      <c r="D264" s="4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1" t="s">
        <v>476</v>
      </c>
      <c r="B265" s="1" t="s">
        <v>477</v>
      </c>
      <c r="C265" s="1" t="str">
        <f ca="1">IFERROR(__xludf.DUMMYFUNCTION("GOOGLETRANSLATE(A265,""zh"", ""en"")"),"slightly")</f>
        <v>slightly</v>
      </c>
      <c r="D265" s="4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1" t="s">
        <v>478</v>
      </c>
      <c r="B266" s="1" t="s">
        <v>479</v>
      </c>
      <c r="C266" s="1" t="str">
        <f ca="1">IFERROR(__xludf.DUMMYFUNCTION("GOOGLETRANSLATE(A266,""zh"", ""en"")"),"drop")</f>
        <v>drop</v>
      </c>
      <c r="D266" s="4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1" t="s">
        <v>480</v>
      </c>
      <c r="B267" s="1" t="s">
        <v>481</v>
      </c>
      <c r="C267" s="1" t="str">
        <f ca="1">IFERROR(__xludf.DUMMYFUNCTION("GOOGLETRANSLATE(A267,""zh"", ""en"")"),"/")</f>
        <v>/</v>
      </c>
      <c r="D267" s="4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1" t="s">
        <v>482</v>
      </c>
      <c r="B268" s="1" t="s">
        <v>483</v>
      </c>
      <c r="C268" s="1" t="str">
        <f ca="1">IFERROR(__xludf.DUMMYFUNCTION("GOOGLETRANSLATE(A268,""zh"", ""en"")"),"Bury")</f>
        <v>Bury</v>
      </c>
      <c r="D268" s="4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1" t="s">
        <v>484</v>
      </c>
      <c r="B269" s="1" t="s">
        <v>485</v>
      </c>
      <c r="C269" s="1" t="str">
        <f ca="1">IFERROR(__xludf.DUMMYFUNCTION("GOOGLETRANSLATE(A269,""zh"", ""en"")"),"Mai / Mai")</f>
        <v>Mai / Mai</v>
      </c>
      <c r="D269" s="4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1" t="s">
        <v>486</v>
      </c>
      <c r="B270" s="1" t="s">
        <v>487</v>
      </c>
      <c r="C270" s="1" t="str">
        <f ca="1">IFERROR(__xludf.DUMMYFUNCTION("GOOGLETRANSLATE(A270,""zh"", ""en"")"),"Cat / cat")</f>
        <v>Cat / cat</v>
      </c>
      <c r="D270" s="4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1" t="s">
        <v>488</v>
      </c>
      <c r="B271" s="1" t="s">
        <v>489</v>
      </c>
      <c r="C271" s="1" t="str">
        <f ca="1">IFERROR(__xludf.DUMMYFUNCTION("GOOGLETRANSLATE(A271,""zh"", ""en"")"),"hair")</f>
        <v>hair</v>
      </c>
      <c r="D271" s="4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1" t="s">
        <v>490</v>
      </c>
      <c r="B272" s="1" t="s">
        <v>491</v>
      </c>
      <c r="C272" s="1" t="str">
        <f ca="1">IFERROR(__xludf.DUMMYFUNCTION("GOOGLETRANSLATE(A272,""zh"", ""en"")"),"Take")</f>
        <v>Take</v>
      </c>
      <c r="D272" s="4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1" t="s">
        <v>492</v>
      </c>
      <c r="B273" s="1" t="s">
        <v>493</v>
      </c>
      <c r="C273" s="1" t="str">
        <f ca="1">IFERROR(__xludf.DUMMYFUNCTION("GOOGLETRANSLATE(A273,""zh"", ""en"")"),"coal")</f>
        <v>coal</v>
      </c>
      <c r="D273" s="4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1" t="s">
        <v>494</v>
      </c>
      <c r="B274" s="1" t="s">
        <v>495</v>
      </c>
      <c r="C274" s="1" t="str">
        <f ca="1">IFERROR(__xludf.DUMMYFUNCTION("GOOGLETRANSLATE(A274,""zh"", ""en"")"),"each")</f>
        <v>each</v>
      </c>
      <c r="D274" s="4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1" t="s">
        <v>496</v>
      </c>
      <c r="B275" s="1" t="s">
        <v>495</v>
      </c>
      <c r="C275" s="1" t="str">
        <f ca="1">IFERROR(__xludf.DUMMYFUNCTION("GOOGLETRANSLATE(A275,""zh"", ""en"")"),"nice")</f>
        <v>nice</v>
      </c>
      <c r="D275" s="4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1" t="s">
        <v>497</v>
      </c>
      <c r="B276" s="1" t="s">
        <v>498</v>
      </c>
      <c r="C276" s="1" t="str">
        <f ca="1">IFERROR(__xludf.DUMMYFUNCTION("GOOGLETRANSLATE(A276,""zh"", ""en"")"),"Dream / dream")</f>
        <v>Dream / dream</v>
      </c>
      <c r="D276" s="4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1" t="s">
        <v>499</v>
      </c>
      <c r="B277" s="1" t="s">
        <v>500</v>
      </c>
      <c r="C277" s="1" t="str">
        <f ca="1">IFERROR(__xludf.DUMMYFUNCTION("GOOGLETRANSLATE(A277,""zh"", ""en"")"),"Meter")</f>
        <v>Meter</v>
      </c>
      <c r="D277" s="4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1" t="s">
        <v>501</v>
      </c>
      <c r="B278" s="1" t="s">
        <v>502</v>
      </c>
      <c r="C278" s="1" t="str">
        <f ca="1">IFERROR(__xludf.DUMMYFUNCTION("GOOGLETRANSLATE(A278,""zh"", ""en"")"),"dense")</f>
        <v>dense</v>
      </c>
      <c r="D278" s="4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1" t="s">
        <v>503</v>
      </c>
      <c r="B279" s="1" t="s">
        <v>504</v>
      </c>
      <c r="C279" s="1" t="str">
        <f ca="1">IFERROR(__xludf.DUMMYFUNCTION("GOOGLETRANSLATE(A279,""zh"", ""en"")"),"surface")</f>
        <v>surface</v>
      </c>
      <c r="D279" s="4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1" t="s">
        <v>505</v>
      </c>
      <c r="B280" s="1" t="s">
        <v>506</v>
      </c>
      <c r="C280" s="1" t="str">
        <f ca="1">IFERROR(__xludf.DUMMYFUNCTION("GOOGLETRANSLATE(A280,""zh"", ""en"")"),"second")</f>
        <v>second</v>
      </c>
      <c r="D280" s="4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1" t="s">
        <v>507</v>
      </c>
      <c r="B281" s="1" t="s">
        <v>508</v>
      </c>
      <c r="C281" s="1" t="str">
        <f ca="1">IFERROR(__xludf.DUMMYFUNCTION("GOOGLETRANSLATE(A281,""zh"", ""en"")"),"wonderful")</f>
        <v>wonderful</v>
      </c>
      <c r="D281" s="4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1" t="s">
        <v>509</v>
      </c>
      <c r="B282" s="1" t="s">
        <v>508</v>
      </c>
      <c r="C282" s="1" t="str">
        <f ca="1">IFERROR(__xludf.DUMMYFUNCTION("GOOGLETRANSLATE(A282,""zh"", ""en"")"),"Temple / Temple")</f>
        <v>Temple / Temple</v>
      </c>
      <c r="D282" s="4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1" t="s">
        <v>510</v>
      </c>
      <c r="B283" s="1" t="s">
        <v>511</v>
      </c>
      <c r="C283" s="1" t="str">
        <f ca="1">IFERROR(__xludf.DUMMYFUNCTION("GOOGLETRANSLATE(A283,""zh"", ""en"")"),"Destroy / destroy")</f>
        <v>Destroy / destroy</v>
      </c>
      <c r="D283" s="4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1" t="s">
        <v>512</v>
      </c>
      <c r="B284" s="1" t="s">
        <v>513</v>
      </c>
      <c r="C284" s="1" t="str">
        <f ca="1">IFERROR(__xludf.DUMMYFUNCTION("GOOGLETRANSLATE(A284,""zh"", ""en"")"),"name")</f>
        <v>name</v>
      </c>
      <c r="D284" s="4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1" t="s">
        <v>514</v>
      </c>
      <c r="B285" s="1" t="s">
        <v>515</v>
      </c>
      <c r="C285" s="1" t="str">
        <f ca="1">IFERROR(__xludf.DUMMYFUNCTION("GOOGLETRANSLATE(A285,""zh"", ""en"")"),"touch")</f>
        <v>touch</v>
      </c>
      <c r="D285" s="4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1" t="s">
        <v>516</v>
      </c>
      <c r="B286" s="1" t="s">
        <v>517</v>
      </c>
      <c r="C286" s="1" t="str">
        <f ca="1">IFERROR(__xludf.DUMMYFUNCTION("GOOGLETRANSLATE(A286,""zh"", ""en"")"),"mill")</f>
        <v>mill</v>
      </c>
      <c r="D286" s="4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1" t="s">
        <v>518</v>
      </c>
      <c r="B287" s="1" t="s">
        <v>519</v>
      </c>
      <c r="C287" s="1" t="str">
        <f ca="1">IFERROR(__xludf.DUMMYFUNCTION("GOOGLETRANSLATE(A287,""zh"", ""en"")"),"certain")</f>
        <v>certain</v>
      </c>
      <c r="D287" s="4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1" t="s">
        <v>520</v>
      </c>
      <c r="B288" s="1" t="s">
        <v>521</v>
      </c>
      <c r="C288" s="1" t="str">
        <f ca="1">IFERROR(__xludf.DUMMYFUNCTION("GOOGLETRANSLATE(A288,""zh"", ""en"")"),"mother")</f>
        <v>mother</v>
      </c>
      <c r="D288" s="4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1" t="s">
        <v>522</v>
      </c>
      <c r="B289" s="1" t="s">
        <v>521</v>
      </c>
      <c r="C289" s="1" t="str">
        <f ca="1">IFERROR(__xludf.DUMMYFUNCTION("GOOGLETRANSLATE(A289,""zh"", ""en"")"),"Mu / acre")</f>
        <v>Mu / acre</v>
      </c>
      <c r="D289" s="4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1" t="s">
        <v>523</v>
      </c>
      <c r="B290" s="1" t="s">
        <v>524</v>
      </c>
      <c r="C290" s="1" t="str">
        <f ca="1">IFERROR(__xludf.DUMMYFUNCTION("GOOGLETRANSLATE(A290,""zh"", ""en"")"),"wood")</f>
        <v>wood</v>
      </c>
      <c r="D290" s="4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1" t="s">
        <v>525</v>
      </c>
      <c r="B291" s="1" t="s">
        <v>526</v>
      </c>
      <c r="C291" s="1" t="str">
        <f ca="1">IFERROR(__xludf.DUMMYFUNCTION("GOOGLETRANSLATE(A291,""zh"", ""en"")"),"Trouble / noisy")</f>
        <v>Trouble / noisy</v>
      </c>
      <c r="D291" s="4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1" t="s">
        <v>527</v>
      </c>
      <c r="B292" s="1" t="s">
        <v>528</v>
      </c>
      <c r="C292" s="1" t="str">
        <f ca="1">IFERROR(__xludf.DUMMYFUNCTION("GOOGLETRANSLATE(A292,""zh"", ""en"")"),"mud")</f>
        <v>mud</v>
      </c>
      <c r="D292" s="4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1" t="s">
        <v>529</v>
      </c>
      <c r="B293" s="1" t="s">
        <v>530</v>
      </c>
      <c r="C293" s="1" t="str">
        <f ca="1">IFERROR(__xludf.DUMMYFUNCTION("GOOGLETRANSLATE(A293,""zh"", ""en"")"),"Bird / bird")</f>
        <v>Bird / bird</v>
      </c>
      <c r="D293" s="4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1" t="s">
        <v>531</v>
      </c>
      <c r="B294" s="1" t="s">
        <v>532</v>
      </c>
      <c r="C294" s="1" t="str">
        <f ca="1">IFERROR(__xludf.DUMMYFUNCTION("GOOGLETRANSLATE(A294,""zh"", ""en"")"),"Twist")</f>
        <v>Twist</v>
      </c>
      <c r="D294" s="4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1" t="s">
        <v>299</v>
      </c>
      <c r="B295" s="1" t="s">
        <v>533</v>
      </c>
      <c r="C295" s="1" t="str">
        <f ca="1">IFERROR(__xludf.DUMMYFUNCTION("GOOGLETRANSLATE(A295,""zh"", ""en"")"),"Thick")</f>
        <v>Thick</v>
      </c>
      <c r="D295" s="4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1" t="s">
        <v>534</v>
      </c>
      <c r="B296" s="1" t="s">
        <v>535</v>
      </c>
      <c r="C296" s="1" t="str">
        <f ca="1">IFERROR(__xludf.DUMMYFUNCTION("GOOGLETRANSLATE(A296,""zh"", ""en"")"),"do")</f>
        <v>do</v>
      </c>
      <c r="D296" s="4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1" t="s">
        <v>536</v>
      </c>
      <c r="B297" s="1" t="s">
        <v>537</v>
      </c>
      <c r="C297" s="1" t="str">
        <f ca="1">IFERROR(__xludf.DUMMYFUNCTION("GOOGLETRANSLATE(A297,""zh"", ""en"")"),"warm")</f>
        <v>warm</v>
      </c>
      <c r="D297" s="4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1" t="s">
        <v>538</v>
      </c>
      <c r="B298" s="1" t="s">
        <v>539</v>
      </c>
      <c r="C298" s="1" t="str">
        <f ca="1">IFERROR(__xludf.DUMMYFUNCTION("GOOGLETRANSLATE(A298,""zh"", ""en"")"),"afraid")</f>
        <v>afraid</v>
      </c>
      <c r="D298" s="4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1" t="s">
        <v>540</v>
      </c>
      <c r="B299" s="1" t="s">
        <v>541</v>
      </c>
      <c r="C299" s="1" t="str">
        <f ca="1">IFERROR(__xludf.DUMMYFUNCTION("GOOGLETRANSLATE(A299,""zh"", ""en"")"),"row")</f>
        <v>row</v>
      </c>
      <c r="D299" s="4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1" t="s">
        <v>542</v>
      </c>
      <c r="B300" s="1" t="s">
        <v>543</v>
      </c>
      <c r="C300" s="1" t="str">
        <f ca="1">IFERROR(__xludf.DUMMYFUNCTION("GOOGLETRANSLATE(A300,""zh"", ""en"")"),"brand")</f>
        <v>brand</v>
      </c>
      <c r="D300" s="4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1" t="s">
        <v>544</v>
      </c>
      <c r="B301" s="1" t="s">
        <v>545</v>
      </c>
      <c r="C301" s="1" t="str">
        <f ca="1">IFERROR(__xludf.DUMMYFUNCTION("GOOGLETRANSLATE(A301,""zh"", ""en"")"),"Disk / disk")</f>
        <v>Disk / disk</v>
      </c>
      <c r="D301" s="4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1" t="s">
        <v>546</v>
      </c>
      <c r="B302" s="1" t="s">
        <v>547</v>
      </c>
      <c r="C302" s="1" t="str">
        <f ca="1">IFERROR(__xludf.DUMMYFUNCTION("GOOGLETRANSLATE(A302,""zh"", ""en"")"),"beside")</f>
        <v>beside</v>
      </c>
      <c r="D302" s="4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1" t="s">
        <v>548</v>
      </c>
      <c r="B303" s="1" t="s">
        <v>549</v>
      </c>
      <c r="C303" s="1" t="str">
        <f ca="1">IFERROR(__xludf.DUMMYFUNCTION("GOOGLETRANSLATE(A303,""zh"", ""en"")"),"fat")</f>
        <v>fat</v>
      </c>
      <c r="D303" s="4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1" t="s">
        <v>550</v>
      </c>
      <c r="B304" s="1" t="s">
        <v>551</v>
      </c>
      <c r="C304" s="1" t="str">
        <f ca="1">IFERROR(__xludf.DUMMYFUNCTION("GOOGLETRANSLATE(A304,""zh"", ""en"")"),"gun")</f>
        <v>gun</v>
      </c>
      <c r="D304" s="4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1" t="s">
        <v>552</v>
      </c>
      <c r="B305" s="1" t="s">
        <v>553</v>
      </c>
      <c r="C305" s="1" t="str">
        <f ca="1">IFERROR(__xludf.DUMMYFUNCTION("GOOGLETRANSLATE(A305,""zh"", ""en"")"),"accompany")</f>
        <v>accompany</v>
      </c>
      <c r="D305" s="4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1" t="s">
        <v>554</v>
      </c>
      <c r="B306" s="1" t="s">
        <v>553</v>
      </c>
      <c r="C306" s="1" t="str">
        <f ca="1">IFERROR(__xludf.DUMMYFUNCTION("GOOGLETRANSLATE(A306,""zh"", ""en"")"),"Pay / compensation")</f>
        <v>Pay / compensation</v>
      </c>
      <c r="D306" s="4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1" t="s">
        <v>555</v>
      </c>
      <c r="B307" s="1" t="s">
        <v>556</v>
      </c>
      <c r="C307" s="1" t="str">
        <f ca="1">IFERROR(__xludf.DUMMYFUNCTION("GOOGLETRANSLATE(A307,""zh"", ""en"")"),"Spray / spray")</f>
        <v>Spray / spray</v>
      </c>
      <c r="D307" s="4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1" t="s">
        <v>557</v>
      </c>
      <c r="B308" s="1" t="s">
        <v>558</v>
      </c>
      <c r="C308" s="1" t="str">
        <f ca="1">IFERROR(__xludf.DUMMYFUNCTION("GOOGLETRANSLATE(A308,""zh"", ""en"")"),"Pots")</f>
        <v>Pots</v>
      </c>
      <c r="D308" s="4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1" t="s">
        <v>559</v>
      </c>
      <c r="B309" s="1" t="s">
        <v>560</v>
      </c>
      <c r="C309" s="1" t="str">
        <f ca="1">IFERROR(__xludf.DUMMYFUNCTION("GOOGLETRANSLATE(A309,""zh"", ""en"")"),"Hold")</f>
        <v>Hold</v>
      </c>
      <c r="D309" s="4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1" t="s">
        <v>561</v>
      </c>
      <c r="B310" s="1" t="s">
        <v>562</v>
      </c>
      <c r="C310" s="1" t="str">
        <f ca="1">IFERROR(__xludf.DUMMYFUNCTION("GOOGLETRANSLATE(A310,""zh"", ""en"")"),"Batch")</f>
        <v>Batch</v>
      </c>
      <c r="D310" s="4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1" t="s">
        <v>563</v>
      </c>
      <c r="B311" s="1" t="s">
        <v>562</v>
      </c>
      <c r="C311" s="1" t="str">
        <f ca="1">IFERROR(__xludf.DUMMYFUNCTION("GOOGLETRANSLATE(A311,""zh"", ""en"")"),"Put on")</f>
        <v>Put on</v>
      </c>
      <c r="D311" s="4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1" t="s">
        <v>564</v>
      </c>
      <c r="B312" s="1" t="s">
        <v>565</v>
      </c>
      <c r="C312" s="1" t="str">
        <f ca="1">IFERROR(__xludf.DUMMYFUNCTION("GOOGLETRANSLATE(A312,""zh"", ""en"")"),"skin")</f>
        <v>skin</v>
      </c>
      <c r="D312" s="4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1" t="s">
        <v>566</v>
      </c>
      <c r="B313" s="1" t="s">
        <v>567</v>
      </c>
      <c r="C313" s="1" t="str">
        <f ca="1">IFERROR(__xludf.DUMMYFUNCTION("GOOGLETRANSLATE(A313,""zh"", ""en"")"),"match")</f>
        <v>match</v>
      </c>
      <c r="D313" s="4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1" t="s">
        <v>568</v>
      </c>
      <c r="B314" s="1" t="s">
        <v>569</v>
      </c>
      <c r="C314" s="1" t="str">
        <f ca="1">IFERROR(__xludf.DUMMYFUNCTION("GOOGLETRANSLATE(A314,""zh"", ""en"")"),"Bias")</f>
        <v>Bias</v>
      </c>
      <c r="D314" s="4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1" t="s">
        <v>570</v>
      </c>
      <c r="B315" s="1" t="s">
        <v>571</v>
      </c>
      <c r="C315" s="1" t="str">
        <f ca="1">IFERROR(__xludf.DUMMYFUNCTION("GOOGLETRANSLATE(A315,""zh"", ""en"")"),"Deceive / deception")</f>
        <v>Deceive / deception</v>
      </c>
      <c r="D315" s="4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1" t="s">
        <v>572</v>
      </c>
      <c r="B316" s="1" t="s">
        <v>573</v>
      </c>
      <c r="C316" s="1" t="str">
        <f ca="1">IFERROR(__xludf.DUMMYFUNCTION("GOOGLETRANSLATE(A316,""zh"", ""en"")"),"Float / floating")</f>
        <v>Float / floating</v>
      </c>
      <c r="D316" s="4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1" t="s">
        <v>574</v>
      </c>
      <c r="B317" s="1" t="s">
        <v>575</v>
      </c>
      <c r="C317" s="1" t="str">
        <f ca="1">IFERROR(__xludf.DUMMYFUNCTION("GOOGLETRANSLATE(A317,""zh"", ""en"")"),"level")</f>
        <v>level</v>
      </c>
      <c r="D317" s="4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1" t="s">
        <v>576</v>
      </c>
      <c r="B318" s="1" t="s">
        <v>577</v>
      </c>
      <c r="C318" s="1" t="str">
        <f ca="1">IFERROR(__xludf.DUMMYFUNCTION("GOOGLETRANSLATE(A318,""zh"", ""en"")"),"slope")</f>
        <v>slope</v>
      </c>
      <c r="D318" s="4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1" t="s">
        <v>578</v>
      </c>
      <c r="B319" s="1" t="s">
        <v>579</v>
      </c>
      <c r="C319" s="1" t="str">
        <f ca="1">IFERROR(__xludf.DUMMYFUNCTION("GOOGLETRANSLATE(A319,""zh"", ""en"")"),"/")</f>
        <v>/</v>
      </c>
      <c r="D319" s="4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1" t="s">
        <v>580</v>
      </c>
      <c r="B320" s="1" t="s">
        <v>581</v>
      </c>
      <c r="C320" s="1" t="str">
        <f ca="1">IFERROR(__xludf.DUMMYFUNCTION("GOOGLETRANSLATE(A320,""zh"", ""en"")"),"Shop / shop")</f>
        <v>Shop / shop</v>
      </c>
      <c r="D320" s="4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1" t="s">
        <v>582</v>
      </c>
      <c r="B321" s="1" t="s">
        <v>583</v>
      </c>
      <c r="C321" s="1" t="str">
        <f ca="1">IFERROR(__xludf.DUMMYFUNCTION("GOOGLETRANSLATE(A321,""zh"", ""en"")"),"period")</f>
        <v>period</v>
      </c>
      <c r="D321" s="4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1" t="s">
        <v>584</v>
      </c>
      <c r="B322" s="1" t="s">
        <v>585</v>
      </c>
      <c r="C322" s="1" t="str">
        <f ca="1">IFERROR(__xludf.DUMMYFUNCTION("GOOGLETRANSLATE(A322,""zh"", ""en"")"),"Alone")</f>
        <v>Alone</v>
      </c>
      <c r="D322" s="4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1" t="s">
        <v>586</v>
      </c>
      <c r="B323" s="1" t="s">
        <v>587</v>
      </c>
      <c r="C323" s="1" t="str">
        <f ca="1">IFERROR(__xludf.DUMMYFUNCTION("GOOGLETRANSLATE(A323,""zh"", ""en"")"),"Gas / gas")</f>
        <v>Gas / gas</v>
      </c>
      <c r="D323" s="4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1" t="s">
        <v>588</v>
      </c>
      <c r="B324" s="1" t="s">
        <v>589</v>
      </c>
      <c r="C324" s="1" t="str">
        <f ca="1">IFERROR(__xludf.DUMMYFUNCTION("GOOGLETRANSLATE(A324,""zh"", ""en"")"),"Pull / pull")</f>
        <v>Pull / pull</v>
      </c>
      <c r="D324" s="4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1" t="s">
        <v>590</v>
      </c>
      <c r="B325" s="1" t="s">
        <v>591</v>
      </c>
      <c r="C325" s="1" t="str">
        <f ca="1">IFERROR(__xludf.DUMMYFUNCTION("GOOGLETRANSLATE(A325,""zh"", ""en"")"),"owe")</f>
        <v>owe</v>
      </c>
      <c r="D325" s="4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1" t="s">
        <v>592</v>
      </c>
      <c r="B326" s="1" t="s">
        <v>593</v>
      </c>
      <c r="C326" s="1" t="str">
        <f ca="1">IFERROR(__xludf.DUMMYFUNCTION("GOOGLETRANSLATE(A326,""zh"", ""en"")"),"Gun / gun")</f>
        <v>Gun / gun</v>
      </c>
      <c r="D326" s="4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1" t="s">
        <v>594</v>
      </c>
      <c r="B327" s="1" t="s">
        <v>595</v>
      </c>
      <c r="C327" s="1" t="str">
        <f ca="1">IFERROR(__xludf.DUMMYFUNCTION("GOOGLETRANSLATE(A327,""zh"", ""en"")"),"Strong / strong")</f>
        <v>Strong / strong</v>
      </c>
      <c r="D327" s="4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1" t="s">
        <v>596</v>
      </c>
      <c r="B328" s="1" t="s">
        <v>597</v>
      </c>
      <c r="C328" s="1" t="str">
        <f ca="1">IFERROR(__xludf.DUMMYFUNCTION("GOOGLETRANSLATE(A328,""zh"", ""en"")"),"Grab / grab")</f>
        <v>Grab / grab</v>
      </c>
      <c r="D328" s="4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1" t="s">
        <v>598</v>
      </c>
      <c r="B329" s="1" t="s">
        <v>599</v>
      </c>
      <c r="C329" s="1" t="str">
        <f ca="1">IFERROR(__xludf.DUMMYFUNCTION("GOOGLETRANSLATE(A329,""zh"", ""en"")"),"knock")</f>
        <v>knock</v>
      </c>
      <c r="D329" s="4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1" t="s">
        <v>600</v>
      </c>
      <c r="B330" s="1" t="s">
        <v>601</v>
      </c>
      <c r="C330" s="1" t="str">
        <f ca="1">IFERROR(__xludf.DUMMYFUNCTION("GOOGLETRANSLATE(A330,""zh"", ""en"")"),"Look at")</f>
        <v>Look at</v>
      </c>
      <c r="D330" s="4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1" t="s">
        <v>602</v>
      </c>
      <c r="B331" s="1" t="s">
        <v>603</v>
      </c>
      <c r="C331" s="1" t="str">
        <f ca="1">IFERROR(__xludf.DUMMYFUNCTION("GOOGLETRANSLATE(A331,""zh"", ""en"")"),"Smart")</f>
        <v>Smart</v>
      </c>
      <c r="D331" s="4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1" t="s">
        <v>604</v>
      </c>
      <c r="B332" s="1" t="s">
        <v>605</v>
      </c>
      <c r="C332" s="1" t="str">
        <f ca="1">IFERROR(__xludf.DUMMYFUNCTION("GOOGLETRANSLATE(A332,""zh"", ""en"")"),"cut")</f>
        <v>cut</v>
      </c>
      <c r="D332" s="4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1" t="s">
        <v>606</v>
      </c>
      <c r="B333" s="1" t="s">
        <v>607</v>
      </c>
      <c r="C333" s="1" t="str">
        <f ca="1">IFERROR(__xludf.DUMMYFUNCTION("GOOGLETRANSLATE(A333,""zh"", ""en"")"),"And")</f>
        <v>And</v>
      </c>
      <c r="D333" s="4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1" t="s">
        <v>608</v>
      </c>
      <c r="B334" s="1" t="s">
        <v>609</v>
      </c>
      <c r="C334" s="1" t="str">
        <f ca="1">IFERROR(__xludf.DUMMYFUNCTION("GOOGLETRANSLATE(A334,""zh"", ""en"")"),"green")</f>
        <v>green</v>
      </c>
      <c r="D334" s="4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1" t="s">
        <v>610</v>
      </c>
      <c r="B335" s="1" t="s">
        <v>609</v>
      </c>
      <c r="C335" s="1" t="str">
        <f ca="1">IFERROR(__xludf.DUMMYFUNCTION("GOOGLETRANSLATE(A335,""zh"", ""en"")"),"clear")</f>
        <v>clear</v>
      </c>
      <c r="D335" s="4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1" t="s">
        <v>611</v>
      </c>
      <c r="B336" s="1" t="s">
        <v>612</v>
      </c>
      <c r="C336" s="1" t="str">
        <f ca="1">IFERROR(__xludf.DUMMYFUNCTION("GOOGLETRANSLATE(A336,""zh"", ""en"")"),"Poor")</f>
        <v>Poor</v>
      </c>
      <c r="D336" s="4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1" t="s">
        <v>613</v>
      </c>
      <c r="B337" s="1" t="s">
        <v>614</v>
      </c>
      <c r="C337" s="1" t="str">
        <f ca="1">IFERROR(__xludf.DUMMYFUNCTION("GOOGLETRANSLATE(A337,""zh"", ""en"")"),"begging")</f>
        <v>begging</v>
      </c>
      <c r="D337" s="4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1" t="s">
        <v>615</v>
      </c>
      <c r="B338" s="1" t="s">
        <v>616</v>
      </c>
      <c r="C338" s="1" t="str">
        <f ca="1">IFERROR(__xludf.DUMMYFUNCTION("GOOGLETRANSLATE(A338,""zh"", ""en"")"),"District / district")</f>
        <v>District / district</v>
      </c>
      <c r="D338" s="4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1" t="s">
        <v>617</v>
      </c>
      <c r="B339" s="1" t="s">
        <v>618</v>
      </c>
      <c r="C339" s="1" t="str">
        <f ca="1">IFERROR(__xludf.DUMMYFUNCTION("GOOGLETRANSLATE(A339,""zh"", ""en"")"),"canal")</f>
        <v>canal</v>
      </c>
      <c r="D339" s="4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1" t="s">
        <v>619</v>
      </c>
      <c r="B340" s="1" t="s">
        <v>620</v>
      </c>
      <c r="C340" s="1" t="str">
        <f ca="1">IFERROR(__xludf.DUMMYFUNCTION("GOOGLETRANSLATE(A340,""zh"", ""en"")"),"take")</f>
        <v>take</v>
      </c>
      <c r="D340" s="4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1" t="s">
        <v>621</v>
      </c>
      <c r="B341" s="1" t="s">
        <v>622</v>
      </c>
      <c r="C341" s="1" t="str">
        <f ca="1">IFERROR(__xludf.DUMMYFUNCTION("GOOGLETRANSLATE(A341,""zh"", ""en"")"),"ring")</f>
        <v>ring</v>
      </c>
      <c r="D341" s="4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1" t="s">
        <v>623</v>
      </c>
      <c r="B342" s="1" t="s">
        <v>624</v>
      </c>
      <c r="C342" s="1" t="str">
        <f ca="1">IFERROR(__xludf.DUMMYFUNCTION("GOOGLETRANSLATE(A342,""zh"", ""en"")"),"Advise / persuade")</f>
        <v>Advise / persuade</v>
      </c>
      <c r="D342" s="4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1" t="s">
        <v>625</v>
      </c>
      <c r="B343" s="1" t="s">
        <v>626</v>
      </c>
      <c r="C343" s="1" t="str">
        <f ca="1">IFERROR(__xludf.DUMMYFUNCTION("GOOGLETRANSLATE(A343,""zh"", ""en"")"),"lack")</f>
        <v>lack</v>
      </c>
      <c r="D343" s="4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1" t="s">
        <v>627</v>
      </c>
      <c r="B344" s="1" t="s">
        <v>628</v>
      </c>
      <c r="C344" s="1" t="str">
        <f ca="1">IFERROR(__xludf.DUMMYFUNCTION("GOOGLETRANSLATE(A344,""zh"", ""en"")"),"But / but")</f>
        <v>But / but</v>
      </c>
      <c r="D344" s="4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1" t="s">
        <v>629</v>
      </c>
      <c r="B345" s="1" t="s">
        <v>630</v>
      </c>
      <c r="C345" s="1" t="str">
        <f ca="1">IFERROR(__xludf.DUMMYFUNCTION("GOOGLETRANSLATE(A345,""zh"", ""en"")"),"group")</f>
        <v>group</v>
      </c>
      <c r="D345" s="4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1" t="s">
        <v>631</v>
      </c>
      <c r="B346" s="1" t="s">
        <v>632</v>
      </c>
      <c r="C346" s="1" t="str">
        <f ca="1">IFERROR(__xludf.DUMMYFUNCTION("GOOGLETRANSLATE(A346,""zh"", ""en"")"),"dye")</f>
        <v>dye</v>
      </c>
      <c r="D346" s="4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1" t="s">
        <v>633</v>
      </c>
      <c r="B347" s="1" t="s">
        <v>634</v>
      </c>
      <c r="C347" s="1" t="str">
        <f ca="1">IFERROR(__xludf.DUMMYFUNCTION("GOOGLETRANSLATE(A347,""zh"", ""en"")"),"Noise")</f>
        <v>Noise</v>
      </c>
      <c r="D347" s="4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1" t="s">
        <v>635</v>
      </c>
      <c r="B348" s="1" t="s">
        <v>636</v>
      </c>
      <c r="C348" s="1" t="str">
        <f ca="1">IFERROR(__xludf.DUMMYFUNCTION("GOOGLETRANSLATE(A348,""zh"", ""en"")"),"Winding / bypass")</f>
        <v>Winding / bypass</v>
      </c>
      <c r="D348" s="4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1" t="s">
        <v>637</v>
      </c>
      <c r="B349" s="1" t="s">
        <v>638</v>
      </c>
      <c r="C349" s="1" t="str">
        <f ca="1">IFERROR(__xludf.DUMMYFUNCTION("GOOGLETRANSLATE(A349,""zh"", ""en"")"),"provoke")</f>
        <v>provoke</v>
      </c>
      <c r="D349" s="4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1" t="s">
        <v>639</v>
      </c>
      <c r="B350" s="1" t="s">
        <v>640</v>
      </c>
      <c r="C350" s="1" t="str">
        <f ca="1">IFERROR(__xludf.DUMMYFUNCTION("GOOGLETRANSLATE(A350,""zh"", ""en"")"),"endure")</f>
        <v>endure</v>
      </c>
      <c r="D350" s="4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1" t="s">
        <v>641</v>
      </c>
      <c r="B351" s="1" t="s">
        <v>642</v>
      </c>
      <c r="C351" s="1" t="str">
        <f ca="1">IFERROR(__xludf.DUMMYFUNCTION("GOOGLETRANSLATE(A351,""zh"", ""en"")"),"Recognize / recognize")</f>
        <v>Recognize / recognize</v>
      </c>
      <c r="D351" s="4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1" t="s">
        <v>643</v>
      </c>
      <c r="B352" s="1" t="s">
        <v>644</v>
      </c>
      <c r="C352" s="1" t="str">
        <f ca="1">IFERROR(__xludf.DUMMYFUNCTION("GOOGLETRANSLATE(A352,""zh"", ""en"")"),"throw")</f>
        <v>throw</v>
      </c>
      <c r="D352" s="4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1" t="s">
        <v>645</v>
      </c>
      <c r="B353" s="1" t="s">
        <v>646</v>
      </c>
      <c r="C353" s="1" t="str">
        <f ca="1">IFERROR(__xludf.DUMMYFUNCTION("GOOGLETRANSLATE(A353,""zh"", ""en"")"),"still")</f>
        <v>still</v>
      </c>
      <c r="D353" s="4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1" t="s">
        <v>647</v>
      </c>
      <c r="B354" s="1" t="s">
        <v>648</v>
      </c>
      <c r="C354" s="1" t="str">
        <f ca="1">IFERROR(__xludf.DUMMYFUNCTION("GOOGLETRANSLATE(A354,""zh"", ""en"")"),"Such as")</f>
        <v>Such as</v>
      </c>
      <c r="D354" s="4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1" t="s">
        <v>647</v>
      </c>
      <c r="B355" s="1" t="s">
        <v>648</v>
      </c>
      <c r="C355" s="1" t="str">
        <f ca="1">IFERROR(__xludf.DUMMYFUNCTION("GOOGLETRANSLATE(A355,""zh"", ""en"")"),"Such as")</f>
        <v>Such as</v>
      </c>
      <c r="D355" s="4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1" t="s">
        <v>649</v>
      </c>
      <c r="B356" s="1" t="s">
        <v>650</v>
      </c>
      <c r="C356" s="1" t="str">
        <f ca="1">IFERROR(__xludf.DUMMYFUNCTION("GOOGLETRANSLATE(A356,""zh"", ""en"")"),"Entered")</f>
        <v>Entered</v>
      </c>
      <c r="D356" s="4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1" t="s">
        <v>651</v>
      </c>
      <c r="B357" s="1" t="s">
        <v>652</v>
      </c>
      <c r="C357" s="1" t="str">
        <f ca="1">IFERROR(__xludf.DUMMYFUNCTION("GOOGLETRANSLATE(A357,""zh"", ""en"")"),"Soft / soft")</f>
        <v>Soft / soft</v>
      </c>
      <c r="D357" s="4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1" t="s">
        <v>653</v>
      </c>
      <c r="B358" s="1" t="s">
        <v>654</v>
      </c>
      <c r="C358" s="1" t="str">
        <f ca="1">IFERROR(__xludf.DUMMYFUNCTION("GOOGLETRANSLATE(A358,""zh"", ""en"")"),"weak")</f>
        <v>weak</v>
      </c>
      <c r="D358" s="4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1" t="s">
        <v>655</v>
      </c>
      <c r="B359" s="1" t="s">
        <v>656</v>
      </c>
      <c r="C359" s="1" t="str">
        <f ca="1">IFERROR(__xludf.DUMMYFUNCTION("GOOGLETRANSLATE(A359,""zh"", ""en"")"),"spread")</f>
        <v>spread</v>
      </c>
      <c r="D359" s="4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1" t="s">
        <v>657</v>
      </c>
      <c r="B360" s="1" t="s">
        <v>658</v>
      </c>
      <c r="C360" s="1" t="str">
        <f ca="1">IFERROR(__xludf.DUMMYFUNCTION("GOOGLETRANSLATE(A360,""zh"", ""en"")"),"sprinkle")</f>
        <v>sprinkle</v>
      </c>
      <c r="D360" s="4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1" t="s">
        <v>659</v>
      </c>
      <c r="B361" s="1" t="s">
        <v>660</v>
      </c>
      <c r="C361" s="1" t="str">
        <f ca="1">IFERROR(__xludf.DUMMYFUNCTION("GOOGLETRANSLATE(A361,""zh"", ""en"")"),"Game / match")</f>
        <v>Game / match</v>
      </c>
      <c r="D361" s="4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1" t="s">
        <v>661</v>
      </c>
      <c r="B362" s="1" t="s">
        <v>662</v>
      </c>
      <c r="C362" s="1" t="str">
        <f ca="1">IFERROR(__xludf.DUMMYFUNCTION("GOOGLETRANSLATE(A362,""zh"", ""en"")"),"Umbrella / umbrella")</f>
        <v>Umbrella / umbrella</v>
      </c>
      <c r="D362" s="4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1" t="s">
        <v>663</v>
      </c>
      <c r="B363" s="1" t="s">
        <v>664</v>
      </c>
      <c r="C363" s="1" t="str">
        <f ca="1">IFERROR(__xludf.DUMMYFUNCTION("GOOGLETRANSLATE(A363,""zh"", ""en"")"),"Sweep / sweep")</f>
        <v>Sweep / sweep</v>
      </c>
      <c r="D363" s="4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1" t="s">
        <v>665</v>
      </c>
      <c r="B364" s="1" t="s">
        <v>666</v>
      </c>
      <c r="C364" s="1" t="str">
        <f ca="1">IFERROR(__xludf.DUMMYFUNCTION("GOOGLETRANSLATE(A364,""zh"", ""en"")"),"color")</f>
        <v>color</v>
      </c>
      <c r="D364" s="4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1" t="s">
        <v>667</v>
      </c>
      <c r="B365" s="1" t="s">
        <v>668</v>
      </c>
      <c r="C365" s="1" t="str">
        <f ca="1">IFERROR(__xludf.DUMMYFUNCTION("GOOGLETRANSLATE(A365,""zh"", ""en"")"),"Kill / kill")</f>
        <v>Kill / kill</v>
      </c>
      <c r="D365" s="4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1" t="s">
        <v>669</v>
      </c>
      <c r="B366" s="1" t="s">
        <v>670</v>
      </c>
      <c r="C366" s="1" t="str">
        <f ca="1">IFERROR(__xludf.DUMMYFUNCTION("GOOGLETRANSLATE(A366,""zh"", ""en"")"),"stupid")</f>
        <v>stupid</v>
      </c>
      <c r="D366" s="4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1" t="s">
        <v>671</v>
      </c>
      <c r="B367" s="1" t="s">
        <v>672</v>
      </c>
      <c r="C367" s="1" t="str">
        <f ca="1">IFERROR(__xludf.DUMMYFUNCTION("GOOGLETRANSLATE(A367,""zh"", ""en"")"),"Sun / sun")</f>
        <v>Sun / sun</v>
      </c>
      <c r="D367" s="4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1" t="s">
        <v>673</v>
      </c>
      <c r="B368" s="1" t="s">
        <v>674</v>
      </c>
      <c r="C368" s="1" t="str">
        <f ca="1">IFERROR(__xludf.DUMMYFUNCTION("GOOGLETRANSLATE(A368,""zh"", ""en"")"),"Flash / flash")</f>
        <v>Flash / flash</v>
      </c>
      <c r="D368" s="4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1" t="s">
        <v>675</v>
      </c>
      <c r="B369" s="1" t="s">
        <v>676</v>
      </c>
      <c r="C369" s="1" t="str">
        <f ca="1">IFERROR(__xludf.DUMMYFUNCTION("GOOGLETRANSLATE(A369,""zh"", ""en"")"),"Injury / injury")</f>
        <v>Injury / injury</v>
      </c>
      <c r="D369" s="4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1" t="s">
        <v>677</v>
      </c>
      <c r="B370" s="1" t="s">
        <v>678</v>
      </c>
      <c r="C370" s="1" t="str">
        <f ca="1">IFERROR(__xludf.DUMMYFUNCTION("GOOGLETRANSLATE(A370,""zh"", ""en"")"),"Burnt / burning")</f>
        <v>Burnt / burning</v>
      </c>
      <c r="D370" s="4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1" t="s">
        <v>679</v>
      </c>
      <c r="B371" s="1" t="s">
        <v>678</v>
      </c>
      <c r="C371" s="1" t="str">
        <f ca="1">IFERROR(__xludf.DUMMYFUNCTION("GOOGLETRANSLATE(A371,""zh"", ""en"")"),"a little")</f>
        <v>a little</v>
      </c>
      <c r="D371" s="4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1" t="s">
        <v>680</v>
      </c>
      <c r="B372" s="1" t="s">
        <v>681</v>
      </c>
      <c r="C372" s="1" t="str">
        <f ca="1">IFERROR(__xludf.DUMMYFUNCTION("GOOGLETRANSLATE(A372,""zh"", ""en"")"),"snake")</f>
        <v>snake</v>
      </c>
      <c r="D372" s="4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1" t="s">
        <v>682</v>
      </c>
      <c r="B373" s="1" t="s">
        <v>683</v>
      </c>
      <c r="C373" s="1" t="str">
        <f ca="1">IFERROR(__xludf.DUMMYFUNCTION("GOOGLETRANSLATE(A373,""zh"", ""en"")"),"Shoot")</f>
        <v>Shoot</v>
      </c>
      <c r="D373" s="4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1" t="s">
        <v>684</v>
      </c>
      <c r="B374" s="1" t="s">
        <v>685</v>
      </c>
      <c r="C374" s="1" t="str">
        <f ca="1">IFERROR(__xludf.DUMMYFUNCTION("GOOGLETRANSLATE(A374,""zh"", ""en"")"),"stretch")</f>
        <v>stretch</v>
      </c>
      <c r="D374" s="4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1" t="s">
        <v>686</v>
      </c>
      <c r="B375" s="1" t="s">
        <v>685</v>
      </c>
      <c r="C375" s="1" t="str">
        <f ca="1">IFERROR(__xludf.DUMMYFUNCTION("GOOGLETRANSLATE(A375,""zh"", ""en"")"),"body")</f>
        <v>body</v>
      </c>
      <c r="D375" s="4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1" t="s">
        <v>687</v>
      </c>
      <c r="B376" s="1" t="s">
        <v>688</v>
      </c>
      <c r="C376" s="1" t="str">
        <f ca="1">IFERROR(__xludf.DUMMYFUNCTION("GOOGLETRANSLATE(A376,""zh"", ""en"")"),"God")</f>
        <v>God</v>
      </c>
      <c r="D376" s="4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1" t="s">
        <v>689</v>
      </c>
      <c r="B377" s="1" t="s">
        <v>690</v>
      </c>
      <c r="C377" s="1" t="str">
        <f ca="1">IFERROR(__xludf.DUMMYFUNCTION("GOOGLETRANSLATE(A377,""zh"", ""en"")"),"Rise")</f>
        <v>Rise</v>
      </c>
      <c r="D377" s="4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1" t="s">
        <v>691</v>
      </c>
      <c r="B378" s="1" t="s">
        <v>690</v>
      </c>
      <c r="C378" s="1" t="str">
        <f ca="1">IFERROR(__xludf.DUMMYFUNCTION("GOOGLETRANSLATE(A378,""zh"", ""en"")"),"Born")</f>
        <v>Born</v>
      </c>
      <c r="D378" s="4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1" t="s">
        <v>692</v>
      </c>
      <c r="B379" s="1" t="s">
        <v>693</v>
      </c>
      <c r="C379" s="1" t="str">
        <f ca="1">IFERROR(__xludf.DUMMYFUNCTION("GOOGLETRANSLATE(A379,""zh"", ""en"")"),"Win / win")</f>
        <v>Win / win</v>
      </c>
      <c r="D379" s="4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1" t="s">
        <v>694</v>
      </c>
      <c r="B380" s="1" t="s">
        <v>695</v>
      </c>
      <c r="C380" s="1" t="str">
        <f ca="1">IFERROR(__xludf.DUMMYFUNCTION("GOOGLETRANSLATE(A380,""zh"", ""en"")"),"province")</f>
        <v>province</v>
      </c>
      <c r="D380" s="4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1" t="s">
        <v>696</v>
      </c>
      <c r="B381" s="1" t="s">
        <v>697</v>
      </c>
      <c r="C381" s="1" t="str">
        <f ca="1">IFERROR(__xludf.DUMMYFUNCTION("GOOGLETRANSLATE(A381,""zh"", ""en"")"),"Poetry / poem")</f>
        <v>Poetry / poem</v>
      </c>
      <c r="D381" s="4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1" t="s">
        <v>698</v>
      </c>
      <c r="B382" s="1" t="s">
        <v>697</v>
      </c>
      <c r="C382" s="1" t="str">
        <f ca="1">IFERROR(__xludf.DUMMYFUNCTION("GOOGLETRANSLATE(A382,""zh"", ""en"")"),"Wet / wet")</f>
        <v>Wet / wet</v>
      </c>
      <c r="D382" s="4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1" t="s">
        <v>699</v>
      </c>
      <c r="B383" s="1" t="s">
        <v>700</v>
      </c>
      <c r="C383" s="1" t="str">
        <f ca="1">IFERROR(__xludf.DUMMYFUNCTION("GOOGLETRANSLATE(A383,""zh"", ""en"")"),"pickup")</f>
        <v>pickup</v>
      </c>
      <c r="D383" s="4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1" t="s">
        <v>701</v>
      </c>
      <c r="B384" s="1" t="s">
        <v>702</v>
      </c>
      <c r="C384" s="1" t="str">
        <f ca="1">IFERROR(__xludf.DUMMYFUNCTION("GOOGLETRANSLATE(A384,""zh"", ""en"")"),"room")</f>
        <v>room</v>
      </c>
      <c r="D384" s="4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1" t="s">
        <v>703</v>
      </c>
      <c r="B385" s="1" t="s">
        <v>704</v>
      </c>
      <c r="C385" s="1" t="str">
        <f ca="1">IFERROR(__xludf.DUMMYFUNCTION("GOOGLETRANSLATE(A385,""zh"", ""en"")"),"first")</f>
        <v>first</v>
      </c>
      <c r="D385" s="4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1" t="s">
        <v>705</v>
      </c>
      <c r="B386" s="1" t="s">
        <v>706</v>
      </c>
      <c r="C386" s="1" t="str">
        <f ca="1">IFERROR(__xludf.DUMMYFUNCTION("GOOGLETRANSLATE(A386,""zh"", ""en"")"),"Affected")</f>
        <v>Affected</v>
      </c>
      <c r="D386" s="4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1" t="s">
        <v>707</v>
      </c>
      <c r="B387" s="1" t="s">
        <v>706</v>
      </c>
      <c r="C387" s="1" t="str">
        <f ca="1">IFERROR(__xludf.DUMMYFUNCTION("GOOGLETRANSLATE(A387,""zh"", ""en"")"),"thin")</f>
        <v>thin</v>
      </c>
      <c r="D387" s="4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1" t="s">
        <v>708</v>
      </c>
      <c r="B388" s="1" t="s">
        <v>709</v>
      </c>
      <c r="C388" s="1" t="str">
        <f ca="1">IFERROR(__xludf.DUMMYFUNCTION("GOOGLETRANSLATE(A388,""zh"", ""en"")"),"counting")</f>
        <v>counting</v>
      </c>
      <c r="D388" s="4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1" t="s">
        <v>710</v>
      </c>
      <c r="B389" s="1" t="s">
        <v>711</v>
      </c>
      <c r="C389" s="1" t="str">
        <f ca="1">IFERROR(__xludf.DUMMYFUNCTION("GOOGLETRANSLATE(A389,""zh"", ""en"")"),"brush")</f>
        <v>brush</v>
      </c>
      <c r="D389" s="4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1" t="s">
        <v>712</v>
      </c>
      <c r="B390" s="1" t="s">
        <v>713</v>
      </c>
      <c r="C390" s="1" t="str">
        <f ca="1">IFERROR(__xludf.DUMMYFUNCTION("GOOGLETRANSLATE(A390,""zh"", ""en"")"),"fall")</f>
        <v>fall</v>
      </c>
      <c r="D390" s="4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1" t="s">
        <v>714</v>
      </c>
      <c r="B391" s="1" t="s">
        <v>715</v>
      </c>
      <c r="C391" s="1" t="str">
        <f ca="1">IFERROR(__xludf.DUMMYFUNCTION("GOOGLETRANSLATE(A391,""zh"", ""en"")"),"Lack")</f>
        <v>Lack</v>
      </c>
      <c r="D391" s="4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1" t="s">
        <v>716</v>
      </c>
      <c r="B392" s="1" t="s">
        <v>717</v>
      </c>
      <c r="C392" s="1" t="str">
        <f ca="1">IFERROR(__xludf.DUMMYFUNCTION("GOOGLETRANSLATE(A392,""zh"", ""en"")"),"Shun / Shun")</f>
        <v>Shun / Shun</v>
      </c>
      <c r="D392" s="4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1" t="s">
        <v>718</v>
      </c>
      <c r="B393" s="1" t="s">
        <v>719</v>
      </c>
      <c r="C393" s="1" t="str">
        <f ca="1">IFERROR(__xludf.DUMMYFUNCTION("GOOGLETRANSLATE(A393,""zh"", ""en"")"),"Silk / silk")</f>
        <v>Silk / silk</v>
      </c>
      <c r="D393" s="4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1" t="s">
        <v>720</v>
      </c>
      <c r="B394" s="1" t="s">
        <v>719</v>
      </c>
      <c r="C394" s="1" t="str">
        <f ca="1">IFERROR(__xludf.DUMMYFUNCTION("GOOGLETRANSLATE(A394,""zh"", ""en"")"),"private")</f>
        <v>private</v>
      </c>
      <c r="D394" s="4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1" t="s">
        <v>721</v>
      </c>
      <c r="B395" s="1" t="s">
        <v>719</v>
      </c>
      <c r="C395" s="1" t="str">
        <f ca="1">IFERROR(__xludf.DUMMYFUNCTION("GOOGLETRANSLATE(A395,""zh"", ""en"")"),"tear")</f>
        <v>tear</v>
      </c>
      <c r="D395" s="4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1" t="s">
        <v>722</v>
      </c>
      <c r="B396" s="1" t="s">
        <v>723</v>
      </c>
      <c r="C396" s="1" t="str">
        <f ca="1">IFERROR(__xludf.DUMMYFUNCTION("GOOGLETRANSLATE(A396,""zh"", ""en"")"),"loose")</f>
        <v>loose</v>
      </c>
      <c r="D396" s="4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1" t="s">
        <v>724</v>
      </c>
      <c r="B397" s="1" t="s">
        <v>725</v>
      </c>
      <c r="C397" s="1" t="str">
        <f ca="1">IFERROR(__xludf.DUMMYFUNCTION("GOOGLETRANSLATE(A397,""zh"", ""en"")"),"With / with")</f>
        <v>With / with</v>
      </c>
      <c r="D397" s="4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1" t="s">
        <v>726</v>
      </c>
      <c r="B398" s="1" t="s">
        <v>727</v>
      </c>
      <c r="C398" s="1" t="str">
        <f ca="1">IFERROR(__xludf.DUMMYFUNCTION("GOOGLETRANSLATE(A398,""zh"", ""en"")"),"broken")</f>
        <v>broken</v>
      </c>
      <c r="D398" s="4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1" t="s">
        <v>728</v>
      </c>
      <c r="B399" s="1" t="s">
        <v>729</v>
      </c>
      <c r="C399" s="1" t="str">
        <f ca="1">IFERROR(__xludf.DUMMYFUNCTION("GOOGLETRANSLATE(A399,""zh"", ""en"")"),"Shrink / shrink")</f>
        <v>Shrink / shrink</v>
      </c>
      <c r="D399" s="4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1" t="s">
        <v>730</v>
      </c>
      <c r="B400" s="1" t="s">
        <v>731</v>
      </c>
      <c r="C400" s="1" t="str">
        <f ca="1">IFERROR(__xludf.DUMMYFUNCTION("GOOGLETRANSLATE(A400,""zh"", ""en"")"),"Instant")</f>
        <v>Instant</v>
      </c>
      <c r="D400" s="4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1" t="s">
        <v>732</v>
      </c>
      <c r="B401" s="1" t="s">
        <v>733</v>
      </c>
      <c r="C401" s="1" t="str">
        <f ca="1">IFERROR(__xludf.DUMMYFUNCTION("GOOGLETRANSLATE(A401,""zh"", ""en"")"),"tower")</f>
        <v>tower</v>
      </c>
      <c r="D401" s="4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1" t="s">
        <v>734</v>
      </c>
      <c r="B402" s="1" t="s">
        <v>735</v>
      </c>
      <c r="C402" s="1" t="str">
        <f ca="1">IFERROR(__xludf.DUMMYFUNCTION("GOOGLETRANSLATE(A402,""zh"", ""en"")"),"Taiwan / Taiwan")</f>
        <v>Taiwan / Taiwan</v>
      </c>
      <c r="D402" s="4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1" t="s">
        <v>736</v>
      </c>
      <c r="B403" s="1" t="s">
        <v>737</v>
      </c>
      <c r="C403" s="1" t="str">
        <f ca="1">IFERROR(__xludf.DUMMYFUNCTION("GOOGLETRANSLATE(A403,""zh"", ""en"")"),"Explore")</f>
        <v>Explore</v>
      </c>
      <c r="D403" s="4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1" t="s">
        <v>738</v>
      </c>
      <c r="B404" s="1" t="s">
        <v>739</v>
      </c>
      <c r="C404" s="1" t="str">
        <f ca="1">IFERROR(__xludf.DUMMYFUNCTION("GOOGLETRANSLATE(A404,""zh"", ""en"")"),"Hot / hot")</f>
        <v>Hot / hot</v>
      </c>
      <c r="D404" s="4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1" t="s">
        <v>740</v>
      </c>
      <c r="B405" s="1" t="s">
        <v>739</v>
      </c>
      <c r="C405" s="1" t="str">
        <f ca="1">IFERROR(__xludf.DUMMYFUNCTION("GOOGLETRANSLATE(A405,""zh"", ""en"")"),"trip")</f>
        <v>trip</v>
      </c>
      <c r="D405" s="4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1" t="s">
        <v>741</v>
      </c>
      <c r="B406" s="1" t="s">
        <v>742</v>
      </c>
      <c r="C406" s="1" t="str">
        <f ca="1">IFERROR(__xludf.DUMMYFUNCTION("GOOGLETRANSLATE(A406,""zh"", ""en"")"),"dig")</f>
        <v>dig</v>
      </c>
      <c r="D406" s="4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1" t="s">
        <v>743</v>
      </c>
      <c r="B407" s="1" t="s">
        <v>744</v>
      </c>
      <c r="C407" s="1" t="str">
        <f ca="1">IFERROR(__xludf.DUMMYFUNCTION("GOOGLETRANSLATE(A407,""zh"", ""en"")"),"escape")</f>
        <v>escape</v>
      </c>
      <c r="D407" s="4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1" t="s">
        <v>745</v>
      </c>
      <c r="B408" s="1" t="s">
        <v>746</v>
      </c>
      <c r="C408" s="1" t="str">
        <f ca="1">IFERROR(__xludf.DUMMYFUNCTION("GOOGLETRANSLATE(A408,""zh"", ""en"")"),"set")</f>
        <v>set</v>
      </c>
      <c r="D408" s="4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1" t="s">
        <v>747</v>
      </c>
      <c r="B409" s="1" t="s">
        <v>748</v>
      </c>
      <c r="C409" s="1" t="str">
        <f ca="1">IFERROR(__xludf.DUMMYFUNCTION("GOOGLETRANSLATE(A409,""zh"", ""en"")"),"Question / topic")</f>
        <v>Question / topic</v>
      </c>
      <c r="D409" s="4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1" t="s">
        <v>749</v>
      </c>
      <c r="B410" s="1" t="s">
        <v>750</v>
      </c>
      <c r="C410" s="1" t="str">
        <f ca="1">IFERROR(__xludf.DUMMYFUNCTION("GOOGLETRANSLATE(A410,""zh"", ""en"")"),"for")</f>
        <v>for</v>
      </c>
      <c r="D410" s="4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1" t="s">
        <v>751</v>
      </c>
      <c r="B411" s="1" t="s">
        <v>752</v>
      </c>
      <c r="C411" s="1" t="str">
        <f ca="1">IFERROR(__xludf.DUMMYFUNCTION("GOOGLETRANSLATE(A411,""zh"", ""en"")"),"add")</f>
        <v>add</v>
      </c>
      <c r="D411" s="4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1" t="s">
        <v>753</v>
      </c>
      <c r="B412" s="1" t="s">
        <v>754</v>
      </c>
      <c r="C412" s="1" t="str">
        <f ca="1">IFERROR(__xludf.DUMMYFUNCTION("GOOGLETRANSLATE(A412,""zh"", ""en"")"),"field")</f>
        <v>field</v>
      </c>
      <c r="D412" s="4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1" t="s">
        <v>755</v>
      </c>
      <c r="B413" s="1" t="s">
        <v>754</v>
      </c>
      <c r="C413" s="1" t="str">
        <f ca="1">IFERROR(__xludf.DUMMYFUNCTION("GOOGLETRANSLATE(A413,""zh"", ""en"")"),"sweet")</f>
        <v>sweet</v>
      </c>
      <c r="D413" s="4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1" t="s">
        <v>756</v>
      </c>
      <c r="B414" s="1" t="s">
        <v>754</v>
      </c>
      <c r="C414" s="1" t="str">
        <f ca="1">IFERROR(__xludf.DUMMYFUNCTION("GOOGLETRANSLATE(A414,""zh"", ""en"")"),"fill")</f>
        <v>fill</v>
      </c>
      <c r="D414" s="4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1" t="s">
        <v>757</v>
      </c>
      <c r="B415" s="1" t="s">
        <v>758</v>
      </c>
      <c r="C415" s="1" t="str">
        <f ca="1">IFERROR(__xludf.DUMMYFUNCTION("GOOGLETRANSLATE(A415,""zh"", ""en"")"),"pick")</f>
        <v>pick</v>
      </c>
      <c r="D415" s="4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1" t="s">
        <v>759</v>
      </c>
      <c r="B416" s="1" t="s">
        <v>760</v>
      </c>
      <c r="C416" s="1" t="str">
        <f ca="1">IFERROR(__xludf.DUMMYFUNCTION("GOOGLETRANSLATE(A416,""zh"", ""en"")"),"Post / post")</f>
        <v>Post / post</v>
      </c>
      <c r="D416" s="4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1" t="s">
        <v>761</v>
      </c>
      <c r="B417" s="1" t="s">
        <v>762</v>
      </c>
      <c r="C417" s="1" t="str">
        <f ca="1">IFERROR(__xludf.DUMMYFUNCTION("GOOGLETRANSLATE(A417,""zh"", ""en"")"),"Iron / iron")</f>
        <v>Iron / iron</v>
      </c>
      <c r="D417" s="4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1" t="s">
        <v>763</v>
      </c>
      <c r="B418" s="1" t="s">
        <v>764</v>
      </c>
      <c r="C418" s="1" t="str">
        <f ca="1">IFERROR(__xludf.DUMMYFUNCTION("GOOGLETRANSLATE(A418,""zh"", ""en"")"),"with")</f>
        <v>with</v>
      </c>
      <c r="D418" s="4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1" t="s">
        <v>765</v>
      </c>
      <c r="B419" s="1" t="s">
        <v>764</v>
      </c>
      <c r="C419" s="1" t="str">
        <f ca="1">IFERROR(__xludf.DUMMYFUNCTION("GOOGLETRANSLATE(A419,""zh"", ""en"")"),"Copper / copper")</f>
        <v>Copper / copper</v>
      </c>
      <c r="D419" s="4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1" t="s">
        <v>766</v>
      </c>
      <c r="B420" s="1" t="s">
        <v>767</v>
      </c>
      <c r="C420" s="1" t="str">
        <f ca="1">IFERROR(__xludf.DUMMYFUNCTION("GOOGLETRANSLATE(A420,""zh"", ""en"")"),"barrel")</f>
        <v>barrel</v>
      </c>
      <c r="D420" s="4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1" t="s">
        <v>768</v>
      </c>
      <c r="B421" s="1" t="s">
        <v>769</v>
      </c>
      <c r="C421" s="1" t="str">
        <f ca="1">IFERROR(__xludf.DUMMYFUNCTION("GOOGLETRANSLATE(A421,""zh"", ""en"")"),"pain")</f>
        <v>pain</v>
      </c>
      <c r="D421" s="4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1" t="s">
        <v>770</v>
      </c>
      <c r="B422" s="1" t="s">
        <v>771</v>
      </c>
      <c r="C422" s="1" t="str">
        <f ca="1">IFERROR(__xludf.DUMMYFUNCTION("GOOGLETRANSLATE(A422,""zh"", ""en"")"),"steal")</f>
        <v>steal</v>
      </c>
      <c r="D422" s="4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1" t="s">
        <v>772</v>
      </c>
      <c r="B423" s="1" t="s">
        <v>773</v>
      </c>
      <c r="C423" s="1" t="str">
        <f ca="1">IFERROR(__xludf.DUMMYFUNCTION("GOOGLETRANSLATE(A423,""zh"", ""en"")"),"Head / head")</f>
        <v>Head / head</v>
      </c>
      <c r="D423" s="4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1" t="s">
        <v>774</v>
      </c>
      <c r="B424" s="1" t="s">
        <v>773</v>
      </c>
      <c r="C424" s="1" t="str">
        <f ca="1">IFERROR(__xludf.DUMMYFUNCTION("GOOGLETRANSLATE(A424,""zh"", ""en"")"),"cast")</f>
        <v>cast</v>
      </c>
      <c r="D424" s="4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1" t="s">
        <v>775</v>
      </c>
      <c r="B425" s="1" t="s">
        <v>776</v>
      </c>
      <c r="C425" s="1" t="str">
        <f ca="1">IFERROR(__xludf.DUMMYFUNCTION("GOOGLETRANSLATE(A425,""zh"", ""en"")"),"through")</f>
        <v>through</v>
      </c>
      <c r="D425" s="4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1" t="s">
        <v>777</v>
      </c>
      <c r="B426" s="1" t="s">
        <v>778</v>
      </c>
      <c r="C426" s="1" t="str">
        <f ca="1">IFERROR(__xludf.DUMMYFUNCTION("GOOGLETRANSLATE(A426,""zh"", ""en"")"),"Figure / map")</f>
        <v>Figure / map</v>
      </c>
      <c r="D426" s="4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1" t="s">
        <v>779</v>
      </c>
      <c r="B427" s="1" t="s">
        <v>778</v>
      </c>
      <c r="C427" s="1" t="str">
        <f ca="1">IFERROR(__xludf.DUMMYFUNCTION("GOOGLETRANSLATE(A427,""zh"", ""en"")"),"Coating / coating")</f>
        <v>Coating / coating</v>
      </c>
      <c r="D427" s="4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1" t="s">
        <v>780</v>
      </c>
      <c r="B428" s="1" t="s">
        <v>781</v>
      </c>
      <c r="C428" s="1" t="str">
        <f ca="1">IFERROR(__xludf.DUMMYFUNCTION("GOOGLETRANSLATE(A428,""zh"", ""en"")"),"earth")</f>
        <v>earth</v>
      </c>
      <c r="D428" s="4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1" t="s">
        <v>782</v>
      </c>
      <c r="B429" s="1" t="s">
        <v>781</v>
      </c>
      <c r="C429" s="1" t="str">
        <f ca="1">IFERROR(__xludf.DUMMYFUNCTION("GOOGLETRANSLATE(A429,""zh"", ""en"")"),"threw up")</f>
        <v>threw up</v>
      </c>
      <c r="D429" s="4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1" t="s">
        <v>783</v>
      </c>
      <c r="B430" s="1" t="s">
        <v>784</v>
      </c>
      <c r="C430" s="1" t="str">
        <f ca="1">IFERROR(__xludf.DUMMYFUNCTION("GOOGLETRANSLATE(A430,""zh"", ""en"")"),"round and round")</f>
        <v>round and round</v>
      </c>
      <c r="D430" s="4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1" t="s">
        <v>785</v>
      </c>
      <c r="B431" s="1" t="s">
        <v>786</v>
      </c>
      <c r="C431" s="1" t="str">
        <f ca="1">IFERROR(__xludf.DUMMYFUNCTION("GOOGLETRANSLATE(A431,""zh"", ""en"")"),"Hold")</f>
        <v>Hold</v>
      </c>
      <c r="D431" s="4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1" t="s">
        <v>787</v>
      </c>
      <c r="B432" s="1" t="s">
        <v>786</v>
      </c>
      <c r="C432" s="1" t="str">
        <f ca="1">IFERROR(__xludf.DUMMYFUNCTION("GOOGLETRANSLATE(A432,""zh"", ""en"")"),"drag")</f>
        <v>drag</v>
      </c>
      <c r="D432" s="4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1" t="s">
        <v>788</v>
      </c>
      <c r="B433" s="1" t="s">
        <v>789</v>
      </c>
      <c r="C433" s="1" t="str">
        <f ca="1">IFERROR(__xludf.DUMMYFUNCTION("GOOGLETRANSLATE(A433,""zh"", ""en"")"),"Wow")</f>
        <v>Wow</v>
      </c>
      <c r="D433" s="4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1" t="s">
        <v>790</v>
      </c>
      <c r="B434" s="1" t="s">
        <v>791</v>
      </c>
      <c r="C434" s="1" t="str">
        <f ca="1">IFERROR(__xludf.DUMMYFUNCTION("GOOGLETRANSLATE(A434,""zh"", ""en"")"),"dig")</f>
        <v>dig</v>
      </c>
      <c r="D434" s="4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1" t="s">
        <v>792</v>
      </c>
      <c r="B435" s="1" t="s">
        <v>793</v>
      </c>
      <c r="C435" s="1" t="str">
        <f ca="1">IFERROR(__xludf.DUMMYFUNCTION("GOOGLETRANSLATE(A435,""zh"", ""en"")"),"crooked")</f>
        <v>crooked</v>
      </c>
      <c r="D435" s="4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1" t="s">
        <v>794</v>
      </c>
      <c r="B436" s="1" t="s">
        <v>795</v>
      </c>
      <c r="C436" s="1" t="str">
        <f ca="1">IFERROR(__xludf.DUMMYFUNCTION("GOOGLETRANSLATE(A436,""zh"", ""en"")"),"Bend / bend")</f>
        <v>Bend / bend</v>
      </c>
      <c r="D436" s="4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1" t="s">
        <v>796</v>
      </c>
      <c r="B437" s="1" t="s">
        <v>797</v>
      </c>
      <c r="C437" s="1" t="str">
        <f ca="1">IFERROR(__xludf.DUMMYFUNCTION("GOOGLETRANSLATE(A437,""zh"", ""en"")"),"hope")</f>
        <v>hope</v>
      </c>
      <c r="D437" s="4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1" t="s">
        <v>798</v>
      </c>
      <c r="B438" s="1" t="s">
        <v>799</v>
      </c>
      <c r="C438" s="1" t="str">
        <f ca="1">IFERROR(__xludf.DUMMYFUNCTION("GOOGLETRANSLATE(A438,""zh"", ""en"")"),"Perhe")</f>
        <v>Perhe</v>
      </c>
      <c r="D438" s="4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1" t="s">
        <v>800</v>
      </c>
      <c r="B439" s="1" t="s">
        <v>801</v>
      </c>
      <c r="C439" s="1" t="str">
        <f ca="1">IFERROR(__xludf.DUMMYFUNCTION("GOOGLETRANSLATE(A439,""zh"", ""en"")"),"not")</f>
        <v>not</v>
      </c>
      <c r="D439" s="4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1" t="s">
        <v>802</v>
      </c>
      <c r="B440" s="1" t="s">
        <v>801</v>
      </c>
      <c r="C440" s="1" t="str">
        <f ca="1">IFERROR(__xludf.DUMMYFUNCTION("GOOGLETRANSLATE(A440,""zh"", ""en"")"),"stomach")</f>
        <v>stomach</v>
      </c>
      <c r="D440" s="4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1" t="s">
        <v>803</v>
      </c>
      <c r="B441" s="1" t="s">
        <v>801</v>
      </c>
      <c r="C441" s="1" t="str">
        <f ca="1">IFERROR(__xludf.DUMMYFUNCTION("GOOGLETRANSLATE(A441,""zh"", ""en"")"),"Hey")</f>
        <v>Hey</v>
      </c>
      <c r="D441" s="4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1" t="s">
        <v>804</v>
      </c>
      <c r="B442" s="1" t="s">
        <v>805</v>
      </c>
      <c r="C442" s="1" t="str">
        <f ca="1">IFERROR(__xludf.DUMMYFUNCTION("GOOGLETRANSLATE(A442,""zh"", ""en"")"),"Smell it")</f>
        <v>Smell it</v>
      </c>
      <c r="D442" s="4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1" t="s">
        <v>806</v>
      </c>
      <c r="B443" s="1" t="s">
        <v>807</v>
      </c>
      <c r="C443" s="1" t="str">
        <f ca="1">IFERROR(__xludf.DUMMYFUNCTION("GOOGLETRANSLATE(A443,""zh"", ""en"")"),"Stable / stable")</f>
        <v>Stable / stable</v>
      </c>
      <c r="D443" s="4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1" t="s">
        <v>808</v>
      </c>
      <c r="B444" s="1" t="s">
        <v>809</v>
      </c>
      <c r="C444" s="1" t="str">
        <f ca="1">IFERROR(__xludf.DUMMYFUNCTION("GOOGLETRANSLATE(A444,""zh"", ""en"")"),"grip")</f>
        <v>grip</v>
      </c>
      <c r="D444" s="4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1" t="s">
        <v>810</v>
      </c>
      <c r="B445" s="1" t="s">
        <v>811</v>
      </c>
      <c r="C445" s="1" t="str">
        <f ca="1">IFERROR(__xludf.DUMMYFUNCTION("GOOGLETRANSLATE(A445,""zh"", ""en"")"),"house")</f>
        <v>house</v>
      </c>
      <c r="D445" s="4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1" t="s">
        <v>812</v>
      </c>
      <c r="B446" s="1" t="s">
        <v>813</v>
      </c>
      <c r="C446" s="1" t="str">
        <f ca="1">IFERROR(__xludf.DUMMYFUNCTION("GOOGLETRANSLATE(A446,""zh"", ""en"")"),"None / no")</f>
        <v>None / no</v>
      </c>
      <c r="D446" s="4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1" t="s">
        <v>814</v>
      </c>
      <c r="B447" s="1" t="s">
        <v>815</v>
      </c>
      <c r="C447" s="1" t="str">
        <f ca="1">IFERROR(__xludf.DUMMYFUNCTION("GOOGLETRANSLATE(A447,""zh"", ""en"")"),"Fog / fog")</f>
        <v>Fog / fog</v>
      </c>
      <c r="D447" s="4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1" t="s">
        <v>816</v>
      </c>
      <c r="B448" s="1" t="s">
        <v>817</v>
      </c>
      <c r="C448" s="1" t="str">
        <f ca="1">IFERROR(__xludf.DUMMYFUNCTION("GOOGLETRANSLATE(A448,""zh"", ""en"")"),"Suck")</f>
        <v>Suck</v>
      </c>
      <c r="D448" s="4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1" t="s">
        <v>818</v>
      </c>
      <c r="B449" s="1" t="s">
        <v>819</v>
      </c>
      <c r="C449" s="1" t="str">
        <f ca="1">IFERROR(__xludf.DUMMYFUNCTION("GOOGLETRANSLATE(A449,""zh"", ""en"")"),"Drama")</f>
        <v>Drama</v>
      </c>
      <c r="D449" s="4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1" t="s">
        <v>820</v>
      </c>
      <c r="B450" s="1" t="s">
        <v>821</v>
      </c>
      <c r="C450" s="1" t="str">
        <f ca="1">IFERROR(__xludf.DUMMYFUNCTION("GOOGLETRANSLATE(A450,""zh"", ""en"")"),"Scare / scare")</f>
        <v>Scare / scare</v>
      </c>
      <c r="D450" s="4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1" t="s">
        <v>822</v>
      </c>
      <c r="B451" s="1" t="s">
        <v>823</v>
      </c>
      <c r="C451" s="1" t="str">
        <f ca="1">IFERROR(__xludf.DUMMYFUNCTION("GOOGLETRANSLATE(A451,""zh"", ""en"")"),"lift")</f>
        <v>lift</v>
      </c>
      <c r="D451" s="4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1" t="s">
        <v>824</v>
      </c>
      <c r="B452" s="1" t="s">
        <v>823</v>
      </c>
      <c r="C452" s="1" t="str">
        <f ca="1">IFERROR(__xludf.DUMMYFUNCTION("GOOGLETRANSLATE(A452,""zh"", ""en"")"),"Fresh / fresh")</f>
        <v>Fresh / fresh</v>
      </c>
      <c r="D452" s="4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1" t="s">
        <v>825</v>
      </c>
      <c r="B453" s="1" t="s">
        <v>826</v>
      </c>
      <c r="C453" s="1" t="str">
        <f ca="1">IFERROR(__xludf.DUMMYFUNCTION("GOOGLETRANSLATE(A453,""zh"", ""en"")"),"Leisure / idle")</f>
        <v>Leisure / idle</v>
      </c>
      <c r="D453" s="4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1" t="s">
        <v>827</v>
      </c>
      <c r="B454" s="1" t="s">
        <v>828</v>
      </c>
      <c r="C454" s="1" t="str">
        <f ca="1">IFERROR(__xludf.DUMMYFUNCTION("GOOGLETRANSLATE(A454,""zh"", ""en"")"),"County / county")</f>
        <v>County / county</v>
      </c>
      <c r="D454" s="4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1" t="s">
        <v>829</v>
      </c>
      <c r="B455" s="1" t="s">
        <v>828</v>
      </c>
      <c r="C455" s="1" t="str">
        <f ca="1">IFERROR(__xludf.DUMMYFUNCTION("GOOGLETRANSLATE(A455,""zh"", ""en"")"),"Line / line")</f>
        <v>Line / line</v>
      </c>
      <c r="D455" s="4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1" t="s">
        <v>830</v>
      </c>
      <c r="B456" s="1" t="s">
        <v>828</v>
      </c>
      <c r="C456" s="1" t="str">
        <f ca="1">IFERROR(__xludf.DUMMYFUNCTION("GOOGLETRANSLATE(A456,""zh"", ""en"")"),"Offer / offer")</f>
        <v>Offer / offer</v>
      </c>
      <c r="D456" s="4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1" t="s">
        <v>831</v>
      </c>
      <c r="B457" s="1" t="s">
        <v>832</v>
      </c>
      <c r="C457" s="1" t="str">
        <f ca="1">IFERROR(__xludf.DUMMYFUNCTION("GOOGLETRANSLATE(A457,""zh"", ""en"")"),"Township / township")</f>
        <v>Township / township</v>
      </c>
      <c r="D457" s="4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1" t="s">
        <v>833</v>
      </c>
      <c r="B458" s="1" t="s">
        <v>832</v>
      </c>
      <c r="C458" s="1" t="str">
        <f ca="1">IFERROR(__xludf.DUMMYFUNCTION("GOOGLETRANSLATE(A458,""zh"", ""en"")"),"phase")</f>
        <v>phase</v>
      </c>
      <c r="D458" s="4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1" t="s">
        <v>834</v>
      </c>
      <c r="B459" s="1" t="s">
        <v>835</v>
      </c>
      <c r="C459" s="1" t="str">
        <f ca="1">IFERROR(__xludf.DUMMYFUNCTION("GOOGLETRANSLATE(A459,""zh"", ""en"")"),"Item / item")</f>
        <v>Item / item</v>
      </c>
      <c r="D459" s="4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1" t="s">
        <v>836</v>
      </c>
      <c r="B460" s="1" t="s">
        <v>835</v>
      </c>
      <c r="C460" s="1" t="str">
        <f ca="1">IFERROR(__xludf.DUMMYFUNCTION("GOOGLETRANSLATE(A460,""zh"", ""en"")"),"Icon")</f>
        <v>Icon</v>
      </c>
      <c r="D460" s="4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1" t="s">
        <v>837</v>
      </c>
      <c r="B461" s="1" t="s">
        <v>838</v>
      </c>
      <c r="C461" s="1" t="str">
        <f ca="1">IFERROR(__xludf.DUMMYFUNCTION("GOOGLETRANSLATE(A461,""zh"", ""en"")"),"rest")</f>
        <v>rest</v>
      </c>
      <c r="D461" s="4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1" t="s">
        <v>839</v>
      </c>
      <c r="B462" s="1" t="s">
        <v>840</v>
      </c>
      <c r="C462" s="1" t="str">
        <f ca="1">IFERROR(__xludf.DUMMYFUNCTION("GOOGLETRANSLATE(A462,""zh"", ""en"")"),"oblique")</f>
        <v>oblique</v>
      </c>
      <c r="D462" s="4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1" t="s">
        <v>841</v>
      </c>
      <c r="B463" s="1" t="s">
        <v>842</v>
      </c>
      <c r="C463" s="1" t="str">
        <f ca="1">IFERROR(__xludf.DUMMYFUNCTION("GOOGLETRANSLATE(A463,""zh"", ""en"")"),"letter")</f>
        <v>letter</v>
      </c>
      <c r="D463" s="4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1" t="s">
        <v>843</v>
      </c>
      <c r="B464" s="1" t="s">
        <v>844</v>
      </c>
      <c r="C464" s="1" t="str">
        <f ca="1">IFERROR(__xludf.DUMMYFUNCTION("GOOGLETRANSLATE(A464,""zh"", ""en"")"),"Row")</f>
        <v>Row</v>
      </c>
      <c r="D464" s="4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1" t="s">
        <v>845</v>
      </c>
      <c r="B465" s="1" t="s">
        <v>846</v>
      </c>
      <c r="C465" s="1" t="str">
        <f ca="1">IFERROR(__xludf.DUMMYFUNCTION("GOOGLETRANSLATE(A465,""zh"", ""en"")"),"wake")</f>
        <v>wake</v>
      </c>
      <c r="D465" s="4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1" t="s">
        <v>847</v>
      </c>
      <c r="B466" s="1" t="s">
        <v>848</v>
      </c>
      <c r="C466" s="1" t="str">
        <f ca="1">IFERROR(__xludf.DUMMYFUNCTION("GOOGLETRANSLATE(A466,""zh"", ""en"")"),"Sexuality")</f>
        <v>Sexuality</v>
      </c>
      <c r="D466" s="4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1" t="s">
        <v>849</v>
      </c>
      <c r="B467" s="1" t="s">
        <v>850</v>
      </c>
      <c r="C467" s="1" t="str">
        <f ca="1">IFERROR(__xludf.DUMMYFUNCTION("GOOGLETRANSLATE(A467,""zh"", ""en"")"),"chest")</f>
        <v>chest</v>
      </c>
      <c r="D467" s="4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1" t="s">
        <v>851</v>
      </c>
      <c r="B468" s="1" t="s">
        <v>852</v>
      </c>
      <c r="C468" s="1" t="str">
        <f ca="1">IFERROR(__xludf.DUMMYFUNCTION("GOOGLETRANSLATE(A468,""zh"", ""en"")"),"male")</f>
        <v>male</v>
      </c>
      <c r="D468" s="4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1" t="s">
        <v>853</v>
      </c>
      <c r="B469" s="1" t="s">
        <v>854</v>
      </c>
      <c r="C469" s="1" t="str">
        <f ca="1">IFERROR(__xludf.DUMMYFUNCTION("GOOGLETRANSLATE(A469,""zh"", ""en"")"),"repair")</f>
        <v>repair</v>
      </c>
      <c r="D469" s="4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1" t="s">
        <v>855</v>
      </c>
      <c r="B470" s="1" t="s">
        <v>856</v>
      </c>
      <c r="C470" s="1" t="str">
        <f ca="1">IFERROR(__xludf.DUMMYFUNCTION("GOOGLETRANSLATE(A470,""zh"", ""en"")"),"Xu / Xu")</f>
        <v>Xu / Xu</v>
      </c>
      <c r="D470" s="4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1" t="s">
        <v>857</v>
      </c>
      <c r="B471" s="1" t="s">
        <v>858</v>
      </c>
      <c r="C471" s="1" t="str">
        <f ca="1">IFERROR(__xludf.DUMMYFUNCTION("GOOGLETRANSLATE(A471,""zh"", ""en"")"),"Selection / selection")</f>
        <v>Selection / selection</v>
      </c>
      <c r="D471" s="4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1" t="s">
        <v>859</v>
      </c>
      <c r="B472" s="1" t="s">
        <v>860</v>
      </c>
      <c r="C472" s="1" t="str">
        <f ca="1">IFERROR(__xludf.DUMMYFUNCTION("GOOGLETRANSLATE(A472,""zh"", ""en"")"),"study")</f>
        <v>study</v>
      </c>
      <c r="D472" s="4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1" t="s">
        <v>861</v>
      </c>
      <c r="B473" s="1" t="s">
        <v>862</v>
      </c>
      <c r="C473" s="1" t="str">
        <f ca="1">IFERROR(__xludf.DUMMYFUNCTION("GOOGLETRANSLATE(A473,""zh"", ""en"")"),"blood")</f>
        <v>blood</v>
      </c>
      <c r="D473" s="4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1" t="s">
        <v>863</v>
      </c>
      <c r="B474" s="1" t="s">
        <v>864</v>
      </c>
      <c r="C474" s="1" t="str">
        <f ca="1">IFERROR(__xludf.DUMMYFUNCTION("GOOGLETRANSLATE(A474,""zh"", ""en"")"),"Pressure / pressure")</f>
        <v>Pressure / pressure</v>
      </c>
      <c r="D474" s="4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1" t="s">
        <v>865</v>
      </c>
      <c r="B475" s="1" t="s">
        <v>866</v>
      </c>
      <c r="C475" s="1" t="str">
        <f ca="1">IFERROR(__xludf.DUMMYFUNCTION("GOOGLETRANSLATE(A475,""zh"", ""en"")"),"tooth")</f>
        <v>tooth</v>
      </c>
      <c r="D475" s="4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1" t="s">
        <v>867</v>
      </c>
      <c r="B476" s="1" t="s">
        <v>868</v>
      </c>
      <c r="C476" s="1" t="str">
        <f ca="1">IFERROR(__xludf.DUMMYFUNCTION("GOOGLETRANSLATE(A476,""zh"", ""en"")"),"pharynx")</f>
        <v>pharynx</v>
      </c>
      <c r="D476" s="4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1" t="s">
        <v>869</v>
      </c>
      <c r="B477" s="1" t="s">
        <v>870</v>
      </c>
      <c r="C477" s="1" t="str">
        <f ca="1">IFERROR(__xludf.DUMMYFUNCTION("GOOGLETRANSLATE(A477,""zh"", ""en"")"),"along")</f>
        <v>along</v>
      </c>
      <c r="D477" s="4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1" t="s">
        <v>871</v>
      </c>
      <c r="B478" s="1" t="s">
        <v>870</v>
      </c>
      <c r="C478" s="1" t="str">
        <f ca="1">IFERROR(__xludf.DUMMYFUNCTION("GOOGLETRANSLATE(A478,""zh"", ""en"")"),"Salt / salt")</f>
        <v>Salt / salt</v>
      </c>
      <c r="D478" s="4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1" t="s">
        <v>872</v>
      </c>
      <c r="B479" s="1" t="s">
        <v>873</v>
      </c>
      <c r="C479" s="1" t="str">
        <f ca="1">IFERROR(__xludf.DUMMYFUNCTION("GOOGLETRANSLATE(A479,""zh"", ""en"")"),"eye")</f>
        <v>eye</v>
      </c>
      <c r="D479" s="4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1" t="s">
        <v>874</v>
      </c>
      <c r="B480" s="1" t="s">
        <v>873</v>
      </c>
      <c r="C480" s="1" t="str">
        <f ca="1">IFERROR(__xludf.DUMMYFUNCTION("GOOGLETRANSLATE(A480,""zh"", ""en"")"),"play")</f>
        <v>play</v>
      </c>
      <c r="D480" s="4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1" t="s">
        <v>875</v>
      </c>
      <c r="B481" s="1" t="s">
        <v>876</v>
      </c>
      <c r="C481" s="1" t="str">
        <f ca="1">IFERROR(__xludf.DUMMYFUNCTION("GOOGLETRANSLATE(A481,""zh"", ""en"")"),"Raise / raise")</f>
        <v>Raise / raise</v>
      </c>
      <c r="D481" s="4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1" t="s">
        <v>877</v>
      </c>
      <c r="B482" s="1" t="s">
        <v>878</v>
      </c>
      <c r="C482" s="1" t="str">
        <f ca="1">IFERROR(__xludf.DUMMYFUNCTION("GOOGLETRANSLATE(A482,""zh"", ""en"")"),"Sample / sample")</f>
        <v>Sample / sample</v>
      </c>
      <c r="D482" s="4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1" t="s">
        <v>879</v>
      </c>
      <c r="B483" s="1" t="s">
        <v>880</v>
      </c>
      <c r="C483" s="1" t="str">
        <f ca="1">IFERROR(__xludf.DUMMYFUNCTION("GOOGLETRANSLATE(A483,""zh"", ""en"")"),"waist")</f>
        <v>waist</v>
      </c>
      <c r="D483" s="4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1" t="s">
        <v>881</v>
      </c>
      <c r="B484" s="1" t="s">
        <v>882</v>
      </c>
      <c r="C484" s="1" t="str">
        <f ca="1">IFERROR(__xludf.DUMMYFUNCTION("GOOGLETRANSLATE(A484,""zh"", ""en"")"),"Shake / shake")</f>
        <v>Shake / shake</v>
      </c>
      <c r="D484" s="4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1" t="s">
        <v>883</v>
      </c>
      <c r="B485" s="1" t="s">
        <v>884</v>
      </c>
      <c r="C485" s="1" t="str">
        <f ca="1">IFERROR(__xludf.DUMMYFUNCTION("GOOGLETRANSLATE(A485,""zh"", ""en"")"),"bite")</f>
        <v>bite</v>
      </c>
      <c r="D485" s="4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1" t="s">
        <v>885</v>
      </c>
      <c r="B486" s="1" t="s">
        <v>886</v>
      </c>
      <c r="C486" s="1" t="str">
        <f ca="1">IFERROR(__xludf.DUMMYFUNCTION("GOOGLETRANSLATE(A486,""zh"", ""en"")"),"One")</f>
        <v>One</v>
      </c>
      <c r="D486" s="4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1" t="s">
        <v>887</v>
      </c>
      <c r="B487" s="1" t="s">
        <v>888</v>
      </c>
      <c r="C487" s="1" t="str">
        <f ca="1">IFERROR(__xludf.DUMMYFUNCTION("GOOGLETRANSLATE(A487,""zh"", ""en"")"),"shift")</f>
        <v>shift</v>
      </c>
      <c r="D487" s="4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1" t="s">
        <v>889</v>
      </c>
      <c r="B488" s="1" t="s">
        <v>890</v>
      </c>
      <c r="C488" s="1" t="str">
        <f ca="1">IFERROR(__xludf.DUMMYFUNCTION("GOOGLETRANSLATE(A488,""zh"", ""en"")"),"Already")</f>
        <v>Already</v>
      </c>
      <c r="D488" s="4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1" t="s">
        <v>891</v>
      </c>
      <c r="B489" s="1" t="s">
        <v>890</v>
      </c>
      <c r="C489" s="1" t="str">
        <f ca="1">IFERROR(__xludf.DUMMYFUNCTION("GOOGLETRANSLATE(A489,""zh"", ""en"")"),"In")</f>
        <v>In</v>
      </c>
      <c r="D489" s="4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1" t="s">
        <v>892</v>
      </c>
      <c r="B490" s="1" t="s">
        <v>893</v>
      </c>
      <c r="C490" s="1" t="str">
        <f ca="1">IFERROR(__xludf.DUMMYFUNCTION("GOOGLETRANSLATE(A490,""zh"", ""en"")"),"Silver / silver")</f>
        <v>Silver / silver</v>
      </c>
      <c r="D490" s="4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1" t="s">
        <v>894</v>
      </c>
      <c r="B491" s="1" t="s">
        <v>895</v>
      </c>
      <c r="C491" s="1" t="str">
        <f ca="1">IFERROR(__xludf.DUMMYFUNCTION("GOOGLETRANSLATE(A491,""zh"", ""en"")"),"Print")</f>
        <v>Print</v>
      </c>
      <c r="D491" s="4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1" t="s">
        <v>896</v>
      </c>
      <c r="B492" s="1" t="s">
        <v>897</v>
      </c>
      <c r="C492" s="1" t="str">
        <f ca="1">IFERROR(__xludf.DUMMYFUNCTION("GOOGLETRANSLATE(A492,""zh"", ""en"")"),"Should / should")</f>
        <v>Should / should</v>
      </c>
      <c r="D492" s="4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1" t="s">
        <v>898</v>
      </c>
      <c r="B493" s="1" t="s">
        <v>899</v>
      </c>
      <c r="C493" s="1" t="str">
        <f ca="1">IFERROR(__xludf.DUMMYFUNCTION("GOOGLETRANSLATE(A493,""zh"", ""en"")"),"hard")</f>
        <v>hard</v>
      </c>
      <c r="D493" s="4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1" t="s">
        <v>900</v>
      </c>
      <c r="B494" s="1" t="s">
        <v>901</v>
      </c>
      <c r="C494" s="1" t="str">
        <f ca="1">IFERROR(__xludf.DUMMYFUNCTION("GOOGLETRANSLATE(A494,""zh"", ""en"")"),"by")</f>
        <v>by</v>
      </c>
      <c r="D494" s="4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1" t="s">
        <v>902</v>
      </c>
      <c r="B495" s="1" t="s">
        <v>901</v>
      </c>
      <c r="C495" s="1" t="str">
        <f ca="1">IFERROR(__xludf.DUMMYFUNCTION("GOOGLETRANSLATE(A495,""zh"", ""en"")"),"oil")</f>
        <v>oil</v>
      </c>
      <c r="D495" s="4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1" t="s">
        <v>903</v>
      </c>
      <c r="B496" s="1" t="s">
        <v>904</v>
      </c>
      <c r="C496" s="1" t="str">
        <f ca="1">IFERROR(__xludf.DUMMYFUNCTION("GOOGLETRANSLATE(A496,""zh"", ""en"")"),"Over /")</f>
        <v>Over /</v>
      </c>
      <c r="D496" s="4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1" t="s">
        <v>905</v>
      </c>
      <c r="B497" s="1" t="s">
        <v>906</v>
      </c>
      <c r="C497" s="1" t="str">
        <f ca="1">IFERROR(__xludf.DUMMYFUNCTION("GOOGLETRANSLATE(A497,""zh"", ""en"")"),"With / with")</f>
        <v>With / with</v>
      </c>
      <c r="D497" s="4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1" t="s">
        <v>907</v>
      </c>
      <c r="B498" s="1" t="s">
        <v>908</v>
      </c>
      <c r="C498" s="1" t="str">
        <f ca="1">IFERROR(__xludf.DUMMYFUNCTION("GOOGLETRANSLATE(A498,""zh"", ""en"")"),"Encounter")</f>
        <v>Encounter</v>
      </c>
      <c r="D498" s="4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1" t="s">
        <v>909</v>
      </c>
      <c r="B499" s="1" t="s">
        <v>910</v>
      </c>
      <c r="C499" s="1" t="str">
        <f ca="1">IFERROR(__xludf.DUMMYFUNCTION("GOOGLETRANSLATE(A499,""zh"", ""en"")"),"Member / member")</f>
        <v>Member / member</v>
      </c>
      <c r="D499" s="4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1" t="s">
        <v>911</v>
      </c>
      <c r="B500" s="1" t="s">
        <v>912</v>
      </c>
      <c r="C500" s="1" t="str">
        <f ca="1">IFERROR(__xludf.DUMMYFUNCTION("GOOGLETRANSLATE(A500,""zh"", ""en"")"),"hospital")</f>
        <v>hospital</v>
      </c>
      <c r="D500" s="4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1" t="s">
        <v>913</v>
      </c>
      <c r="B501" s="1" t="s">
        <v>914</v>
      </c>
      <c r="C501" s="1" t="str">
        <f ca="1">IFERROR(__xludf.DUMMYFUNCTION("GOOGLETRANSLATE(A501,""zh"", ""en"")"),"About / about")</f>
        <v>About / about</v>
      </c>
      <c r="D501" s="4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1" t="s">
        <v>915</v>
      </c>
      <c r="B502" s="1" t="s">
        <v>916</v>
      </c>
      <c r="C502" s="1" t="str">
        <f ca="1">IFERROR(__xludf.DUMMYFUNCTION("GOOGLETRANSLATE(A502,""zh"", ""en"")"),"Yun / transport")</f>
        <v>Yun / transport</v>
      </c>
      <c r="D502" s="4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1" t="s">
        <v>917</v>
      </c>
      <c r="B503" s="1" t="s">
        <v>918</v>
      </c>
      <c r="C503" s="1" t="str">
        <f ca="1">IFERROR(__xludf.DUMMYFUNCTION("GOOGLETRANSLATE(A503,""zh"", ""en"")"),"Disaster / disaster")</f>
        <v>Disaster / disaster</v>
      </c>
      <c r="D503" s="4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1" t="s">
        <v>919</v>
      </c>
      <c r="B504" s="1" t="s">
        <v>920</v>
      </c>
      <c r="C504" s="1" t="str">
        <f ca="1">IFERROR(__xludf.DUMMYFUNCTION("GOOGLETRANSLATE(A504,""zh"", ""en"")"),"Create")</f>
        <v>Create</v>
      </c>
      <c r="D504" s="4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1" t="s">
        <v>921</v>
      </c>
      <c r="B505" s="1" t="s">
        <v>922</v>
      </c>
      <c r="C505" s="1" t="str">
        <f ca="1">IFERROR(__xludf.DUMMYFUNCTION("GOOGLETRANSLATE(A505,""zh"", ""en"")"),"Then then / then")</f>
        <v>Then then / then</v>
      </c>
      <c r="D505" s="4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1" t="s">
        <v>69</v>
      </c>
      <c r="B506" s="1" t="s">
        <v>923</v>
      </c>
      <c r="C506" s="1" t="str">
        <f ca="1">IFERROR(__xludf.DUMMYFUNCTION("GOOGLETRANSLATE(A506,""zh"", ""en"")"),"Once")</f>
        <v>Once</v>
      </c>
      <c r="D506" s="4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1" t="s">
        <v>924</v>
      </c>
      <c r="B507" s="1" t="s">
        <v>925</v>
      </c>
      <c r="C507" s="1" t="str">
        <f ca="1">IFERROR(__xludf.DUMMYFUNCTION("GOOGLETRANSLATE(A507,""zh"", ""en"")"),"Why")</f>
        <v>Why</v>
      </c>
      <c r="D507" s="4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1" t="s">
        <v>926</v>
      </c>
      <c r="B508" s="1" t="s">
        <v>927</v>
      </c>
      <c r="C508" s="1" t="str">
        <f ca="1">IFERROR(__xludf.DUMMYFUNCTION("GOOGLETRANSLATE(A508,""zh"", ""en"")"),"tie")</f>
        <v>tie</v>
      </c>
      <c r="D508" s="4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1" t="s">
        <v>928</v>
      </c>
      <c r="B509" s="1" t="s">
        <v>929</v>
      </c>
      <c r="C509" s="1" t="str">
        <f ca="1">IFERROR(__xludf.DUMMYFUNCTION("GOOGLETRANSLATE(A509,""zh"", ""en"")"),"Pick")</f>
        <v>Pick</v>
      </c>
      <c r="D509" s="4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1" t="s">
        <v>930</v>
      </c>
      <c r="B510" s="1" t="s">
        <v>931</v>
      </c>
      <c r="C510" s="1" t="str">
        <f ca="1">IFERROR(__xludf.DUMMYFUNCTION("GOOGLETRANSLATE(A510,""zh"", ""en"")"),"narrow")</f>
        <v>narrow</v>
      </c>
      <c r="D510" s="4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1" t="s">
        <v>932</v>
      </c>
      <c r="B511" s="1" t="s">
        <v>933</v>
      </c>
      <c r="C511" s="1" t="str">
        <f ca="1">IFERROR(__xludf.DUMMYFUNCTION("GOOGLETRANSLATE(A511,""zh"", ""en"")"),"stick")</f>
        <v>stick</v>
      </c>
      <c r="D511" s="4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1" t="s">
        <v>934</v>
      </c>
      <c r="B512" s="1" t="s">
        <v>935</v>
      </c>
      <c r="C512" s="1" t="str">
        <f ca="1">IFERROR(__xludf.DUMMYFUNCTION("GOOGLETRANSLATE(A512,""zh"", ""en"")"),"chapter")</f>
        <v>chapter</v>
      </c>
      <c r="D512" s="4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1" t="s">
        <v>936</v>
      </c>
      <c r="B513" s="1" t="s">
        <v>937</v>
      </c>
      <c r="C513" s="1" t="str">
        <f ca="1">IFERROR(__xludf.DUMMYFUNCTION("GOOGLETRANSLATE(A513,""zh"", ""en"")"),"Rise / rise")</f>
        <v>Rise / rise</v>
      </c>
      <c r="D513" s="4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1" t="s">
        <v>938</v>
      </c>
      <c r="B514" s="1" t="s">
        <v>939</v>
      </c>
      <c r="C514" s="1" t="str">
        <f ca="1">IFERROR(__xludf.DUMMYFUNCTION("GOOGLETRANSLATE(A514,""zh"", ""en"")"),"Husband")</f>
        <v>Husband</v>
      </c>
      <c r="D514" s="4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1" t="s">
        <v>940</v>
      </c>
      <c r="B515" s="1" t="s">
        <v>941</v>
      </c>
      <c r="C515" s="1" t="str">
        <f ca="1">IFERROR(__xludf.DUMMYFUNCTION("GOOGLETRANSLATE(A515,""zh"", ""en"")"),"In")</f>
        <v>In</v>
      </c>
      <c r="D515" s="4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1" t="s">
        <v>942</v>
      </c>
      <c r="B516" s="1" t="s">
        <v>943</v>
      </c>
      <c r="C516" s="1" t="str">
        <f ca="1">IFERROR(__xludf.DUMMYFUNCTION("GOOGLETRANSLATE(A516,""zh"", ""en"")"),"Photo")</f>
        <v>Photo</v>
      </c>
      <c r="D516" s="4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1" t="s">
        <v>944</v>
      </c>
      <c r="B517" s="1" t="s">
        <v>945</v>
      </c>
      <c r="C517" s="1" t="str">
        <f ca="1">IFERROR(__xludf.DUMMYFUNCTION("GOOGLETRANSLATE(A517,""zh"", ""en"")"),"fold")</f>
        <v>fold</v>
      </c>
      <c r="D517" s="4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1" t="s">
        <v>946</v>
      </c>
      <c r="B518" s="1" t="s">
        <v>947</v>
      </c>
      <c r="C518" s="1" t="str">
        <f ca="1">IFERROR(__xludf.DUMMYFUNCTION("GOOGLETRANSLATE(A518,""zh"", ""en"")"),"Pin / needle")</f>
        <v>Pin / needle</v>
      </c>
      <c r="D518" s="4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1" t="s">
        <v>948</v>
      </c>
      <c r="B519" s="1" t="s">
        <v>949</v>
      </c>
      <c r="C519" s="1" t="str">
        <f ca="1">IFERROR(__xludf.DUMMYFUNCTION("GOOGLETRANSLATE(A519,""zh"", ""en"")"),"Array / array")</f>
        <v>Array / array</v>
      </c>
      <c r="D519" s="4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1" t="s">
        <v>950</v>
      </c>
      <c r="B520" s="1" t="s">
        <v>951</v>
      </c>
      <c r="C520" s="1" t="str">
        <f ca="1">IFERROR(__xludf.DUMMYFUNCTION("GOOGLETRANSLATE(A520,""zh"", ""en"")"),"Dispute")</f>
        <v>Dispute</v>
      </c>
      <c r="D520" s="4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1" t="s">
        <v>952</v>
      </c>
      <c r="B521" s="1" t="s">
        <v>951</v>
      </c>
      <c r="C521" s="1" t="str">
        <f ca="1">IFERROR(__xludf.DUMMYFUNCTION("GOOGLETRANSLATE(A521,""zh"", ""en"")"),"/")</f>
        <v>/</v>
      </c>
      <c r="D521" s="4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1" t="s">
        <v>953</v>
      </c>
      <c r="B522" s="1" t="s">
        <v>954</v>
      </c>
      <c r="C522" s="1" t="str">
        <f ca="1">IFERROR(__xludf.DUMMYFUNCTION("GOOGLETRANSLATE(A522,""zh"", ""en"")"),"positive")</f>
        <v>positive</v>
      </c>
      <c r="D522" s="4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1" t="s">
        <v>955</v>
      </c>
      <c r="B523" s="1" t="s">
        <v>956</v>
      </c>
      <c r="C523" s="1" t="str">
        <f ca="1">IFERROR(__xludf.DUMMYFUNCTION("GOOGLETRANSLATE(A523,""zh"", ""en"")"),"Weaving / weaving")</f>
        <v>Weaving / weaving</v>
      </c>
      <c r="D523" s="4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1" t="s">
        <v>957</v>
      </c>
      <c r="B524" s="1" t="s">
        <v>958</v>
      </c>
      <c r="C524" s="1" t="str">
        <f ca="1">IFERROR(__xludf.DUMMYFUNCTION("GOOGLETRANSLATE(A524,""zh"", ""en"")"),"straight")</f>
        <v>straight</v>
      </c>
      <c r="D524" s="4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1" t="s">
        <v>959</v>
      </c>
      <c r="B525" s="1" t="s">
        <v>960</v>
      </c>
      <c r="C525" s="1" t="str">
        <f ca="1">IFERROR(__xludf.DUMMYFUNCTION("GOOGLETRANSLATE(A525,""zh"", ""en"")"),"only")</f>
        <v>only</v>
      </c>
      <c r="D525" s="4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1" t="s">
        <v>961</v>
      </c>
      <c r="B526" s="1" t="s">
        <v>962</v>
      </c>
      <c r="C526" s="1" t="str">
        <f ca="1">IFERROR(__xludf.DUMMYFUNCTION("GOOGLETRANSLATE(A526,""zh"", ""en"")"),"to")</f>
        <v>to</v>
      </c>
      <c r="D526" s="4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1" t="s">
        <v>963</v>
      </c>
      <c r="B527" s="1" t="s">
        <v>962</v>
      </c>
      <c r="C527" s="1" t="str">
        <f ca="1">IFERROR(__xludf.DUMMYFUNCTION("GOOGLETRANSLATE(A527,""zh"", ""en"")"),"rule")</f>
        <v>rule</v>
      </c>
      <c r="D527" s="4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1" t="s">
        <v>964</v>
      </c>
      <c r="B528" s="1" t="s">
        <v>965</v>
      </c>
      <c r="C528" s="1" t="str">
        <f ca="1">IFERROR(__xludf.DUMMYFUNCTION("GOOGLETRANSLATE(A528,""zh"", ""en"")"),"Species / species")</f>
        <v>Species / species</v>
      </c>
      <c r="D528" s="4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1" t="s">
        <v>96</v>
      </c>
      <c r="B529" s="1" t="s">
        <v>965</v>
      </c>
      <c r="C529" s="1" t="str">
        <f ca="1">IFERROR(__xludf.DUMMYFUNCTION("GOOGLETRANSLATE(A529,""zh"", ""en"")"),"weight")</f>
        <v>weight</v>
      </c>
      <c r="D529" s="4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1" t="s">
        <v>966</v>
      </c>
      <c r="B530" s="1" t="s">
        <v>967</v>
      </c>
      <c r="C530" s="1" t="str">
        <f ca="1">IFERROR(__xludf.DUMMYFUNCTION("GOOGLETRANSLATE(A530,""zh"", ""en"")"),"Strain")</f>
        <v>Strain</v>
      </c>
      <c r="D530" s="4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1" t="s">
        <v>968</v>
      </c>
      <c r="B531" s="1" t="s">
        <v>969</v>
      </c>
      <c r="C531" s="1" t="str">
        <f ca="1">IFERROR(__xludf.DUMMYFUNCTION("GOOGLETRANSLATE(A531,""zh"", ""en"")"),"cook")</f>
        <v>cook</v>
      </c>
      <c r="D531" s="4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1" t="s">
        <v>970</v>
      </c>
      <c r="B532" s="1" t="s">
        <v>971</v>
      </c>
      <c r="C532" s="1" t="str">
        <f ca="1">IFERROR(__xludf.DUMMYFUNCTION("GOOGLETRANSLATE(A532,""zh"", ""en"")"),"Grab")</f>
        <v>Grab</v>
      </c>
      <c r="D532" s="4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1" t="s">
        <v>972</v>
      </c>
      <c r="B533" s="1" t="s">
        <v>973</v>
      </c>
      <c r="C533" s="1" t="str">
        <f ca="1">IFERROR(__xludf.DUMMYFUNCTION("GOOGLETRANSLATE(A533,""zh"", ""en"")"),"Turnover / turn")</f>
        <v>Turnover / turn</v>
      </c>
      <c r="D533" s="4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1" t="s">
        <v>974</v>
      </c>
      <c r="B534" s="1" t="s">
        <v>975</v>
      </c>
      <c r="C534" s="1" t="str">
        <f ca="1">IFERROR(__xludf.DUMMYFUNCTION("GOOGLETRANSLATE(A534,""zh"", ""en"")"),"hit")</f>
        <v>hit</v>
      </c>
      <c r="D534" s="4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1" t="s">
        <v>976</v>
      </c>
      <c r="B535" s="1" t="s">
        <v>977</v>
      </c>
      <c r="C535" s="1" t="str">
        <f ca="1">IFERROR(__xludf.DUMMYFUNCTION("GOOGLETRANSLATE(A535,""zh"", ""en"")"),"chase")</f>
        <v>chase</v>
      </c>
      <c r="D535" s="4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1" t="s">
        <v>978</v>
      </c>
      <c r="B536" s="1" t="s">
        <v>979</v>
      </c>
      <c r="C536" s="1" t="str">
        <f ca="1">IFERROR(__xludf.DUMMYFUNCTION("GOOGLETRANSLATE(A536,""zh"", ""en"")"),"Quasi / quasi")</f>
        <v>Quasi / quasi</v>
      </c>
      <c r="D536" s="4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1" t="s">
        <v>980</v>
      </c>
      <c r="B537" s="1" t="s">
        <v>981</v>
      </c>
      <c r="C537" s="1" t="str">
        <f ca="1">IFERROR(__xludf.DUMMYFUNCTION("GOOGLETRANSLATE(A537,""zh"", ""en"")"),"catch")</f>
        <v>catch</v>
      </c>
      <c r="D537" s="4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1" t="s">
        <v>982</v>
      </c>
      <c r="B538" s="1" t="s">
        <v>983</v>
      </c>
      <c r="C538" s="1" t="str">
        <f ca="1">IFERROR(__xludf.DUMMYFUNCTION("GOOGLETRANSLATE(A538,""zh"", ""en"")"),"purple")</f>
        <v>purple</v>
      </c>
      <c r="D538" s="4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1" t="s">
        <v>984</v>
      </c>
      <c r="B539" s="1" t="s">
        <v>985</v>
      </c>
      <c r="C539" s="1" t="str">
        <f ca="1">IFERROR(__xludf.DUMMYFUNCTION("GOOGLETRANSLATE(A539,""zh"", ""en"")"),"from")</f>
        <v>from</v>
      </c>
      <c r="D539" s="4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1" t="s">
        <v>986</v>
      </c>
      <c r="B540" s="1" t="s">
        <v>987</v>
      </c>
      <c r="C540" s="1" t="str">
        <f ca="1">IFERROR(__xludf.DUMMYFUNCTION("GOOGLETRANSLATE(A540,""zh"", ""en"")"),"Group / group")</f>
        <v>Group / group</v>
      </c>
      <c r="D540" s="4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1" t="s">
        <v>988</v>
      </c>
      <c r="B541" s="1" t="s">
        <v>989</v>
      </c>
      <c r="C541" s="1" t="str">
        <f ca="1">IFERROR(__xludf.DUMMYFUNCTION("GOOGLETRANSLATE(A541,""zh"", ""en"")"),"Drill / drill")</f>
        <v>Drill / drill</v>
      </c>
      <c r="D541" s="4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1" t="s">
        <v>990</v>
      </c>
      <c r="B542" s="1" t="s">
        <v>991</v>
      </c>
      <c r="C542" s="1" t="str">
        <f ca="1">IFERROR(__xludf.DUMMYFUNCTION("GOOGLETRANSLATE(A542,""zh"", ""en"")"),"drunk")</f>
        <v>drunk</v>
      </c>
      <c r="D542" s="4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1" t="s">
        <v>992</v>
      </c>
      <c r="B543" s="1" t="s">
        <v>993</v>
      </c>
      <c r="C543" s="1" t="str">
        <f ca="1">IFERROR(__xludf.DUMMYFUNCTION("GOOGLETRANSLATE(A543,""zh"", ""en"")"),"Arabic / Arabic")</f>
        <v>Arabic / Arabic</v>
      </c>
      <c r="D543" s="4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1" t="s">
        <v>994</v>
      </c>
      <c r="B544" s="1" t="s">
        <v>995</v>
      </c>
      <c r="C544" s="1" t="str">
        <f ca="1">IFERROR(__xludf.DUMMYFUNCTION("GOOGLETRANSLATE(A544,""zh"", ""en"")"),"Aunt")</f>
        <v>Aunt</v>
      </c>
      <c r="D544" s="4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1" t="s">
        <v>996</v>
      </c>
      <c r="B545" s="1" t="s">
        <v>997</v>
      </c>
      <c r="C545" s="1" t="str">
        <f ca="1">IFERROR(__xludf.DUMMYFUNCTION("GOOGLETRANSLATE(A545,""zh"", ""en"")"),"Damn")</f>
        <v>Damn</v>
      </c>
      <c r="D545" s="4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1" t="s">
        <v>998</v>
      </c>
      <c r="B546" s="1" t="s">
        <v>999</v>
      </c>
      <c r="C546" s="1" t="str">
        <f ca="1">IFERROR(__xludf.DUMMYFUNCTION("GOOGLETRANSLATE(A546,""zh"", ""en"")"),"Hobbies / hobbies")</f>
        <v>Hobbies / hobbies</v>
      </c>
      <c r="D546" s="4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1" t="s">
        <v>1000</v>
      </c>
      <c r="B547" s="1" t="s">
        <v>1001</v>
      </c>
      <c r="C547" s="1" t="str">
        <f ca="1">IFERROR(__xludf.DUMMYFUNCTION("GOOGLETRANSLATE(A547,""zh"", ""en"")"),"Love / love")</f>
        <v>Love / love</v>
      </c>
      <c r="D547" s="4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1" t="s">
        <v>1002</v>
      </c>
      <c r="B548" s="1" t="s">
        <v>1003</v>
      </c>
      <c r="C548" s="1" t="str">
        <f ca="1">IFERROR(__xludf.DUMMYFUNCTION("GOOGLETRANSLATE(A548,""zh"", ""en"")"),"Love / love")</f>
        <v>Love / love</v>
      </c>
      <c r="D548" s="4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1" t="s">
        <v>1004</v>
      </c>
      <c r="B549" s="1" t="s">
        <v>1005</v>
      </c>
      <c r="C549" s="1" t="str">
        <f ca="1">IFERROR(__xludf.DUMMYFUNCTION("GOOGLETRANSLATE(A549,""zh"", ""en"")"),"Safety")</f>
        <v>Safety</v>
      </c>
      <c r="D549" s="4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1" t="s">
        <v>1006</v>
      </c>
      <c r="B550" s="1" t="s">
        <v>1007</v>
      </c>
      <c r="C550" s="1" t="str">
        <f ca="1">IFERROR(__xludf.DUMMYFUNCTION("GOOGLETRANSLATE(A550,""zh"", ""en"")"),"comfort")</f>
        <v>comfort</v>
      </c>
      <c r="D550" s="4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1" t="s">
        <v>1008</v>
      </c>
      <c r="B551" s="1" t="s">
        <v>1009</v>
      </c>
      <c r="C551" s="1" t="str">
        <f ca="1">IFERROR(__xludf.DUMMYFUNCTION("GOOGLETRANSLATE(A551,""zh"", ""en"")"),"Peace of mind")</f>
        <v>Peace of mind</v>
      </c>
      <c r="D551" s="4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1" t="s">
        <v>1010</v>
      </c>
      <c r="B552" s="1" t="s">
        <v>1011</v>
      </c>
      <c r="C552" s="1" t="str">
        <f ca="1">IFERROR(__xludf.DUMMYFUNCTION("GOOGLETRANSLATE(A552,""zh"", ""en"")"),"On time / on time")</f>
        <v>On time / on time</v>
      </c>
      <c r="D552" s="4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1" t="s">
        <v>1012</v>
      </c>
      <c r="B553" s="1" t="s">
        <v>1013</v>
      </c>
      <c r="C553" s="1" t="str">
        <f ca="1">IFERROR(__xludf.DUMMYFUNCTION("GOOGLETRANSLATE(A553,""zh"", ""en"")"),"according to")</f>
        <v>according to</v>
      </c>
      <c r="D553" s="4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1" t="s">
        <v>1014</v>
      </c>
      <c r="B554" s="1" t="s">
        <v>1015</v>
      </c>
      <c r="C554" s="1" t="str">
        <f ca="1">IFERROR(__xludf.DUMMYFUNCTION("GOOGLETRANSLATE(A554,""zh"", ""en"")"),"Chinese cabbage")</f>
        <v>Chinese cabbage</v>
      </c>
      <c r="D554" s="4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1" t="s">
        <v>1016</v>
      </c>
      <c r="B555" s="1" t="s">
        <v>1017</v>
      </c>
      <c r="C555" s="1" t="str">
        <f ca="1">IFERROR(__xludf.DUMMYFUNCTION("GOOGLETRANSLATE(A555,""zh"", ""en"")"),"day")</f>
        <v>day</v>
      </c>
      <c r="D555" s="4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1" t="s">
        <v>1018</v>
      </c>
      <c r="B556" s="1" t="s">
        <v>1019</v>
      </c>
      <c r="C556" s="1" t="str">
        <f ca="1">IFERROR(__xludf.DUMMYFUNCTION("GOOGLETRANSLATE(A556,""zh"", ""en"")"),"Squad leader / squad leader")</f>
        <v>Squad leader / squad leader</v>
      </c>
      <c r="D556" s="4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1" t="s">
        <v>1020</v>
      </c>
      <c r="B557" s="1" t="s">
        <v>1021</v>
      </c>
      <c r="C557" s="1" t="str">
        <f ca="1">IFERROR(__xludf.DUMMYFUNCTION("GOOGLETRANSLATE(A557,""zh"", ""en"")"),"Office / office")</f>
        <v>Office / office</v>
      </c>
      <c r="D557" s="4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1" t="s">
        <v>1022</v>
      </c>
      <c r="B558" s="1" t="s">
        <v>1023</v>
      </c>
      <c r="C558" s="1" t="str">
        <f ca="1">IFERROR(__xludf.DUMMYFUNCTION("GOOGLETRANSLATE(A558,""zh"", ""en"")"),"Do things / do things")</f>
        <v>Do things / do things</v>
      </c>
      <c r="D558" s="4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1" t="s">
        <v>1024</v>
      </c>
      <c r="B559" s="1" t="s">
        <v>1025</v>
      </c>
      <c r="C559" s="1" t="str">
        <f ca="1">IFERROR(__xludf.DUMMYFUNCTION("GOOGLETRANSLATE(A559,""zh"", ""en"")"),"Semiconductor / semiconductor")</f>
        <v>Semiconductor / semiconductor</v>
      </c>
      <c r="D559" s="4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1" t="s">
        <v>1026</v>
      </c>
      <c r="B560" s="1" t="s">
        <v>1027</v>
      </c>
      <c r="C560" s="1" t="str">
        <f ca="1">IFERROR(__xludf.DUMMYFUNCTION("GOOGLETRANSLATE(A560,""zh"", ""en"")"),"half")</f>
        <v>half</v>
      </c>
      <c r="D560" s="4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1" t="s">
        <v>1028</v>
      </c>
      <c r="B561" s="1" t="s">
        <v>1029</v>
      </c>
      <c r="C561" s="1" t="str">
        <f ca="1">IFERROR(__xludf.DUMMYFUNCTION("GOOGLETRANSLATE(A561,""zh"", ""en"")"),"midnight")</f>
        <v>midnight</v>
      </c>
      <c r="D561" s="4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1" t="s">
        <v>1030</v>
      </c>
      <c r="B562" s="1" t="s">
        <v>1031</v>
      </c>
      <c r="C562" s="1" t="str">
        <f ca="1">IFERROR(__xludf.DUMMYFUNCTION("GOOGLETRANSLATE(A562,""zh"", ""en"")"),"Help / help")</f>
        <v>Help / help</v>
      </c>
      <c r="D562" s="4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1" t="s">
        <v>1032</v>
      </c>
      <c r="B563" s="1" t="s">
        <v>1033</v>
      </c>
      <c r="C563" s="1" t="str">
        <f ca="1">IFERROR(__xludf.DUMMYFUNCTION("GOOGLETRANSLATE(A563,""zh"", ""en"")"),"Mode / example")</f>
        <v>Mode / example</v>
      </c>
      <c r="D563" s="4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1" t="s">
        <v>1034</v>
      </c>
      <c r="B564" s="1" t="s">
        <v>1035</v>
      </c>
      <c r="C564" s="1" t="str">
        <f ca="1">IFERROR(__xludf.DUMMYFUNCTION("GOOGLETRANSLATE(A564,""zh"", ""en"")"),"Evening")</f>
        <v>Evening</v>
      </c>
      <c r="D564" s="4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1" t="s">
        <v>1036</v>
      </c>
      <c r="B565" s="1" t="s">
        <v>1037</v>
      </c>
      <c r="C565" s="1" t="str">
        <f ca="1">IFERROR(__xludf.DUMMYFUNCTION("GOOGLETRANSLATE(A565,""zh"", ""en"")"),"include")</f>
        <v>include</v>
      </c>
      <c r="D565" s="4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1" t="s">
        <v>1038</v>
      </c>
      <c r="B566" s="1" t="s">
        <v>1039</v>
      </c>
      <c r="C566" s="1" t="str">
        <f ca="1">IFERROR(__xludf.DUMMYFUNCTION("GOOGLETRANSLATE(A566,""zh"", ""en"")"),"bun")</f>
        <v>bun</v>
      </c>
      <c r="D566" s="4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1" t="s">
        <v>1040</v>
      </c>
      <c r="B567" s="1" t="s">
        <v>1041</v>
      </c>
      <c r="C567" s="1" t="str">
        <f ca="1">IFERROR(__xludf.DUMMYFUNCTION("GOOGLETRANSLATE(A567,""zh"", ""en"")"),"Precious / precious")</f>
        <v>Precious / precious</v>
      </c>
      <c r="D567" s="4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1" t="s">
        <v>1042</v>
      </c>
      <c r="B568" s="1" t="s">
        <v>1043</v>
      </c>
      <c r="C568" s="1" t="str">
        <f ca="1">IFERROR(__xludf.DUMMYFUNCTION("GOOGLETRANSLATE(A568,""zh"", ""en"")"),"maintain")</f>
        <v>maintain</v>
      </c>
      <c r="D568" s="4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1" t="s">
        <v>1044</v>
      </c>
      <c r="B569" s="1" t="s">
        <v>1045</v>
      </c>
      <c r="C569" s="1" t="str">
        <f ca="1">IFERROR(__xludf.DUMMYFUNCTION("GOOGLETRANSLATE(A569,""zh"", ""en"")"),"save")</f>
        <v>save</v>
      </c>
      <c r="D569" s="4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1" t="s">
        <v>1046</v>
      </c>
      <c r="B570" s="1" t="s">
        <v>1047</v>
      </c>
      <c r="C570" s="1" t="str">
        <f ca="1">IFERROR(__xludf.DUMMYFUNCTION("GOOGLETRANSLATE(A570,""zh"", ""en"")"),"Protection / protection")</f>
        <v>Protection / protection</v>
      </c>
      <c r="D570" s="4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1" t="s">
        <v>1048</v>
      </c>
      <c r="B571" s="1" t="s">
        <v>1049</v>
      </c>
      <c r="C571" s="1" t="str">
        <f ca="1">IFERROR(__xludf.DUMMYFUNCTION("GOOGLETRANSLATE(A571,""zh"", ""en"")"),"Reserve")</f>
        <v>Reserve</v>
      </c>
      <c r="D571" s="4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1" t="s">
        <v>1050</v>
      </c>
      <c r="B572" s="1" t="s">
        <v>1051</v>
      </c>
      <c r="C572" s="1" t="str">
        <f ca="1">IFERROR(__xludf.DUMMYFUNCTION("GOOGLETRANSLATE(A572,""zh"", ""en"")"),"Defend / defend")</f>
        <v>Defend / defend</v>
      </c>
      <c r="D572" s="4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1" t="s">
        <v>1052</v>
      </c>
      <c r="B573" s="1" t="s">
        <v>1053</v>
      </c>
      <c r="C573" s="1" t="str">
        <f ca="1">IFERROR(__xludf.DUMMYFUNCTION("GOOGLETRANSLATE(A573,""zh"", ""en"")"),"Guarantee / guarantee")</f>
        <v>Guarantee / guarantee</v>
      </c>
      <c r="D573" s="4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1" t="s">
        <v>1054</v>
      </c>
      <c r="B574" s="1" t="s">
        <v>1055</v>
      </c>
      <c r="C574" s="1" t="str">
        <f ca="1">IFERROR(__xludf.DUMMYFUNCTION("GOOGLETRANSLATE(A574,""zh"", ""en"")"),"Report / report")</f>
        <v>Report / report</v>
      </c>
      <c r="D574" s="4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1" t="s">
        <v>1056</v>
      </c>
      <c r="B575" s="1" t="s">
        <v>1055</v>
      </c>
      <c r="C575" s="1" t="str">
        <f ca="1">IFERROR(__xludf.DUMMYFUNCTION("GOOGLETRANSLATE(A575,""zh"", ""en"")"),"Report / report")</f>
        <v>Report / report</v>
      </c>
      <c r="D575" s="4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1" t="s">
        <v>1057</v>
      </c>
      <c r="B576" s="1" t="s">
        <v>1058</v>
      </c>
      <c r="C576" s="1" t="str">
        <f ca="1">IFERROR(__xludf.DUMMYFUNCTION("GOOGLETRANSLATE(A576,""zh"", ""en"")"),"Report / report")</f>
        <v>Report / report</v>
      </c>
      <c r="D576" s="4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1" t="s">
        <v>1059</v>
      </c>
      <c r="B577" s="1" t="s">
        <v>1060</v>
      </c>
      <c r="C577" s="1" t="str">
        <f ca="1">IFERROR(__xludf.DUMMYFUNCTION("GOOGLETRANSLATE(A577,""zh"", ""en"")"),"Registration / registration")</f>
        <v>Registration / registration</v>
      </c>
      <c r="D577" s="4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1" t="s">
        <v>1061</v>
      </c>
      <c r="B578" s="1" t="s">
        <v>1062</v>
      </c>
      <c r="C578" s="1" t="str">
        <f ca="1">IFERROR(__xludf.DUMMYFUNCTION("GOOGLETRANSLATE(A578,""zh"", ""en"")"),"Newspaper / newspaper")</f>
        <v>Newspaper / newspaper</v>
      </c>
      <c r="D578" s="4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1" t="s">
        <v>1063</v>
      </c>
      <c r="B579" s="1" t="s">
        <v>1064</v>
      </c>
      <c r="C579" s="1" t="str">
        <f ca="1">IFERROR(__xludf.DUMMYFUNCTION("GOOGLETRANSLATE(A579,""zh"", ""en"")"),"Sorry")</f>
        <v>Sorry</v>
      </c>
      <c r="D579" s="4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1" t="s">
        <v>1065</v>
      </c>
      <c r="B580" s="1" t="s">
        <v>1066</v>
      </c>
      <c r="C580" s="1" t="str">
        <f ca="1">IFERROR(__xludf.DUMMYFUNCTION("GOOGLETRANSLATE(A580,""zh"", ""en"")"),"Grief")</f>
        <v>Grief</v>
      </c>
      <c r="D580" s="4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1" t="s">
        <v>1067</v>
      </c>
      <c r="B581" s="1" t="s">
        <v>1068</v>
      </c>
      <c r="C581" s="1" t="str">
        <f ca="1">IFERROR(__xludf.DUMMYFUNCTION("GOOGLETRANSLATE(A581,""zh"", ""en"")"),"North")</f>
        <v>North</v>
      </c>
      <c r="D581" s="4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1" t="s">
        <v>1069</v>
      </c>
      <c r="B582" s="1" t="s">
        <v>1070</v>
      </c>
      <c r="C582" s="1" t="str">
        <f ca="1">IFERROR(__xludf.DUMMYFUNCTION("GOOGLETRANSLATE(A582,""zh"", ""en"")"),"north")</f>
        <v>north</v>
      </c>
      <c r="D582" s="4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1" t="s">
        <v>1071</v>
      </c>
      <c r="B583" s="1" t="s">
        <v>1072</v>
      </c>
      <c r="C583" s="1" t="str">
        <f ca="1">IFERROR(__xludf.DUMMYFUNCTION("GOOGLETRANSLATE(A583,""zh"", ""en"")"),"north")</f>
        <v>north</v>
      </c>
      <c r="D583" s="4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1" t="s">
        <v>1073</v>
      </c>
      <c r="B584" s="1" t="s">
        <v>1074</v>
      </c>
      <c r="C584" s="1" t="str">
        <f ca="1">IFERROR(__xludf.DUMMYFUNCTION("GOOGLETRANSLATE(A584,""zh"", ""en"")"),"Behind / behind")</f>
        <v>Behind / behind</v>
      </c>
      <c r="D584" s="4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1" t="s">
        <v>1075</v>
      </c>
      <c r="B585" s="1" t="s">
        <v>1076</v>
      </c>
      <c r="C585" s="1" t="str">
        <f ca="1">IFERROR(__xludf.DUMMYFUNCTION("GOOGLETRANSLATE(A585,""zh"", ""en"")"),"quilt")</f>
        <v>quilt</v>
      </c>
      <c r="D585" s="4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1" t="s">
        <v>1077</v>
      </c>
      <c r="B586" s="1" t="s">
        <v>1078</v>
      </c>
      <c r="C586" s="1" t="str">
        <f ca="1">IFERROR(__xludf.DUMMYFUNCTION("GOOGLETRANSLATE(A586,""zh"", ""en"")"),"Original / original")</f>
        <v>Original / original</v>
      </c>
      <c r="D586" s="4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1" t="s">
        <v>1079</v>
      </c>
      <c r="B587" s="1" t="s">
        <v>1080</v>
      </c>
      <c r="C587" s="1" t="str">
        <f ca="1">IFERROR(__xludf.DUMMYFUNCTION("GOOGLETRANSLATE(A587,""zh"", ""en"")"),"This Lail / this collar")</f>
        <v>This Lail / this collar</v>
      </c>
      <c r="D587" s="4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1" t="s">
        <v>1081</v>
      </c>
      <c r="B588" s="1" t="s">
        <v>1082</v>
      </c>
      <c r="C588" s="1" t="str">
        <f ca="1">IFERROR(__xludf.DUMMYFUNCTION("GOOGLETRANSLATE(A588,""zh"", ""en"")"),"ability")</f>
        <v>ability</v>
      </c>
      <c r="D588" s="4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1" t="s">
        <v>1083</v>
      </c>
      <c r="B589" s="1" t="s">
        <v>1084</v>
      </c>
      <c r="C589" s="1" t="str">
        <f ca="1">IFERROR(__xludf.DUMMYFUNCTION("GOOGLETRANSLATE(A589,""zh"", ""en"")"),"Essential / intrinsic")</f>
        <v>Essential / intrinsic</v>
      </c>
      <c r="D589" s="4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1" t="s">
        <v>1085</v>
      </c>
      <c r="B590" s="1" t="s">
        <v>1086</v>
      </c>
      <c r="C590" s="1" t="str">
        <f ca="1">IFERROR(__xludf.DUMMYFUNCTION("GOOGLETRANSLATE(A590,""zh"", ""en"")"),"nose")</f>
        <v>nose</v>
      </c>
      <c r="D590" s="4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1" t="s">
        <v>1087</v>
      </c>
      <c r="B591" s="1" t="s">
        <v>1088</v>
      </c>
      <c r="C591" s="1" t="str">
        <f ca="1">IFERROR(__xludf.DUMMYFUNCTION("GOOGLETRANSLATE(A591,""zh"", ""en"")"),"proportion")</f>
        <v>proportion</v>
      </c>
      <c r="D591" s="4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1" t="s">
        <v>1089</v>
      </c>
      <c r="B592" s="1" t="s">
        <v>1090</v>
      </c>
      <c r="C592" s="1" t="str">
        <f ca="1">IFERROR(__xludf.DUMMYFUNCTION("GOOGLETRANSLATE(A592,""zh"", ""en"")"),"such as")</f>
        <v>such as</v>
      </c>
      <c r="D592" s="4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1" t="s">
        <v>1091</v>
      </c>
      <c r="B593" s="1" t="s">
        <v>1092</v>
      </c>
      <c r="C593" s="1" t="str">
        <f ca="1">IFERROR(__xludf.DUMMYFUNCTION("GOOGLETRANSLATE(A593,""zh"", ""en"")"),"Notes / notes")</f>
        <v>Notes / notes</v>
      </c>
      <c r="D593" s="4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1" t="s">
        <v>1093</v>
      </c>
      <c r="B594" s="1" t="s">
        <v>1094</v>
      </c>
      <c r="C594" s="1" t="str">
        <f ca="1">IFERROR(__xludf.DUMMYFUNCTION("GOOGLETRANSLATE(A594,""zh"", ""en"")"),"inevitable")</f>
        <v>inevitable</v>
      </c>
      <c r="D594" s="4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1" t="s">
        <v>1095</v>
      </c>
      <c r="B595" s="1" t="s">
        <v>1096</v>
      </c>
      <c r="C595" s="1" t="str">
        <f ca="1">IFERROR(__xludf.DUMMYFUNCTION("GOOGLETRANSLATE(A595,""zh"", ""en"")"),"necessary")</f>
        <v>necessary</v>
      </c>
      <c r="D595" s="4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1" t="s">
        <v>1097</v>
      </c>
      <c r="B596" s="1" t="s">
        <v>1098</v>
      </c>
      <c r="C596" s="1" t="str">
        <f ca="1">IFERROR(__xludf.DUMMYFUNCTION("GOOGLETRANSLATE(A596,""zh"", ""en"")"),"Graduation")</f>
        <v>Graduation</v>
      </c>
      <c r="D596" s="4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1" t="s">
        <v>1099</v>
      </c>
      <c r="B597" s="1" t="s">
        <v>1100</v>
      </c>
      <c r="C597" s="1" t="str">
        <f ca="1">IFERROR(__xludf.DUMMYFUNCTION("GOOGLETRANSLATE(A597,""zh"", ""en"")"),"avoid")</f>
        <v>avoid</v>
      </c>
      <c r="D597" s="4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1" t="s">
        <v>1101</v>
      </c>
      <c r="B598" s="1" t="s">
        <v>1102</v>
      </c>
      <c r="C598" s="1" t="str">
        <f ca="1">IFERROR(__xludf.DUMMYFUNCTION("GOOGLETRANSLATE(A598,""zh"", ""en"")"),"Side ... side ... / side ... side ...")</f>
        <v>Side ... side ... / side ... side ...</v>
      </c>
      <c r="D598" s="4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1" t="s">
        <v>1103</v>
      </c>
      <c r="B599" s="1" t="s">
        <v>1104</v>
      </c>
      <c r="C599" s="1" t="str">
        <f ca="1">IFERROR(__xludf.DUMMYFUNCTION("GOOGLETRANSLATE(A599,""zh"", ""en"")"),"Note / note")</f>
        <v>Note / note</v>
      </c>
      <c r="D599" s="4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1" t="s">
        <v>1105</v>
      </c>
      <c r="B600" s="1" t="s">
        <v>1106</v>
      </c>
      <c r="C600" s="1" t="str">
        <f ca="1">IFERROR(__xludf.DUMMYFUNCTION("GOOGLETRANSLATE(A600,""zh"", ""en"")"),"Point / punctuation")</f>
        <v>Point / punctuation</v>
      </c>
      <c r="D600" s="4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1" t="s">
        <v>1107</v>
      </c>
      <c r="B601" s="1" t="s">
        <v>1108</v>
      </c>
      <c r="C601" s="1" t="str">
        <f ca="1">IFERROR(__xludf.DUMMYFUNCTION("GOOGLETRANSLATE(A601,""zh"", ""en"")"),"Standard / standard")</f>
        <v>Standard / standard</v>
      </c>
      <c r="D601" s="4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1" t="s">
        <v>1109</v>
      </c>
      <c r="B602" s="1" t="s">
        <v>1110</v>
      </c>
      <c r="C602" s="1" t="str">
        <f ca="1">IFERROR(__xludf.DUMMYFUNCTION("GOOGLETRANSLATE(A602,""zh"", ""en"")"),"Expression / expression")</f>
        <v>Expression / expression</v>
      </c>
      <c r="D602" s="4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1" t="s">
        <v>1111</v>
      </c>
      <c r="B603" s="1" t="s">
        <v>1112</v>
      </c>
      <c r="C603" s="1" t="str">
        <f ca="1">IFERROR(__xludf.DUMMYFUNCTION("GOOGLETRANSLATE(A603,""zh"", ""en"")"),"surface")</f>
        <v>surface</v>
      </c>
      <c r="D603" s="4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1" t="s">
        <v>1113</v>
      </c>
      <c r="B604" s="1" t="s">
        <v>1114</v>
      </c>
      <c r="C604" s="1" t="str">
        <f ca="1">IFERROR(__xludf.DUMMYFUNCTION("GOOGLETRANSLATE(A604,""zh"", ""en"")"),"show")</f>
        <v>show</v>
      </c>
      <c r="D604" s="4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1" t="s">
        <v>1115</v>
      </c>
      <c r="B605" s="1" t="s">
        <v>1116</v>
      </c>
      <c r="C605" s="1" t="str">
        <f ca="1">IFERROR(__xludf.DUMMYFUNCTION("GOOGLETRANSLATE(A605,""zh"", ""en"")"),"Hotel / Hotel")</f>
        <v>Hotel / Hotel</v>
      </c>
      <c r="D605" s="4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1" t="s">
        <v>1117</v>
      </c>
      <c r="B606" s="1" t="s">
        <v>1118</v>
      </c>
      <c r="C606" s="1" t="str">
        <f ca="1">IFERROR(__xludf.DUMMYFUNCTION("GOOGLETRANSLATE(A606,""zh"", ""en"")"),"Biscuit / cookie")</f>
        <v>Biscuit / cookie</v>
      </c>
      <c r="D606" s="4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1" t="s">
        <v>1119</v>
      </c>
      <c r="B607" s="1" t="s">
        <v>1120</v>
      </c>
      <c r="C607" s="1" t="str">
        <f ca="1">IFERROR(__xludf.DUMMYFUNCTION("GOOGLETRANSLATE(A607,""zh"", ""en"")"),"And / and")</f>
        <v>And / and</v>
      </c>
      <c r="D607" s="4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1" t="s">
        <v>1121</v>
      </c>
      <c r="B608" s="1" t="s">
        <v>1122</v>
      </c>
      <c r="C608" s="1" t="str">
        <f ca="1">IFERROR(__xludf.DUMMYFUNCTION("GOOGLETRANSLATE(A608,""zh"", ""en"")"),"Ward")</f>
        <v>Ward</v>
      </c>
      <c r="D608" s="4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1" t="s">
        <v>1123</v>
      </c>
      <c r="B609" s="1" t="s">
        <v>1124</v>
      </c>
      <c r="C609" s="1" t="str">
        <f ca="1">IFERROR(__xludf.DUMMYFUNCTION("GOOGLETRANSLATE(A609,""zh"", ""en"")"),"Bacteria")</f>
        <v>Bacteria</v>
      </c>
      <c r="D609" s="4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1" t="s">
        <v>1125</v>
      </c>
      <c r="B610" s="1" t="s">
        <v>1126</v>
      </c>
      <c r="C610" s="1" t="str">
        <f ca="1">IFERROR(__xludf.DUMMYFUNCTION("GOOGLETRANSLATE(A610,""zh"", ""en"")"),"patient")</f>
        <v>patient</v>
      </c>
      <c r="D610" s="4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1" t="s">
        <v>1127</v>
      </c>
      <c r="B611" s="1" t="s">
        <v>1128</v>
      </c>
      <c r="C611" s="1" t="str">
        <f ca="1">IFERROR(__xludf.DUMMYFUNCTION("GOOGLETRANSLATE(A611,""zh"", ""en"")"),"glass")</f>
        <v>glass</v>
      </c>
      <c r="D611" s="4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1" t="s">
        <v>1129</v>
      </c>
      <c r="B612" s="1" t="s">
        <v>1130</v>
      </c>
      <c r="C612" s="1" t="str">
        <f ca="1">IFERROR(__xludf.DUMMYFUNCTION("GOOGLETRANSLATE(A612,""zh"", ""en"")"),"neck")</f>
        <v>neck</v>
      </c>
      <c r="D612" s="4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1" t="s">
        <v>1131</v>
      </c>
      <c r="B613" s="1" t="s">
        <v>1132</v>
      </c>
      <c r="C613" s="1" t="str">
        <f ca="1">IFERROR(__xludf.DUMMYFUNCTION("GOOGLETRANSLATE(A613,""zh"", ""en"")"),"uncle")</f>
        <v>uncle</v>
      </c>
      <c r="D613" s="4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1" t="s">
        <v>1133</v>
      </c>
      <c r="B614" s="1" t="s">
        <v>1134</v>
      </c>
      <c r="C614" s="1" t="str">
        <f ca="1">IFERROR(__xludf.DUMMYFUNCTION("GOOGLETRANSLATE(A614,""zh"", ""en"")"),"uncle")</f>
        <v>uncle</v>
      </c>
      <c r="D614" s="4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1" t="s">
        <v>1135</v>
      </c>
      <c r="B615" s="1" t="s">
        <v>1136</v>
      </c>
      <c r="C615" s="1" t="str">
        <f ca="1">IFERROR(__xludf.DUMMYFUNCTION("GOOGLETRANSLATE(A615,""zh"", ""en"")"),"aunt")</f>
        <v>aunt</v>
      </c>
      <c r="D615" s="4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1" t="s">
        <v>1137</v>
      </c>
      <c r="B616" s="1" t="s">
        <v>1138</v>
      </c>
      <c r="C616" s="1" t="str">
        <f ca="1">IFERROR(__xludf.DUMMYFUNCTION("GOOGLETRANSLATE(A616,""zh"", ""en"")"),"Supplementation / supplement")</f>
        <v>Supplementation / supplement</v>
      </c>
      <c r="D616" s="4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1" t="s">
        <v>1139</v>
      </c>
      <c r="B617" s="1" t="s">
        <v>1140</v>
      </c>
      <c r="C617" s="1" t="str">
        <f ca="1">IFERROR(__xludf.DUMMYFUNCTION("GOOGLETRANSLATE(A617,""zh"", ""en"")"),"Supplement / supplement")</f>
        <v>Supplement / supplement</v>
      </c>
      <c r="D617" s="4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1" t="s">
        <v>1141</v>
      </c>
      <c r="B618" s="1" t="s">
        <v>1142</v>
      </c>
      <c r="C618" s="1" t="str">
        <f ca="1">IFERROR(__xludf.DUMMYFUNCTION("GOOGLETRANSLATE(A618,""zh"", ""en"")"),"Pickup / tutor")</f>
        <v>Pickup / tutor</v>
      </c>
      <c r="D618" s="4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1" t="s">
        <v>1143</v>
      </c>
      <c r="B619" s="1" t="s">
        <v>1144</v>
      </c>
      <c r="C619" s="1" t="str">
        <f ca="1">IFERROR(__xludf.DUMMYFUNCTION("GOOGLETRANSLATE(A619,""zh"", ""en"")"),"Not necessarily")</f>
        <v>Not necessarily</v>
      </c>
      <c r="D619" s="4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1" t="s">
        <v>1145</v>
      </c>
      <c r="B620" s="1" t="s">
        <v>1146</v>
      </c>
      <c r="C620" s="1" t="str">
        <f ca="1">IFERROR(__xludf.DUMMYFUNCTION("GOOGLETRANSLATE(A620,""zh"", ""en"")"),"Not large")</f>
        <v>Not large</v>
      </c>
      <c r="D620" s="4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1" t="s">
        <v>1147</v>
      </c>
      <c r="B621" s="1" t="s">
        <v>1148</v>
      </c>
      <c r="C621" s="1" t="str">
        <f ca="1">IFERROR(__xludf.DUMMYFUNCTION("GOOGLETRANSLATE(A621,""zh"", ""en"")"),"have to")</f>
        <v>have to</v>
      </c>
      <c r="D621" s="4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1" t="s">
        <v>1149</v>
      </c>
      <c r="B622" s="1" t="s">
        <v>1150</v>
      </c>
      <c r="C622" s="1" t="str">
        <f ca="1">IFERROR(__xludf.DUMMYFUNCTION("GOOGLETRANSLATE(A622,""zh"", ""en"")"),"Be unable to")</f>
        <v>Be unable to</v>
      </c>
      <c r="D622" s="4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1" t="s">
        <v>1151</v>
      </c>
      <c r="B623" s="1" t="s">
        <v>1152</v>
      </c>
      <c r="C623" s="1" t="str">
        <f ca="1">IFERROR(__xludf.DUMMYFUNCTION("GOOGLETRANSLATE(A623,""zh"", ""en"")"),"Constantly")</f>
        <v>Constantly</v>
      </c>
      <c r="D623" s="4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1" t="s">
        <v>1153</v>
      </c>
      <c r="B624" s="1" t="s">
        <v>1154</v>
      </c>
      <c r="C624" s="1" t="str">
        <f ca="1">IFERROR(__xludf.DUMMYFUNCTION("GOOGLETRANSLATE(A624,""zh"", ""en"")"),"Don't dare to / don't dare")</f>
        <v>Don't dare to / don't dare</v>
      </c>
      <c r="D624" s="4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1" t="s">
        <v>1155</v>
      </c>
      <c r="B625" s="1" t="s">
        <v>1156</v>
      </c>
      <c r="C625" s="1" t="str">
        <f ca="1">IFERROR(__xludf.DUMMYFUNCTION("GOOGLETRANSLATE(A625,""zh"", ""en"")"),"Regardless of")</f>
        <v>Regardless of</v>
      </c>
      <c r="D625" s="4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1" t="s">
        <v>1157</v>
      </c>
      <c r="B626" s="1" t="s">
        <v>1158</v>
      </c>
      <c r="C626" s="1" t="str">
        <f ca="1">IFERROR(__xludf.DUMMYFUNCTION("GOOGLETRANSLATE(A626,""zh"", ""en"")"),"But / but")</f>
        <v>But / but</v>
      </c>
      <c r="D626" s="4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1" t="s">
        <v>1159</v>
      </c>
      <c r="B627" s="1" t="s">
        <v>1160</v>
      </c>
      <c r="C627" s="1" t="str">
        <f ca="1">IFERROR(__xludf.DUMMYFUNCTION("GOOGLETRANSLATE(A627,""zh"", ""en"")"),"Sorry")</f>
        <v>Sorry</v>
      </c>
      <c r="D627" s="4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1" t="s">
        <v>1161</v>
      </c>
      <c r="B628" s="1" t="s">
        <v>1162</v>
      </c>
      <c r="C628" s="1" t="str">
        <f ca="1">IFERROR(__xludf.DUMMYFUNCTION("GOOGLETRANSLATE(A628,""zh"", ""en"")"),"Not only / not only")</f>
        <v>Not only / not only</v>
      </c>
      <c r="D628" s="4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1" t="s">
        <v>1163</v>
      </c>
      <c r="B629" s="1" t="s">
        <v>1164</v>
      </c>
      <c r="C629" s="1" t="str">
        <f ca="1">IFERROR(__xludf.DUMMYFUNCTION("GOOGLETRANSLATE(A629,""zh"", ""en"")"),"No matter / regardless")</f>
        <v>No matter / regardless</v>
      </c>
      <c r="D629" s="4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1" t="s">
        <v>1165</v>
      </c>
      <c r="B630" s="1" t="s">
        <v>1166</v>
      </c>
      <c r="C630" s="1" t="str">
        <f ca="1">IFERROR(__xludf.DUMMYFUNCTION("GOOGLETRANSLATE(A630,""zh"", ""en"")"),"Uneven")</f>
        <v>Uneven</v>
      </c>
      <c r="D630" s="4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1" t="s">
        <v>1167</v>
      </c>
      <c r="B631" s="1" t="s">
        <v>1168</v>
      </c>
      <c r="C631" s="1" t="str">
        <f ca="1">IFERROR(__xludf.DUMMYFUNCTION("GOOGLETRANSLATE(A631,""zh"", ""en"")"),"otherwise")</f>
        <v>otherwise</v>
      </c>
      <c r="D631" s="4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1" t="s">
        <v>1169</v>
      </c>
      <c r="B632" s="1" t="s">
        <v>1170</v>
      </c>
      <c r="C632" s="1" t="str">
        <f ca="1">IFERROR(__xludf.DUMMYFUNCTION("GOOGLETRANSLATE(A632,""zh"", ""en"")"),"Many")</f>
        <v>Many</v>
      </c>
      <c r="D632" s="4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1" t="s">
        <v>1171</v>
      </c>
      <c r="B633" s="1" t="s">
        <v>1172</v>
      </c>
      <c r="C633" s="1" t="str">
        <f ca="1">IFERROR(__xludf.DUMMYFUNCTION("GOOGLETRANSLATE(A633,""zh"", ""en"")"),"No / not?")</f>
        <v>No / not?</v>
      </c>
      <c r="D633" s="4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1" t="s">
        <v>1173</v>
      </c>
      <c r="B634" s="1" t="s">
        <v>1174</v>
      </c>
      <c r="C634" s="1" t="str">
        <f ca="1">IFERROR(__xludf.DUMMYFUNCTION("GOOGLETRANSLATE(A634,""zh"", ""en"")"),"Can't")</f>
        <v>Can't</v>
      </c>
      <c r="D634" s="4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1" t="s">
        <v>1175</v>
      </c>
      <c r="B635" s="1" t="s">
        <v>1176</v>
      </c>
      <c r="C635" s="1" t="str">
        <f ca="1">IFERROR(__xludf.DUMMYFUNCTION("GOOGLETRANSLATE(A635,""zh"", ""en"")"),"unfortunately")</f>
        <v>unfortunately</v>
      </c>
      <c r="D635" s="4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1" t="s">
        <v>1177</v>
      </c>
      <c r="B636" s="1" t="s">
        <v>1178</v>
      </c>
      <c r="C636" s="1" t="str">
        <f ca="1">IFERROR(__xludf.DUMMYFUNCTION("GOOGLETRANSLATE(A636,""zh"", ""en"")"),"Do not allow / not")</f>
        <v>Do not allow / not</v>
      </c>
      <c r="D636" s="4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1" t="s">
        <v>1179</v>
      </c>
      <c r="B637" s="1" t="s">
        <v>1180</v>
      </c>
      <c r="C637" s="1" t="str">
        <f ca="1">IFERROR(__xludf.DUMMYFUNCTION("GOOGLETRANSLATE(A637,""zh"", ""en"")"),"Don't close / don't be tight")</f>
        <v>Don't close / don't be tight</v>
      </c>
      <c r="D637" s="4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1" t="s">
        <v>1181</v>
      </c>
      <c r="B638" s="1" t="s">
        <v>1182</v>
      </c>
      <c r="C638" s="1" t="str">
        <f ca="1">IFERROR(__xludf.DUMMYFUNCTION("GOOGLETRANSLATE(A638,""zh"", ""en"")"),"Not necessarily")</f>
        <v>Not necessarily</v>
      </c>
      <c r="D638" s="4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1" t="s">
        <v>1183</v>
      </c>
      <c r="B639" s="1" t="s">
        <v>1184</v>
      </c>
      <c r="C639" s="1" t="str">
        <f ca="1">IFERROR(__xludf.DUMMYFUNCTION("GOOGLETRANSLATE(A639,""zh"", ""en"")"),"Unable")</f>
        <v>Unable</v>
      </c>
      <c r="D639" s="4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1" t="s">
        <v>1185</v>
      </c>
      <c r="B640" s="1" t="s">
        <v>1186</v>
      </c>
      <c r="C640" s="1" t="str">
        <f ca="1">IFERROR(__xludf.DUMMYFUNCTION("GOOGLETRANSLATE(A640,""zh"", ""en"")"),"Arrange / arrangement")</f>
        <v>Arrange / arrangement</v>
      </c>
      <c r="D640" s="4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1" t="s">
        <v>1187</v>
      </c>
      <c r="B641" s="1" t="s">
        <v>1188</v>
      </c>
      <c r="C641" s="1" t="str">
        <f ca="1">IFERROR(__xludf.DUMMYFUNCTION("GOOGLETRANSLATE(A641,""zh"", ""en"")"),"Minister / minister")</f>
        <v>Minister / minister</v>
      </c>
      <c r="D641" s="4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1" t="s">
        <v>1189</v>
      </c>
      <c r="B642" s="1" t="s">
        <v>1190</v>
      </c>
      <c r="C642" s="1" t="str">
        <f ca="1">IFERROR(__xludf.DUMMYFUNCTION("GOOGLETRANSLATE(A642,""zh"", ""en"")"),"Force / Force")</f>
        <v>Force / Force</v>
      </c>
      <c r="D642" s="4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1" t="s">
        <v>1191</v>
      </c>
      <c r="B643" s="1" t="s">
        <v>1192</v>
      </c>
      <c r="C643" s="1" t="str">
        <f ca="1">IFERROR(__xludf.DUMMYFUNCTION("GOOGLETRANSLATE(A643,""zh"", ""en"")"),"Department / department")</f>
        <v>Department / department</v>
      </c>
      <c r="D643" s="4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1" t="s">
        <v>1193</v>
      </c>
      <c r="B644" s="1" t="s">
        <v>1194</v>
      </c>
      <c r="C644" s="1" t="str">
        <f ca="1">IFERROR(__xludf.DUMMYFUNCTION("GOOGLETRANSLATE(A644,""zh"", ""en"")"),"material")</f>
        <v>material</v>
      </c>
      <c r="D644" s="4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1" t="s">
        <v>1195</v>
      </c>
      <c r="B645" s="1" t="s">
        <v>1196</v>
      </c>
      <c r="C645" s="1" t="str">
        <f ca="1">IFERROR(__xludf.DUMMYFUNCTION("GOOGLETRANSLATE(A645,""zh"", ""en"")"),"Purchasing / Purchasing")</f>
        <v>Purchasing / Purchasing</v>
      </c>
      <c r="D645" s="4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1" t="s">
        <v>1197</v>
      </c>
      <c r="B646" s="1" t="s">
        <v>1198</v>
      </c>
      <c r="C646" s="1" t="str">
        <f ca="1">IFERROR(__xludf.DUMMYFUNCTION("GOOGLETRANSLATE(A646,""zh"", ""en"")"),"Take / take")</f>
        <v>Take / take</v>
      </c>
      <c r="D646" s="4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1" t="s">
        <v>1199</v>
      </c>
      <c r="B647" s="1" t="s">
        <v>1200</v>
      </c>
      <c r="C647" s="1" t="str">
        <f ca="1">IFERROR(__xludf.DUMMYFUNCTION("GOOGLETRANSLATE(A647,""zh"", ""en"")"),"Adopt / adoption")</f>
        <v>Adopt / adoption</v>
      </c>
      <c r="D647" s="4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1" t="s">
        <v>1201</v>
      </c>
      <c r="B648" s="1" t="s">
        <v>1202</v>
      </c>
      <c r="C648" s="1" t="str">
        <f ca="1">IFERROR(__xludf.DUMMYFUNCTION("GOOGLETRANSLATE(A648,""zh"", ""en"")"),"color")</f>
        <v>color</v>
      </c>
      <c r="D648" s="4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1" t="s">
        <v>1203</v>
      </c>
      <c r="B649" s="1" t="s">
        <v>1204</v>
      </c>
      <c r="C649" s="1" t="str">
        <f ca="1">IFERROR(__xludf.DUMMYFUNCTION("GOOGLETRANSLATE(A649,""zh"", ""en"")"),"Restaurants / Restaurant")</f>
        <v>Restaurants / Restaurant</v>
      </c>
      <c r="D649" s="4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1" t="s">
        <v>1205</v>
      </c>
      <c r="B650" s="1" t="s">
        <v>1206</v>
      </c>
      <c r="C650" s="1" t="str">
        <f ca="1">IFERROR(__xludf.DUMMYFUNCTION("GOOGLETRANSLATE(A650,""zh"", ""en"")"),"Grassland")</f>
        <v>Grassland</v>
      </c>
      <c r="D650" s="4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1" t="s">
        <v>1207</v>
      </c>
      <c r="B651" s="1" t="s">
        <v>1208</v>
      </c>
      <c r="C651" s="1" t="str">
        <f ca="1">IFERROR(__xludf.DUMMYFUNCTION("GOOGLETRANSLATE(A651,""zh"", ""en"")"),"grassland")</f>
        <v>grassland</v>
      </c>
      <c r="D651" s="4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1" t="s">
        <v>1209</v>
      </c>
      <c r="B652" s="1" t="s">
        <v>1210</v>
      </c>
      <c r="C652" s="1" t="str">
        <f ca="1">IFERROR(__xludf.DUMMYFUNCTION("GOOGLETRANSLATE(A652,""zh"", ""en"")"),"Toilet / toilet")</f>
        <v>Toilet / toilet</v>
      </c>
      <c r="D652" s="4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1" t="s">
        <v>1211</v>
      </c>
      <c r="B653" s="1" t="s">
        <v>1212</v>
      </c>
      <c r="C653" s="1" t="str">
        <f ca="1">IFERROR(__xludf.DUMMYFUNCTION("GOOGLETRANSLATE(A653,""zh"", ""en"")"),"Quiz / test")</f>
        <v>Quiz / test</v>
      </c>
      <c r="D653" s="4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1" t="s">
        <v>1213</v>
      </c>
      <c r="B654" s="1" t="s">
        <v>1214</v>
      </c>
      <c r="C654" s="1" t="str">
        <f ca="1">IFERROR(__xludf.DUMMYFUNCTION("GOOGLETRANSLATE(A654,""zh"", ""en"")"),"Once / once")</f>
        <v>Once / once</v>
      </c>
      <c r="D654" s="4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1" t="s">
        <v>1215</v>
      </c>
      <c r="B655" s="1" t="s">
        <v>1216</v>
      </c>
      <c r="C655" s="1" t="str">
        <f ca="1">IFERROR(__xludf.DUMMYFUNCTION("GOOGLETRANSLATE(A655,""zh"", ""en"")"),"fork")</f>
        <v>fork</v>
      </c>
      <c r="D655" s="4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1" t="s">
        <v>1217</v>
      </c>
      <c r="B656" s="1" t="s">
        <v>1218</v>
      </c>
      <c r="C656" s="1" t="str">
        <f ca="1">IFERROR(__xludf.DUMMYFUNCTION("GOOGLETRANSLATE(A656,""zh"", ""en"")"),"almost")</f>
        <v>almost</v>
      </c>
      <c r="D656" s="4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1" t="s">
        <v>1219</v>
      </c>
      <c r="B657" s="1" t="s">
        <v>1220</v>
      </c>
      <c r="C657" s="1" t="str">
        <f ca="1">IFERROR(__xludf.DUMMYFUNCTION("GOOGLETRANSLATE(A657,""zh"", ""en"")"),"Almost / almost")</f>
        <v>Almost / almost</v>
      </c>
      <c r="D657" s="4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1" t="s">
        <v>1221</v>
      </c>
      <c r="B658" s="1" t="s">
        <v>1222</v>
      </c>
      <c r="C658" s="1" t="str">
        <f ca="1">IFERROR(__xludf.DUMMYFUNCTION("GOOGLETRANSLATE(A658,""zh"", ""en"")"),"Yield / production")</f>
        <v>Yield / production</v>
      </c>
      <c r="D658" s="4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1" t="s">
        <v>1223</v>
      </c>
      <c r="B659" s="1" t="s">
        <v>1224</v>
      </c>
      <c r="C659" s="1" t="str">
        <f ca="1">IFERROR(__xludf.DUMMYFUNCTION("GOOGLETRANSLATE(A659,""zh"", ""en"")"),"Product / Products")</f>
        <v>Product / Products</v>
      </c>
      <c r="D659" s="4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1" t="s">
        <v>1225</v>
      </c>
      <c r="B660" s="1" t="s">
        <v>1226</v>
      </c>
      <c r="C660" s="1" t="str">
        <f ca="1">IFERROR(__xludf.DUMMYFUNCTION("GOOGLETRANSLATE(A660,""zh"", ""en"")"),"Generate / generate")</f>
        <v>Generate / generate</v>
      </c>
      <c r="D660" s="4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1" t="s">
        <v>1227</v>
      </c>
      <c r="B661" s="1" t="s">
        <v>1228</v>
      </c>
      <c r="C661" s="1" t="str">
        <f ca="1">IFERROR(__xludf.DUMMYFUNCTION("GOOGLETRANSLATE(A661,""zh"", ""en"")"),"Long-term / long-term")</f>
        <v>Long-term / long-term</v>
      </c>
      <c r="D661" s="4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1" t="s">
        <v>1229</v>
      </c>
      <c r="B662" s="1" t="s">
        <v>1230</v>
      </c>
      <c r="C662" s="1" t="str">
        <f ca="1">IFERROR(__xludf.DUMMYFUNCTION("GOOGLETRANSLATE(A662,""zh"", ""en"")"),"Long-distance")</f>
        <v>Long-distance</v>
      </c>
      <c r="D662" s="4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1" t="s">
        <v>1231</v>
      </c>
      <c r="B663" s="1" t="s">
        <v>1232</v>
      </c>
      <c r="C663" s="1" t="str">
        <f ca="1">IFERROR(__xludf.DUMMYFUNCTION("GOOGLETRANSLATE(A663,""zh"", ""en"")"),"Copy / copy")</f>
        <v>Copy / copy</v>
      </c>
      <c r="D663" s="4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1" t="s">
        <v>1233</v>
      </c>
      <c r="B664" s="1" t="s">
        <v>1234</v>
      </c>
      <c r="C664" s="1" t="str">
        <f ca="1">IFERROR(__xludf.DUMMYFUNCTION("GOOGLETRANSLATE(A664,""zh"", ""en"")"),"Exceed / more than")</f>
        <v>Exceed / more than</v>
      </c>
      <c r="D664" s="4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1" t="s">
        <v>1235</v>
      </c>
      <c r="B665" s="1" t="s">
        <v>1236</v>
      </c>
      <c r="C665" s="1" t="str">
        <f ca="1">IFERROR(__xludf.DUMMYFUNCTION("GOOGLETRANSLATE(A665,""zh"", ""en"")"),"Workshop / workshop")</f>
        <v>Workshop / workshop</v>
      </c>
      <c r="D665" s="4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1" t="s">
        <v>1237</v>
      </c>
      <c r="B666" s="1" t="s">
        <v>1238</v>
      </c>
      <c r="C666" s="1" t="str">
        <f ca="1">IFERROR(__xludf.DUMMYFUNCTION("GOOGLETRANSLATE(A666,""zh"", ""en"")"),"Thorough / thorough")</f>
        <v>Thorough / thorough</v>
      </c>
      <c r="D666" s="4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1" t="s">
        <v>1239</v>
      </c>
      <c r="B667" s="1" t="s">
        <v>1240</v>
      </c>
      <c r="C667" s="1" t="str">
        <f ca="1">IFERROR(__xludf.DUMMYFUNCTION("GOOGLETRANSLATE(A667,""zh"", ""en"")"),"silence")</f>
        <v>silence</v>
      </c>
      <c r="D667" s="4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1" t="s">
        <v>1241</v>
      </c>
      <c r="B668" s="1" t="s">
        <v>1242</v>
      </c>
      <c r="C668" s="1" t="str">
        <f ca="1">IFERROR(__xludf.DUMMYFUNCTION("GOOGLETRANSLATE(A668,""zh"", ""en"")"),"Shirt / shirt")</f>
        <v>Shirt / shirt</v>
      </c>
      <c r="D668" s="4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1" t="s">
        <v>1243</v>
      </c>
      <c r="B669" s="1" t="s">
        <v>1244</v>
      </c>
      <c r="C669" s="1" t="str">
        <f ca="1">IFERROR(__xludf.DUMMYFUNCTION("GOOGLETRANSLATE(A669,""zh"", ""en"")"),"Shirt / shirt")</f>
        <v>Shirt / shirt</v>
      </c>
      <c r="D669" s="4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1" t="s">
        <v>1245</v>
      </c>
      <c r="B670" s="1" t="s">
        <v>1246</v>
      </c>
      <c r="C670" s="1" t="str">
        <f ca="1">IFERROR(__xludf.DUMMYFUNCTION("GOOGLETRANSLATE(A670,""zh"", ""en"")"),"Praise / praise")</f>
        <v>Praise / praise</v>
      </c>
      <c r="D670" s="4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1" t="s">
        <v>1247</v>
      </c>
      <c r="B671" s="1" t="s">
        <v>1248</v>
      </c>
      <c r="C671" s="1" t="str">
        <f ca="1">IFERROR(__xludf.DUMMYFUNCTION("GOOGLETRANSLATE(A671,""zh"", ""en"")"),"Growth / growth")</f>
        <v>Growth / growth</v>
      </c>
      <c r="D671" s="4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1" t="s">
        <v>1249</v>
      </c>
      <c r="B672" s="1" t="s">
        <v>1250</v>
      </c>
      <c r="C672" s="1" t="str">
        <f ca="1">IFERROR(__xludf.DUMMYFUNCTION("GOOGLETRANSLATE(A672,""zh"", ""en"")"),"ingredient")</f>
        <v>ingredient</v>
      </c>
      <c r="D672" s="4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1" t="s">
        <v>1251</v>
      </c>
      <c r="B673" s="1" t="s">
        <v>1252</v>
      </c>
      <c r="C673" s="1" t="str">
        <f ca="1">IFERROR(__xludf.DUMMYFUNCTION("GOOGLETRANSLATE(A673,""zh"", ""en"")"),"success")</f>
        <v>success</v>
      </c>
      <c r="D673" s="4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1" t="s">
        <v>1253</v>
      </c>
      <c r="B674" s="1" t="s">
        <v>1254</v>
      </c>
      <c r="C674" s="1" t="str">
        <f ca="1">IFERROR(__xludf.DUMMYFUNCTION("GOOGLETRANSLATE(A674,""zh"", ""en"")"),"Outcome")</f>
        <v>Outcome</v>
      </c>
      <c r="D674" s="4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1" t="s">
        <v>1255</v>
      </c>
      <c r="B675" s="1" t="s">
        <v>1256</v>
      </c>
      <c r="C675" s="1" t="str">
        <f ca="1">IFERROR(__xludf.DUMMYFUNCTION("GOOGLETRANSLATE(A675,""zh"", ""en"")"),"achievement")</f>
        <v>achievement</v>
      </c>
      <c r="D675" s="4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1" t="s">
        <v>1257</v>
      </c>
      <c r="B676" s="1" t="s">
        <v>1258</v>
      </c>
      <c r="C676" s="1" t="str">
        <f ca="1">IFERROR(__xludf.DUMMYFUNCTION("GOOGLETRANSLATE(A676,""zh"", ""en"")"),"Establishment")</f>
        <v>Establishment</v>
      </c>
      <c r="D676" s="4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1" t="s">
        <v>1259</v>
      </c>
      <c r="B677" s="1" t="s">
        <v>1260</v>
      </c>
      <c r="C677" s="1" t="str">
        <f ca="1">IFERROR(__xludf.DUMMYFUNCTION("GOOGLETRANSLATE(A677,""zh"", ""en"")"),"mature")</f>
        <v>mature</v>
      </c>
      <c r="D677" s="4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1" t="s">
        <v>1261</v>
      </c>
      <c r="B678" s="1" t="s">
        <v>1262</v>
      </c>
      <c r="C678" s="1" t="str">
        <f ca="1">IFERROR(__xludf.DUMMYFUNCTION("GOOGLETRANSLATE(A678,""zh"", ""en"")"),"Becoming / become")</f>
        <v>Becoming / become</v>
      </c>
      <c r="D678" s="4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1" t="s">
        <v>1263</v>
      </c>
      <c r="B679" s="1" t="s">
        <v>1264</v>
      </c>
      <c r="C679" s="1" t="str">
        <f ca="1">IFERROR(__xludf.DUMMYFUNCTION("GOOGLETRANSLATE(A679,""zh"", ""en"")"),"Recognize / admit")</f>
        <v>Recognize / admit</v>
      </c>
      <c r="D679" s="4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1" t="s">
        <v>1265</v>
      </c>
      <c r="B680" s="1" t="s">
        <v>1266</v>
      </c>
      <c r="C680" s="1" t="str">
        <f ca="1">IFERROR(__xludf.DUMMYFUNCTION("GOOGLETRANSLATE(A680,""zh"", ""en"")"),"Sincere / sincere")</f>
        <v>Sincere / sincere</v>
      </c>
      <c r="D680" s="4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1" t="s">
        <v>1267</v>
      </c>
      <c r="B681" s="1" t="s">
        <v>1268</v>
      </c>
      <c r="C681" s="1" t="str">
        <f ca="1">IFERROR(__xludf.DUMMYFUNCTION("GOOGLETRANSLATE(A681,""zh"", ""en"")"),"Honesty / honesty")</f>
        <v>Honesty / honesty</v>
      </c>
      <c r="D681" s="4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1" t="s">
        <v>1269</v>
      </c>
      <c r="B682" s="1" t="s">
        <v>1270</v>
      </c>
      <c r="C682" s="1" t="str">
        <f ca="1">IFERROR(__xludf.DUMMYFUNCTION("GOOGLETRANSLATE(A682,""zh"", ""en"")"),"degree")</f>
        <v>degree</v>
      </c>
      <c r="D682" s="4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1" t="s">
        <v>1271</v>
      </c>
      <c r="B683" s="1" t="s">
        <v>1272</v>
      </c>
      <c r="C683" s="1" t="str">
        <f ca="1">IFERROR(__xludf.DUMMYFUNCTION("GOOGLETRANSLATE(A683,""zh"", ""en"")"),"Surprising / surprise")</f>
        <v>Surprising / surprise</v>
      </c>
      <c r="D683" s="4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1" t="s">
        <v>1273</v>
      </c>
      <c r="B684" s="1" t="s">
        <v>1274</v>
      </c>
      <c r="C684" s="1" t="str">
        <f ca="1">IFERROR(__xludf.DUMMYFUNCTION("GOOGLETRANSLATE(A684,""zh"", ""en"")"),"wing")</f>
        <v>wing</v>
      </c>
      <c r="D684" s="4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1" t="s">
        <v>1275</v>
      </c>
      <c r="B685" s="1" t="s">
        <v>1276</v>
      </c>
      <c r="C685" s="1" t="str">
        <f ca="1">IFERROR(__xludf.DUMMYFUNCTION("GOOGLETRANSLATE(A685,""zh"", ""en"")"),"full")</f>
        <v>full</v>
      </c>
      <c r="D685" s="4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1" t="s">
        <v>1277</v>
      </c>
      <c r="B686" s="1" t="s">
        <v>1278</v>
      </c>
      <c r="C686" s="1" t="str">
        <f ca="1">IFERROR(__xludf.DUMMYFUNCTION("GOOGLETRANSLATE(A686,""zh"", ""en"")"),"Full / full")</f>
        <v>Full / full</v>
      </c>
      <c r="D686" s="4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1" t="s">
        <v>1279</v>
      </c>
      <c r="B687" s="1" t="s">
        <v>1280</v>
      </c>
      <c r="C687" s="1" t="str">
        <f ca="1">IFERROR(__xludf.DUMMYFUNCTION("GOOGLETRANSLATE(A687,""zh"", ""en"")"),"adequate")</f>
        <v>adequate</v>
      </c>
      <c r="D687" s="4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1" t="s">
        <v>1281</v>
      </c>
      <c r="B688" s="1" t="s">
        <v>1282</v>
      </c>
      <c r="C688" s="1" t="str">
        <f ca="1">IFERROR(__xludf.DUMMYFUNCTION("GOOGLETRANSLATE(A688,""zh"", ""en"")"),"Overlap / overlapping")</f>
        <v>Overlap / overlapping</v>
      </c>
      <c r="D688" s="4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1" t="s">
        <v>1283</v>
      </c>
      <c r="B689" s="1" t="s">
        <v>1284</v>
      </c>
      <c r="C689" s="1" t="str">
        <f ca="1">IFERROR(__xludf.DUMMYFUNCTION("GOOGLETRANSLATE(A689,""zh"", ""en"")"),"Repeat / repeat")</f>
        <v>Repeat / repeat</v>
      </c>
      <c r="D689" s="4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1" t="s">
        <v>1285</v>
      </c>
      <c r="B690" s="1" t="s">
        <v>1286</v>
      </c>
      <c r="C690" s="1" t="str">
        <f ca="1">IFERROR(__xludf.DUMMYFUNCTION("GOOGLETRANSLATE(A690,""zh"", ""en"")"),"Re-re-")</f>
        <v>Re-re-</v>
      </c>
      <c r="D690" s="4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1" t="s">
        <v>1287</v>
      </c>
      <c r="B691" s="1" t="s">
        <v>1288</v>
      </c>
      <c r="C691" s="1" t="str">
        <f ca="1">IFERROR(__xludf.DUMMYFUNCTION("GOOGLETRANSLATE(A691,""zh"", ""en"")"),"Bug / bug")</f>
        <v>Bug / bug</v>
      </c>
      <c r="D691" s="4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1" t="s">
        <v>1289</v>
      </c>
      <c r="B692" s="1" t="s">
        <v>1290</v>
      </c>
      <c r="C692" s="1" t="str">
        <f ca="1">IFERROR(__xludf.DUMMYFUNCTION("GOOGLETRANSLATE(A692,""zh"", ""en"")"),"Lofty")</f>
        <v>Lofty</v>
      </c>
      <c r="D692" s="4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1" t="s">
        <v>1291</v>
      </c>
      <c r="B693" s="1" t="s">
        <v>1292</v>
      </c>
      <c r="C693" s="1" t="str">
        <f ca="1">IFERROR(__xludf.DUMMYFUNCTION("GOOGLETRANSLATE(A693,""zh"", ""en"")"),"abstract")</f>
        <v>abstract</v>
      </c>
      <c r="D693" s="4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1" t="s">
        <v>1293</v>
      </c>
      <c r="B694" s="1" t="s">
        <v>1294</v>
      </c>
      <c r="C694" s="1" t="str">
        <f ca="1">IFERROR(__xludf.DUMMYFUNCTION("GOOGLETRANSLATE(A694,""zh"", ""en"")"),"publishing")</f>
        <v>publishing</v>
      </c>
      <c r="D694" s="4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1" t="s">
        <v>1295</v>
      </c>
      <c r="B695" s="1" t="s">
        <v>1296</v>
      </c>
      <c r="C695" s="1" t="str">
        <f ca="1">IFERROR(__xludf.DUMMYFUNCTION("GOOGLETRANSLATE(A695,""zh"", ""en"")"),"Exit")</f>
        <v>Exit</v>
      </c>
      <c r="D695" s="4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1" t="s">
        <v>1297</v>
      </c>
      <c r="B696" s="1" t="s">
        <v>1298</v>
      </c>
      <c r="C696" s="1" t="str">
        <f ca="1">IFERROR(__xludf.DUMMYFUNCTION("GOOGLETRANSLATE(A696,""zh"", ""en"")"),"Born")</f>
        <v>Born</v>
      </c>
      <c r="D696" s="4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1" t="s">
        <v>1299</v>
      </c>
      <c r="B697" s="1" t="s">
        <v>1300</v>
      </c>
      <c r="C697" s="1" t="str">
        <f ca="1">IFERROR(__xludf.DUMMYFUNCTION("GOOGLETRANSLATE(A697,""zh"", ""en"")"),"attend")</f>
        <v>attend</v>
      </c>
      <c r="D697" s="4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1" t="s">
        <v>1301</v>
      </c>
      <c r="B698" s="1" t="s">
        <v>1302</v>
      </c>
      <c r="C698" s="1" t="str">
        <f ca="1">IFERROR(__xludf.DUMMYFUNCTION("GOOGLETRANSLATE(A698,""zh"", ""en"")"),"Discharge")</f>
        <v>Discharge</v>
      </c>
      <c r="D698" s="4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1" t="s">
        <v>1303</v>
      </c>
      <c r="B699" s="1" t="s">
        <v>1304</v>
      </c>
      <c r="C699" s="1" t="str">
        <f ca="1">IFERROR(__xludf.DUMMYFUNCTION("GOOGLETRANSLATE(A699,""zh"", ""en"")"),"preliminary")</f>
        <v>preliminary</v>
      </c>
      <c r="D699" s="4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1" t="s">
        <v>1305</v>
      </c>
      <c r="B700" s="1" t="s">
        <v>1306</v>
      </c>
      <c r="C700" s="1" t="str">
        <f ca="1">IFERROR(__xludf.DUMMYFUNCTION("GOOGLETRANSLATE(A700,""zh"", ""en"")"),"Primary / primary")</f>
        <v>Primary / primary</v>
      </c>
      <c r="D700" s="4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1" t="s">
        <v>1307</v>
      </c>
      <c r="B701" s="1" t="s">
        <v>1308</v>
      </c>
      <c r="C701" s="1" t="str">
        <f ca="1">IFERROR(__xludf.DUMMYFUNCTION("GOOGLETRANSLATE(A701,""zh"", ""en"")"),"Kitchen / kitchen")</f>
        <v>Kitchen / kitchen</v>
      </c>
      <c r="D701" s="4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1" t="s">
        <v>1309</v>
      </c>
      <c r="B702" s="1" t="s">
        <v>1310</v>
      </c>
      <c r="C702" s="1" t="str">
        <f ca="1">IFERROR(__xludf.DUMMYFUNCTION("GOOGLETRANSLATE(A702,""zh"", ""en"")"),"Disposal / disposal")</f>
        <v>Disposal / disposal</v>
      </c>
      <c r="D702" s="4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1" t="s">
        <v>1311</v>
      </c>
      <c r="B703" s="1" t="s">
        <v>1312</v>
      </c>
      <c r="C703" s="1" t="str">
        <f ca="1">IFERROR(__xludf.DUMMYFUNCTION("GOOGLETRANSLATE(A703,""zh"", ""en"")"),"Processing / processing")</f>
        <v>Processing / processing</v>
      </c>
      <c r="D703" s="4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1" t="s">
        <v>1313</v>
      </c>
      <c r="B704" s="1" t="s">
        <v>1314</v>
      </c>
      <c r="C704" s="1" t="str">
        <f ca="1">IFERROR(__xludf.DUMMYFUNCTION("GOOGLETRANSLATE(A704,""zh"", ""en"")"),"Spread / propagation")</f>
        <v>Spread / propagation</v>
      </c>
      <c r="D704" s="4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1" t="s">
        <v>1315</v>
      </c>
      <c r="B705" s="1" t="s">
        <v>1316</v>
      </c>
      <c r="C705" s="1" t="str">
        <f ca="1">IFERROR(__xludf.DUMMYFUNCTION("GOOGLETRANSLATE(A705,""zh"", ""en"")"),"Traditional / tradition")</f>
        <v>Traditional / tradition</v>
      </c>
      <c r="D705" s="4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1" t="s">
        <v>1317</v>
      </c>
      <c r="B706" s="1" t="s">
        <v>1318</v>
      </c>
      <c r="C706" s="1" t="str">
        <f ca="1">IFERROR(__xludf.DUMMYFUNCTION("GOOGLETRANSLATE(A706,""zh"", ""en"")"),"Create / create")</f>
        <v>Create / create</v>
      </c>
      <c r="D706" s="4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1" t="s">
        <v>1319</v>
      </c>
      <c r="B707" s="1" t="s">
        <v>1320</v>
      </c>
      <c r="C707" s="1" t="str">
        <f ca="1">IFERROR(__xludf.DUMMYFUNCTION("GOOGLETRANSLATE(A707,""zh"", ""en"")"),"Creative / creation")</f>
        <v>Creative / creation</v>
      </c>
      <c r="D707" s="4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1" t="s">
        <v>1321</v>
      </c>
      <c r="B708" s="1" t="s">
        <v>1322</v>
      </c>
      <c r="C708" s="1" t="str">
        <f ca="1">IFERROR(__xludf.DUMMYFUNCTION("GOOGLETRANSLATE(A708,""zh"", ""en"")"),"Spring Festival / Spring Festival")</f>
        <v>Spring Festival / Spring Festival</v>
      </c>
      <c r="D708" s="4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1" t="s">
        <v>1323</v>
      </c>
      <c r="B709" s="1" t="s">
        <v>1324</v>
      </c>
      <c r="C709" s="1" t="str">
        <f ca="1">IFERROR(__xludf.DUMMYFUNCTION("GOOGLETRANSLATE(A709,""zh"", ""en"")"),"In addition")</f>
        <v>In addition</v>
      </c>
      <c r="D709" s="4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1" t="s">
        <v>1325</v>
      </c>
      <c r="B710" s="1" t="s">
        <v>1326</v>
      </c>
      <c r="C710" s="1" t="str">
        <f ca="1">IFERROR(__xludf.DUMMYFUNCTION("GOOGLETRANSLATE(A710,""zh"", ""en"")"),"Never / never")</f>
        <v>Never / never</v>
      </c>
      <c r="D710" s="4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1" t="s">
        <v>1327</v>
      </c>
      <c r="B711" s="1" t="s">
        <v>1328</v>
      </c>
      <c r="C711" s="1" t="str">
        <f ca="1">IFERROR(__xludf.DUMMYFUNCTION("GOOGLETRANSLATE(A711,""zh"", ""en"")"),"Never / never")</f>
        <v>Never / never</v>
      </c>
      <c r="D711" s="4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1" t="s">
        <v>1329</v>
      </c>
      <c r="B712" s="1" t="s">
        <v>1330</v>
      </c>
      <c r="C712" s="1" t="str">
        <f ca="1">IFERROR(__xludf.DUMMYFUNCTION("GOOGLETRANSLATE(A712,""zh"", ""en"")"),"Since then")</f>
        <v>Since then</v>
      </c>
      <c r="D712" s="4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1" t="s">
        <v>1331</v>
      </c>
      <c r="B713" s="1" t="s">
        <v>1332</v>
      </c>
      <c r="C713" s="1" t="str">
        <f ca="1">IFERROR(__xludf.DUMMYFUNCTION("GOOGLETRANSLATE(A713,""zh"", ""en"")"),"Thereby")</f>
        <v>Thereby</v>
      </c>
      <c r="D713" s="4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1" t="s">
        <v>1333</v>
      </c>
      <c r="B714" s="1" t="s">
        <v>1334</v>
      </c>
      <c r="C714" s="1" t="str">
        <f ca="1">IFERROR(__xludf.DUMMYFUNCTION("GOOGLETRANSLATE(A714,""zh"", ""en"")"),"Never")</f>
        <v>Never</v>
      </c>
      <c r="D714" s="4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1" t="s">
        <v>1335</v>
      </c>
      <c r="B715" s="1" t="s">
        <v>1336</v>
      </c>
      <c r="C715" s="1" t="str">
        <f ca="1">IFERROR(__xludf.DUMMYFUNCTION("GOOGLETRANSLATE(A715,""zh"", ""en"")"),"Engage")</f>
        <v>Engage</v>
      </c>
      <c r="D715" s="4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1" t="s">
        <v>1337</v>
      </c>
      <c r="B716" s="1" t="s">
        <v>1338</v>
      </c>
      <c r="C716" s="1" t="str">
        <f ca="1">IFERROR(__xludf.DUMMYFUNCTION("GOOGLETRANSLATE(A716,""zh"", ""en"")"),"Smart / smart")</f>
        <v>Smart / smart</v>
      </c>
      <c r="D716" s="4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1" t="s">
        <v>1339</v>
      </c>
      <c r="B717" s="1" t="s">
        <v>1340</v>
      </c>
      <c r="C717" s="1" t="str">
        <f ca="1">IFERROR(__xludf.DUMMYFUNCTION("GOOGLETRANSLATE(A717,""zh"", ""en"")"),"Promote / promote")</f>
        <v>Promote / promote</v>
      </c>
      <c r="D717" s="4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1" t="s">
        <v>1341</v>
      </c>
      <c r="B718" s="1" t="s">
        <v>1342</v>
      </c>
      <c r="C718" s="1" t="str">
        <f ca="1">IFERROR(__xludf.DUMMYFUNCTION("GOOGLETRANSLATE(A718,""zh"", ""en"")"),"exist")</f>
        <v>exist</v>
      </c>
      <c r="D718" s="4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1" t="s">
        <v>1343</v>
      </c>
      <c r="B719" s="1" t="s">
        <v>1344</v>
      </c>
      <c r="C719" s="1" t="str">
        <f ca="1">IFERROR(__xludf.DUMMYFUNCTION("GOOGLETRANSLATE(A719,""zh"", ""en"")"),"Measures")</f>
        <v>Measures</v>
      </c>
      <c r="D719" s="4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1" t="s">
        <v>1345</v>
      </c>
      <c r="B720" s="1" t="s">
        <v>1346</v>
      </c>
      <c r="C720" s="1" t="str">
        <f ca="1">IFERROR(__xludf.DUMMYFUNCTION("GOOGLETRANSLATE(A720,""zh"", ""en"")"),"Reach / reach")</f>
        <v>Reach / reach</v>
      </c>
      <c r="D720" s="4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1" t="s">
        <v>1347</v>
      </c>
      <c r="B721" s="1" t="s">
        <v>1348</v>
      </c>
      <c r="C721" s="1" t="str">
        <f ca="1">IFERROR(__xludf.DUMMYFUNCTION("GOOGLETRANSLATE(A721,""zh"", ""en"")"),"answer")</f>
        <v>answer</v>
      </c>
      <c r="D721" s="4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1" t="s">
        <v>1349</v>
      </c>
      <c r="B722" s="1" t="s">
        <v>1350</v>
      </c>
      <c r="C722" s="1" t="str">
        <f ca="1">IFERROR(__xludf.DUMMYFUNCTION("GOOGLETRANSLATE(A722,""zh"", ""en"")"),"Answer")</f>
        <v>Answer</v>
      </c>
      <c r="D722" s="4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1" t="s">
        <v>1351</v>
      </c>
      <c r="B723" s="1" t="s">
        <v>1352</v>
      </c>
      <c r="C723" s="1" t="str">
        <f ca="1">IFERROR(__xludf.DUMMYFUNCTION("GOOGLETRANSLATE(A723,""zh"", ""en"")"),"Promise / promise")</f>
        <v>Promise / promise</v>
      </c>
      <c r="D723" s="4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1" t="s">
        <v>1353</v>
      </c>
      <c r="B724" s="1" t="s">
        <v>1354</v>
      </c>
      <c r="C724" s="1" t="str">
        <f ca="1">IFERROR(__xludf.DUMMYFUNCTION("GOOGLETRANSLATE(A724,""zh"", ""en"")"),"dress up")</f>
        <v>dress up</v>
      </c>
      <c r="D724" s="4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1" t="s">
        <v>1355</v>
      </c>
      <c r="B725" s="1" t="s">
        <v>1356</v>
      </c>
      <c r="C725" s="1" t="str">
        <f ca="1">IFERROR(__xludf.DUMMYFUNCTION("GOOGLETRANSLATE(A725,""zh"", ""en"")"),"Knock down")</f>
        <v>Knock down</v>
      </c>
      <c r="D725" s="4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1" t="s">
        <v>1357</v>
      </c>
      <c r="B726" s="1" t="s">
        <v>1358</v>
      </c>
      <c r="C726" s="1" t="str">
        <f ca="1">IFERROR(__xludf.DUMMYFUNCTION("GOOGLETRANSLATE(A726,""zh"", ""en"")"),"Disturbation / disturb")</f>
        <v>Disturbation / disturb</v>
      </c>
      <c r="D726" s="4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1" t="s">
        <v>1359</v>
      </c>
      <c r="B727" s="1" t="s">
        <v>1360</v>
      </c>
      <c r="C727" s="1" t="str">
        <f ca="1">IFERROR(__xludf.DUMMYFUNCTION("GOOGLETRANSLATE(A727,""zh"", ""en"")"),"Inquire / answer")</f>
        <v>Inquire / answer</v>
      </c>
      <c r="D727" s="4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1" t="s">
        <v>1361</v>
      </c>
      <c r="B728" s="1" t="s">
        <v>1362</v>
      </c>
      <c r="C728" s="1" t="str">
        <f ca="1">IFERROR(__xludf.DUMMYFUNCTION("GOOGLETRANSLATE(A728,""zh"", ""en"")"),"Needle / injection")</f>
        <v>Needle / injection</v>
      </c>
      <c r="D728" s="4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1" t="s">
        <v>1363</v>
      </c>
      <c r="B729" s="1" t="s">
        <v>1364</v>
      </c>
      <c r="C729" s="1" t="str">
        <f ca="1">IFERROR(__xludf.DUMMYFUNCTION("GOOGLETRANSLATE(A729,""zh"", ""en"")"),"Bold / bold")</f>
        <v>Bold / bold</v>
      </c>
      <c r="D729" s="4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1" t="s">
        <v>1365</v>
      </c>
      <c r="B730" s="1" t="s">
        <v>1366</v>
      </c>
      <c r="C730" s="1" t="str">
        <f ca="1">IFERROR(__xludf.DUMMYFUNCTION("GOOGLETRANSLATE(A730,""zh"", ""en"")"),"Most / most")</f>
        <v>Most / most</v>
      </c>
      <c r="D730" s="4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1" t="s">
        <v>1367</v>
      </c>
      <c r="B731" s="1" t="s">
        <v>1368</v>
      </c>
      <c r="C731" s="1" t="str">
        <f ca="1">IFERROR(__xludf.DUMMYFUNCTION("GOOGLETRANSLATE(A731,""zh"", ""en"")"),"Conference / conference")</f>
        <v>Conference / conference</v>
      </c>
      <c r="D731" s="4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1" t="s">
        <v>1369</v>
      </c>
      <c r="B732" s="1" t="s">
        <v>1370</v>
      </c>
      <c r="C732" s="1" t="str">
        <f ca="1">IFERROR(__xludf.DUMMYFUNCTION("GOOGLETRANSLATE(A732,""zh"", ""en"")"),"Everyone / everyone")</f>
        <v>Everyone / everyone</v>
      </c>
      <c r="D732" s="4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1" t="s">
        <v>1371</v>
      </c>
      <c r="B733" s="1" t="s">
        <v>1372</v>
      </c>
      <c r="C733" s="1" t="str">
        <f ca="1">IFERROR(__xludf.DUMMYFUNCTION("GOOGLETRANSLATE(A733,""zh"", ""en"")"),"Street")</f>
        <v>Street</v>
      </c>
      <c r="D733" s="4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1" t="s">
        <v>1373</v>
      </c>
      <c r="B734" s="1" t="s">
        <v>1374</v>
      </c>
      <c r="C734" s="1" t="str">
        <f ca="1">IFERROR(__xludf.DUMMYFUNCTION("GOOGLETRANSLATE(A734,""zh"", ""en"")"),"Large amount")</f>
        <v>Large amount</v>
      </c>
      <c r="D734" s="4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1" t="s">
        <v>1375</v>
      </c>
      <c r="B735" s="1" t="s">
        <v>1376</v>
      </c>
      <c r="C735" s="1" t="str">
        <f ca="1">IFERROR(__xludf.DUMMYFUNCTION("GOOGLETRANSLATE(A735,""zh"", ""en"")"),"Continental / mainland")</f>
        <v>Continental / mainland</v>
      </c>
      <c r="D735" s="4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1" t="s">
        <v>1377</v>
      </c>
      <c r="B736" s="1" t="s">
        <v>1378</v>
      </c>
      <c r="C736" s="1" t="str">
        <f ca="1">IFERROR(__xludf.DUMMYFUNCTION("GOOGLETRANSLATE(A736,""zh"", ""en"")"),"Rice")</f>
        <v>Rice</v>
      </c>
      <c r="D736" s="4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1" t="s">
        <v>1379</v>
      </c>
      <c r="B737" s="1" t="s">
        <v>1380</v>
      </c>
      <c r="C737" s="1" t="str">
        <f ca="1">IFERROR(__xludf.DUMMYFUNCTION("GOOGLETRANSLATE(A737,""zh"", ""en"")"),"Large number")</f>
        <v>Large number</v>
      </c>
      <c r="D737" s="4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1" t="s">
        <v>1381</v>
      </c>
      <c r="B738" s="1" t="s">
        <v>1382</v>
      </c>
      <c r="C738" s="1" t="str">
        <f ca="1">IFERROR(__xludf.DUMMYFUNCTION("GOOGLETRANSLATE(A738,""zh"", ""en"")"),"grown ups")</f>
        <v>grown ups</v>
      </c>
      <c r="D738" s="4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1" t="s">
        <v>1383</v>
      </c>
      <c r="B739" s="1" t="s">
        <v>1384</v>
      </c>
      <c r="C739" s="1" t="str">
        <f ca="1">IFERROR(__xludf.DUMMYFUNCTION("GOOGLETRANSLATE(A739,""zh"", ""en"")"),"Embassy / Embassy")</f>
        <v>Embassy / Embassy</v>
      </c>
      <c r="D739" s="4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1" t="s">
        <v>1385</v>
      </c>
      <c r="B740" s="1" t="s">
        <v>1386</v>
      </c>
      <c r="C740" s="1" t="str">
        <f ca="1">IFERROR(__xludf.DUMMYFUNCTION("GOOGLETRANSLATE(A740,""zh"", ""en"")"),"size")</f>
        <v>size</v>
      </c>
      <c r="D740" s="4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1" t="s">
        <v>1387</v>
      </c>
      <c r="B741" s="1" t="s">
        <v>1388</v>
      </c>
      <c r="C741" s="1" t="str">
        <f ca="1">IFERROR(__xludf.DUMMYFUNCTION("GOOGLETRANSLATE(A741,""zh"", ""en"")"),"Large-scale")</f>
        <v>Large-scale</v>
      </c>
      <c r="D741" s="4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1" t="s">
        <v>1389</v>
      </c>
      <c r="B742" s="1" t="s">
        <v>1390</v>
      </c>
      <c r="C742" s="1" t="str">
        <f ca="1">IFERROR(__xludf.DUMMYFUNCTION("GOOGLETRANSLATE(A742,""zh"", ""en"")"),"Coat")</f>
        <v>Coat</v>
      </c>
      <c r="D742" s="4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1" t="s">
        <v>1391</v>
      </c>
      <c r="B743" s="1" t="s">
        <v>1392</v>
      </c>
      <c r="C743" s="1" t="str">
        <f ca="1">IFERROR(__xludf.DUMMYFUNCTION("GOOGLETRANSLATE(A743,""zh"", ""en"")"),"Approximately / approximately")</f>
        <v>Approximately / approximately</v>
      </c>
      <c r="D743" s="4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1" t="s">
        <v>1393</v>
      </c>
      <c r="B744" s="1" t="s">
        <v>1394</v>
      </c>
      <c r="C744" s="1" t="str">
        <f ca="1">IFERROR(__xludf.DUMMYFUNCTION("GOOGLETRANSLATE(A744,""zh"", ""en"")"),"instead")</f>
        <v>instead</v>
      </c>
      <c r="D744" s="4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1" t="s">
        <v>1395</v>
      </c>
      <c r="B745" s="1" t="s">
        <v>1396</v>
      </c>
      <c r="C745" s="1" t="str">
        <f ca="1">IFERROR(__xludf.DUMMYFUNCTION("GOOGLETRANSLATE(A745,""zh"", ""en"")"),"Word / word")</f>
        <v>Word / word</v>
      </c>
      <c r="D745" s="4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1" t="s">
        <v>1397</v>
      </c>
      <c r="B746" s="1" t="s">
        <v>1398</v>
      </c>
      <c r="C746" s="1" t="str">
        <f ca="1">IFERROR(__xludf.DUMMYFUNCTION("GOOGLETRANSLATE(A746,""zh"", ""en"")"),"Monotone / monotonous")</f>
        <v>Monotone / monotonous</v>
      </c>
      <c r="D746" s="4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1" t="s">
        <v>1399</v>
      </c>
      <c r="B747" s="1" t="s">
        <v>1400</v>
      </c>
      <c r="C747" s="1" t="str">
        <f ca="1">IFERROR(__xludf.DUMMYFUNCTION("GOOGLETRANSLATE(A747,""zh"", ""en"")"),"Unit / unit")</f>
        <v>Unit / unit</v>
      </c>
      <c r="D747" s="4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1" t="s">
        <v>1401</v>
      </c>
      <c r="B748" s="1" t="s">
        <v>1402</v>
      </c>
      <c r="C748" s="1" t="str">
        <f ca="1">IFERROR(__xludf.DUMMYFUNCTION("GOOGLETRANSLATE(A748,""zh"", ""en"")"),"Assume")</f>
        <v>Assume</v>
      </c>
      <c r="D748" s="4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1" t="s">
        <v>1403</v>
      </c>
      <c r="B749" s="1" t="s">
        <v>1404</v>
      </c>
      <c r="C749" s="1" t="str">
        <f ca="1">IFERROR(__xludf.DUMMYFUNCTION("GOOGLETRANSLATE(A749,""zh"", ""en"")"),"Worried / worry")</f>
        <v>Worried / worry</v>
      </c>
      <c r="D749" s="4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1" t="s">
        <v>1405</v>
      </c>
      <c r="B750" s="1" t="s">
        <v>1406</v>
      </c>
      <c r="C750" s="1" t="str">
        <f ca="1">IFERROR(__xludf.DUMMYFUNCTION("GOOGLETRANSLATE(A750,""zh"", ""en"")"),"cake")</f>
        <v>cake</v>
      </c>
      <c r="D750" s="4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1" t="s">
        <v>1407</v>
      </c>
      <c r="B751" s="1" t="s">
        <v>1408</v>
      </c>
      <c r="C751" s="1" t="str">
        <f ca="1">IFERROR(__xludf.DUMMYFUNCTION("GOOGLETRANSLATE(A751,""zh"", ""en"")"),"When ... time / when ...")</f>
        <v>When ... time / when ...</v>
      </c>
      <c r="D751" s="4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1" t="s">
        <v>1409</v>
      </c>
      <c r="B752" s="1" t="s">
        <v>1410</v>
      </c>
      <c r="C752" s="1" t="str">
        <f ca="1">IFERROR(__xludf.DUMMYFUNCTION("GOOGLETRANSLATE(A752,""zh"", ""en"")"),"Local / local")</f>
        <v>Local / local</v>
      </c>
      <c r="D752" s="4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1" t="s">
        <v>1411</v>
      </c>
      <c r="B753" s="1" t="s">
        <v>1412</v>
      </c>
      <c r="C753" s="1" t="str">
        <f ca="1">IFERROR(__xludf.DUMMYFUNCTION("GOOGLETRANSLATE(A753,""zh"", ""en"")"),"I that year / that year")</f>
        <v>I that year / that year</v>
      </c>
      <c r="D753" s="4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1" t="s">
        <v>1413</v>
      </c>
      <c r="B754" s="1" t="s">
        <v>1414</v>
      </c>
      <c r="C754" s="1" t="str">
        <f ca="1">IFERROR(__xludf.DUMMYFUNCTION("GOOGLETRANSLATE(A754,""zh"", ""en"")"),"Current / current")</f>
        <v>Current / current</v>
      </c>
      <c r="D754" s="4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1" t="s">
        <v>1415</v>
      </c>
      <c r="B755" s="1" t="s">
        <v>1416</v>
      </c>
      <c r="C755" s="1" t="str">
        <f ca="1">IFERROR(__xludf.DUMMYFUNCTION("GOOGLETRANSLATE(A755,""zh"", ""en"")"),"At that time / at the time")</f>
        <v>At that time / at the time</v>
      </c>
      <c r="D755" s="4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1" t="s">
        <v>1417</v>
      </c>
      <c r="B756" s="1" t="s">
        <v>1418</v>
      </c>
      <c r="C756" s="1" t="str">
        <f ca="1">IFERROR(__xludf.DUMMYFUNCTION("GOOGLETRANSLATE(A756,""zh"", ""en"")"),"When doing / do")</f>
        <v>When doing / do</v>
      </c>
      <c r="D756" s="4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1" t="s">
        <v>1419</v>
      </c>
      <c r="B757" s="1" t="s">
        <v>1420</v>
      </c>
      <c r="C757" s="1" t="str">
        <f ca="1">IFERROR(__xludf.DUMMYFUNCTION("GOOGLETRANSLATE(A757,""zh"", ""en"")"),"Party member / party member")</f>
        <v>Party member / party member</v>
      </c>
      <c r="D757" s="4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1" t="s">
        <v>1421</v>
      </c>
      <c r="B758" s="1" t="s">
        <v>1422</v>
      </c>
      <c r="C758" s="1" t="str">
        <f ca="1">IFERROR(__xludf.DUMMYFUNCTION("GOOGLETRANSLATE(A758,""zh"", ""en"")"),"knife")</f>
        <v>knife</v>
      </c>
      <c r="D758" s="4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1" t="s">
        <v>1423</v>
      </c>
      <c r="B759" s="1" t="s">
        <v>1424</v>
      </c>
      <c r="C759" s="1" t="str">
        <f ca="1">IFERROR(__xludf.DUMMYFUNCTION("GOOGLETRANSLATE(A759,""zh"", ""en"")"),"Be")</f>
        <v>Be</v>
      </c>
      <c r="D759" s="4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1" t="s">
        <v>1425</v>
      </c>
      <c r="B760" s="1" t="s">
        <v>1426</v>
      </c>
      <c r="C760" s="1" t="str">
        <f ca="1">IFERROR(__xludf.DUMMYFUNCTION("GOOGLETRANSLATE(A760,""zh"", ""en"")"),"Everywhere / everywhere")</f>
        <v>Everywhere / everywhere</v>
      </c>
      <c r="D760" s="4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1" t="s">
        <v>1427</v>
      </c>
      <c r="B761" s="1" t="s">
        <v>1428</v>
      </c>
      <c r="C761" s="1" t="str">
        <f ca="1">IFERROR(__xludf.DUMMYFUNCTION("GOOGLETRANSLATE(A761,""zh"", ""en"")"),"Arrival / arrival")</f>
        <v>Arrival / arrival</v>
      </c>
      <c r="D761" s="4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1" t="s">
        <v>1429</v>
      </c>
      <c r="B762" s="1" t="s">
        <v>1430</v>
      </c>
      <c r="C762" s="1" t="str">
        <f ca="1">IFERROR(__xludf.DUMMYFUNCTION("GOOGLETRANSLATE(A762,""zh"", ""en"")"),"in the end")</f>
        <v>in the end</v>
      </c>
      <c r="D762" s="4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1" t="s">
        <v>1431</v>
      </c>
      <c r="B763" s="1" t="s">
        <v>1432</v>
      </c>
      <c r="C763" s="1" t="str">
        <f ca="1">IFERROR(__xludf.DUMMYFUNCTION("GOOGLETRANSLATE(A763,""zh"", ""en"")"),"moral")</f>
        <v>moral</v>
      </c>
      <c r="D763" s="4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1" t="s">
        <v>1433</v>
      </c>
      <c r="B764" s="1" t="s">
        <v>1434</v>
      </c>
      <c r="C764" s="1" t="str">
        <f ca="1">IFERROR(__xludf.DUMMYFUNCTION("GOOGLETRANSLATE(A764,""zh"", ""en"")"),"the way")</f>
        <v>the way</v>
      </c>
      <c r="D764" s="4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1" t="s">
        <v>1435</v>
      </c>
      <c r="B765" s="1" t="s">
        <v>1436</v>
      </c>
      <c r="C765" s="1" t="str">
        <f ca="1">IFERROR(__xludf.DUMMYFUNCTION("GOOGLETRANSLATE(A765,""zh"", ""en"")"),"apologize")</f>
        <v>apologize</v>
      </c>
      <c r="D765" s="4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1" t="s">
        <v>1437</v>
      </c>
      <c r="B766" s="1" t="s">
        <v>1438</v>
      </c>
      <c r="C766" s="1" t="str">
        <f ca="1">IFERROR(__xludf.DUMMYFUNCTION("GOOGLETRANSLATE(A766,""zh"", ""en"")"),"German / German")</f>
        <v>German / German</v>
      </c>
      <c r="D766" s="4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5" t="s">
        <v>1439</v>
      </c>
      <c r="B767" s="1" t="s">
        <v>1440</v>
      </c>
      <c r="C767" s="6" t="s">
        <v>1441</v>
      </c>
      <c r="D767" s="4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1" t="s">
        <v>1442</v>
      </c>
      <c r="B768" s="1" t="s">
        <v>1443</v>
      </c>
      <c r="C768" s="1" t="str">
        <f ca="1">IFERROR(__xludf.DUMMYFUNCTION("GOOGLETRANSLATE(A768,""zh"", ""en"")"),"Indeed / inde")</f>
        <v>Indeed / inde</v>
      </c>
      <c r="D768" s="4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1" t="s">
        <v>1444</v>
      </c>
      <c r="B769" s="1" t="s">
        <v>1445</v>
      </c>
      <c r="C769" s="1" t="str">
        <f ca="1">IFERROR(__xludf.DUMMYFUNCTION("GOOGLETRANSLATE(A769,""zh"", ""en"")"),"Register / register")</f>
        <v>Register / register</v>
      </c>
      <c r="D769" s="4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1" t="s">
        <v>1446</v>
      </c>
      <c r="B770" s="1" t="s">
        <v>1447</v>
      </c>
      <c r="C770" s="1" t="str">
        <f ca="1">IFERROR(__xludf.DUMMYFUNCTION("GOOGLETRANSLATE(A770,""zh"", ""en"")"),"wait")</f>
        <v>wait</v>
      </c>
      <c r="D770" s="4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1" t="s">
        <v>1448</v>
      </c>
      <c r="B771" s="1" t="s">
        <v>1449</v>
      </c>
      <c r="C771" s="1" t="str">
        <f ca="1">IFERROR(__xludf.DUMMYFUNCTION("GOOGLETRANSLATE(A771,""zh"", ""en"")"),"Equal to / equal to")</f>
        <v>Equal to / equal to</v>
      </c>
      <c r="D771" s="4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1" t="s">
        <v>1450</v>
      </c>
      <c r="B772" s="1" t="s">
        <v>1451</v>
      </c>
      <c r="C772" s="1" t="str">
        <f ca="1">IFERROR(__xludf.DUMMYFUNCTION("GOOGLETRANSLATE(A772,""zh"", ""en"")"),"low")</f>
        <v>low</v>
      </c>
      <c r="D772" s="4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1" t="s">
        <v>1452</v>
      </c>
      <c r="B773" s="1" t="s">
        <v>1453</v>
      </c>
      <c r="C773" s="1" t="str">
        <f ca="1">IFERROR(__xludf.DUMMYFUNCTION("GOOGLETRANSLATE(A773,""zh"", ""en"")"),"Enemies / enemies")</f>
        <v>Enemies / enemies</v>
      </c>
      <c r="D773" s="4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1" t="s">
        <v>1454</v>
      </c>
      <c r="B774" s="1" t="s">
        <v>1455</v>
      </c>
      <c r="C774" s="1" t="str">
        <f ca="1">IFERROR(__xludf.DUMMYFUNCTION("GOOGLETRANSLATE(A774,""zh"", ""en"")"),"Zone / zone")</f>
        <v>Zone / zone</v>
      </c>
      <c r="D774" s="4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1" t="s">
        <v>1456</v>
      </c>
      <c r="B775" s="1" t="s">
        <v>1457</v>
      </c>
      <c r="C775" s="1" t="str">
        <f ca="1">IFERROR(__xludf.DUMMYFUNCTION("GOOGLETRANSLATE(A775,""zh"", ""en"")"),"Location / location")</f>
        <v>Location / location</v>
      </c>
      <c r="D775" s="4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1" t="s">
        <v>1458</v>
      </c>
      <c r="B776" s="1" t="s">
        <v>1459</v>
      </c>
      <c r="C776" s="1" t="str">
        <f ca="1">IFERROR(__xludf.DUMMYFUNCTION("GOOGLETRANSLATE(A776,""zh"", ""en"")"),"local")</f>
        <v>local</v>
      </c>
      <c r="D776" s="4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1" t="s">
        <v>1460</v>
      </c>
      <c r="B777" s="1" t="s">
        <v>1461</v>
      </c>
      <c r="C777" s="1" t="str">
        <f ca="1">IFERROR(__xludf.DUMMYFUNCTION("GOOGLETRANSLATE(A777,""zh"", ""en"")"),"ground")</f>
        <v>ground</v>
      </c>
      <c r="D777" s="4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1" t="s">
        <v>1462</v>
      </c>
      <c r="B778" s="1" t="s">
        <v>1463</v>
      </c>
      <c r="C778" s="1" t="str">
        <f ca="1">IFERROR(__xludf.DUMMYFUNCTION("GOOGLETRANSLATE(A778,""zh"", ""en"")"),"Earth")</f>
        <v>Earth</v>
      </c>
      <c r="D778" s="4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1" t="s">
        <v>1464</v>
      </c>
      <c r="B779" s="1" t="s">
        <v>1465</v>
      </c>
      <c r="C779" s="1" t="str">
        <f ca="1">IFERROR(__xludf.DUMMYFUNCTION("GOOGLETRANSLATE(A779,""zh"", ""en"")"),"Region / region")</f>
        <v>Region / region</v>
      </c>
      <c r="D779" s="4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1" t="s">
        <v>1466</v>
      </c>
      <c r="B780" s="1" t="s">
        <v>1467</v>
      </c>
      <c r="C780" s="1" t="str">
        <f ca="1">IFERROR(__xludf.DUMMYFUNCTION("GOOGLETRANSLATE(A780,""zh"", ""en"")"),"Map / map")</f>
        <v>Map / map</v>
      </c>
      <c r="D780" s="4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1" t="s">
        <v>1468</v>
      </c>
      <c r="B781" s="1" t="s">
        <v>1469</v>
      </c>
      <c r="C781" s="1" t="str">
        <f ca="1">IFERROR(__xludf.DUMMYFUNCTION("GOOGLETRANSLATE(A781,""zh"", ""en"")"),"status")</f>
        <v>status</v>
      </c>
      <c r="D781" s="4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1" t="s">
        <v>1470</v>
      </c>
      <c r="B782" s="1" t="s">
        <v>1471</v>
      </c>
      <c r="C782" s="1" t="str">
        <f ca="1">IFERROR(__xludf.DUMMYFUNCTION("GOOGLETRANSLATE(A782,""zh"", ""en"")"),"underground")</f>
        <v>underground</v>
      </c>
      <c r="D782" s="4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1" t="s">
        <v>1472</v>
      </c>
      <c r="B783" s="1" t="s">
        <v>1473</v>
      </c>
      <c r="C783" s="1" t="str">
        <f ca="1">IFERROR(__xludf.DUMMYFUNCTION("GOOGLETRANSLATE(A783,""zh"", ""en"")"),"address")</f>
        <v>address</v>
      </c>
      <c r="D783" s="4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1" t="s">
        <v>1474</v>
      </c>
      <c r="B784" s="1" t="s">
        <v>1475</v>
      </c>
      <c r="C784" s="1" t="str">
        <f ca="1">IFERROR(__xludf.DUMMYFUNCTION("GOOGLETRANSLATE(A784,""zh"", ""en"")"),"Telegraph / telegram")</f>
        <v>Telegraph / telegram</v>
      </c>
      <c r="D784" s="4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1" t="s">
        <v>1476</v>
      </c>
      <c r="B785" s="1" t="s">
        <v>1477</v>
      </c>
      <c r="C785" s="1" t="str">
        <f ca="1">IFERROR(__xludf.DUMMYFUNCTION("GOOGLETRANSLATE(A785,""zh"", ""en"")"),"Refrigerator / refrigerator")</f>
        <v>Refrigerator / refrigerator</v>
      </c>
      <c r="D785" s="4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1" t="s">
        <v>1478</v>
      </c>
      <c r="B786" s="1" t="s">
        <v>1479</v>
      </c>
      <c r="C786" s="1" t="str">
        <f ca="1">IFERROR(__xludf.DUMMYFUNCTION("GOOGLETRANSLATE(A786,""zh"", ""en"")"),"Electric fan / fan")</f>
        <v>Electric fan / fan</v>
      </c>
      <c r="D786" s="4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1" t="s">
        <v>1480</v>
      </c>
      <c r="B787" s="1" t="s">
        <v>1481</v>
      </c>
      <c r="C787" s="1" t="str">
        <f ca="1">IFERROR(__xludf.DUMMYFUNCTION("GOOGLETRANSLATE(A787,""zh"", ""en"")"),"TV / TV")</f>
        <v>TV / TV</v>
      </c>
      <c r="D787" s="4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1" t="s">
        <v>1482</v>
      </c>
      <c r="B788" s="1" t="s">
        <v>1483</v>
      </c>
      <c r="C788" s="1" t="str">
        <f ca="1">IFERROR(__xludf.DUMMYFUNCTION("GOOGLETRANSLATE(A788,""zh"", ""en"")"),"Radio / radio station")</f>
        <v>Radio / radio station</v>
      </c>
      <c r="D788" s="4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1" t="s">
        <v>1484</v>
      </c>
      <c r="B789" s="1" t="s">
        <v>1485</v>
      </c>
      <c r="C789" s="1" t="str">
        <f ca="1">IFERROR(__xludf.DUMMYFUNCTION("GOOGLETRANSLATE(A789,""zh"", ""en"")"),"Elevator / elevator")</f>
        <v>Elevator / elevator</v>
      </c>
      <c r="D789" s="4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1" t="s">
        <v>1486</v>
      </c>
      <c r="B790" s="1" t="s">
        <v>1487</v>
      </c>
      <c r="C790" s="1" t="str">
        <f ca="1">IFERROR(__xludf.DUMMYFUNCTION("GOOGLETRANSLATE(A790,""zh"", ""en"")"),"Cinema / cinema")</f>
        <v>Cinema / cinema</v>
      </c>
      <c r="D790" s="4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1" t="s">
        <v>1488</v>
      </c>
      <c r="B791" s="1" t="s">
        <v>1489</v>
      </c>
      <c r="C791" s="1" t="str">
        <f ca="1">IFERROR(__xludf.DUMMYFUNCTION("GOOGLETRANSLATE(A791,""zh"", ""en"")"),"Investigation / investigation")</f>
        <v>Investigation / investigation</v>
      </c>
      <c r="D791" s="4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1" t="s">
        <v>1490</v>
      </c>
      <c r="B792" s="1" t="s">
        <v>1491</v>
      </c>
      <c r="C792" s="1" t="str">
        <f ca="1">IFERROR(__xludf.DUMMYFUNCTION("GOOGLETRANSLATE(A792,""zh"", ""en"")"),"Northeast / Northeast")</f>
        <v>Northeast / Northeast</v>
      </c>
      <c r="D792" s="4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1" t="s">
        <v>1492</v>
      </c>
      <c r="B793" s="1" t="s">
        <v>1493</v>
      </c>
      <c r="C793" s="1" t="str">
        <f ca="1">IFERROR(__xludf.DUMMYFUNCTION("GOOGLETRANSLATE(A793,""zh"", ""en"")"),"Eastern / eastern")</f>
        <v>Eastern / eastern</v>
      </c>
      <c r="D793" s="4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1" t="s">
        <v>1494</v>
      </c>
      <c r="B794" s="1" t="s">
        <v>1495</v>
      </c>
      <c r="C794" s="1" t="str">
        <f ca="1">IFERROR(__xludf.DUMMYFUNCTION("GOOGLETRANSLATE(A794,""zh"", ""en"")"),"Oriental / Oriental")</f>
        <v>Oriental / Oriental</v>
      </c>
      <c r="D794" s="4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1" t="s">
        <v>1496</v>
      </c>
      <c r="B795" s="1" t="s">
        <v>1497</v>
      </c>
      <c r="C795" s="1" t="str">
        <f ca="1">IFERROR(__xludf.DUMMYFUNCTION("GOOGLETRANSLATE(A795,""zh"", ""en"")"),"East / eastern")</f>
        <v>East / eastern</v>
      </c>
      <c r="D795" s="4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1" t="s">
        <v>1498</v>
      </c>
      <c r="B796" s="1" t="s">
        <v>1499</v>
      </c>
      <c r="C796" s="1" t="str">
        <f ca="1">IFERROR(__xludf.DUMMYFUNCTION("GOOGLETRANSLATE(A796,""zh"", ""en"")"),"Southeast / Southeast")</f>
        <v>Southeast / Southeast</v>
      </c>
      <c r="D796" s="4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1" t="s">
        <v>1500</v>
      </c>
      <c r="B797" s="1" t="s">
        <v>1501</v>
      </c>
      <c r="C797" s="1" t="str">
        <f ca="1">IFERROR(__xludf.DUMMYFUNCTION("GOOGLETRANSLATE(A797,""zh"", ""en"")"),"know")</f>
        <v>know</v>
      </c>
      <c r="D797" s="4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1" t="s">
        <v>1502</v>
      </c>
      <c r="B798" s="1" t="s">
        <v>1503</v>
      </c>
      <c r="C798" s="1" t="str">
        <f ca="1">IFERROR(__xludf.DUMMYFUNCTION("GOOGLETRANSLATE(A798,""zh"", ""en"")"),"Moving")</f>
        <v>Moving</v>
      </c>
      <c r="D798" s="4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1" t="s">
        <v>1504</v>
      </c>
      <c r="B799" s="1" t="s">
        <v>1505</v>
      </c>
      <c r="C799" s="1" t="str">
        <f ca="1">IFERROR(__xludf.DUMMYFUNCTION("GOOGLETRANSLATE(A799,""zh"", ""en"")"),"Body /")</f>
        <v>Body /</v>
      </c>
      <c r="D799" s="4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1" t="s">
        <v>1506</v>
      </c>
      <c r="B800" s="1" t="s">
        <v>1507</v>
      </c>
      <c r="C800" s="1" t="str">
        <f ca="1">IFERROR(__xludf.DUMMYFUNCTION("GOOGLETRANSLATE(A800,""zh"", ""en"")"),"Hand / hands-on")</f>
        <v>Hand / hands-on</v>
      </c>
      <c r="D800" s="4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1" t="s">
        <v>1508</v>
      </c>
      <c r="B801" s="1" t="s">
        <v>1509</v>
      </c>
      <c r="C801" s="1" t="str">
        <f ca="1">IFERROR(__xludf.DUMMYFUNCTION("GOOGLETRANSLATE(A801,""zh"", ""en"")"),"Zoo / Zoo")</f>
        <v>Zoo / Zoo</v>
      </c>
      <c r="D801" s="4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1" t="s">
        <v>1510</v>
      </c>
      <c r="B802" s="1" t="s">
        <v>1511</v>
      </c>
      <c r="C802" s="1" t="str">
        <f ca="1">IFERROR(__xludf.DUMMYFUNCTION("GOOGLETRANSLATE(A802,""zh"", ""en"")"),"Mobilization / mobilization")</f>
        <v>Mobilization / mobilization</v>
      </c>
      <c r="D802" s="4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1" t="s">
        <v>1512</v>
      </c>
      <c r="B803" s="1" t="s">
        <v>1513</v>
      </c>
      <c r="C803" s="1" t="str">
        <f ca="1">IFERROR(__xludf.DUMMYFUNCTION("GOOGLETRANSLATE(A803,""zh"", ""en"")"),"Action / action")</f>
        <v>Action / action</v>
      </c>
      <c r="D803" s="4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1" t="s">
        <v>1514</v>
      </c>
      <c r="B804" s="1" t="s">
        <v>1515</v>
      </c>
      <c r="C804" s="1" t="str">
        <f ca="1">IFERROR(__xludf.DUMMYFUNCTION("GOOGLETRANSLATE(A804,""zh"", ""en"")"),"Struggle / struggle")</f>
        <v>Struggle / struggle</v>
      </c>
      <c r="D804" s="4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1" t="s">
        <v>1516</v>
      </c>
      <c r="B805" s="1" t="s">
        <v>1517</v>
      </c>
      <c r="C805" s="1" t="str">
        <f ca="1">IFERROR(__xludf.DUMMYFUNCTION("GOOGLETRANSLATE(A805,""zh"", ""en"")"),"tofu")</f>
        <v>tofu</v>
      </c>
      <c r="D805" s="4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1" t="s">
        <v>1518</v>
      </c>
      <c r="B806" s="1" t="s">
        <v>1519</v>
      </c>
      <c r="C806" s="1" t="str">
        <f ca="1">IFERROR(__xludf.DUMMYFUNCTION("GOOGLETRANSLATE(A806,""zh"", ""en"")"),"Reading / reading")</f>
        <v>Reading / reading</v>
      </c>
      <c r="D806" s="4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1" t="s">
        <v>1520</v>
      </c>
      <c r="B807" s="1" t="s">
        <v>1521</v>
      </c>
      <c r="C807" s="1" t="str">
        <f ca="1">IFERROR(__xludf.DUMMYFUNCTION("GOOGLETRANSLATE(A807,""zh"", ""en"")"),"Reader / reader")</f>
        <v>Reader / reader</v>
      </c>
      <c r="D807" s="4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1" t="s">
        <v>1522</v>
      </c>
      <c r="B808" s="1" t="s">
        <v>1523</v>
      </c>
      <c r="C808" s="1" t="str">
        <f ca="1">IFERROR(__xludf.DUMMYFUNCTION("GOOGLETRANSLATE(A808,""zh"", ""en"")"),"Independence / independence")</f>
        <v>Independence / independence</v>
      </c>
      <c r="D808" s="4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1" t="s">
        <v>1524</v>
      </c>
      <c r="B809" s="1" t="s">
        <v>1525</v>
      </c>
      <c r="C809" s="1" t="str">
        <f ca="1">IFERROR(__xludf.DUMMYFUNCTION("GOOGLETRANSLATE(A809,""zh"", ""en"")"),"belly")</f>
        <v>belly</v>
      </c>
      <c r="D809" s="4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1" t="s">
        <v>1526</v>
      </c>
      <c r="B810" s="1" t="s">
        <v>1527</v>
      </c>
      <c r="C810" s="1" t="str">
        <f ca="1">IFERROR(__xludf.DUMMYFUNCTION("GOOGLETRANSLATE(A810,""zh"", ""en"")"),"Spend / spend")</f>
        <v>Spend / spend</v>
      </c>
      <c r="D810" s="4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1" t="s">
        <v>1528</v>
      </c>
      <c r="B811" s="1" t="s">
        <v>1529</v>
      </c>
      <c r="C811" s="1" t="str">
        <f ca="1">IFERROR(__xludf.DUMMYFUNCTION("GOOGLETRANSLATE(A811,""zh"", ""en"")"),"short term")</f>
        <v>short term</v>
      </c>
      <c r="D811" s="4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1" t="s">
        <v>1530</v>
      </c>
      <c r="B812" s="1" t="s">
        <v>1531</v>
      </c>
      <c r="C812" s="1" t="str">
        <f ca="1">IFERROR(__xludf.DUMMYFUNCTION("GOOGLETRANSLATE(A812,""zh"", ""en"")"),"Captain / Captain")</f>
        <v>Captain / Captain</v>
      </c>
      <c r="D812" s="4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1" t="s">
        <v>1532</v>
      </c>
      <c r="B813" s="1" t="s">
        <v>1533</v>
      </c>
      <c r="C813" s="1" t="str">
        <f ca="1">IFERROR(__xludf.DUMMYFUNCTION("GOOGLETRANSLATE(A813,""zh"", ""en"")"),"Team / team")</f>
        <v>Team / team</v>
      </c>
      <c r="D813" s="4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1" t="s">
        <v>1534</v>
      </c>
      <c r="B814" s="1" t="s">
        <v>1535</v>
      </c>
      <c r="C814" s="1" t="str">
        <f ca="1">IFERROR(__xludf.DUMMYFUNCTION("GOOGLETRANSLATE(A814,""zh"", ""en"")"),"Contrast / contrast")</f>
        <v>Contrast / contrast</v>
      </c>
      <c r="D814" s="4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1" t="s">
        <v>1536</v>
      </c>
      <c r="B815" s="1" t="s">
        <v>1537</v>
      </c>
      <c r="C815" s="1" t="str">
        <f ca="1">IFERROR(__xludf.DUMMYFUNCTION("GOOGLETRANSLATE(A815,""zh"", ""en"")"),"Treat / treat")</f>
        <v>Treat / treat</v>
      </c>
      <c r="D815" s="4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1" t="s">
        <v>1538</v>
      </c>
      <c r="B816" s="1" t="s">
        <v>1539</v>
      </c>
      <c r="C816" s="1" t="str">
        <f ca="1">IFERROR(__xludf.DUMMYFUNCTION("GOOGLETRANSLATE(A816,""zh"", ""en"")"),"Other party / other party")</f>
        <v>Other party / other party</v>
      </c>
      <c r="D816" s="4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1" t="s">
        <v>1540</v>
      </c>
      <c r="B817" s="1" t="s">
        <v>1541</v>
      </c>
      <c r="C817" s="1" t="str">
        <f ca="1">IFERROR(__xludf.DUMMYFUNCTION("GOOGLETRANSLATE(A817,""zh"", ""en"")"),"Deal with / deal with")</f>
        <v>Deal with / deal with</v>
      </c>
      <c r="D817" s="4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1" t="s">
        <v>1542</v>
      </c>
      <c r="B818" s="1" t="s">
        <v>1543</v>
      </c>
      <c r="C818" s="1" t="str">
        <f ca="1">IFERROR(__xludf.DUMMYFUNCTION("GOOGLETRANSLATE(A818,""zh"", ""en"")"),"Dialog / conversation")</f>
        <v>Dialog / conversation</v>
      </c>
      <c r="D818" s="4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1" t="s">
        <v>1544</v>
      </c>
      <c r="B819" s="1" t="s">
        <v>1545</v>
      </c>
      <c r="C819" s="1" t="str">
        <f ca="1">IFERROR(__xludf.DUMMYFUNCTION("GOOGLETRANSLATE(A819,""zh"", ""en"")"),"Opposite / opposite")</f>
        <v>Opposite / opposite</v>
      </c>
      <c r="D819" s="4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1" t="s">
        <v>1546</v>
      </c>
      <c r="B820" s="1" t="s">
        <v>1547</v>
      </c>
      <c r="C820" s="1" t="str">
        <f ca="1">IFERROR(__xludf.DUMMYFUNCTION("GOOGLETRANSLATE(A820,""zh"", ""en"")"),"Object / object")</f>
        <v>Object / object</v>
      </c>
      <c r="D820" s="4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1" t="s">
        <v>1548</v>
      </c>
      <c r="B821" s="1" t="s">
        <v>1549</v>
      </c>
      <c r="C821" s="1" t="str">
        <f ca="1">IFERROR(__xludf.DUMMYFUNCTION("GOOGLETRANSLATE(A821,""zh"", ""en"")"),"For / for")</f>
        <v>For / for</v>
      </c>
      <c r="D821" s="4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1" t="s">
        <v>1550</v>
      </c>
      <c r="B822" s="1" t="s">
        <v>1551</v>
      </c>
      <c r="C822" s="1" t="str">
        <f ca="1">IFERROR(__xludf.DUMMYFUNCTION("GOOGLETRANSLATE(A822,""zh"", ""en"")"),"Most / most")</f>
        <v>Most / most</v>
      </c>
      <c r="D822" s="4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1" t="s">
        <v>1552</v>
      </c>
      <c r="B823" s="1" t="s">
        <v>1553</v>
      </c>
      <c r="C823" s="1" t="str">
        <f ca="1">IFERROR(__xludf.DUMMYFUNCTION("GOOGLETRANSLATE(A823,""zh"", ""en"")"),"Child / child")</f>
        <v>Child / child</v>
      </c>
      <c r="D823" s="4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1" t="s">
        <v>1554</v>
      </c>
      <c r="B824" s="1" t="s">
        <v>1555</v>
      </c>
      <c r="C824" s="1" t="str">
        <f ca="1">IFERROR(__xludf.DUMMYFUNCTION("GOOGLETRANSLATE(A824,""zh"", ""en"")"),"ear")</f>
        <v>ear</v>
      </c>
      <c r="D824" s="4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1" t="s">
        <v>1556</v>
      </c>
      <c r="B825" s="1" t="s">
        <v>1557</v>
      </c>
      <c r="C825" s="1" t="str">
        <f ca="1">IFERROR(__xludf.DUMMYFUNCTION("GOOGLETRANSLATE(A825,""zh"", ""en"")"),"Publish / publish")</f>
        <v>Publish / publish</v>
      </c>
      <c r="D825" s="4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1" t="s">
        <v>1558</v>
      </c>
      <c r="B826" s="1" t="s">
        <v>1559</v>
      </c>
      <c r="C826" s="1" t="str">
        <f ca="1">IFERROR(__xludf.DUMMYFUNCTION("GOOGLETRANSLATE(A826,""zh"", ""en"")"),"Issue / send")</f>
        <v>Issue / send</v>
      </c>
      <c r="D826" s="4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1" t="s">
        <v>1560</v>
      </c>
      <c r="B827" s="1" t="s">
        <v>1561</v>
      </c>
      <c r="C827" s="1" t="str">
        <f ca="1">IFERROR(__xludf.DUMMYFUNCTION("GOOGLETRANSLATE(A827,""zh"", ""en"")"),"Developed / developed")</f>
        <v>Developed / developed</v>
      </c>
      <c r="D827" s="4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1" t="s">
        <v>1562</v>
      </c>
      <c r="B828" s="1" t="s">
        <v>1563</v>
      </c>
      <c r="C828" s="1" t="str">
        <f ca="1">IFERROR(__xludf.DUMMYFUNCTION("GOOGLETRANSLATE(A828,""zh"", ""en"")"),"Launch / launch")</f>
        <v>Launch / launch</v>
      </c>
      <c r="D828" s="4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1" t="s">
        <v>1564</v>
      </c>
      <c r="B829" s="1" t="s">
        <v>1565</v>
      </c>
      <c r="C829" s="1" t="str">
        <f ca="1">IFERROR(__xludf.DUMMYFUNCTION("GOOGLETRANSLATE(A829,""zh"", ""en"")"),"Trembling / shaking")</f>
        <v>Trembling / shaking</v>
      </c>
      <c r="D829" s="4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1" t="s">
        <v>1566</v>
      </c>
      <c r="B830" s="1" t="s">
        <v>1567</v>
      </c>
      <c r="C830" s="1" t="str">
        <f ca="1">IFERROR(__xludf.DUMMYFUNCTION("GOOGLETRANSLATE(A830,""zh"", ""en"")"),"Play / play")</f>
        <v>Play / play</v>
      </c>
      <c r="D830" s="4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1" t="s">
        <v>1568</v>
      </c>
      <c r="B831" s="1" t="s">
        <v>1569</v>
      </c>
      <c r="C831" s="1" t="str">
        <f ca="1">IFERROR(__xludf.DUMMYFUNCTION("GOOGLETRANSLATE(A831,""zh"", ""en"")"),"Invention / invention")</f>
        <v>Invention / invention</v>
      </c>
      <c r="D831" s="4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1" t="s">
        <v>1570</v>
      </c>
      <c r="B832" s="1" t="s">
        <v>1571</v>
      </c>
      <c r="C832" s="1" t="str">
        <f ca="1">IFERROR(__xludf.DUMMYFUNCTION("GOOGLETRANSLATE(A832,""zh"", ""en"")"),"Speech / speech")</f>
        <v>Speech / speech</v>
      </c>
      <c r="D832" s="4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1" t="s">
        <v>1572</v>
      </c>
      <c r="B833" s="1" t="s">
        <v>1573</v>
      </c>
      <c r="C833" s="1" t="str">
        <f ca="1">IFERROR(__xludf.DUMMYFUNCTION("GOOGLETRANSLATE(A833,""zh"", ""en"")"),"Carry forward / carry forward")</f>
        <v>Carry forward / carry forward</v>
      </c>
      <c r="D833" s="4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1" t="s">
        <v>1574</v>
      </c>
      <c r="B834" s="1" t="s">
        <v>1575</v>
      </c>
      <c r="C834" s="1" t="str">
        <f ca="1">IFERROR(__xludf.DUMMYFUNCTION("GOOGLETRANSLATE(A834,""zh"", ""en"")"),"franc")</f>
        <v>franc</v>
      </c>
      <c r="D834" s="4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1" t="s">
        <v>1576</v>
      </c>
      <c r="B835" s="1" t="s">
        <v>1577</v>
      </c>
      <c r="C835" s="1" t="str">
        <f ca="1">IFERROR(__xludf.DUMMYFUNCTION("GOOGLETRANSLATE(A835,""zh"", ""en"")"),"legal")</f>
        <v>legal</v>
      </c>
      <c r="D835" s="4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1" t="s">
        <v>1578</v>
      </c>
      <c r="B836" s="1" t="s">
        <v>1579</v>
      </c>
      <c r="C836" s="1" t="str">
        <f ca="1">IFERROR(__xludf.DUMMYFUNCTION("GOOGLETRANSLATE(A836,""zh"", ""en"")"),"Prosperous / prosperity")</f>
        <v>Prosperous / prosperity</v>
      </c>
      <c r="D836" s="4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1" t="s">
        <v>1580</v>
      </c>
      <c r="B837" s="1" t="s">
        <v>1581</v>
      </c>
      <c r="C837" s="1" t="str">
        <f ca="1">IFERROR(__xludf.DUMMYFUNCTION("GOOGLETRANSLATE(A837,""zh"", ""en"")"),"Negative / reactionary")</f>
        <v>Negative / reactionary</v>
      </c>
      <c r="D837" s="4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1" t="s">
        <v>1582</v>
      </c>
      <c r="B838" s="1" t="s">
        <v>1583</v>
      </c>
      <c r="C838" s="1" t="str">
        <f ca="1">IFERROR(__xludf.DUMMYFUNCTION("GOOGLETRANSLATE(A838,""zh"", ""en"")"),"Repeated / reverse")</f>
        <v>Repeated / reverse</v>
      </c>
      <c r="D838" s="4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1" t="s">
        <v>1584</v>
      </c>
      <c r="B839" s="1" t="s">
        <v>1585</v>
      </c>
      <c r="C839" s="1" t="str">
        <f ca="1">IFERROR(__xludf.DUMMYFUNCTION("GOOGLETRANSLATE(A839,""zh"", ""en"")"),"Rebellion")</f>
        <v>Rebellion</v>
      </c>
      <c r="D839" s="4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1" t="s">
        <v>1586</v>
      </c>
      <c r="B840" s="1" t="s">
        <v>1587</v>
      </c>
      <c r="C840" s="1" t="str">
        <f ca="1">IFERROR(__xludf.DUMMYFUNCTION("GOOGLETRANSLATE(A840,""zh"", ""en"")"),"Reaction / reaction")</f>
        <v>Reaction / reaction</v>
      </c>
      <c r="D840" s="4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1" t="s">
        <v>1588</v>
      </c>
      <c r="B841" s="1" t="s">
        <v>1587</v>
      </c>
      <c r="C841" s="1" t="str">
        <f ca="1">IFERROR(__xludf.DUMMYFUNCTION("GOOGLETRANSLATE(A841,""zh"", ""en"")"),"reflect")</f>
        <v>reflect</v>
      </c>
      <c r="D841" s="4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1" t="s">
        <v>1589</v>
      </c>
      <c r="B842" s="1" t="s">
        <v>1590</v>
      </c>
      <c r="C842" s="1" t="str">
        <f ca="1">IFERROR(__xludf.DUMMYFUNCTION("GOOGLETRANSLATE(A842,""zh"", ""en"")"),"Anyway")</f>
        <v>Anyway</v>
      </c>
      <c r="D842" s="4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1" t="s">
        <v>1591</v>
      </c>
      <c r="B843" s="1" t="s">
        <v>1592</v>
      </c>
      <c r="C843" s="1" t="str">
        <f ca="1">IFERROR(__xludf.DUMMYFUNCTION("GOOGLETRANSLATE(A843,""zh"", ""en"")"),"Range / range")</f>
        <v>Range / range</v>
      </c>
      <c r="D843" s="4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1" t="s">
        <v>1593</v>
      </c>
      <c r="B844" s="1" t="s">
        <v>1594</v>
      </c>
      <c r="C844" s="1" t="str">
        <f ca="1">IFERROR(__xludf.DUMMYFUNCTION("GOOGLETRANSLATE(A844,""zh"", ""en"")"),"Program")</f>
        <v>Program</v>
      </c>
      <c r="D844" s="4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1" t="s">
        <v>1595</v>
      </c>
      <c r="B845" s="1" t="s">
        <v>1596</v>
      </c>
      <c r="C845" s="1" t="str">
        <f ca="1">IFERROR(__xludf.DUMMYFUNCTION("GOOGLETRANSLATE(A845,""zh"", ""en"")"),"the way")</f>
        <v>the way</v>
      </c>
      <c r="D845" s="4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1" t="s">
        <v>1597</v>
      </c>
      <c r="B846" s="1" t="s">
        <v>1598</v>
      </c>
      <c r="C846" s="1" t="str">
        <f ca="1">IFERROR(__xludf.DUMMYFUNCTION("GOOGLETRANSLATE(A846,""zh"", ""en"")"),"Policy / policy")</f>
        <v>Policy / policy</v>
      </c>
      <c r="D846" s="4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1" t="s">
        <v>1599</v>
      </c>
      <c r="B847" s="1" t="s">
        <v>1600</v>
      </c>
      <c r="C847" s="1" t="str">
        <f ca="1">IFERROR(__xludf.DUMMYFUNCTION("GOOGLETRANSLATE(A847,""zh"", ""en"")"),"prevent")</f>
        <v>prevent</v>
      </c>
      <c r="D847" s="4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1" t="s">
        <v>1601</v>
      </c>
      <c r="B848" s="1" t="s">
        <v>1602</v>
      </c>
      <c r="C848" s="1" t="str">
        <f ca="1">IFERROR(__xludf.DUMMYFUNCTION("GOOGLETRANSLATE(A848,""zh"", ""en"")"),"house")</f>
        <v>house</v>
      </c>
      <c r="D848" s="4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1" t="s">
        <v>1603</v>
      </c>
      <c r="B849" s="1" t="s">
        <v>1604</v>
      </c>
      <c r="C849" s="1" t="str">
        <f ca="1">IFERROR(__xludf.DUMMYFUNCTION("GOOGLETRANSLATE(A849,""zh"", ""en"")"),"As if")</f>
        <v>As if</v>
      </c>
      <c r="D849" s="4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1" t="s">
        <v>1605</v>
      </c>
      <c r="B850" s="1" t="s">
        <v>1606</v>
      </c>
      <c r="C850" s="1" t="str">
        <f ca="1">IFERROR(__xludf.DUMMYFUNCTION("GOOGLETRANSLATE(A850,""zh"", ""en"")"),"Textile / textile")</f>
        <v>Textile / textile</v>
      </c>
      <c r="D850" s="4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1" t="s">
        <v>1607</v>
      </c>
      <c r="B851" s="1" t="s">
        <v>1608</v>
      </c>
      <c r="C851" s="1" t="str">
        <f ca="1">IFERROR(__xludf.DUMMYFUNCTION("GOOGLETRANSLATE(A851,""zh"", ""en"")"),"enlarge")</f>
        <v>enlarge</v>
      </c>
      <c r="D851" s="4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1" t="s">
        <v>1609</v>
      </c>
      <c r="B852" s="1" t="s">
        <v>1610</v>
      </c>
      <c r="C852" s="1" t="str">
        <f ca="1">IFERROR(__xludf.DUMMYFUNCTION("GOOGLETRANSLATE(A852,""zh"", ""en"")"),"Abandon / give up")</f>
        <v>Abandon / give up</v>
      </c>
      <c r="D852" s="4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1" t="s">
        <v>1611</v>
      </c>
      <c r="B853" s="1" t="s">
        <v>1612</v>
      </c>
      <c r="C853" s="1" t="str">
        <f ca="1">IFERROR(__xludf.DUMMYFUNCTION("GOOGLETRANSLATE(A853,""zh"", ""en"")"),"rest assured")</f>
        <v>rest assured</v>
      </c>
      <c r="D853" s="4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1" t="s">
        <v>1613</v>
      </c>
      <c r="B854" s="1" t="s">
        <v>1614</v>
      </c>
      <c r="C854" s="1" t="str">
        <f ca="1">IFERROR(__xludf.DUMMYFUNCTION("GOOGLETRANSLATE(A854,""zh"", ""en"")"),"Not ...")</f>
        <v>Not ...</v>
      </c>
      <c r="D854" s="4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1" t="s">
        <v>1615</v>
      </c>
      <c r="B855" s="1" t="s">
        <v>1616</v>
      </c>
      <c r="C855" s="1" t="str">
        <f ca="1">IFERROR(__xludf.DUMMYFUNCTION("GOOGLETRANSLATE(A855,""zh"", ""en"")"),"Cost / fees")</f>
        <v>Cost / fees</v>
      </c>
      <c r="D855" s="4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1" t="s">
        <v>1617</v>
      </c>
      <c r="B856" s="1" t="s">
        <v>1618</v>
      </c>
      <c r="C856" s="1" t="str">
        <f ca="1">IFERROR(__xludf.DUMMYFUNCTION("GOOGLETRANSLATE(A856,""zh"", ""en"")"),"Each / respectively")</f>
        <v>Each / respectively</v>
      </c>
      <c r="D856" s="4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1" t="s">
        <v>1619</v>
      </c>
      <c r="B857" s="1" t="s">
        <v>1620</v>
      </c>
      <c r="C857" s="1" t="str">
        <f ca="1">IFERROR(__xludf.DUMMYFUNCTION("GOOGLETRANSLATE(A857,""zh"", ""en"")"),"distribution")</f>
        <v>distribution</v>
      </c>
      <c r="D857" s="4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1" t="s">
        <v>1621</v>
      </c>
      <c r="B858" s="1" t="s">
        <v>1622</v>
      </c>
      <c r="C858" s="1" t="str">
        <f ca="1">IFERROR(__xludf.DUMMYFUNCTION("GOOGLETRANSLATE(A858,""zh"", ""en"")"),"analysis")</f>
        <v>analysis</v>
      </c>
      <c r="D858" s="4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1" t="s">
        <v>1623</v>
      </c>
      <c r="B859" s="1" t="s">
        <v>1624</v>
      </c>
      <c r="C859" s="1" t="str">
        <f ca="1">IFERROR(__xludf.DUMMYFUNCTION("GOOGLETRANSLATE(A859,""zh"", ""en"")"),"Command")</f>
        <v>Command</v>
      </c>
      <c r="D859" s="4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1" t="s">
        <v>1625</v>
      </c>
      <c r="B860" s="1" t="s">
        <v>1626</v>
      </c>
      <c r="C860" s="1" t="str">
        <f ca="1">IFERROR(__xludf.DUMMYFUNCTION("GOOGLETRANSLATE(A860,""zh"", ""en"")"),"There are many")</f>
        <v>There are many</v>
      </c>
      <c r="D860" s="4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5" t="s">
        <v>1627</v>
      </c>
      <c r="B861" s="1" t="s">
        <v>1628</v>
      </c>
      <c r="C861" s="1" t="str">
        <f ca="1">IFERROR(__xludf.DUMMYFUNCTION("GOOGLETRANSLATE(A861,""zh"", ""en"")"),"Chalk / chalk")</f>
        <v>Chalk / chalk</v>
      </c>
      <c r="D861" s="4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1" t="s">
        <v>1629</v>
      </c>
      <c r="B862" s="1" t="s">
        <v>1630</v>
      </c>
      <c r="C862" s="1" t="str">
        <f ca="1">IFERROR(__xludf.DUMMYFUNCTION("GOOGLETRANSLATE(A862,""zh"", ""en"")"),"Struggle / struggle")</f>
        <v>Struggle / struggle</v>
      </c>
      <c r="D862" s="4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1" t="s">
        <v>1631</v>
      </c>
      <c r="B863" s="1" t="s">
        <v>1632</v>
      </c>
      <c r="C863" s="1" t="str">
        <f ca="1">IFERROR(__xludf.DUMMYFUNCTION("GOOGLETRANSLATE(A863,""zh"", ""en"")"),"Anger / anger")</f>
        <v>Anger / anger</v>
      </c>
      <c r="D863" s="4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1" t="s">
        <v>1633</v>
      </c>
      <c r="B864" s="1" t="s">
        <v>1634</v>
      </c>
      <c r="C864" s="1" t="str">
        <f ca="1">IFERROR(__xludf.DUMMYFUNCTION("GOOGLETRANSLATE(A864,""zh"", ""en"")"),"Landscape / landscape")</f>
        <v>Landscape / landscape</v>
      </c>
      <c r="D864" s="4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1" t="s">
        <v>1635</v>
      </c>
      <c r="B865" s="1" t="s">
        <v>1636</v>
      </c>
      <c r="C865" s="1" t="str">
        <f ca="1">IFERROR(__xludf.DUMMYFUNCTION("GOOGLETRANSLATE(A865,""zh"", ""en"")"),"Wind / wind")</f>
        <v>Wind / wind</v>
      </c>
      <c r="D865" s="4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1" t="s">
        <v>1637</v>
      </c>
      <c r="B866" s="1" t="s">
        <v>1638</v>
      </c>
      <c r="C866" s="1" t="str">
        <f ca="1">IFERROR(__xludf.DUMMYFUNCTION("GOOGLETRANSLATE(A866,""zh"", ""en"")"),"Customs / customs")</f>
        <v>Customs / customs</v>
      </c>
      <c r="D866" s="4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1" t="s">
        <v>1639</v>
      </c>
      <c r="B867" s="1" t="s">
        <v>1640</v>
      </c>
      <c r="C867" s="1" t="str">
        <f ca="1">IFERROR(__xludf.DUMMYFUNCTION("GOOGLETRANSLATE(A867,""zh"", ""en"")"),"feudal")</f>
        <v>feudal</v>
      </c>
      <c r="D867" s="4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1" t="s">
        <v>1641</v>
      </c>
      <c r="B868" s="1" t="s">
        <v>1642</v>
      </c>
      <c r="C868" s="1" t="str">
        <f ca="1">IFERROR(__xludf.DUMMYFUNCTION("GOOGLETRANSLATE(A868,""zh"", ""en"")"),"negative")</f>
        <v>negative</v>
      </c>
      <c r="D868" s="4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1" t="s">
        <v>1643</v>
      </c>
      <c r="B869" s="1" t="s">
        <v>1644</v>
      </c>
      <c r="C869" s="1" t="str">
        <f ca="1">IFERROR(__xludf.DUMMYFUNCTION("GOOGLETRANSLATE(A869,""zh"", ""en"")"),"Otherwise / otherwise")</f>
        <v>Otherwise / otherwise</v>
      </c>
      <c r="D869" s="4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1" t="s">
        <v>1645</v>
      </c>
      <c r="B870" s="1" t="s">
        <v>1646</v>
      </c>
      <c r="C870" s="1" t="str">
        <f ca="1">IFERROR(__xludf.DUMMYFUNCTION("GOOGLETRANSLATE(A870,""zh"", ""en"")"),"Obey / suit")</f>
        <v>Obey / suit</v>
      </c>
      <c r="D870" s="4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1" t="s">
        <v>1647</v>
      </c>
      <c r="B871" s="1" t="s">
        <v>1648</v>
      </c>
      <c r="C871" s="1" t="str">
        <f ca="1">IFERROR(__xludf.DUMMYFUNCTION("GOOGLETRANSLATE(A871,""zh"", ""en"")"),"meets the")</f>
        <v>meets the</v>
      </c>
      <c r="D871" s="4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1" t="s">
        <v>1649</v>
      </c>
      <c r="B872" s="1" t="s">
        <v>1650</v>
      </c>
      <c r="C872" s="1" t="str">
        <f ca="1">IFERROR(__xludf.DUMMYFUNCTION("GOOGLETRANSLATE(A872,""zh"", ""en"")"),"Woman / woman")</f>
        <v>Woman / woman</v>
      </c>
      <c r="D872" s="4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1" t="s">
        <v>1651</v>
      </c>
      <c r="B873" s="1" t="s">
        <v>1652</v>
      </c>
      <c r="C873" s="1" t="str">
        <f ca="1">IFERROR(__xludf.DUMMYFUNCTION("GOOGLETRANSLATE(A873,""zh"", ""en"")"),"Review / repeater")</f>
        <v>Review / repeater</v>
      </c>
      <c r="D873" s="4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1" t="s">
        <v>1653</v>
      </c>
      <c r="B874" s="1" t="s">
        <v>1654</v>
      </c>
      <c r="C874" s="1" t="str">
        <f ca="1">IFERROR(__xludf.DUMMYFUNCTION("GOOGLETRANSLATE(A874,""zh"", ""en"")"),"Copy / copy")</f>
        <v>Copy / copy</v>
      </c>
      <c r="D874" s="4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1" t="s">
        <v>1655</v>
      </c>
      <c r="B875" s="1" t="s">
        <v>1656</v>
      </c>
      <c r="C875" s="1" t="str">
        <f ca="1">IFERROR(__xludf.DUMMYFUNCTION("GOOGLETRANSLATE(A875,""zh"", ""en"")"),"Venue")</f>
        <v>Venue</v>
      </c>
      <c r="D875" s="4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1" t="s">
        <v>1657</v>
      </c>
      <c r="B876" s="1" t="s">
        <v>1658</v>
      </c>
      <c r="C876" s="1" t="str">
        <f ca="1">IFERROR(__xludf.DUMMYFUNCTION("GOOGLETRANSLATE(A876,""zh"", ""en"")"),"reform")</f>
        <v>reform</v>
      </c>
      <c r="D876" s="4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1" t="s">
        <v>1659</v>
      </c>
      <c r="B877" s="1" t="s">
        <v>1660</v>
      </c>
      <c r="C877" s="1" t="str">
        <f ca="1">IFERROR(__xludf.DUMMYFUNCTION("GOOGLETRANSLATE(A877,""zh"", ""en"")"),"Improvement / improvement")</f>
        <v>Improvement / improvement</v>
      </c>
      <c r="D877" s="4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1" t="s">
        <v>1661</v>
      </c>
      <c r="B878" s="1" t="s">
        <v>1662</v>
      </c>
      <c r="C878" s="1" t="str">
        <f ca="1">IFERROR(__xludf.DUMMYFUNCTION("GOOGLETRANSLATE(A878,""zh"", ""en"")"),"improve")</f>
        <v>improve</v>
      </c>
      <c r="D878" s="4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1" t="s">
        <v>1663</v>
      </c>
      <c r="B879" s="1" t="s">
        <v>1664</v>
      </c>
      <c r="C879" s="1" t="str">
        <f ca="1">IFERROR(__xludf.DUMMYFUNCTION("GOOGLETRANSLATE(A879,""zh"", ""en"")"),"Transform")</f>
        <v>Transform</v>
      </c>
      <c r="D879" s="4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1" t="s">
        <v>1665</v>
      </c>
      <c r="B880" s="1" t="s">
        <v>1666</v>
      </c>
      <c r="C880" s="1" t="str">
        <f ca="1">IFERROR(__xludf.DUMMYFUNCTION("GOOGLETRANSLATE(A880,""zh"", ""en"")"),"correct")</f>
        <v>correct</v>
      </c>
      <c r="D880" s="4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1" t="s">
        <v>1667</v>
      </c>
      <c r="B881" s="1" t="s">
        <v>1668</v>
      </c>
      <c r="C881" s="1" t="str">
        <f ca="1">IFERROR(__xludf.DUMMYFUNCTION("GOOGLETRANSLATE(A881,""zh"", ""en"")"),"Summary")</f>
        <v>Summary</v>
      </c>
      <c r="D881" s="4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1" t="s">
        <v>1669</v>
      </c>
      <c r="B882" s="1" t="s">
        <v>1670</v>
      </c>
      <c r="C882" s="1" t="str">
        <f ca="1">IFERROR(__xludf.DUMMYFUNCTION("GOOGLETRANSLATE(A882,""zh"", ""en"")"),"concept")</f>
        <v>concept</v>
      </c>
      <c r="D882" s="4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1" t="s">
        <v>1671</v>
      </c>
      <c r="B883" s="1" t="s">
        <v>1672</v>
      </c>
      <c r="C883" s="1" t="str">
        <f ca="1">IFERROR(__xludf.DUMMYFUNCTION("GOOGLETRANSLATE(A883,""zh"", ""en"")"),"Cup / dry cup")</f>
        <v>Cup / dry cup</v>
      </c>
      <c r="D883" s="4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1" t="s">
        <v>1673</v>
      </c>
      <c r="B884" s="1" t="s">
        <v>1674</v>
      </c>
      <c r="C884" s="1" t="str">
        <f ca="1">IFERROR(__xludf.DUMMYFUNCTION("GOOGLETRANSLATE(A884,""zh"", ""en"")"),"Simple / simply")</f>
        <v>Simple / simply</v>
      </c>
      <c r="D884" s="4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1" t="s">
        <v>1675</v>
      </c>
      <c r="B885" s="1" t="s">
        <v>1676</v>
      </c>
      <c r="C885" s="1" t="str">
        <f ca="1">IFERROR(__xludf.DUMMYFUNCTION("GOOGLETRANSLATE(A885,""zh"", ""en"")"),"Gannom / doing")</f>
        <v>Gannom / doing</v>
      </c>
      <c r="D885" s="4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1" t="s">
        <v>1677</v>
      </c>
      <c r="B886" s="1" t="s">
        <v>1678</v>
      </c>
      <c r="C886" s="1" t="str">
        <f ca="1">IFERROR(__xludf.DUMMYFUNCTION("GOOGLETRANSLATE(A886,""zh"", ""en"")"),"Do you dry?")</f>
        <v>Do you dry?</v>
      </c>
      <c r="D886" s="4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1" t="s">
        <v>1679</v>
      </c>
      <c r="B887" s="1" t="s">
        <v>1680</v>
      </c>
      <c r="C887" s="1" t="str">
        <f ca="1">IFERROR(__xludf.DUMMYFUNCTION("GOOGLETRANSLATE(A887,""zh"", ""en"")"),"Dry / dry")</f>
        <v>Dry / dry</v>
      </c>
      <c r="D887" s="4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1" t="s">
        <v>1681</v>
      </c>
      <c r="B888" s="1" t="s">
        <v>1682</v>
      </c>
      <c r="C888" s="1" t="str">
        <f ca="1">IFERROR(__xludf.DUMMYFUNCTION("GOOGLETRANSLATE(A888,""zh"", ""en"")"),"Hurry / hurry")</f>
        <v>Hurry / hurry</v>
      </c>
      <c r="D888" s="4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1" t="s">
        <v>1683</v>
      </c>
      <c r="B889" s="1" t="s">
        <v>1684</v>
      </c>
      <c r="C889" s="1" t="str">
        <f ca="1">IFERROR(__xludf.DUMMYFUNCTION("GOOGLETRANSLATE(A889,""zh"", ""en"")"),"Hurry up / hurry")</f>
        <v>Hurry up / hurry</v>
      </c>
      <c r="D889" s="4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1" t="s">
        <v>1685</v>
      </c>
      <c r="B890" s="1" t="s">
        <v>1686</v>
      </c>
      <c r="C890" s="1" t="str">
        <f ca="1">IFERROR(__xludf.DUMMYFUNCTION("GOOGLETRANSLATE(A890,""zh"", ""en"")"),"Touch / touch")</f>
        <v>Touch / touch</v>
      </c>
      <c r="D890" s="4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1" t="s">
        <v>1687</v>
      </c>
      <c r="B891" s="1" t="s">
        <v>1688</v>
      </c>
      <c r="C891" s="1" t="str">
        <f ca="1">IFERROR(__xludf.DUMMYFUNCTION("GOOGLETRANSLATE(A891,""zh"", ""en"")"),"grateful")</f>
        <v>grateful</v>
      </c>
      <c r="D891" s="4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1" t="s">
        <v>1689</v>
      </c>
      <c r="B892" s="1" t="s">
        <v>1690</v>
      </c>
      <c r="C892" s="1" t="str">
        <f ca="1">IFERROR(__xludf.DUMMYFUNCTION("GOOGLETRANSLATE(A892,""zh"", ""en"")"),"Feeling / feel")</f>
        <v>Feeling / feel</v>
      </c>
      <c r="D892" s="4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1" t="s">
        <v>1691</v>
      </c>
      <c r="B893" s="1" t="s">
        <v>1692</v>
      </c>
      <c r="C893" s="1" t="str">
        <f ca="1">IFERROR(__xludf.DUMMYFUNCTION("GOOGLETRANSLATE(A893,""zh"", ""en"")"),"feeling")</f>
        <v>feeling</v>
      </c>
      <c r="D893" s="4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1" t="s">
        <v>1693</v>
      </c>
      <c r="B894" s="1" t="s">
        <v>1694</v>
      </c>
      <c r="C894" s="1" t="str">
        <f ca="1">IFERROR(__xludf.DUMMYFUNCTION("GOOGLETRANSLATE(A894,""zh"", ""en"")"),"Feeling")</f>
        <v>Feeling</v>
      </c>
      <c r="D894" s="4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1" t="s">
        <v>1695</v>
      </c>
      <c r="B895" s="1" t="s">
        <v>1696</v>
      </c>
      <c r="C895" s="1" t="str">
        <f ca="1">IFERROR(__xludf.DUMMYFUNCTION("GOOGLETRANSLATE(A895,""zh"", ""en"")"),"Exuberant / Interest")</f>
        <v>Exuberant / Interest</v>
      </c>
      <c r="D895" s="4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1" t="s">
        <v>1697</v>
      </c>
      <c r="B896" s="1" t="s">
        <v>1698</v>
      </c>
      <c r="C896" s="1" t="str">
        <f ca="1">IFERROR(__xludf.DUMMYFUNCTION("GOOGLETRANSLATE(A896,""zh"", ""en"")"),"Just / just")</f>
        <v>Just / just</v>
      </c>
      <c r="D896" s="4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1" t="s">
        <v>1699</v>
      </c>
      <c r="B897" s="1" t="s">
        <v>1700</v>
      </c>
      <c r="C897" s="1" t="str">
        <f ca="1">IFERROR(__xludf.DUMMYFUNCTION("GOOGLETRANSLATE(A897,""zh"", ""en"")"),"tall")</f>
        <v>tall</v>
      </c>
      <c r="D897" s="4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1" t="s">
        <v>1701</v>
      </c>
      <c r="B898" s="1" t="s">
        <v>1702</v>
      </c>
      <c r="C898" s="1" t="str">
        <f ca="1">IFERROR(__xludf.DUMMYFUNCTION("GOOGLETRANSLATE(A898,""zh"", ""en"")"),"height")</f>
        <v>height</v>
      </c>
      <c r="D898" s="4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1" t="s">
        <v>1703</v>
      </c>
      <c r="B899" s="1" t="s">
        <v>1704</v>
      </c>
      <c r="C899" s="1" t="str">
        <f ca="1">IFERROR(__xludf.DUMMYFUNCTION("GOOGLETRANSLATE(A899,""zh"", ""en"")"),"plateau")</f>
        <v>plateau</v>
      </c>
      <c r="D899" s="4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1" t="s">
        <v>1705</v>
      </c>
      <c r="B900" s="1" t="s">
        <v>1706</v>
      </c>
      <c r="C900" s="1" t="str">
        <f ca="1">IFERROR(__xludf.DUMMYFUNCTION("GOOGLETRANSLATE(A900,""zh"", ""en"")"),"Say goodbye / bid")</f>
        <v>Say goodbye / bid</v>
      </c>
      <c r="D900" s="4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1" t="s">
        <v>1707</v>
      </c>
      <c r="B901" s="1" t="s">
        <v>1708</v>
      </c>
      <c r="C901" s="1" t="str">
        <f ca="1">IFERROR(__xludf.DUMMYFUNCTION("GOOGLETRANSLATE(A901,""zh"", ""en"")"),"arm")</f>
        <v>arm</v>
      </c>
      <c r="D901" s="4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1" t="s">
        <v>1709</v>
      </c>
      <c r="B902" s="1" t="s">
        <v>1710</v>
      </c>
      <c r="C902" s="1" t="str">
        <f ca="1">IFERROR(__xludf.DUMMYFUNCTION("GOOGLETRANSLATE(A902,""zh"", ""en"")"),"revolution")</f>
        <v>revolution</v>
      </c>
      <c r="D902" s="4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1" t="s">
        <v>1711</v>
      </c>
      <c r="B903" s="1" t="s">
        <v>1712</v>
      </c>
      <c r="C903" s="1" t="str">
        <f ca="1">IFERROR(__xludf.DUMMYFUNCTION("GOOGLETRANSLATE(A903,""zh"", ""en"")"),"next door")</f>
        <v>next door</v>
      </c>
      <c r="D903" s="4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1" t="s">
        <v>1713</v>
      </c>
      <c r="B904" s="1" t="s">
        <v>1714</v>
      </c>
      <c r="C904" s="1" t="str">
        <f ca="1">IFERROR(__xludf.DUMMYFUNCTION("GOOGLETRANSLATE(A904,""zh"", ""en"")"),"Individual / individual")</f>
        <v>Individual / individual</v>
      </c>
      <c r="D904" s="4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1" t="s">
        <v>1715</v>
      </c>
      <c r="B905" s="1" t="s">
        <v>1716</v>
      </c>
      <c r="C905" s="1" t="str">
        <f ca="1">IFERROR(__xludf.DUMMYFUNCTION("GOOGLETRANSLATE(A905,""zh"", ""en"")"),"Individual / personal")</f>
        <v>Individual / personal</v>
      </c>
      <c r="D905" s="4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1" t="s">
        <v>1717</v>
      </c>
      <c r="B906" s="1" t="s">
        <v>1718</v>
      </c>
      <c r="C906" s="1" t="str">
        <f ca="1">IFERROR(__xludf.DUMMYFUNCTION("GOOGLETRANSLATE(A906,""zh"", ""en"")"),"Individual / individual")</f>
        <v>Individual / individual</v>
      </c>
      <c r="D906" s="4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1" t="s">
        <v>1719</v>
      </c>
      <c r="B907" s="1" t="s">
        <v>1720</v>
      </c>
      <c r="C907" s="1" t="str">
        <f ca="1">IFERROR(__xludf.DUMMYFUNCTION("GOOGLETRANSLATE(A907,""zh"", ""en"")"),"Child / piece")</f>
        <v>Child / piece</v>
      </c>
      <c r="D907" s="4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1" t="s">
        <v>1721</v>
      </c>
      <c r="B908" s="1" t="s">
        <v>1722</v>
      </c>
      <c r="C908" s="1" t="str">
        <f ca="1">IFERROR(__xludf.DUMMYFUNCTION("GOOGLETRANSLATE(A908,""zh"", ""en"")"),"fundamental")</f>
        <v>fundamental</v>
      </c>
      <c r="D908" s="4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1" t="s">
        <v>1723</v>
      </c>
      <c r="B909" s="1" t="s">
        <v>1724</v>
      </c>
      <c r="C909" s="1" t="str">
        <f ca="1">IFERROR(__xludf.DUMMYFUNCTION("GOOGLETRANSLATE(A909,""zh"", ""en"")"),"According to / according to")</f>
        <v>According to / according to</v>
      </c>
      <c r="D909" s="4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1" t="s">
        <v>1725</v>
      </c>
      <c r="B910" s="1" t="s">
        <v>1726</v>
      </c>
      <c r="C910" s="1" t="str">
        <f ca="1">IFERROR(__xludf.DUMMYFUNCTION("GOOGLETRANSLATE(A910,""zh"", ""en"")"),"in front of")</f>
        <v>in front of</v>
      </c>
      <c r="D910" s="4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1" t="s">
        <v>1727</v>
      </c>
      <c r="B911" s="1" t="s">
        <v>1728</v>
      </c>
      <c r="C911" s="1" t="str">
        <f ca="1">IFERROR(__xludf.DUMMYFUNCTION("GOOGLETRANSLATE(A911,""zh"", ""en"")"),"more")</f>
        <v>more</v>
      </c>
      <c r="D911" s="4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1" t="s">
        <v>1729</v>
      </c>
      <c r="B912" s="1" t="s">
        <v>1730</v>
      </c>
      <c r="C912" s="1" t="str">
        <f ca="1">IFERROR(__xludf.DUMMYFUNCTION("GOOGLETRANSLATE(A912,""zh"", ""en"")"),"engineering")</f>
        <v>engineering</v>
      </c>
      <c r="D912" s="4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1" t="s">
        <v>1731</v>
      </c>
      <c r="B913" s="1" t="s">
        <v>1732</v>
      </c>
      <c r="C913" s="1" t="str">
        <f ca="1">IFERROR(__xludf.DUMMYFUNCTION("GOOGLETRANSLATE(A913,""zh"", ""en"")"),"Engineer / engineer")</f>
        <v>Engineer / engineer</v>
      </c>
      <c r="D913" s="4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1" t="s">
        <v>1733</v>
      </c>
      <c r="B914" s="1" t="s">
        <v>1734</v>
      </c>
      <c r="C914" s="1" t="str">
        <f ca="1">IFERROR(__xludf.DUMMYFUNCTION("GOOGLETRANSLATE(A914,""zh"", ""en"")"),"time")</f>
        <v>time</v>
      </c>
      <c r="D914" s="4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1" t="s">
        <v>1735</v>
      </c>
      <c r="B915" s="1" t="s">
        <v>1736</v>
      </c>
      <c r="C915" s="1" t="str">
        <f ca="1">IFERROR(__xludf.DUMMYFUNCTION("GOOGLETRANSLATE(A915,""zh"", ""en"")"),"Trade Union / Trade Union")</f>
        <v>Trade Union / Trade Union</v>
      </c>
      <c r="D915" s="4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1" t="s">
        <v>1737</v>
      </c>
      <c r="B916" s="1" t="s">
        <v>1738</v>
      </c>
      <c r="C916" s="1" t="str">
        <f ca="1">IFERROR(__xludf.DUMMYFUNCTION("GOOGLETRANSLATE(A916,""zh"", ""en"")"),"tool")</f>
        <v>tool</v>
      </c>
      <c r="D916" s="4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1" t="s">
        <v>1739</v>
      </c>
      <c r="B917" s="1" t="s">
        <v>1740</v>
      </c>
      <c r="C917" s="1" t="str">
        <f ca="1">IFERROR(__xludf.DUMMYFUNCTION("GOOGLETRANSLATE(A917,""zh"", ""en"")"),"Crafts / crafts")</f>
        <v>Crafts / crafts</v>
      </c>
      <c r="D917" s="4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1" t="s">
        <v>1741</v>
      </c>
      <c r="B918" s="1" t="s">
        <v>1742</v>
      </c>
      <c r="C918" s="1" t="str">
        <f ca="1">IFERROR(__xludf.DUMMYFUNCTION("GOOGLETRANSLATE(A918,""zh"", ""en"")"),"Salary / salary")</f>
        <v>Salary / salary</v>
      </c>
      <c r="D918" s="4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1" t="s">
        <v>1743</v>
      </c>
      <c r="B919" s="1" t="s">
        <v>1744</v>
      </c>
      <c r="C919" s="1" t="str">
        <f ca="1">IFERROR(__xludf.DUMMYFUNCTION("GOOGLETRANSLATE(A919,""zh"", ""en"")"),"Public / public")</f>
        <v>Public / public</v>
      </c>
      <c r="D919" s="4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1" t="s">
        <v>1745</v>
      </c>
      <c r="B920" s="1" t="s">
        <v>1746</v>
      </c>
      <c r="C920" s="1" t="str">
        <f ca="1">IFERROR(__xludf.DUMMYFUNCTION("GOOGLETRANSLATE(A920,""zh"", ""en"")"),"public")</f>
        <v>public</v>
      </c>
      <c r="D920" s="4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1" t="s">
        <v>1747</v>
      </c>
      <c r="B921" s="1" t="s">
        <v>1748</v>
      </c>
      <c r="C921" s="1" t="str">
        <f ca="1">IFERROR(__xludf.DUMMYFUNCTION("GOOGLETRANSLATE(A921,""zh"", ""en"")"),"Disclosure / public")</f>
        <v>Disclosure / public</v>
      </c>
      <c r="D921" s="4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1" t="s">
        <v>1749</v>
      </c>
      <c r="B922" s="1" t="s">
        <v>1750</v>
      </c>
      <c r="C922" s="1" t="str">
        <f ca="1">IFERROR(__xludf.DUMMYFUNCTION("GOOGLETRANSLATE(A922,""zh"", ""en"")"),"highway")</f>
        <v>highway</v>
      </c>
      <c r="D922" s="4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1" t="s">
        <v>1751</v>
      </c>
      <c r="B923" s="1" t="s">
        <v>1752</v>
      </c>
      <c r="C923" s="1" t="str">
        <f ca="1">IFERROR(__xludf.DUMMYFUNCTION("GOOGLETRANSLATE(A923,""zh"", ""en"")"),"the company")</f>
        <v>the company</v>
      </c>
      <c r="D923" s="4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1" t="s">
        <v>1753</v>
      </c>
      <c r="B924" s="1" t="s">
        <v>1754</v>
      </c>
      <c r="C924" s="1" t="str">
        <f ca="1">IFERROR(__xludf.DUMMYFUNCTION("GOOGLETRANSLATE(A924,""zh"", ""en"")"),"Public telephone / public telephone")</f>
        <v>Public telephone / public telephone</v>
      </c>
      <c r="D924" s="4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1" t="s">
        <v>1755</v>
      </c>
      <c r="B925" s="1" t="s">
        <v>1756</v>
      </c>
      <c r="C925" s="1" t="str">
        <f ca="1">IFERROR(__xludf.DUMMYFUNCTION("GOOGLETRANSLATE(A925,""zh"", ""en"")"),"Park / Park")</f>
        <v>Park / Park</v>
      </c>
      <c r="D925" s="4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1" t="s">
        <v>1757</v>
      </c>
      <c r="B926" s="1" t="s">
        <v>1734</v>
      </c>
      <c r="C926" s="1" t="str">
        <f ca="1">IFERROR(__xludf.DUMMYFUNCTION("GOOGLETRANSLATE(A926,""zh"", ""en"")"),"effort")</f>
        <v>effort</v>
      </c>
      <c r="D926" s="4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1" t="s">
        <v>1758</v>
      </c>
      <c r="B927" s="1" t="s">
        <v>1759</v>
      </c>
      <c r="C927" s="1" t="str">
        <f ca="1">IFERROR(__xludf.DUMMYFUNCTION("GOOGLETRANSLATE(A927,""zh"", ""en"")"),"Supply / supply")</f>
        <v>Supply / supply</v>
      </c>
      <c r="D927" s="4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1" t="s">
        <v>1760</v>
      </c>
      <c r="B928" s="1" t="s">
        <v>1761</v>
      </c>
      <c r="C928" s="1" t="str">
        <f ca="1">IFERROR(__xludf.DUMMYFUNCTION("GOOGLETRANSLATE(A928,""zh"", ""en"")"),"Consolidate / consolidate")</f>
        <v>Consolidate / consolidate</v>
      </c>
      <c r="D928" s="4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1" t="s">
        <v>1762</v>
      </c>
      <c r="B929" s="1" t="s">
        <v>1763</v>
      </c>
      <c r="C929" s="1" t="str">
        <f ca="1">IFERROR(__xludf.DUMMYFUNCTION("GOOGLETRANSLATE(A929,""zh"", ""en"")"),"Communist / Communist Party")</f>
        <v>Communist / Communist Party</v>
      </c>
      <c r="D929" s="4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1" t="s">
        <v>1764</v>
      </c>
      <c r="B930" s="1" t="s">
        <v>1765</v>
      </c>
      <c r="C930" s="1" t="str">
        <f ca="1">IFERROR(__xludf.DUMMYFUNCTION("GOOGLETRANSLATE(A930,""zh"", ""en"")"),"common")</f>
        <v>common</v>
      </c>
      <c r="D930" s="4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1" t="s">
        <v>1766</v>
      </c>
      <c r="B931" s="1" t="s">
        <v>1767</v>
      </c>
      <c r="C931" s="1" t="str">
        <f ca="1">IFERROR(__xludf.DUMMYFUNCTION("GOOGLETRANSLATE(A931,""zh"", ""en"")"),"Contribution / contribution")</f>
        <v>Contribution / contribution</v>
      </c>
      <c r="D931" s="4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1" t="s">
        <v>1768</v>
      </c>
      <c r="B932" s="1" t="s">
        <v>1769</v>
      </c>
      <c r="C932" s="1" t="str">
        <f ca="1">IFERROR(__xludf.DUMMYFUNCTION("GOOGLETRANSLATE(A932,""zh"", ""en"")"),"Constitutes / constitute")</f>
        <v>Constitutes / constitute</v>
      </c>
      <c r="D932" s="4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1" t="s">
        <v>1770</v>
      </c>
      <c r="B933" s="1" t="s">
        <v>1771</v>
      </c>
      <c r="C933" s="1" t="str">
        <f ca="1">IFERROR(__xludf.DUMMYFUNCTION("GOOGLETRANSLATE(A933,""zh"", ""en"")"),"Construction / construct")</f>
        <v>Construction / construct</v>
      </c>
      <c r="D933" s="4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1" t="s">
        <v>1772</v>
      </c>
      <c r="B934" s="1" t="s">
        <v>1773</v>
      </c>
      <c r="C934" s="1" t="str">
        <f ca="1">IFERROR(__xludf.DUMMYFUNCTION("GOOGLETRANSLATE(A934,""zh"", ""en"")"),"Estimation / estimation")</f>
        <v>Estimation / estimation</v>
      </c>
      <c r="D934" s="4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1" t="s">
        <v>1774</v>
      </c>
      <c r="B935" s="1" t="s">
        <v>1775</v>
      </c>
      <c r="C935" s="1" t="str">
        <f ca="1">IFERROR(__xludf.DUMMYFUNCTION("GOOGLETRANSLATE(A935,""zh"", ""en"")"),"Aunt")</f>
        <v>Aunt</v>
      </c>
      <c r="D935" s="4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1" t="s">
        <v>1776</v>
      </c>
      <c r="B936" s="1" t="s">
        <v>1777</v>
      </c>
      <c r="C936" s="1" t="str">
        <f ca="1">IFERROR(__xludf.DUMMYFUNCTION("GOOGLETRANSLATE(A936,""zh"", ""en"")"),"Ancient")</f>
        <v>Ancient</v>
      </c>
      <c r="D936" s="4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1" t="s">
        <v>1778</v>
      </c>
      <c r="B937" s="1" t="s">
        <v>1779</v>
      </c>
      <c r="C937" s="1" t="str">
        <f ca="1">IFERROR(__xludf.DUMMYFUNCTION("GOOGLETRANSLATE(A937,""zh"", ""en"")"),"ancient")</f>
        <v>ancient</v>
      </c>
      <c r="D937" s="4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1" t="s">
        <v>1780</v>
      </c>
      <c r="B938" s="1" t="s">
        <v>1781</v>
      </c>
      <c r="C938" s="1" t="str">
        <f ca="1">IFERROR(__xludf.DUMMYFUNCTION("GOOGLETRANSLATE(A938,""zh"", ""en"")"),"Bone / bone")</f>
        <v>Bone / bone</v>
      </c>
      <c r="D938" s="4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1" t="s">
        <v>1782</v>
      </c>
      <c r="B939" s="1" t="s">
        <v>1783</v>
      </c>
      <c r="C939" s="1" t="str">
        <f ca="1">IFERROR(__xludf.DUMMYFUNCTION("GOOGLETRANSLATE(A939,""zh"", ""en"")"),"Encourage / encourage")</f>
        <v>Encourage / encourage</v>
      </c>
      <c r="D939" s="4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1" t="s">
        <v>1784</v>
      </c>
      <c r="B940" s="1" t="s">
        <v>1785</v>
      </c>
      <c r="C940" s="1" t="str">
        <f ca="1">IFERROR(__xludf.DUMMYFUNCTION("GOOGLETRANSLATE(A940,""zh"", ""en"")"),"Encourage")</f>
        <v>Encourage</v>
      </c>
      <c r="D940" s="4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1" t="s">
        <v>1786</v>
      </c>
      <c r="B941" s="1" t="s">
        <v>1787</v>
      </c>
      <c r="C941" s="1" t="str">
        <f ca="1">IFERROR(__xludf.DUMMYFUNCTION("GOOGLETRANSLATE(A941,""zh"", ""en"")"),"applaud")</f>
        <v>applaud</v>
      </c>
      <c r="D941" s="4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1" t="s">
        <v>1788</v>
      </c>
      <c r="B942" s="1" t="s">
        <v>1789</v>
      </c>
      <c r="C942" s="1" t="str">
        <f ca="1">IFERROR(__xludf.DUMMYFUNCTION("GOOGLETRANSLATE(A942,""zh"", ""en"")"),"Hometown / hometown")</f>
        <v>Hometown / hometown</v>
      </c>
      <c r="D942" s="4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1" t="s">
        <v>1790</v>
      </c>
      <c r="B943" s="1" t="s">
        <v>1791</v>
      </c>
      <c r="C943" s="1" t="str">
        <f ca="1">IFERROR(__xludf.DUMMYFUNCTION("GOOGLETRANSLATE(A943,""zh"", ""en"")"),"deliberately")</f>
        <v>deliberately</v>
      </c>
      <c r="D943" s="4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1" t="s">
        <v>1792</v>
      </c>
      <c r="B944" s="1" t="s">
        <v>1793</v>
      </c>
      <c r="C944" s="1" t="str">
        <f ca="1">IFERROR(__xludf.DUMMYFUNCTION("GOOGLETRANSLATE(A944,""zh"", ""en"")"),"Customer / customer")</f>
        <v>Customer / customer</v>
      </c>
      <c r="D944" s="4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1" t="s">
        <v>1794</v>
      </c>
      <c r="B945" s="1" t="s">
        <v>1795</v>
      </c>
      <c r="C945" s="1" t="str">
        <f ca="1">IFERROR(__xludf.DUMMYFUNCTION("GOOGLETRANSLATE(A945,""zh"", ""en"")"),"Registration / registration")</f>
        <v>Registration / registration</v>
      </c>
      <c r="D945" s="4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1" t="s">
        <v>1796</v>
      </c>
      <c r="B946" s="1" t="s">
        <v>1797</v>
      </c>
      <c r="C946" s="1" t="str">
        <f ca="1">IFERROR(__xludf.DUMMYFUNCTION("GOOGLETRANSLATE(A946,""zh"", ""en"")"),"Key / key")</f>
        <v>Key / key</v>
      </c>
      <c r="D946" s="4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1" t="s">
        <v>1798</v>
      </c>
      <c r="B947" s="1" t="s">
        <v>1799</v>
      </c>
      <c r="C947" s="1" t="str">
        <f ca="1">IFERROR(__xludf.DUMMYFUNCTION("GOOGLETRANSLATE(A947,""zh"", ""en"")"),"About / About")</f>
        <v>About / About</v>
      </c>
      <c r="D947" s="4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1" t="s">
        <v>1800</v>
      </c>
      <c r="B948" s="1" t="s">
        <v>1801</v>
      </c>
      <c r="C948" s="1" t="str">
        <f ca="1">IFERROR(__xludf.DUMMYFUNCTION("GOOGLETRANSLATE(A948,""zh"", ""en"")"),"Take care / care")</f>
        <v>Take care / care</v>
      </c>
      <c r="D948" s="4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1" t="s">
        <v>1802</v>
      </c>
      <c r="B949" s="1" t="s">
        <v>1803</v>
      </c>
      <c r="C949" s="1" t="str">
        <f ca="1">IFERROR(__xludf.DUMMYFUNCTION("GOOGLETRANSLATE(A949,""zh"", ""en"")"),"Observation / observation")</f>
        <v>Observation / observation</v>
      </c>
      <c r="D949" s="4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1" t="s">
        <v>1804</v>
      </c>
      <c r="B950" s="1" t="s">
        <v>1805</v>
      </c>
      <c r="C950" s="1" t="str">
        <f ca="1">IFERROR(__xludf.DUMMYFUNCTION("GOOGLETRANSLATE(A950,""zh"", ""en"")"),"Viewpoint / view")</f>
        <v>Viewpoint / view</v>
      </c>
      <c r="D950" s="4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1" t="s">
        <v>1806</v>
      </c>
      <c r="B951" s="1" t="s">
        <v>1807</v>
      </c>
      <c r="C951" s="1" t="str">
        <f ca="1">IFERROR(__xludf.DUMMYFUNCTION("GOOGLETRANSLATE(A951,""zh"", ""en"")"),"Audience / audience")</f>
        <v>Audience / audience</v>
      </c>
      <c r="D951" s="4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1" t="s">
        <v>1808</v>
      </c>
      <c r="B952" s="1" t="s">
        <v>1809</v>
      </c>
      <c r="C952" s="1" t="str">
        <f ca="1">IFERROR(__xludf.DUMMYFUNCTION("GOOGLETRANSLATE(A952,""zh"", ""en"")"),"Champion / champion")</f>
        <v>Champion / champion</v>
      </c>
      <c r="D952" s="4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1" t="s">
        <v>1810</v>
      </c>
      <c r="B953" s="1" t="s">
        <v>1811</v>
      </c>
      <c r="C953" s="1" t="str">
        <f ca="1">IFERROR(__xludf.DUMMYFUNCTION("GOOGLETRANSLATE(A953,""zh"", ""en"")"),"Implement / implement")</f>
        <v>Implement / implement</v>
      </c>
      <c r="D953" s="4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1" t="s">
        <v>1812</v>
      </c>
      <c r="B954" s="1" t="s">
        <v>1813</v>
      </c>
      <c r="C954" s="1" t="str">
        <f ca="1">IFERROR(__xludf.DUMMYFUNCTION("GOOGLETRANSLATE(A954,""zh"", ""en"")"),"Canned / can")</f>
        <v>Canned / can</v>
      </c>
      <c r="D954" s="4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1" t="s">
        <v>1814</v>
      </c>
      <c r="B955" s="1" t="s">
        <v>1815</v>
      </c>
      <c r="C955" s="1" t="str">
        <f ca="1">IFERROR(__xludf.DUMMYFUNCTION("GOOGLETRANSLATE(A955,""zh"", ""en"")"),"Glow / glory")</f>
        <v>Glow / glory</v>
      </c>
      <c r="D955" s="4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1" t="s">
        <v>1816</v>
      </c>
      <c r="B956" s="1" t="s">
        <v>1817</v>
      </c>
      <c r="C956" s="1" t="str">
        <f ca="1">IFERROR(__xludf.DUMMYFUNCTION("GOOGLETRANSLATE(A956,""zh"", ""en"")"),"bright")</f>
        <v>bright</v>
      </c>
      <c r="D956" s="4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1" t="s">
        <v>1818</v>
      </c>
      <c r="B957" s="1" t="s">
        <v>1819</v>
      </c>
      <c r="C957" s="1" t="str">
        <f ca="1">IFERROR(__xludf.DUMMYFUNCTION("GOOGLETRANSLATE(A957,""zh"", ""en"")"),"Glorious / glorious")</f>
        <v>Glorious / glorious</v>
      </c>
      <c r="D957" s="4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1" t="s">
        <v>1820</v>
      </c>
      <c r="B958" s="1" t="s">
        <v>1821</v>
      </c>
      <c r="C958" s="1" t="str">
        <f ca="1">IFERROR(__xludf.DUMMYFUNCTION("GOOGLETRANSLATE(A958,""zh"", ""en"")"),"Light / ray")</f>
        <v>Light / ray</v>
      </c>
      <c r="D958" s="4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1" t="s">
        <v>1822</v>
      </c>
      <c r="B959" s="1" t="s">
        <v>1823</v>
      </c>
      <c r="C959" s="1" t="str">
        <f ca="1">IFERROR(__xludf.DUMMYFUNCTION("GOOGLETRANSLATE(A959,""zh"", ""en"")"),"Square / Square")</f>
        <v>Square / Square</v>
      </c>
      <c r="D959" s="4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1" t="s">
        <v>1824</v>
      </c>
      <c r="B960" s="1" t="s">
        <v>1825</v>
      </c>
      <c r="C960" s="1" t="str">
        <f ca="1">IFERROR(__xludf.DUMMYFUNCTION("GOOGLETRANSLATE(A960,""zh"", ""en"")"),"Wide / large")</f>
        <v>Wide / large</v>
      </c>
      <c r="D960" s="4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1" t="s">
        <v>1826</v>
      </c>
      <c r="B961" s="1" t="s">
        <v>1827</v>
      </c>
      <c r="C961" s="1" t="str">
        <f ca="1">IFERROR(__xludf.DUMMYFUNCTION("GOOGLETRANSLATE(A961,""zh"", ""en"")"),"Wide / extensive")</f>
        <v>Wide / extensive</v>
      </c>
      <c r="D961" s="4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1" t="s">
        <v>1828</v>
      </c>
      <c r="B962" s="1" t="s">
        <v>1829</v>
      </c>
      <c r="C962" s="1" t="str">
        <f ca="1">IFERROR(__xludf.DUMMYFUNCTION("GOOGLETRANSLATE(A962,""zh"", ""en"")"),"Advertising / advertising")</f>
        <v>Advertising / advertising</v>
      </c>
      <c r="D962" s="4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1" t="s">
        <v>1830</v>
      </c>
      <c r="B963" s="1" t="s">
        <v>1831</v>
      </c>
      <c r="C963" s="1" t="str">
        <f ca="1">IFERROR(__xludf.DUMMYFUNCTION("GOOGLETRANSLATE(A963,""zh"", ""en"")"),"Wide / vast")</f>
        <v>Wide / vast</v>
      </c>
      <c r="D963" s="4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1" t="s">
        <v>1832</v>
      </c>
      <c r="B964" s="1" t="s">
        <v>1833</v>
      </c>
      <c r="C964" s="1" t="str">
        <f ca="1">IFERROR(__xludf.DUMMYFUNCTION("GOOGLETRANSLATE(A964,""zh"", ""en"")"),"Regulations / regulations")</f>
        <v>Regulations / regulations</v>
      </c>
      <c r="D964" s="4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1" t="s">
        <v>1834</v>
      </c>
      <c r="B965" s="1" t="s">
        <v>1835</v>
      </c>
      <c r="C965" s="1" t="str">
        <f ca="1">IFERROR(__xludf.DUMMYFUNCTION("GOOGLETRANSLATE(A965,""zh"", ""en"")"),"Regular / regular")</f>
        <v>Regular / regular</v>
      </c>
      <c r="D965" s="4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1" t="s">
        <v>1836</v>
      </c>
      <c r="B966" s="1" t="s">
        <v>1837</v>
      </c>
      <c r="C966" s="1" t="str">
        <f ca="1">IFERROR(__xludf.DUMMYFUNCTION("GOOGLETRANSLATE(A966,""zh"", ""en"")"),"Scale / scale")</f>
        <v>Scale / scale</v>
      </c>
      <c r="D966" s="4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1" t="s">
        <v>1838</v>
      </c>
      <c r="B967" s="1" t="s">
        <v>1839</v>
      </c>
      <c r="C967" s="1" t="str">
        <f ca="1">IFERROR(__xludf.DUMMYFUNCTION("GOOGLETRANSLATE(A967,""zh"", ""en"")"),"International / International")</f>
        <v>International / International</v>
      </c>
      <c r="D967" s="4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1" t="s">
        <v>1840</v>
      </c>
      <c r="B968" s="1" t="s">
        <v>1841</v>
      </c>
      <c r="C968" s="1" t="str">
        <f ca="1">IFERROR(__xludf.DUMMYFUNCTION("GOOGLETRANSLATE(A968,""zh"", ""en"")"),"Kuomintang / Kuomintang")</f>
        <v>Kuomintang / Kuomintang</v>
      </c>
      <c r="D968" s="4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1" t="s">
        <v>1842</v>
      </c>
      <c r="B969" s="1" t="s">
        <v>1843</v>
      </c>
      <c r="C969" s="1" t="str">
        <f ca="1">IFERROR(__xludf.DUMMYFUNCTION("GOOGLETRANSLATE(A969,""zh"", ""en"")"),"King / King")</f>
        <v>King / King</v>
      </c>
      <c r="D969" s="4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1" t="s">
        <v>1844</v>
      </c>
      <c r="B970" s="1" t="s">
        <v>1845</v>
      </c>
      <c r="C970" s="1" t="str">
        <f ca="1">IFERROR(__xludf.DUMMYFUNCTION("GOOGLETRANSLATE(A970,""zh"", ""en"")"),"really")</f>
        <v>really</v>
      </c>
      <c r="D970" s="4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1" t="s">
        <v>1846</v>
      </c>
      <c r="B971" s="1" t="s">
        <v>1847</v>
      </c>
      <c r="C971" s="1" t="str">
        <f ca="1">IFERROR(__xludf.DUMMYFUNCTION("GOOGLETRANSLATE(A971,""zh"", ""en"")"),"Process / process")</f>
        <v>Process / process</v>
      </c>
      <c r="D971" s="4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1" t="s">
        <v>1848</v>
      </c>
      <c r="B972" s="1" t="s">
        <v>1849</v>
      </c>
      <c r="C972" s="1" t="str">
        <f ca="1">IFERROR(__xludf.DUMMYFUNCTION("GOOGLETRANSLATE(A972,""zh"", ""en"")"),"New Year / New Year")</f>
        <v>New Year / New Year</v>
      </c>
      <c r="D972" s="4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1" t="s">
        <v>1850</v>
      </c>
      <c r="B973" s="1" t="s">
        <v>1851</v>
      </c>
      <c r="C973" s="1" t="str">
        <f ca="1">IFERROR(__xludf.DUMMYFUNCTION("GOOGLETRANSLATE(A973,""zh"", ""en"")"),"Customs / Customs")</f>
        <v>Customs / Customs</v>
      </c>
      <c r="D973" s="4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1" t="s">
        <v>1852</v>
      </c>
      <c r="B974" s="1" t="s">
        <v>1853</v>
      </c>
      <c r="C974" s="1" t="str">
        <f ca="1">IFERROR(__xludf.DUMMYFUNCTION("GOOGLETRANSLATE(A974,""zh"", ""en"")"),"ocean")</f>
        <v>ocean</v>
      </c>
      <c r="D974" s="4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1" t="s">
        <v>1854</v>
      </c>
      <c r="B975" s="1" t="s">
        <v>1855</v>
      </c>
      <c r="C975" s="1" t="str">
        <f ca="1">IFERROR(__xludf.DUMMYFUNCTION("GOOGLETRANSLATE(A975,""zh"", ""en"")"),"Harmful / harmful")</f>
        <v>Harmful / harmful</v>
      </c>
      <c r="D975" s="4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1" t="s">
        <v>1856</v>
      </c>
      <c r="B976" s="1" t="s">
        <v>1857</v>
      </c>
      <c r="C976" s="1" t="str">
        <f ca="1">IFERROR(__xludf.DUMMYFUNCTION("GOOGLETRANSLATE(A976,""zh"", ""en"")"),"Fear")</f>
        <v>Fear</v>
      </c>
      <c r="D976" s="4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1" t="s">
        <v>1858</v>
      </c>
      <c r="B977" s="1" t="s">
        <v>1859</v>
      </c>
      <c r="C977" s="1" t="str">
        <f ca="1">IFERROR(__xludf.DUMMYFUNCTION("GOOGLETRANSLATE(A977,""zh"", ""en"")"),"cold")</f>
        <v>cold</v>
      </c>
      <c r="D977" s="4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1" t="s">
        <v>1860</v>
      </c>
      <c r="B978" s="1" t="s">
        <v>1861</v>
      </c>
      <c r="C978" s="1" t="str">
        <f ca="1">IFERROR(__xludf.DUMMYFUNCTION("GOOGLETRANSLATE(A978,""zh"", ""en"")"),"aviation")</f>
        <v>aviation</v>
      </c>
      <c r="D978" s="4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1" t="s">
        <v>1862</v>
      </c>
      <c r="B979" s="1" t="s">
        <v>1863</v>
      </c>
      <c r="C979" s="1" t="str">
        <f ca="1">IFERROR(__xludf.DUMMYFUNCTION("GOOGLETRANSLATE(A979,""zh"", ""en"")"),"Not")</f>
        <v>Not</v>
      </c>
      <c r="D979" s="4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1" t="s">
        <v>1864</v>
      </c>
      <c r="B980" s="1" t="s">
        <v>1865</v>
      </c>
      <c r="C980" s="1" t="str">
        <f ca="1">IFERROR(__xludf.DUMMYFUNCTION("GOOGLETRANSLATE(A980,""zh"", ""en"")"),"No / no")</f>
        <v>No / no</v>
      </c>
      <c r="D980" s="4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1" t="s">
        <v>1866</v>
      </c>
      <c r="B981" s="1" t="s">
        <v>1867</v>
      </c>
      <c r="C981" s="1" t="str">
        <f ca="1">IFERROR(__xludf.DUMMYFUNCTION("GOOGLETRANSLATE(A981,""zh"", ""en"")"),"Good one / good")</f>
        <v>Good one / good</v>
      </c>
      <c r="D981" s="4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1" t="s">
        <v>1868</v>
      </c>
      <c r="B982" s="1" t="s">
        <v>1869</v>
      </c>
      <c r="C982" s="1" t="str">
        <f ca="1">IFERROR(__xludf.DUMMYFUNCTION("GOOGLETRANSLATE(A982,""zh"", ""en"")"),"Long time")</f>
        <v>Long time</v>
      </c>
      <c r="D982" s="4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1" t="s">
        <v>1870</v>
      </c>
      <c r="B983" s="1" t="s">
        <v>1871</v>
      </c>
      <c r="C983" s="1" t="str">
        <f ca="1">IFERROR(__xludf.DUMMYFUNCTION("GOOGLETRANSLATE(A983,""zh"", ""en"")"),"with great difficulty")</f>
        <v>with great difficulty</v>
      </c>
      <c r="D983" s="4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1" t="s">
        <v>1872</v>
      </c>
      <c r="B984" s="1" t="s">
        <v>1873</v>
      </c>
      <c r="C984" s="1" t="str">
        <f ca="1">IFERROR(__xludf.DUMMYFUNCTION("GOOGLETRANSLATE(A984,""zh"", ""en"")"),"Good listening / good")</f>
        <v>Good listening / good</v>
      </c>
      <c r="D984" s="4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1" t="s">
        <v>1874</v>
      </c>
      <c r="B985" s="1" t="s">
        <v>1875</v>
      </c>
      <c r="C985" s="1" t="str">
        <f ca="1">IFERROR(__xludf.DUMMYFUNCTION("GOOGLETRANSLATE(A985,""zh"", ""en"")"),"Fun / fun")</f>
        <v>Fun / fun</v>
      </c>
      <c r="D985" s="4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1" t="s">
        <v>1876</v>
      </c>
      <c r="B986" s="1" t="s">
        <v>1877</v>
      </c>
      <c r="C986" s="1" t="str">
        <f ca="1">IFERROR(__xludf.DUMMYFUNCTION("GOOGLETRANSLATE(A986,""zh"", ""en"")"),"Better")</f>
        <v>Better</v>
      </c>
      <c r="D986" s="4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1" t="s">
        <v>1878</v>
      </c>
      <c r="B987" s="1" t="s">
        <v>1879</v>
      </c>
      <c r="C987" s="1" t="str">
        <f ca="1">IFERROR(__xludf.DUMMYFUNCTION("GOOGLETRANSLATE(A987,""zh"", ""en"")"),"Number / number")</f>
        <v>Number / number</v>
      </c>
      <c r="D987" s="4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1" t="s">
        <v>1880</v>
      </c>
      <c r="B988" s="1" t="s">
        <v>1881</v>
      </c>
      <c r="C988" s="1" t="str">
        <f ca="1">IFERROR(__xludf.DUMMYFUNCTION("GOOGLETRANSLATE(A988,""zh"", ""en"")"),"Call")</f>
        <v>Call</v>
      </c>
      <c r="D988" s="4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1" t="s">
        <v>1882</v>
      </c>
      <c r="B989" s="1" t="s">
        <v>1883</v>
      </c>
      <c r="C989" s="1" t="str">
        <f ca="1">IFERROR(__xludf.DUMMYFUNCTION("GOOGLETRANSLATE(A989,""zh"", ""en"")"),"reasonable")</f>
        <v>reasonable</v>
      </c>
      <c r="D989" s="4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1" t="s">
        <v>1884</v>
      </c>
      <c r="B990" s="1" t="s">
        <v>1885</v>
      </c>
      <c r="C990" s="1" t="str">
        <f ca="1">IFERROR(__xludf.DUMMYFUNCTION("GOOGLETRANSLATE(A990,""zh"", ""en"")"),"contract")</f>
        <v>contract</v>
      </c>
      <c r="D990" s="4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1" t="s">
        <v>1886</v>
      </c>
      <c r="B991" s="1" t="s">
        <v>1887</v>
      </c>
      <c r="C991" s="1" t="str">
        <f ca="1">IFERROR(__xludf.DUMMYFUNCTION("GOOGLETRANSLATE(A991,""zh"", ""en"")"),"Cooperation")</f>
        <v>Cooperation</v>
      </c>
      <c r="D991" s="4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1" t="s">
        <v>1888</v>
      </c>
      <c r="B992" s="1" t="s">
        <v>1889</v>
      </c>
      <c r="C992" s="1" t="str">
        <f ca="1">IFERROR(__xludf.DUMMYFUNCTION("GOOGLETRANSLATE(A992,""zh"", ""en"")"),"peace")</f>
        <v>peace</v>
      </c>
      <c r="D992" s="4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1" t="s">
        <v>1890</v>
      </c>
      <c r="B993" s="1" t="s">
        <v>1891</v>
      </c>
      <c r="C993" s="1" t="str">
        <f ca="1">IFERROR(__xludf.DUMMYFUNCTION("GOOGLETRANSLATE(A993,""zh"", ""en"")"),"dark")</f>
        <v>dark</v>
      </c>
      <c r="D993" s="4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1" t="s">
        <v>1892</v>
      </c>
      <c r="B994" s="1" t="s">
        <v>1893</v>
      </c>
      <c r="C994" s="1" t="str">
        <f ca="1">IFERROR(__xludf.DUMMYFUNCTION("GOOGLETRANSLATE(A994,""zh"", ""en"")"),"Black tea / black tea")</f>
        <v>Black tea / black tea</v>
      </c>
      <c r="D994" s="4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1" t="s">
        <v>1894</v>
      </c>
      <c r="B995" s="1" t="s">
        <v>1895</v>
      </c>
      <c r="C995" s="1" t="str">
        <f ca="1">IFERROR(__xludf.DUMMYFUNCTION("GOOGLETRANSLATE(A995,""zh"", ""en"")"),"Red flag / red flag")</f>
        <v>Red flag / red flag</v>
      </c>
      <c r="D995" s="4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1" t="s">
        <v>1896</v>
      </c>
      <c r="B996" s="1" t="s">
        <v>1897</v>
      </c>
      <c r="C996" s="1" t="str">
        <f ca="1">IFERROR(__xludf.DUMMYFUNCTION("GOOGLETRANSLATE(A996,""zh"", ""en"")"),"monkey")</f>
        <v>monkey</v>
      </c>
      <c r="D996" s="4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1" t="s">
        <v>1898</v>
      </c>
      <c r="B997" s="1" t="s">
        <v>1899</v>
      </c>
      <c r="C997" s="1" t="str">
        <f ca="1">IFERROR(__xludf.DUMMYFUNCTION("GOOGLETRANSLATE(A997,""zh"", ""en"")"),"Regret / regret")</f>
        <v>Regret / regret</v>
      </c>
      <c r="D997" s="4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1" t="s">
        <v>1900</v>
      </c>
      <c r="B998" s="1" t="s">
        <v>1901</v>
      </c>
      <c r="C998" s="1" t="str">
        <f ca="1">IFERROR(__xludf.DUMMYFUNCTION("GOOGLETRANSLATE(A998,""zh"", ""en"")"),"Later / later")</f>
        <v>Later / later</v>
      </c>
      <c r="D998" s="4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1" t="s">
        <v>1902</v>
      </c>
      <c r="B999" s="1" t="s">
        <v>1903</v>
      </c>
      <c r="C999" s="1" t="str">
        <f ca="1">IFERROR(__xludf.DUMMYFUNCTION("GOOGLETRANSLATE(A999,""zh"", ""en"")"),"Back / back")</f>
        <v>Back / back</v>
      </c>
      <c r="D999" s="4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1" t="s">
        <v>1904</v>
      </c>
      <c r="B1000" s="1" t="s">
        <v>1905</v>
      </c>
      <c r="C1000" s="1" t="str">
        <f ca="1">IFERROR(__xludf.DUMMYFUNCTION("GOOGLETRANSLATE(A1000,""zh"", ""en"")"),"Afterwards / after")</f>
        <v>Afterwards / after</v>
      </c>
      <c r="D1000" s="4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>
      <c r="A1001" s="1" t="s">
        <v>1906</v>
      </c>
      <c r="B1001" s="1" t="s">
        <v>1907</v>
      </c>
      <c r="C1001" s="1" t="str">
        <f ca="1">IFERROR(__xludf.DUMMYFUNCTION("GOOGLETRANSLATE(A1001,""zh"", ""en"")"),"The day after tomorrow / day")</f>
        <v>The day after tomorrow / day</v>
      </c>
      <c r="D1001" s="4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>
      <c r="A1002" s="1" t="s">
        <v>1908</v>
      </c>
      <c r="B1002" s="1" t="s">
        <v>1909</v>
      </c>
      <c r="C1002" s="1" t="str">
        <f ca="1">IFERROR(__xludf.DUMMYFUNCTION("GOOGLETRANSLATE(A1002,""zh"", ""en"")"),"Breathe")</f>
        <v>Breathe</v>
      </c>
      <c r="D1002" s="4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>
      <c r="A1003" s="1" t="s">
        <v>1910</v>
      </c>
      <c r="B1003" s="1" t="s">
        <v>1911</v>
      </c>
      <c r="C1003" s="1" t="str">
        <f ca="1">IFERROR(__xludf.DUMMYFUNCTION("GOOGLETRANSLATE(A1003,""zh"", ""en"")"),"Honest")</f>
        <v>Honest</v>
      </c>
      <c r="D1003" s="4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>
      <c r="A1004" s="1" t="s">
        <v>1912</v>
      </c>
      <c r="B1004" s="1" t="s">
        <v>1913</v>
      </c>
      <c r="C1004" s="1" t="str">
        <f ca="1">IFERROR(__xludf.DUMMYFUNCTION("GOOGLETRANSLATE(A1004,""zh"", ""en"")"),"Beard / beard")</f>
        <v>Beard / beard</v>
      </c>
      <c r="D1004" s="4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>
      <c r="A1005" s="1" t="s">
        <v>1914</v>
      </c>
      <c r="B1005" s="1" t="s">
        <v>1915</v>
      </c>
      <c r="C1005" s="1" t="str">
        <f ca="1">IFERROR(__xludf.DUMMYFUNCTION("GOOGLETRANSLATE(A1005,""zh"", ""en"")"),"Paste / confused")</f>
        <v>Paste / confused</v>
      </c>
      <c r="D1005" s="4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>
      <c r="A1006" s="1" t="s">
        <v>1916</v>
      </c>
      <c r="B1006" s="1" t="s">
        <v>1917</v>
      </c>
      <c r="C1006" s="1" t="str">
        <f ca="1">IFERROR(__xludf.DUMMYFUNCTION("GOOGLETRANSLATE(A1006,""zh"", ""en"")"),"Nurse / nurse")</f>
        <v>Nurse / nurse</v>
      </c>
      <c r="D1006" s="4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>
      <c r="A1007" s="1" t="s">
        <v>1918</v>
      </c>
      <c r="B1007" s="1" t="s">
        <v>1919</v>
      </c>
      <c r="C1007" s="1" t="str">
        <f ca="1">IFERROR(__xludf.DUMMYFUNCTION("GOOGLETRANSLATE(A1007,""zh"", ""en"")"),"Passport / passport")</f>
        <v>Passport / passport</v>
      </c>
      <c r="D1007" s="4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>
      <c r="A1008" s="1" t="s">
        <v>1920</v>
      </c>
      <c r="B1008" s="1" t="s">
        <v>1921</v>
      </c>
      <c r="C1008" s="1" t="str">
        <f ca="1">IFERROR(__xludf.DUMMYFUNCTION("GOOGLETRANSLATE(A1008,""zh"", ""en"")"),"Garden / garden")</f>
        <v>Garden / garden</v>
      </c>
      <c r="D1008" s="4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>
      <c r="A1009" s="1" t="s">
        <v>1922</v>
      </c>
      <c r="B1009" s="1" t="s">
        <v>1923</v>
      </c>
      <c r="C1009" s="1" t="str">
        <f ca="1">IFERROR(__xludf.DUMMYFUNCTION("GOOGLETRANSLATE(A1009,""zh"", ""en"")"),"skate")</f>
        <v>skate</v>
      </c>
      <c r="D1009" s="4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>
      <c r="A1010" s="1" t="s">
        <v>1924</v>
      </c>
      <c r="B1010" s="1" t="s">
        <v>1925</v>
      </c>
      <c r="C1010" s="1" t="str">
        <f ca="1">IFERROR(__xludf.DUMMYFUNCTION("GOOGLETRANSLATE(A1010,""zh"", ""en"")"),"Pictorial / Pictorial")</f>
        <v>Pictorial / Pictorial</v>
      </c>
      <c r="D1010" s="4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>
      <c r="A1011" s="1" t="s">
        <v>1926</v>
      </c>
      <c r="B1011" s="1" t="s">
        <v>1927</v>
      </c>
      <c r="C1011" s="1" t="str">
        <f ca="1">IFERROR(__xludf.DUMMYFUNCTION("GOOGLETRANSLATE(A1011,""zh"", ""en"")"),"Delicious / bad")</f>
        <v>Delicious / bad</v>
      </c>
      <c r="D1011" s="4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>
      <c r="A1012" s="1" t="s">
        <v>1928</v>
      </c>
      <c r="B1012" s="1" t="s">
        <v>1929</v>
      </c>
      <c r="C1012" s="1" t="str">
        <f ca="1">IFERROR(__xludf.DUMMYFUNCTION("GOOGLETRANSLATE(A1012,""zh"", ""en"")"),"Haoyuan / delivery")</f>
        <v>Haoyuan / delivery</v>
      </c>
      <c r="D1012" s="4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>
      <c r="A1013" s="1" t="s">
        <v>1930</v>
      </c>
      <c r="B1013" s="1" t="s">
        <v>1931</v>
      </c>
      <c r="C1013" s="1" t="str">
        <f ca="1">IFERROR(__xludf.DUMMYFUNCTION("GOOGLETRANSLATE(A1013,""zh"", ""en"")"),"Environmental / environment")</f>
        <v>Environmental / environment</v>
      </c>
      <c r="D1013" s="4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>
      <c r="A1014" s="1" t="s">
        <v>1932</v>
      </c>
      <c r="B1014" s="1" t="s">
        <v>1933</v>
      </c>
      <c r="C1014" s="1" t="str">
        <f ca="1">IFERROR(__xludf.DUMMYFUNCTION("GOOGLETRANSLATE(A1014,""zh"", ""en"")"),"emperor")</f>
        <v>emperor</v>
      </c>
      <c r="D1014" s="4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>
      <c r="A1015" s="1" t="s">
        <v>1934</v>
      </c>
      <c r="B1015" s="1" t="s">
        <v>1935</v>
      </c>
      <c r="C1015" s="1" t="str">
        <f ca="1">IFERROR(__xludf.DUMMYFUNCTION("GOOGLETRANSLATE(A1015,""zh"", ""en"")"),"Cucumber / cucumber")</f>
        <v>Cucumber / cucumber</v>
      </c>
      <c r="D1015" s="4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>
      <c r="A1016" s="1" t="s">
        <v>1936</v>
      </c>
      <c r="B1016" s="1" t="s">
        <v>1937</v>
      </c>
      <c r="C1016" s="1" t="str">
        <f ca="1">IFERROR(__xludf.DUMMYFUNCTION("GOOGLETRANSLATE(A1016,""zh"", ""en"")"),"Butter / butter")</f>
        <v>Butter / butter</v>
      </c>
      <c r="D1016" s="4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>
      <c r="A1017" s="1" t="s">
        <v>1938</v>
      </c>
      <c r="B1017" s="1" t="s">
        <v>1939</v>
      </c>
      <c r="C1017" s="1" t="str">
        <f ca="1">IFERROR(__xludf.DUMMYFUNCTION("GOOGLETRANSLATE(A1017,""zh"", ""en"")"),"Restore / recovery")</f>
        <v>Restore / recovery</v>
      </c>
      <c r="D1017" s="4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>
      <c r="A1018" s="1" t="s">
        <v>1940</v>
      </c>
      <c r="B1018" s="1" t="s">
        <v>1941</v>
      </c>
      <c r="C1018" s="1" t="str">
        <f ca="1">IFERROR(__xludf.DUMMYFUNCTION("GOOGLETRANSLATE(A1018,""zh"", ""en"")"),"Back / back")</f>
        <v>Back / back</v>
      </c>
      <c r="D1018" s="4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>
      <c r="A1019" s="1" t="s">
        <v>1942</v>
      </c>
      <c r="B1019" s="1" t="s">
        <v>1943</v>
      </c>
      <c r="C1019" s="1" t="str">
        <f ca="1">IFERROR(__xludf.DUMMYFUNCTION("GOOGLETRANSLATE(A1019,""zh"", ""en"")"),"reply")</f>
        <v>reply</v>
      </c>
      <c r="D1019" s="4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>
      <c r="A1020" s="1" t="s">
        <v>1944</v>
      </c>
      <c r="B1020" s="1" t="s">
        <v>1945</v>
      </c>
      <c r="C1020" s="1" t="str">
        <f ca="1">IFERROR(__xludf.DUMMYFUNCTION("GOOGLETRANSLATE(A1020,""zh"", ""en"")"),"Memories / memories")</f>
        <v>Memories / memories</v>
      </c>
      <c r="D1020" s="4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>
      <c r="A1021" s="1" t="s">
        <v>1946</v>
      </c>
      <c r="B1021" s="1" t="s">
        <v>1947</v>
      </c>
      <c r="C1021" s="1" t="str">
        <f ca="1">IFERROR(__xludf.DUMMYFUNCTION("GOOGLETRANSLATE(A1021,""zh"", ""en"")"),"Venue / venue")</f>
        <v>Venue / venue</v>
      </c>
      <c r="D1021" s="4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>
      <c r="A1022" s="1" t="s">
        <v>1948</v>
      </c>
      <c r="B1022" s="1" t="s">
        <v>1949</v>
      </c>
      <c r="C1022" s="1" t="str">
        <f ca="1">IFERROR(__xludf.DUMMYFUNCTION("GOOGLETRANSLATE(A1022,""zh"", ""en"")"),"Meetover / meet")</f>
        <v>Meetover / meet</v>
      </c>
      <c r="D1022" s="4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>
      <c r="A1023" s="1" t="s">
        <v>1950</v>
      </c>
      <c r="B1023" s="1" t="s">
        <v>1951</v>
      </c>
      <c r="C1023" s="1" t="str">
        <f ca="1">IFERROR(__xludf.DUMMYFUNCTION("GOOGLETRANSLATE(A1023,""zh"", ""en"")"),"Guest / Guest")</f>
        <v>Guest / Guest</v>
      </c>
      <c r="D1023" s="4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>
      <c r="A1024" s="1" t="s">
        <v>1952</v>
      </c>
      <c r="B1024" s="1" t="s">
        <v>1953</v>
      </c>
      <c r="C1024" s="1" t="str">
        <f ca="1">IFERROR(__xludf.DUMMYFUNCTION("GOOGLETRANSLATE(A1024,""zh"", ""en"")"),"Talks / talks")</f>
        <v>Talks / talks</v>
      </c>
      <c r="D1024" s="4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>
      <c r="A1025" s="1" t="s">
        <v>1954</v>
      </c>
      <c r="B1025" s="1" t="s">
        <v>1955</v>
      </c>
      <c r="C1025" s="1" t="str">
        <f ca="1">IFERROR(__xludf.DUMMYFUNCTION("GOOGLETRANSLATE(A1025,""zh"", ""en"")"),"Meeting / meeting")</f>
        <v>Meeting / meeting</v>
      </c>
      <c r="D1025" s="4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>
      <c r="A1026" s="1" t="s">
        <v>1956</v>
      </c>
      <c r="B1026" s="1" t="s">
        <v>1957</v>
      </c>
      <c r="C1026" s="1" t="str">
        <f ca="1">IFERROR(__xludf.DUMMYFUNCTION("GOOGLETRANSLATE(A1026,""zh"", ""en"")"),"coma")</f>
        <v>coma</v>
      </c>
      <c r="D1026" s="4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>
      <c r="A1027" s="1" t="s">
        <v>1958</v>
      </c>
      <c r="B1027" s="1" t="s">
        <v>1959</v>
      </c>
      <c r="C1027" s="1" t="str">
        <f ca="1">IFERROR(__xludf.DUMMYFUNCTION("GOOGLETRANSLATE(A1027,""zh"", ""en"")"),"marriage")</f>
        <v>marriage</v>
      </c>
      <c r="D1027" s="4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>
      <c r="A1028" s="1" t="s">
        <v>1960</v>
      </c>
      <c r="B1028" s="1" t="s">
        <v>1961</v>
      </c>
      <c r="C1028" s="1" t="str">
        <f ca="1">IFERROR(__xludf.DUMMYFUNCTION("GOOGLETRANSLATE(A1028,""zh"", ""en"")"),"Lively / lively")</f>
        <v>Lively / lively</v>
      </c>
      <c r="D1028" s="4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>
      <c r="A1029" s="1" t="s">
        <v>1962</v>
      </c>
      <c r="B1029" s="1" t="s">
        <v>1963</v>
      </c>
      <c r="C1029" s="1" t="str">
        <f ca="1">IFERROR(__xludf.DUMMYFUNCTION("GOOGLETRANSLATE(A1029,""zh"", ""en"")"),"Active / active")</f>
        <v>Active / active</v>
      </c>
      <c r="D1029" s="4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>
      <c r="A1030" s="1" t="s">
        <v>1964</v>
      </c>
      <c r="B1030" s="1" t="s">
        <v>1965</v>
      </c>
      <c r="C1030" s="1" t="str">
        <f ca="1">IFERROR(__xludf.DUMMYFUNCTION("GOOGLETRANSLATE(A1030,""zh"", ""en"")"),"matches")</f>
        <v>matches</v>
      </c>
      <c r="D1030" s="4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>
      <c r="A1031" s="1" t="s">
        <v>1966</v>
      </c>
      <c r="B1031" s="1" t="s">
        <v>1967</v>
      </c>
      <c r="C1031" s="1" t="str">
        <f ca="1">IFERROR(__xludf.DUMMYFUNCTION("GOOGLETRANSLATE(A1031,""zh"", ""en"")"),"Food")</f>
        <v>Food</v>
      </c>
      <c r="D1031" s="4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>
      <c r="A1032" s="1" t="s">
        <v>1968</v>
      </c>
      <c r="B1032" s="1" t="s">
        <v>1969</v>
      </c>
      <c r="C1032" s="1" t="str">
        <f ca="1">IFERROR(__xludf.DUMMYFUNCTION("GOOGLETRANSLATE(A1032,""zh"", ""en"")"),"Get / get")</f>
        <v>Get / get</v>
      </c>
      <c r="D1032" s="4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>
      <c r="A1033" s="1" t="s">
        <v>1970</v>
      </c>
      <c r="B1033" s="1" t="s">
        <v>1971</v>
      </c>
      <c r="C1033" s="1" t="str">
        <f ca="1">IFERROR(__xludf.DUMMYFUNCTION("GOOGLETRANSLATE(A1033,""zh"", ""en"")"),"Machine / machine tool")</f>
        <v>Machine / machine tool</v>
      </c>
      <c r="D1033" s="4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>
      <c r="A1034" s="1" t="s">
        <v>1972</v>
      </c>
      <c r="B1034" s="1" t="s">
        <v>1973</v>
      </c>
      <c r="C1034" s="1" t="str">
        <f ca="1">IFERROR(__xludf.DUMMYFUNCTION("GOOGLETRANSLATE(A1034,""zh"", ""en"")"),"Organs / agency")</f>
        <v>Organs / agency</v>
      </c>
      <c r="D1034" s="4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>
      <c r="A1035" s="1" t="s">
        <v>1974</v>
      </c>
      <c r="B1035" s="1" t="s">
        <v>1975</v>
      </c>
      <c r="C1035" s="1" t="str">
        <f ca="1">IFERROR(__xludf.DUMMYFUNCTION("GOOGLETRANSLATE(A1035,""zh"", ""en"")"),"Machinery / Machinery")</f>
        <v>Machinery / Machinery</v>
      </c>
      <c r="D1035" s="4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:26">
      <c r="A1036" s="1" t="s">
        <v>1976</v>
      </c>
      <c r="B1036" s="1" t="s">
        <v>1977</v>
      </c>
      <c r="C1036" s="1" t="str">
        <f ca="1">IFERROR(__xludf.DUMMYFUNCTION("GOOGLETRANSLATE(A1036,""zh"", ""en"")"),"Active / positive")</f>
        <v>Active / positive</v>
      </c>
      <c r="D1036" s="4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:26">
      <c r="A1037" s="1" t="s">
        <v>1978</v>
      </c>
      <c r="B1037" s="1" t="s">
        <v>1979</v>
      </c>
      <c r="C1037" s="1" t="str">
        <f ca="1">IFERROR(__xludf.DUMMYFUNCTION("GOOGLETRANSLATE(A1037,""zh"", ""en"")"),"Positive / enthusiasm")</f>
        <v>Positive / enthusiasm</v>
      </c>
      <c r="D1037" s="4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1:26">
      <c r="A1038" s="1" t="s">
        <v>1980</v>
      </c>
      <c r="B1038" s="1" t="s">
        <v>1981</v>
      </c>
      <c r="C1038" s="1" t="str">
        <f ca="1">IFERROR(__xludf.DUMMYFUNCTION("GOOGLETRANSLATE(A1038,""zh"", ""en"")"),"Accumulate / accumulation")</f>
        <v>Accumulate / accumulation</v>
      </c>
      <c r="D1038" s="4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1:26">
      <c r="A1039" s="1" t="s">
        <v>1982</v>
      </c>
      <c r="B1039" s="1" t="s">
        <v>1983</v>
      </c>
      <c r="C1039" s="1" t="str">
        <f ca="1">IFERROR(__xludf.DUMMYFUNCTION("GOOGLETRANSLATE(A1039,""zh"", ""en"")"),"Excited / excited")</f>
        <v>Excited / excited</v>
      </c>
      <c r="D1039" s="4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spans="1:26">
      <c r="A1040" s="1" t="s">
        <v>1984</v>
      </c>
      <c r="B1040" s="1" t="s">
        <v>1985</v>
      </c>
      <c r="C1040" s="1" t="str">
        <f ca="1">IFERROR(__xludf.DUMMYFUNCTION("GOOGLETRANSLATE(A1040,""zh"", ""en"")"),"fierce")</f>
        <v>fierce</v>
      </c>
      <c r="D1040" s="4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spans="1:26">
      <c r="A1041" s="1" t="s">
        <v>1986</v>
      </c>
      <c r="B1041" s="1" t="s">
        <v>1987</v>
      </c>
      <c r="C1041" s="1" t="str">
        <f ca="1">IFERROR(__xludf.DUMMYFUNCTION("GOOGLETRANSLATE(A1041,""zh"", ""en"")"),"Pass")</f>
        <v>Pass</v>
      </c>
      <c r="D1041" s="4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spans="1:26">
      <c r="A1042" s="1" t="s">
        <v>1988</v>
      </c>
      <c r="B1042" s="1" t="s">
        <v>1989</v>
      </c>
      <c r="C1042" s="1" t="str">
        <f ca="1">IFERROR(__xludf.DUMMYFUNCTION("GOOGLETRANSLATE(A1042,""zh"", ""en"")"),"and")</f>
        <v>and</v>
      </c>
      <c r="D1042" s="4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spans="1:26">
      <c r="A1043" s="1" t="s">
        <v>1990</v>
      </c>
      <c r="B1043" s="1" t="s">
        <v>1991</v>
      </c>
      <c r="C1043" s="1" t="str">
        <f ca="1">IFERROR(__xludf.DUMMYFUNCTION("GOOGLETRANSLATE(A1043,""zh"", ""en"")"),"Time / timely")</f>
        <v>Time / timely</v>
      </c>
      <c r="D1043" s="4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spans="1:26">
      <c r="A1044" s="1" t="s">
        <v>1992</v>
      </c>
      <c r="B1044" s="1" t="s">
        <v>1993</v>
      </c>
      <c r="C1044" s="1" t="str">
        <f ca="1">IFERROR(__xludf.DUMMYFUNCTION("GOOGLETRANSLATE(A1044,""zh"", ""en"")"),"Extreme / extremely")</f>
        <v>Extreme / extremely</v>
      </c>
      <c r="D1044" s="4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spans="1:26">
      <c r="A1045" s="1" t="s">
        <v>1994</v>
      </c>
      <c r="B1045" s="1" t="s">
        <v>1995</v>
      </c>
      <c r="C1045" s="1" t="str">
        <f ca="1">IFERROR(__xludf.DUMMYFUNCTION("GOOGLETRANSLATE(A1045,""zh"", ""en"")"),"hastily")</f>
        <v>hastily</v>
      </c>
      <c r="D1045" s="4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spans="1:26">
      <c r="A1046" s="1" t="s">
        <v>1996</v>
      </c>
      <c r="B1046" s="1" t="s">
        <v>1997</v>
      </c>
      <c r="C1046" s="1" t="str">
        <f ca="1">IFERROR(__xludf.DUMMYFUNCTION("GOOGLETRANSLATE(A1046,""zh"", ""en"")"),"Collective / collective")</f>
        <v>Collective / collective</v>
      </c>
      <c r="D1046" s="4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spans="1:26">
      <c r="A1047" s="1" t="s">
        <v>1998</v>
      </c>
      <c r="B1047" s="1" t="s">
        <v>1999</v>
      </c>
      <c r="C1047" s="1" t="str">
        <f ca="1">IFERROR(__xludf.DUMMYFUNCTION("GOOGLETRANSLATE(A1047,""zh"", ""en"")"),"concentrated")</f>
        <v>concentrated</v>
      </c>
      <c r="D1047" s="4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spans="1:26">
      <c r="A1048" s="1" t="s">
        <v>2000</v>
      </c>
      <c r="B1048" s="1" t="s">
        <v>2001</v>
      </c>
      <c r="C1048" s="1" t="str">
        <f ca="1">IFERROR(__xludf.DUMMYFUNCTION("GOOGLETRANSLATE(A1048,""zh"", ""en"")"),"Almost / almost")</f>
        <v>Almost / almost</v>
      </c>
      <c r="D1048" s="4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 spans="1:26">
      <c r="A1049" s="1" t="s">
        <v>2002</v>
      </c>
      <c r="B1049" s="1" t="s">
        <v>2003</v>
      </c>
      <c r="C1049" s="1" t="str">
        <f ca="1">IFERROR(__xludf.DUMMYFUNCTION("GOOGLETRANSLATE(A1049,""zh"", ""en"")"),"Calculation / calculation")</f>
        <v>Calculation / calculation</v>
      </c>
      <c r="D1049" s="4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 spans="1:26">
      <c r="A1050" s="1" t="s">
        <v>2004</v>
      </c>
      <c r="B1050" s="1" t="s">
        <v>2005</v>
      </c>
      <c r="C1050" s="1" t="str">
        <f ca="1">IFERROR(__xludf.DUMMYFUNCTION("GOOGLETRANSLATE(A1050,""zh"", ""en"")"),"Remember / remember")</f>
        <v>Remember / remember</v>
      </c>
      <c r="D1050" s="4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 spans="1:26">
      <c r="A1051" s="1" t="s">
        <v>2006</v>
      </c>
      <c r="B1051" s="1" t="s">
        <v>2007</v>
      </c>
      <c r="C1051" s="1" t="str">
        <f ca="1">IFERROR(__xludf.DUMMYFUNCTION("GOOGLETRANSLATE(A1051,""zh"", ""en"")"),"Record / record")</f>
        <v>Record / record</v>
      </c>
      <c r="D1051" s="4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spans="1:26">
      <c r="A1052" s="1" t="s">
        <v>2008</v>
      </c>
      <c r="B1052" s="1" t="s">
        <v>2009</v>
      </c>
      <c r="C1052" s="1" t="str">
        <f ca="1">IFERROR(__xludf.DUMMYFUNCTION("GOOGLETRANSLATE(A1052,""zh"", ""en"")"),"Memory / memory")</f>
        <v>Memory / memory</v>
      </c>
      <c r="D1052" s="4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 spans="1:26">
      <c r="A1053" s="1" t="s">
        <v>2010</v>
      </c>
      <c r="B1053" s="1" t="s">
        <v>2011</v>
      </c>
      <c r="C1053" s="1" t="str">
        <f ca="1">IFERROR(__xludf.DUMMYFUNCTION("GOOGLETRANSLATE(A1053,""zh"", ""en"")"),"Reporter / reporter")</f>
        <v>Reporter / reporter</v>
      </c>
      <c r="D1053" s="4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 spans="1:26">
      <c r="A1054" s="1" t="s">
        <v>2012</v>
      </c>
      <c r="B1054" s="1" t="s">
        <v>2013</v>
      </c>
      <c r="C1054" s="1" t="str">
        <f ca="1">IFERROR(__xludf.DUMMYFUNCTION("GOOGLETRANSLATE(A1054,""zh"", ""en"")"),"Discipline / discipline")</f>
        <v>Discipline / discipline</v>
      </c>
      <c r="D1054" s="4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 spans="1:26">
      <c r="A1055" s="1" t="s">
        <v>2014</v>
      </c>
      <c r="B1055" s="1" t="s">
        <v>2015</v>
      </c>
      <c r="C1055" s="1" t="str">
        <f ca="1">IFERROR(__xludf.DUMMYFUNCTION("GOOGLETRANSLATE(A1055,""zh"", ""en"")"),"Memorial / commemoration")</f>
        <v>Memorial / commemoration</v>
      </c>
      <c r="D1055" s="4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 spans="1:26">
      <c r="A1056" s="1" t="s">
        <v>2016</v>
      </c>
      <c r="B1056" s="1" t="s">
        <v>2017</v>
      </c>
      <c r="C1056" s="1" t="str">
        <f ca="1">IFERROR(__xludf.DUMMYFUNCTION("GOOGLETRANSLATE(A1056,""zh"", ""en"")"),"Technician / technician")</f>
        <v>Technician / technician</v>
      </c>
      <c r="D1056" s="4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 spans="1:26">
      <c r="A1057" s="1" t="s">
        <v>2018</v>
      </c>
      <c r="B1057" s="1" t="s">
        <v>2019</v>
      </c>
      <c r="C1057" s="1" t="str">
        <f ca="1">IFERROR(__xludf.DUMMYFUNCTION("GOOGLETRANSLATE(A1057,""zh"", ""en"")"),"Season / season")</f>
        <v>Season / season</v>
      </c>
      <c r="D1057" s="4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 spans="1:26">
      <c r="A1058" s="1" t="s">
        <v>2020</v>
      </c>
      <c r="B1058" s="1" t="s">
        <v>2021</v>
      </c>
      <c r="C1058" s="1" t="str">
        <f ca="1">IFERROR(__xludf.DUMMYFUNCTION("GOOGLETRANSLATE(A1058,""zh"", ""en"")"),"Both ... also ...")</f>
        <v>Both ... also ...</v>
      </c>
      <c r="D1058" s="4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 spans="1:26">
      <c r="A1059" s="1" t="s">
        <v>2022</v>
      </c>
      <c r="B1059" s="1" t="s">
        <v>2023</v>
      </c>
      <c r="C1059" s="1" t="str">
        <f ca="1">IFERROR(__xludf.DUMMYFUNCTION("GOOGLETRANSLATE(A1059,""zh"", ""en"")"),"Both ... again ...")</f>
        <v>Both ... again ...</v>
      </c>
      <c r="D1059" s="4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 spans="1:26">
      <c r="A1060" s="1" t="s">
        <v>2024</v>
      </c>
      <c r="B1060" s="1" t="s">
        <v>2025</v>
      </c>
      <c r="C1060" s="1" t="str">
        <f ca="1">IFERROR(__xludf.DUMMYFUNCTION("GOOGLETRANSLATE(A1060,""zh"", ""en"")"),"since")</f>
        <v>since</v>
      </c>
      <c r="D1060" s="4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 spans="1:26">
      <c r="A1061" s="1" t="s">
        <v>2026</v>
      </c>
      <c r="B1061" s="1" t="s">
        <v>2027</v>
      </c>
      <c r="C1061" s="1" t="str">
        <f ca="1">IFERROR(__xludf.DUMMYFUNCTION("GOOGLETRANSLATE(A1061,""zh"", ""en"")"),"Machining")</f>
        <v>Machining</v>
      </c>
      <c r="D1061" s="4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 spans="1:26">
      <c r="A1062" s="1" t="s">
        <v>2028</v>
      </c>
      <c r="B1062" s="1" t="s">
        <v>2029</v>
      </c>
      <c r="C1062" s="1" t="str">
        <f ca="1">IFERROR(__xludf.DUMMYFUNCTION("GOOGLETRANSLATE(A1062,""zh"", ""en"")"),"Strengthening / strengthen")</f>
        <v>Strengthening / strengthen</v>
      </c>
      <c r="D1062" s="4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 spans="1:26">
      <c r="A1063" s="1" t="s">
        <v>2030</v>
      </c>
      <c r="B1063" s="1" t="s">
        <v>2031</v>
      </c>
      <c r="C1063" s="1" t="str">
        <f ca="1">IFERROR(__xludf.DUMMYFUNCTION("GOOGLETRANSLATE(A1063,""zh"", ""en"")"),"Add")</f>
        <v>Add</v>
      </c>
      <c r="D1063" s="4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</row>
    <row r="1064" spans="1:26">
      <c r="A1064" s="1" t="s">
        <v>2032</v>
      </c>
      <c r="B1064" s="1" t="s">
        <v>2033</v>
      </c>
      <c r="C1064" s="1" t="str">
        <f ca="1">IFERROR(__xludf.DUMMYFUNCTION("GOOGLETRANSLATE(A1064,""zh"", ""en"")"),"Furniture")</f>
        <v>Furniture</v>
      </c>
      <c r="D1064" s="4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</row>
    <row r="1065" spans="1:26">
      <c r="A1065" s="1" t="s">
        <v>2034</v>
      </c>
      <c r="B1065" s="1" t="s">
        <v>2035</v>
      </c>
      <c r="C1065" s="1" t="str">
        <f ca="1">IFERROR(__xludf.DUMMYFUNCTION("GOOGLETRANSLATE(A1065,""zh"", ""en"")"),"Hometown / hometown")</f>
        <v>Hometown / hometown</v>
      </c>
      <c r="D1065" s="4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</row>
    <row r="1066" spans="1:26">
      <c r="A1066" s="1" t="s">
        <v>2036</v>
      </c>
      <c r="B1066" s="1" t="s">
        <v>2037</v>
      </c>
      <c r="C1066" s="1" t="str">
        <f ca="1">IFERROR(__xludf.DUMMYFUNCTION("GOOGLETRANSLATE(A1066,""zh"", ""en"")"),"Price / price")</f>
        <v>Price / price</v>
      </c>
      <c r="D1066" s="4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</row>
    <row r="1067" spans="1:26">
      <c r="A1067" s="1" t="s">
        <v>2038</v>
      </c>
      <c r="B1067" s="1" t="s">
        <v>2039</v>
      </c>
      <c r="C1067" s="1" t="str">
        <f ca="1">IFERROR(__xludf.DUMMYFUNCTION("GOOGLETRANSLATE(A1067,""zh"", ""en"")"),"Value / value")</f>
        <v>Value / value</v>
      </c>
      <c r="D1067" s="4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</row>
    <row r="1068" spans="1:26">
      <c r="A1068" s="1" t="s">
        <v>2040</v>
      </c>
      <c r="B1068" s="1" t="s">
        <v>2041</v>
      </c>
      <c r="C1068" s="1" t="str">
        <f ca="1">IFERROR(__xludf.DUMMYFUNCTION("GOOGLETRANSLATE(A1068,""zh"", ""en"")"),"Fake bars / leave")</f>
        <v>Fake bars / leave</v>
      </c>
      <c r="D1068" s="4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</row>
    <row r="1069" spans="1:26">
      <c r="A1069" s="1" t="s">
        <v>2042</v>
      </c>
      <c r="B1069" s="1" t="s">
        <v>2043</v>
      </c>
      <c r="C1069" s="1" t="str">
        <f ca="1">IFERROR(__xludf.DUMMYFUNCTION("GOOGLETRANSLATE(A1069,""zh"", ""en"")"),"Sharp / sharp")</f>
        <v>Sharp / sharp</v>
      </c>
      <c r="D1069" s="4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</row>
    <row r="1070" spans="1:26">
      <c r="A1070" s="1" t="s">
        <v>2044</v>
      </c>
      <c r="B1070" s="1" t="s">
        <v>2045</v>
      </c>
      <c r="C1070" s="1" t="str">
        <f ca="1">IFERROR(__xludf.DUMMYFUNCTION("GOOGLETRANSLATE(A1070,""zh"", ""en"")"),"Firm / firm")</f>
        <v>Firm / firm</v>
      </c>
      <c r="D1070" s="4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</row>
    <row r="1071" spans="1:26">
      <c r="A1071" s="1" t="s">
        <v>2046</v>
      </c>
      <c r="B1071" s="1" t="s">
        <v>2047</v>
      </c>
      <c r="C1071" s="1" t="str">
        <f ca="1">IFERROR(__xludf.DUMMYFUNCTION("GOOGLETRANSLATE(A1071,""zh"", ""en"")"),"Resolute / resolute")</f>
        <v>Resolute / resolute</v>
      </c>
      <c r="D1071" s="4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</row>
    <row r="1072" spans="1:26">
      <c r="A1072" s="1" t="s">
        <v>2048</v>
      </c>
      <c r="B1072" s="1" t="s">
        <v>2049</v>
      </c>
      <c r="C1072" s="1" t="str">
        <f ca="1">IFERROR(__xludf.DUMMYFUNCTION("GOOGLETRANSLATE(A1072,""zh"", ""en"")"),"Strong / strong")</f>
        <v>Strong / strong</v>
      </c>
      <c r="D1072" s="4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</row>
    <row r="1073" spans="1:26">
      <c r="A1073" s="1" t="s">
        <v>2050</v>
      </c>
      <c r="B1073" s="1" t="s">
        <v>2051</v>
      </c>
      <c r="C1073" s="1" t="str">
        <f ca="1">IFERROR(__xludf.DUMMYFUNCTION("GOOGLETRANSLATE(A1073,""zh"", ""en"")"),"Difficult / arduous")</f>
        <v>Difficult / arduous</v>
      </c>
      <c r="D1073" s="4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</row>
    <row r="1074" spans="1:26">
      <c r="A1074" s="1" t="s">
        <v>2052</v>
      </c>
      <c r="B1074" s="1" t="s">
        <v>2053</v>
      </c>
      <c r="C1074" s="1" t="str">
        <f ca="1">IFERROR(__xludf.DUMMYFUNCTION("GOOGLETRANSLATE(A1074,""zh"", ""en"")"),"Hardship / hard")</f>
        <v>Hardship / hard</v>
      </c>
      <c r="D1074" s="4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</row>
    <row r="1075" spans="1:26">
      <c r="A1075" s="1" t="s">
        <v>2054</v>
      </c>
      <c r="B1075" s="1" t="s">
        <v>2055</v>
      </c>
      <c r="C1075" s="1" t="str">
        <f ca="1">IFERROR(__xludf.DUMMYFUNCTION("GOOGLETRANSLATE(A1075,""zh"", ""en"")"),"Reduce / reduce")</f>
        <v>Reduce / reduce</v>
      </c>
      <c r="D1075" s="4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</row>
    <row r="1076" spans="1:26">
      <c r="A1076" s="1" t="s">
        <v>2056</v>
      </c>
      <c r="B1076" s="1" t="s">
        <v>2057</v>
      </c>
      <c r="C1076" s="1" t="str">
        <f ca="1">IFERROR(__xludf.DUMMYFUNCTION("GOOGLETRANSLATE(A1076,""zh"", ""en"")"),"Reduce / reduce")</f>
        <v>Reduce / reduce</v>
      </c>
      <c r="D1076" s="4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</row>
    <row r="1077" spans="1:26">
      <c r="A1077" s="1" t="s">
        <v>2058</v>
      </c>
      <c r="B1077" s="1" t="s">
        <v>2059</v>
      </c>
      <c r="C1077" s="1" t="str">
        <f ca="1">IFERROR(__xludf.DUMMYFUNCTION("GOOGLETRANSLATE(A1077,""zh"", ""en"")"),"set up")</f>
        <v>set up</v>
      </c>
      <c r="D1077" s="4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</row>
    <row r="1078" spans="1:26">
      <c r="A1078" s="1" t="s">
        <v>2060</v>
      </c>
      <c r="B1078" s="1" t="s">
        <v>2061</v>
      </c>
      <c r="C1078" s="1" t="str">
        <f ca="1">IFERROR(__xludf.DUMMYFUNCTION("GOOGLETRANSLATE(A1078,""zh"", ""en"")"),"Recommendation / suggestion")</f>
        <v>Recommendation / suggestion</v>
      </c>
      <c r="D1078" s="4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</row>
    <row r="1079" spans="1:26">
      <c r="A1079" s="1" t="s">
        <v>2062</v>
      </c>
      <c r="B1079" s="1" t="s">
        <v>2063</v>
      </c>
      <c r="C1079" s="1" t="str">
        <f ca="1">IFERROR(__xludf.DUMMYFUNCTION("GOOGLETRANSLATE(A1079,""zh"", ""en"")"),"Architecture")</f>
        <v>Architecture</v>
      </c>
      <c r="D1079" s="4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</row>
    <row r="1080" spans="1:26">
      <c r="A1080" s="1" t="s">
        <v>2064</v>
      </c>
      <c r="B1080" s="1" t="s">
        <v>2065</v>
      </c>
      <c r="C1080" s="1" t="str">
        <f ca="1">IFERROR(__xludf.DUMMYFUNCTION("GOOGLETRANSLATE(A1080,""zh"", ""en"")"),"Gradually / gradually")</f>
        <v>Gradually / gradually</v>
      </c>
      <c r="D1080" s="4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</row>
    <row r="1081" spans="1:26">
      <c r="A1081" s="1" t="s">
        <v>2066</v>
      </c>
      <c r="B1081" s="1" t="s">
        <v>2067</v>
      </c>
      <c r="C1081" s="1" t="str">
        <f ca="1">IFERROR(__xludf.DUMMYFUNCTION("GOOGLETRANSLATE(A1081,""zh"", ""en"")"),"Will / will")</f>
        <v>Will / will</v>
      </c>
      <c r="D1081" s="4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</row>
    <row r="1082" spans="1:26">
      <c r="A1082" s="1" t="s">
        <v>2068</v>
      </c>
      <c r="B1082" s="1" t="s">
        <v>2069</v>
      </c>
      <c r="C1082" s="1" t="str">
        <f ca="1">IFERROR(__xludf.DUMMYFUNCTION("GOOGLETRANSLATE(A1082,""zh"", ""en"")"),"Speech / speech")</f>
        <v>Speech / speech</v>
      </c>
      <c r="D1082" s="4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</row>
    <row r="1083" spans="1:26">
      <c r="A1083" s="1" t="s">
        <v>2070</v>
      </c>
      <c r="B1083" s="1" t="s">
        <v>2071</v>
      </c>
      <c r="C1083" s="1" t="str">
        <f ca="1">IFERROR(__xludf.DUMMYFUNCTION("GOOGLETRANSLATE(A1083,""zh"", ""en"")"),"Lecture / lecture")</f>
        <v>Lecture / lecture</v>
      </c>
      <c r="D1083" s="4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</row>
    <row r="1084" spans="1:26">
      <c r="A1084" s="1" t="s">
        <v>2072</v>
      </c>
      <c r="B1084" s="1" t="s">
        <v>2073</v>
      </c>
      <c r="C1084" s="1" t="str">
        <f ca="1">IFERROR(__xludf.DUMMYFUNCTION("GOOGLETRANSLATE(A1084,""zh"", ""en"")"),"Scholarship / scholarship")</f>
        <v>Scholarship / scholarship</v>
      </c>
      <c r="D1084" s="4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</row>
    <row r="1085" spans="1:26">
      <c r="A1085" s="1" t="s">
        <v>2074</v>
      </c>
      <c r="B1085" s="1" t="s">
        <v>2075</v>
      </c>
      <c r="C1085" s="1" t="str">
        <f ca="1">IFERROR(__xludf.DUMMYFUNCTION("GOOGLETRANSLATE(A1085,""zh"", ""en"")"),"reduce")</f>
        <v>reduce</v>
      </c>
      <c r="D1085" s="4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</row>
    <row r="1086" spans="1:26">
      <c r="A1086" s="1" t="s">
        <v>2076</v>
      </c>
      <c r="B1086" s="1" t="s">
        <v>2077</v>
      </c>
      <c r="C1086" s="1" t="str">
        <f ca="1">IFERROR(__xludf.DUMMYFUNCTION("GOOGLETRANSLATE(A1086,""zh"", ""en"")"),"Soy sauce / soy sauce")</f>
        <v>Soy sauce / soy sauce</v>
      </c>
      <c r="D1086" s="4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</row>
    <row r="1087" spans="1:26">
      <c r="A1087" s="1" t="s">
        <v>2078</v>
      </c>
      <c r="B1087" s="1" t="s">
        <v>2079</v>
      </c>
      <c r="C1087" s="1" t="str">
        <f ca="1">IFERROR(__xludf.DUMMYFUNCTION("GOOGLETRANSLATE(A1087,""zh"", ""en"")"),"Exchange / exchange")</f>
        <v>Exchange / exchange</v>
      </c>
      <c r="D1087" s="4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</row>
    <row r="1088" spans="1:26">
      <c r="A1088" s="1" t="s">
        <v>2080</v>
      </c>
      <c r="B1088" s="1" t="s">
        <v>2081</v>
      </c>
      <c r="C1088" s="1" t="str">
        <f ca="1">IFERROR(__xludf.DUMMYFUNCTION("GOOGLETRANSLATE(A1088,""zh"", ""en"")"),"Communicative / communication")</f>
        <v>Communicative / communication</v>
      </c>
      <c r="D1088" s="4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</row>
    <row r="1089" spans="1:26">
      <c r="A1089" s="1" t="s">
        <v>2082</v>
      </c>
      <c r="B1089" s="1" t="s">
        <v>2083</v>
      </c>
      <c r="C1089" s="1" t="str">
        <f ca="1">IFERROR(__xludf.DUMMYFUNCTION("GOOGLETRANSLATE(A1089,""zh"", ""en"")"),"communicate with")</f>
        <v>communicate with</v>
      </c>
      <c r="D1089" s="4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</row>
    <row r="1090" spans="1:26">
      <c r="A1090" s="1" t="s">
        <v>2084</v>
      </c>
      <c r="B1090" s="1" t="s">
        <v>2085</v>
      </c>
      <c r="C1090" s="1" t="str">
        <f ca="1">IFERROR(__xludf.DUMMYFUNCTION("GOOGLETRANSLATE(A1090,""zh"", ""en"")"),"traffic")</f>
        <v>traffic</v>
      </c>
      <c r="D1090" s="4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</row>
    <row r="1091" spans="1:26">
      <c r="A1091" s="1" t="s">
        <v>2086</v>
      </c>
      <c r="B1091" s="1" t="s">
        <v>2087</v>
      </c>
      <c r="C1091" s="1" t="str">
        <f ca="1">IFERROR(__xludf.DUMMYFUNCTION("GOOGLETRANSLATE(A1091,""zh"", ""en"")"),"Suburban / suburban")</f>
        <v>Suburban / suburban</v>
      </c>
      <c r="D1091" s="4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</row>
    <row r="1092" spans="1:26">
      <c r="A1092" s="1" t="s">
        <v>2088</v>
      </c>
      <c r="B1092" s="1" t="s">
        <v>2089</v>
      </c>
      <c r="C1092" s="1" t="str">
        <f ca="1">IFERROR(__xludf.DUMMYFUNCTION("GOOGLETRANSLATE(A1092,""zh"", ""en"")"),"Pride / pride")</f>
        <v>Pride / pride</v>
      </c>
      <c r="D1092" s="4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</row>
    <row r="1093" spans="1:26">
      <c r="A1093" s="1" t="s">
        <v>2090</v>
      </c>
      <c r="B1093" s="1" t="s">
        <v>2091</v>
      </c>
      <c r="C1093" s="1" t="str">
        <f ca="1">IFERROR(__xludf.DUMMYFUNCTION("GOOGLETRANSLATE(A1093,""zh"", ""en"")"),"Be called")</f>
        <v>Be called</v>
      </c>
      <c r="D1093" s="4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</row>
    <row r="1094" spans="1:26">
      <c r="A1094" s="1" t="s">
        <v>2092</v>
      </c>
      <c r="B1094" s="1" t="s">
        <v>2093</v>
      </c>
      <c r="C1094" s="1" t="str">
        <f ca="1">IFERROR(__xludf.DUMMYFUNCTION("GOOGLETRANSLATE(A1094,""zh"", ""en"")"),"Teaching materials")</f>
        <v>Teaching materials</v>
      </c>
      <c r="D1094" s="4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</row>
    <row r="1095" spans="1:26">
      <c r="A1095" s="1" t="s">
        <v>2094</v>
      </c>
      <c r="B1095" s="1" t="s">
        <v>2095</v>
      </c>
      <c r="C1095" s="1" t="str">
        <f ca="1">IFERROR(__xludf.DUMMYFUNCTION("GOOGLETRANSLATE(A1095,""zh"", ""en"")"),"Teacher / teacher")</f>
        <v>Teacher / teacher</v>
      </c>
      <c r="D1095" s="4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</row>
    <row r="1096" spans="1:26">
      <c r="A1096" s="1" t="s">
        <v>2096</v>
      </c>
      <c r="B1096" s="1" t="s">
        <v>2097</v>
      </c>
      <c r="C1096" s="1" t="str">
        <f ca="1">IFERROR(__xludf.DUMMYFUNCTION("GOOGLETRANSLATE(A1096,""zh"", ""en"")"),"professor")</f>
        <v>professor</v>
      </c>
      <c r="D1096" s="4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</row>
    <row r="1097" spans="1:26">
      <c r="A1097" s="1" t="s">
        <v>2098</v>
      </c>
      <c r="B1097" s="1" t="s">
        <v>2099</v>
      </c>
      <c r="C1097" s="1" t="str">
        <f ca="1">IFERROR(__xludf.DUMMYFUNCTION("GOOGLETRANSLATE(A1097,""zh"", ""en"")"),"Teaching / teaching")</f>
        <v>Teaching / teaching</v>
      </c>
      <c r="D1097" s="4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</row>
    <row r="1098" spans="1:26">
      <c r="A1098" s="1" t="s">
        <v>2100</v>
      </c>
      <c r="B1098" s="1" t="s">
        <v>2101</v>
      </c>
      <c r="C1098" s="1" t="str">
        <f ca="1">IFERROR(__xludf.DUMMYFUNCTION("GOOGLETRANSLATE(A1098,""zh"", ""en"")"),"Lesson / lesson")</f>
        <v>Lesson / lesson</v>
      </c>
      <c r="D1098" s="4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</row>
    <row r="1099" spans="1:26">
      <c r="A1099" s="1" t="s">
        <v>2102</v>
      </c>
      <c r="B1099" s="1" t="s">
        <v>2103</v>
      </c>
      <c r="C1099" s="1" t="str">
        <f ca="1">IFERROR(__xludf.DUMMYFUNCTION("GOOGLETRANSLATE(A1099,""zh"", ""en"")"),"Faculty")</f>
        <v>Faculty</v>
      </c>
      <c r="D1099" s="4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</row>
    <row r="1100" spans="1:26">
      <c r="A1100" s="1" t="s">
        <v>2104</v>
      </c>
      <c r="B1100" s="1" t="s">
        <v>2105</v>
      </c>
      <c r="C1100" s="1" t="str">
        <f ca="1">IFERROR(__xludf.DUMMYFUNCTION("GOOGLETRANSLATE(A1100,""zh"", ""en"")"),"Stage / stage")</f>
        <v>Stage / stage</v>
      </c>
      <c r="D1100" s="4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</row>
    <row r="1101" spans="1:26">
      <c r="A1101" s="1" t="s">
        <v>2106</v>
      </c>
      <c r="B1101" s="1" t="s">
        <v>2107</v>
      </c>
      <c r="C1101" s="1" t="str">
        <f ca="1">IFERROR(__xludf.DUMMYFUNCTION("GOOGLETRANSLATE(A1101,""zh"", ""en"")"),"Class / class")</f>
        <v>Class / class</v>
      </c>
      <c r="D1101" s="4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</row>
    <row r="1102" spans="1:26">
      <c r="A1102" s="1" t="s">
        <v>2108</v>
      </c>
      <c r="B1102" s="1" t="s">
        <v>2109</v>
      </c>
      <c r="C1102" s="1" t="str">
        <f ca="1">IFERROR(__xludf.DUMMYFUNCTION("GOOGLETRANSLATE(A1102,""zh"", ""en"")"),"Contact / contact")</f>
        <v>Contact / contact</v>
      </c>
      <c r="D1102" s="4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</row>
    <row r="1103" spans="1:26">
      <c r="A1103" s="1" t="s">
        <v>2110</v>
      </c>
      <c r="B1103" s="1" t="s">
        <v>2111</v>
      </c>
      <c r="C1103" s="1" t="str">
        <f ca="1">IFERROR(__xludf.DUMMYFUNCTION("GOOGLETRANSLATE(A1103,""zh"", ""en"")"),"Reception")</f>
        <v>Reception</v>
      </c>
      <c r="D1103" s="4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</row>
    <row r="1104" spans="1:26">
      <c r="A1104" s="1" t="s">
        <v>2112</v>
      </c>
      <c r="B1104" s="1" t="s">
        <v>2113</v>
      </c>
      <c r="C1104" s="1" t="str">
        <f ca="1">IFERROR(__xludf.DUMMYFUNCTION("GOOGLETRANSLATE(A1104,""zh"", ""en"")"),"Receive")</f>
        <v>Receive</v>
      </c>
      <c r="D1104" s="4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</row>
    <row r="1105" spans="1:26">
      <c r="A1105" s="1" t="s">
        <v>2114</v>
      </c>
      <c r="B1105" s="1" t="s">
        <v>2115</v>
      </c>
      <c r="C1105" s="1" t="str">
        <f ca="1">IFERROR(__xludf.DUMMYFUNCTION("GOOGLETRANSLATE(A1105,""zh"", ""en"")"),"Interview / interview")</f>
        <v>Interview / interview</v>
      </c>
      <c r="D1105" s="4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</row>
    <row r="1106" spans="1:26">
      <c r="A1106" s="1" t="s">
        <v>2116</v>
      </c>
      <c r="B1106" s="1" t="s">
        <v>2117</v>
      </c>
      <c r="C1106" s="1" t="str">
        <f ca="1">IFERROR(__xludf.DUMMYFUNCTION("GOOGLETRANSLATE(A1106,""zh"", ""en"")"),"Close")</f>
        <v>Close</v>
      </c>
      <c r="D1106" s="4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</row>
    <row r="1107" spans="1:26">
      <c r="A1107" s="1" t="s">
        <v>2118</v>
      </c>
      <c r="B1107" s="1" t="s">
        <v>2119</v>
      </c>
      <c r="C1107" s="1" t="str">
        <f ca="1">IFERROR(__xludf.DUMMYFUNCTION("GOOGLETRANSLATE(A1107,""zh"", ""en"")"),"accept")</f>
        <v>accept</v>
      </c>
      <c r="D1107" s="4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</row>
    <row r="1108" spans="1:26">
      <c r="A1108" s="1" t="s">
        <v>2120</v>
      </c>
      <c r="B1108" s="1" t="s">
        <v>2113</v>
      </c>
      <c r="C1108" s="1" t="str">
        <f ca="1">IFERROR(__xludf.DUMMYFUNCTION("GOOGLETRANSLATE(A1108,""zh"", ""en"")"),"street")</f>
        <v>street</v>
      </c>
      <c r="D1108" s="4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</row>
    <row r="1109" spans="1:26">
      <c r="A1109" s="1" t="s">
        <v>2121</v>
      </c>
      <c r="B1109" s="1" t="s">
        <v>2122</v>
      </c>
      <c r="C1109" s="1" t="str">
        <f ca="1">IFERROR(__xludf.DUMMYFUNCTION("GOOGLETRANSLATE(A1109,""zh"", ""en"")"),"Save / save")</f>
        <v>Save / save</v>
      </c>
      <c r="D1109" s="4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</row>
    <row r="1110" spans="1:26">
      <c r="A1110" s="1" t="s">
        <v>2123</v>
      </c>
      <c r="B1110" s="1" t="s">
        <v>2124</v>
      </c>
      <c r="C1110" s="1" t="str">
        <f ca="1">IFERROR(__xludf.DUMMYFUNCTION("GOOGLETRANSLATE(A1110,""zh"", ""en"")"),"Save / save")</f>
        <v>Save / save</v>
      </c>
      <c r="D1110" s="4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</row>
    <row r="1111" spans="1:26">
      <c r="A1111" s="1" t="s">
        <v>2125</v>
      </c>
      <c r="B1111" s="1" t="s">
        <v>2126</v>
      </c>
      <c r="C1111" s="1" t="str">
        <f ca="1">IFERROR(__xludf.DUMMYFUNCTION("GOOGLETRANSLATE(A1111,""zh"", ""en"")"),"Structure / structure")</f>
        <v>Structure / structure</v>
      </c>
      <c r="D1111" s="4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</row>
    <row r="1112" spans="1:26">
      <c r="A1112" s="1" t="s">
        <v>2127</v>
      </c>
      <c r="B1112" s="1" t="s">
        <v>2128</v>
      </c>
      <c r="C1112" s="1" t="str">
        <f ca="1">IFERROR(__xludf.DUMMYFUNCTION("GOOGLETRANSLATE(A1112,""zh"", ""en"")"),"Combination / combination")</f>
        <v>Combination / combination</v>
      </c>
      <c r="D1112" s="4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</row>
    <row r="1113" spans="1:26">
      <c r="A1113" s="1" t="s">
        <v>2129</v>
      </c>
      <c r="B1113" s="1" t="s">
        <v>2130</v>
      </c>
      <c r="C1113" s="1" t="str">
        <f ca="1">IFERROR(__xludf.DUMMYFUNCTION("GOOGLETRANSLATE(A1113,""zh"", ""en"")"),"Marriage / marriage")</f>
        <v>Marriage / marriage</v>
      </c>
      <c r="D1113" s="4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</row>
    <row r="1114" spans="1:26">
      <c r="A1114" s="1" t="s">
        <v>2131</v>
      </c>
      <c r="B1114" s="1" t="s">
        <v>2132</v>
      </c>
      <c r="C1114" s="1" t="str">
        <f ca="1">IFERROR(__xludf.DUMMYFUNCTION("GOOGLETRANSLATE(A1114,""zh"", ""en"")"),"Conclusion / conclusion")</f>
        <v>Conclusion / conclusion</v>
      </c>
      <c r="D1114" s="4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</row>
    <row r="1115" spans="1:26">
      <c r="A1115" s="1" t="s">
        <v>2133</v>
      </c>
      <c r="B1115" s="1" t="s">
        <v>2134</v>
      </c>
      <c r="C1115" s="1" t="str">
        <f ca="1">IFERROR(__xludf.DUMMYFUNCTION("GOOGLETRANSLATE(A1115,""zh"", ""en"")"),"Strong / strong")</f>
        <v>Strong / strong</v>
      </c>
      <c r="D1115" s="4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</row>
    <row r="1116" spans="1:26">
      <c r="A1116" s="1" t="s">
        <v>2135</v>
      </c>
      <c r="B1116" s="1" t="s">
        <v>2136</v>
      </c>
      <c r="C1116" s="1" t="str">
        <f ca="1">IFERROR(__xludf.DUMMYFUNCTION("GOOGLETRANSLATE(A1116,""zh"", ""en"")"),"answer")</f>
        <v>answer</v>
      </c>
      <c r="D1116" s="4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</row>
    <row r="1117" spans="1:26">
      <c r="A1117" s="1" t="s">
        <v>2137</v>
      </c>
      <c r="B1117" s="1" t="s">
        <v>2138</v>
      </c>
      <c r="C1117" s="1" t="str">
        <f ca="1">IFERROR(__xludf.DUMMYFUNCTION("GOOGLETRANSLATE(A1117,""zh"", ""en"")"),"liberation")</f>
        <v>liberation</v>
      </c>
      <c r="D1117" s="4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</row>
    <row r="1118" spans="1:26">
      <c r="A1118" s="1" t="s">
        <v>2139</v>
      </c>
      <c r="B1118" s="1" t="s">
        <v>2140</v>
      </c>
      <c r="C1118" s="1" t="str">
        <f ca="1">IFERROR(__xludf.DUMMYFUNCTION("GOOGLETRANSLATE(A1118,""zh"", ""en"")"),"Explanation / explanation")</f>
        <v>Explanation / explanation</v>
      </c>
      <c r="D1118" s="4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</row>
    <row r="1119" spans="1:26">
      <c r="A1119" s="1" t="s">
        <v>2141</v>
      </c>
      <c r="B1119" s="1" t="s">
        <v>2142</v>
      </c>
      <c r="C1119" s="1" t="str">
        <f ca="1">IFERROR(__xludf.DUMMYFUNCTION("GOOGLETRANSLATE(A1119,""zh"", ""en"")"),"In the future / in the future")</f>
        <v>In the future / in the future</v>
      </c>
      <c r="D1119" s="4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</row>
    <row r="1120" spans="1:26">
      <c r="A1120" s="1" t="s">
        <v>2143</v>
      </c>
      <c r="B1120" s="1" t="s">
        <v>2144</v>
      </c>
      <c r="C1120" s="1" t="str">
        <f ca="1">IFERROR(__xludf.DUMMYFUNCTION("GOOGLETRANSLATE(A1120,""zh"", ""en"")"),"Metal / metal")</f>
        <v>Metal / metal</v>
      </c>
      <c r="D1120" s="4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</row>
    <row r="1121" spans="1:26">
      <c r="A1121" s="1" t="s">
        <v>2145</v>
      </c>
      <c r="B1121" s="1" t="s">
        <v>2146</v>
      </c>
      <c r="C1121" s="1" t="str">
        <f ca="1">IFERROR(__xludf.DUMMYFUNCTION("GOOGLETRANSLATE(A1121,""zh"", ""en"")"),"Just / only")</f>
        <v>Just / only</v>
      </c>
      <c r="D1121" s="4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</row>
    <row r="1122" spans="1:26">
      <c r="A1122" s="1" t="s">
        <v>2147</v>
      </c>
      <c r="B1122" s="1" t="s">
        <v>2148</v>
      </c>
      <c r="C1122" s="1" t="str">
        <f ca="1">IFERROR(__xludf.DUMMYFUNCTION("GOOGLETRANSLATE(A1122,""zh"", ""en"")"),"Despite")</f>
        <v>Despite</v>
      </c>
      <c r="D1122" s="4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</row>
    <row r="1123" spans="1:26">
      <c r="A1123" s="1" t="s">
        <v>2149</v>
      </c>
      <c r="B1123" s="1" t="s">
        <v>2150</v>
      </c>
      <c r="C1123" s="1" t="str">
        <f ca="1">IFERROR(__xludf.DUMMYFUNCTION("GOOGLETRANSLATE(A1123,""zh"", ""en"")"),"Try to do so as much as possible")</f>
        <v>Try to do so as much as possible</v>
      </c>
      <c r="D1123" s="4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</row>
    <row r="1124" spans="1:26">
      <c r="A1124" s="1" t="s">
        <v>2151</v>
      </c>
      <c r="B1124" s="1" t="s">
        <v>2152</v>
      </c>
      <c r="C1124" s="1" t="str">
        <f ca="1">IFERROR(__xludf.DUMMYFUNCTION("GOOGLETRANSLATE(A1124,""zh"", ""en"")"),"Recently / recently")</f>
        <v>Recently / recently</v>
      </c>
      <c r="D1124" s="4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</row>
    <row r="1125" spans="1:26">
      <c r="A1125" s="1" t="s">
        <v>2153</v>
      </c>
      <c r="B1125" s="1" t="s">
        <v>2154</v>
      </c>
      <c r="C1125" s="1" t="str">
        <f ca="1">IFERROR(__xludf.DUMMYFUNCTION("GOOGLETRANSLATE(A1125,""zh"", ""en"")"),"Progress / progress")</f>
        <v>Progress / progress</v>
      </c>
      <c r="D1125" s="4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</row>
    <row r="1126" spans="1:26">
      <c r="A1126" s="1" t="s">
        <v>2155</v>
      </c>
      <c r="B1126" s="1" t="s">
        <v>2156</v>
      </c>
      <c r="C1126" s="1" t="str">
        <f ca="1">IFERROR(__xludf.DUMMYFUNCTION("GOOGLETRANSLATE(A1126,""zh"", ""en"")"),"Attack / attack")</f>
        <v>Attack / attack</v>
      </c>
      <c r="D1126" s="4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</row>
    <row r="1127" spans="1:26">
      <c r="A1127" s="1" t="s">
        <v>2157</v>
      </c>
      <c r="B1127" s="1" t="s">
        <v>2158</v>
      </c>
      <c r="C1127" s="1" t="str">
        <f ca="1">IFERROR(__xludf.DUMMYFUNCTION("GOOGLETRANSLATE(A1127,""zh"", ""en"")"),"Evolution / evolution")</f>
        <v>Evolution / evolution</v>
      </c>
      <c r="D1127" s="4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</row>
    <row r="1128" spans="1:26">
      <c r="A1128" s="1" t="s">
        <v>2159</v>
      </c>
      <c r="B1128" s="1" t="s">
        <v>2160</v>
      </c>
      <c r="C1128" s="1" t="str">
        <f ca="1">IFERROR(__xludf.DUMMYFUNCTION("GOOGLETRANSLATE(A1128,""zh"", ""en"")"),"Import / import")</f>
        <v>Import / import</v>
      </c>
      <c r="D1128" s="4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</row>
    <row r="1129" spans="1:26">
      <c r="A1129" s="1" t="s">
        <v>2161</v>
      </c>
      <c r="B1129" s="1" t="s">
        <v>2162</v>
      </c>
      <c r="C1129" s="1" t="str">
        <f ca="1">IFERROR(__xludf.DUMMYFUNCTION("GOOGLETRANSLATE(A1129,""zh"", ""en"")"),"Enter / enter")</f>
        <v>Enter / enter</v>
      </c>
      <c r="D1129" s="4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</row>
    <row r="1130" spans="1:26">
      <c r="A1130" s="1" t="s">
        <v>2163</v>
      </c>
      <c r="B1130" s="1" t="s">
        <v>2164</v>
      </c>
      <c r="C1130" s="1" t="str">
        <f ca="1">IFERROR(__xludf.DUMMYFUNCTION("GOOGLETRANSLATE(A1130,""zh"", ""en"")"),"Training / training")</f>
        <v>Training / training</v>
      </c>
      <c r="D1130" s="4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</row>
    <row r="1131" spans="1:26">
      <c r="A1131" s="1" t="s">
        <v>2165</v>
      </c>
      <c r="B1131" s="1" t="s">
        <v>2166</v>
      </c>
      <c r="C1131" s="1" t="str">
        <f ca="1">IFERROR(__xludf.DUMMYFUNCTION("GOOGLETRANSLATE(A1131,""zh"", ""en"")"),"Further / further")</f>
        <v>Further / further</v>
      </c>
      <c r="D1131" s="4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</row>
    <row r="1132" spans="1:26">
      <c r="A1132" s="1" t="s">
        <v>2167</v>
      </c>
      <c r="B1132" s="1" t="s">
        <v>2168</v>
      </c>
      <c r="C1132" s="1" t="str">
        <f ca="1">IFERROR(__xludf.DUMMYFUNCTION("GOOGLETRANSLATE(A1132,""zh"", ""en"")"),"Prohibit")</f>
        <v>Prohibit</v>
      </c>
      <c r="D1132" s="4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</row>
    <row r="1133" spans="1:26">
      <c r="A1133" s="1" t="s">
        <v>2169</v>
      </c>
      <c r="B1133" s="1" t="s">
        <v>2170</v>
      </c>
      <c r="C1133" s="1" t="str">
        <f ca="1">IFERROR(__xludf.DUMMYFUNCTION("GOOGLETRANSLATE(A1133,""zh"", ""en"")"),"Peking Opera / Peking Opera")</f>
        <v>Peking Opera / Peking Opera</v>
      </c>
      <c r="D1133" s="4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</row>
    <row r="1134" spans="1:26">
      <c r="A1134" s="1" t="s">
        <v>2171</v>
      </c>
      <c r="B1134" s="1" t="s">
        <v>2172</v>
      </c>
      <c r="C1134" s="1" t="str">
        <f ca="1">IFERROR(__xludf.DUMMYFUNCTION("GOOGLETRANSLATE(A1134,""zh"", ""en"")"),"Manager / manager")</f>
        <v>Manager / manager</v>
      </c>
      <c r="D1134" s="4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</row>
    <row r="1135" spans="1:26">
      <c r="A1135" s="1" t="s">
        <v>2173</v>
      </c>
      <c r="B1135" s="1" t="s">
        <v>2174</v>
      </c>
      <c r="C1135" s="1" t="str">
        <f ca="1">IFERROR(__xludf.DUMMYFUNCTION("GOOGLETRANSLATE(A1135,""zh"", ""en"")"),"Experience / experience")</f>
        <v>Experience / experience</v>
      </c>
      <c r="D1135" s="4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</row>
    <row r="1136" spans="1:26">
      <c r="A1136" s="1" t="s">
        <v>2175</v>
      </c>
      <c r="B1136" s="1" t="s">
        <v>2174</v>
      </c>
      <c r="C1136" s="1" t="str">
        <f ca="1">IFERROR(__xludf.DUMMYFUNCTION("GOOGLETRANSLATE(A1136,""zh"", ""en"")"),"energy")</f>
        <v>energy</v>
      </c>
      <c r="D1136" s="4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</row>
    <row r="1137" spans="1:26">
      <c r="A1137" s="1" t="s">
        <v>2176</v>
      </c>
      <c r="B1137" s="1" t="s">
        <v>2177</v>
      </c>
      <c r="C1137" s="1" t="str">
        <f ca="1">IFERROR(__xludf.DUMMYFUNCTION("GOOGLETRANSLATE(A1137,""zh"", ""en"")"),"Policemen")</f>
        <v>Policemen</v>
      </c>
      <c r="D1137" s="4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</row>
    <row r="1138" spans="1:26">
      <c r="A1138" s="1" t="s">
        <v>2178</v>
      </c>
      <c r="B1138" s="1" t="s">
        <v>2179</v>
      </c>
      <c r="C1138" s="1" t="str">
        <f ca="1">IFERROR(__xludf.DUMMYFUNCTION("GOOGLETRANSLATE(A1138,""zh"", ""en"")"),"Competition / competition")</f>
        <v>Competition / competition</v>
      </c>
      <c r="D1138" s="4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</row>
    <row r="1139" spans="1:26">
      <c r="A1139" s="1" t="s">
        <v>2180</v>
      </c>
      <c r="B1139" s="1" t="s">
        <v>2181</v>
      </c>
      <c r="C1139" s="1" t="str">
        <f ca="1">IFERROR(__xludf.DUMMYFUNCTION("GOOGLETRANSLATE(A1139,""zh"", ""en"")"),"Love / love")</f>
        <v>Love / love</v>
      </c>
      <c r="D1139" s="4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</row>
    <row r="1140" spans="1:26">
      <c r="A1140" s="1" t="s">
        <v>2182</v>
      </c>
      <c r="B1140" s="1" t="s">
        <v>2183</v>
      </c>
      <c r="C1140" s="1" t="str">
        <f ca="1">IFERROR(__xludf.DUMMYFUNCTION("GOOGLETRANSLATE(A1140,""zh"", ""en"")"),"Salute / salute")</f>
        <v>Salute / salute</v>
      </c>
      <c r="D1140" s="4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</row>
    <row r="1141" spans="1:26">
      <c r="A1141" s="1" t="s">
        <v>2184</v>
      </c>
      <c r="B1141" s="1" t="s">
        <v>2185</v>
      </c>
      <c r="C1141" s="1" t="str">
        <f ca="1">IFERROR(__xludf.DUMMYFUNCTION("GOOGLETRANSLATE(A1141,""zh"", ""en"")"),"Mirror / mirror")</f>
        <v>Mirror / mirror</v>
      </c>
      <c r="D1141" s="4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</row>
    <row r="1142" spans="1:26">
      <c r="A1142" s="1" t="s">
        <v>2186</v>
      </c>
      <c r="B1142" s="1" t="s">
        <v>2187</v>
      </c>
      <c r="C1142" s="1" t="str">
        <f ca="1">IFERROR(__xludf.DUMMYFUNCTION("GOOGLETRANSLATE(A1142,""zh"", ""en"")"),"Correct / correct")</f>
        <v>Correct / correct</v>
      </c>
      <c r="D1142" s="4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</row>
    <row r="1143" spans="1:26">
      <c r="A1143" s="1" t="s">
        <v>2188</v>
      </c>
      <c r="B1143" s="1" t="s">
        <v>2189</v>
      </c>
      <c r="C1143" s="1" t="str">
        <f ca="1">IFERROR(__xludf.DUMMYFUNCTION("GOOGLETRANSLATE(A1143,""zh"", ""en"")"),"exactly")</f>
        <v>exactly</v>
      </c>
      <c r="D1143" s="4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</row>
    <row r="1144" spans="1:26">
      <c r="A1144" s="1" t="s">
        <v>2190</v>
      </c>
      <c r="B1144" s="1" t="s">
        <v>2191</v>
      </c>
      <c r="C1144" s="1" t="str">
        <f ca="1">IFERROR(__xludf.DUMMYFUNCTION("GOOGLETRANSLATE(A1144,""zh"", ""en"")"),"Be")</f>
        <v>Be</v>
      </c>
      <c r="D1144" s="4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</row>
    <row r="1145" spans="1:26">
      <c r="A1145" s="1" t="s">
        <v>2192</v>
      </c>
      <c r="B1145" s="1" t="s">
        <v>2193</v>
      </c>
      <c r="C1145" s="1" t="str">
        <f ca="1">IFERROR(__xludf.DUMMYFUNCTION("GOOGLETRANSLATE(A1145,""zh"", ""en"")"),"Secretary / Director")</f>
        <v>Secretary / Director</v>
      </c>
      <c r="D1145" s="4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</row>
    <row r="1146" spans="1:26">
      <c r="A1146" s="1" t="s">
        <v>2194</v>
      </c>
      <c r="B1146" s="1" t="s">
        <v>2195</v>
      </c>
      <c r="C1146" s="1" t="str">
        <f ca="1">IFERROR(__xludf.DUMMYFUNCTION("GOOGLETRANSLATE(A1146,""zh"", ""en"")"),"Hold / hold")</f>
        <v>Hold / hold</v>
      </c>
      <c r="D1146" s="4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</row>
    <row r="1147" spans="1:26">
      <c r="A1147" s="1" t="s">
        <v>2196</v>
      </c>
      <c r="B1147" s="1" t="s">
        <v>2197</v>
      </c>
      <c r="C1147" s="1" t="str">
        <f ca="1">IFERROR(__xludf.DUMMYFUNCTION("GOOGLETRANSLATE(A1147,""zh"", ""en"")"),"huge")</f>
        <v>huge</v>
      </c>
      <c r="D1147" s="4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</row>
    <row r="1148" spans="1:26">
      <c r="A1148" s="1" t="s">
        <v>2198</v>
      </c>
      <c r="B1148" s="1" t="s">
        <v>2199</v>
      </c>
      <c r="C1148" s="1" t="str">
        <f ca="1">IFERROR(__xludf.DUMMYFUNCTION("GOOGLETRANSLATE(A1148,""zh"", ""en"")"),"Reject / refuse")</f>
        <v>Reject / refuse</v>
      </c>
      <c r="D1148" s="4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</row>
    <row r="1149" spans="1:26">
      <c r="A1149" s="1" t="s">
        <v>2200</v>
      </c>
      <c r="B1149" s="1" t="s">
        <v>2201</v>
      </c>
      <c r="C1149" s="1" t="str">
        <f ca="1">IFERROR(__xludf.DUMMYFUNCTION("GOOGLETRANSLATE(A1149,""zh"", ""en"")"),"With /")</f>
        <v>With /</v>
      </c>
      <c r="D1149" s="4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</row>
    <row r="1150" spans="1:26">
      <c r="A1150" s="1" t="s">
        <v>2202</v>
      </c>
      <c r="B1150" s="1" t="s">
        <v>2203</v>
      </c>
      <c r="C1150" s="1" t="str">
        <f ca="1">IFERROR(__xludf.DUMMYFUNCTION("GOOGLETRANSLATE(A1150,""zh"", ""en"")"),"Specific / specific")</f>
        <v>Specific / specific</v>
      </c>
      <c r="D1150" s="4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</row>
    <row r="1151" spans="1:26">
      <c r="A1151" s="1" t="s">
        <v>2204</v>
      </c>
      <c r="B1151" s="1" t="s">
        <v>2205</v>
      </c>
      <c r="C1151" s="1" t="str">
        <f ca="1">IFERROR(__xludf.DUMMYFUNCTION("GOOGLETRANSLATE(A1151,""zh"", ""en"")"),"have")</f>
        <v>have</v>
      </c>
      <c r="D1151" s="4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</row>
    <row r="1152" spans="1:26">
      <c r="A1152" s="1" t="s">
        <v>2206</v>
      </c>
      <c r="B1152" s="1" t="s">
        <v>2207</v>
      </c>
      <c r="C1152" s="1" t="str">
        <f ca="1">IFERROR(__xludf.DUMMYFUNCTION("GOOGLETRANSLATE(A1152,""zh"", ""en"")"),"Club / Club")</f>
        <v>Club / Club</v>
      </c>
      <c r="D1152" s="4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</row>
    <row r="1153" spans="1:26">
      <c r="A1153" s="1" t="s">
        <v>2208</v>
      </c>
      <c r="B1153" s="1" t="s">
        <v>2209</v>
      </c>
      <c r="C1153" s="1" t="str">
        <f ca="1">IFERROR(__xludf.DUMMYFUNCTION("GOOGLETRANSLATE(A1153,""zh"", ""en"")"),"Theater / theater")</f>
        <v>Theater / theater</v>
      </c>
      <c r="D1153" s="4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</row>
    <row r="1154" spans="1:26">
      <c r="A1154" s="1" t="s">
        <v>2210</v>
      </c>
      <c r="B1154" s="1" t="s">
        <v>2211</v>
      </c>
      <c r="C1154" s="1" t="str">
        <f ca="1">IFERROR(__xludf.DUMMYFUNCTION("GOOGLETRANSLATE(A1154,""zh"", ""en"")"),"It is said that / is said")</f>
        <v>It is said that / is said</v>
      </c>
      <c r="D1154" s="4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</row>
    <row r="1155" spans="1:26">
      <c r="A1155" s="1" t="s">
        <v>2212</v>
      </c>
      <c r="B1155" s="1" t="s">
        <v>2213</v>
      </c>
      <c r="C1155" s="1" t="str">
        <f ca="1">IFERROR(__xludf.DUMMYFUNCTION("GOOGLETRANSLATE(A1155,""zh"", ""en"")"),"Distance / distance")</f>
        <v>Distance / distance</v>
      </c>
      <c r="D1155" s="4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</row>
    <row r="1156" spans="1:26">
      <c r="A1156" s="1" t="s">
        <v>2214</v>
      </c>
      <c r="B1156" s="1" t="s">
        <v>2215</v>
      </c>
      <c r="C1156" s="1" t="str">
        <f ca="1">IFERROR(__xludf.DUMMYFUNCTION("GOOGLETRANSLATE(A1156,""zh"", ""en"")"),"Delivery / determination")</f>
        <v>Delivery / determination</v>
      </c>
      <c r="D1156" s="4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</row>
    <row r="1157" spans="1:26">
      <c r="A1157" s="1" t="s">
        <v>2216</v>
      </c>
      <c r="B1157" s="1" t="s">
        <v>2217</v>
      </c>
      <c r="C1157" s="1" t="str">
        <f ca="1">IFERROR(__xludf.DUMMYFUNCTION("GOOGLETRANSLATE(A1157,""zh"", ""en"")"),"Absolute / absolute")</f>
        <v>Absolute / absolute</v>
      </c>
      <c r="D1157" s="4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</row>
    <row r="1158" spans="1:26">
      <c r="A1158" s="1" t="s">
        <v>2218</v>
      </c>
      <c r="B1158" s="1" t="s">
        <v>2219</v>
      </c>
      <c r="C1158" s="1" t="str">
        <f ca="1">IFERROR(__xludf.DUMMYFUNCTION("GOOGLETRANSLATE(A1158,""zh"", ""en"")"),"Review / consciousness")</f>
        <v>Review / consciousness</v>
      </c>
      <c r="D1158" s="4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</row>
    <row r="1159" spans="1:26">
      <c r="A1159" s="1" t="s">
        <v>2220</v>
      </c>
      <c r="B1159" s="1" t="s">
        <v>2221</v>
      </c>
      <c r="C1159" s="1" t="str">
        <f ca="1">IFERROR(__xludf.DUMMYFUNCTION("GOOGLETRANSLATE(A1159,""zh"", ""en"")"),"Army / army")</f>
        <v>Army / army</v>
      </c>
      <c r="D1159" s="4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</row>
    <row r="1160" spans="1:26">
      <c r="A1160" s="1" t="s">
        <v>2222</v>
      </c>
      <c r="B1160" s="1" t="s">
        <v>2223</v>
      </c>
      <c r="C1160" s="1" t="str">
        <f ca="1">IFERROR(__xludf.DUMMYFUNCTION("GOOGLETRANSLATE(A1160,""zh"", ""en"")"),"Military / military")</f>
        <v>Military / military</v>
      </c>
      <c r="D1160" s="4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</row>
    <row r="1161" spans="1:26">
      <c r="A1161" s="1" t="s">
        <v>2224</v>
      </c>
      <c r="B1161" s="1" t="s">
        <v>2225</v>
      </c>
      <c r="C1161" s="1" t="str">
        <f ca="1">IFERROR(__xludf.DUMMYFUNCTION("GOOGLETRANSLATE(A1161,""zh"", ""en"")"),"Open / open")</f>
        <v>Open / open</v>
      </c>
      <c r="D1161" s="4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</row>
    <row r="1162" spans="1:26">
      <c r="A1162" s="1" t="s">
        <v>2226</v>
      </c>
      <c r="B1162" s="1" t="s">
        <v>2227</v>
      </c>
      <c r="C1162" s="1" t="str">
        <f ca="1">IFERROR(__xludf.DUMMYFUNCTION("GOOGLETRANSLATE(A1162,""zh"", ""en"")"),"Open / open")</f>
        <v>Open / open</v>
      </c>
      <c r="D1162" s="4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</row>
    <row r="1163" spans="1:26">
      <c r="A1163" s="1" t="s">
        <v>2228</v>
      </c>
      <c r="B1163" s="1" t="s">
        <v>2229</v>
      </c>
      <c r="C1163" s="1" t="str">
        <f ca="1">IFERROR(__xludf.DUMMYFUNCTION("GOOGLETRANSLATE(A1163,""zh"", ""en"")"),"Suggestion / meeting")</f>
        <v>Suggestion / meeting</v>
      </c>
      <c r="D1163" s="4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</row>
    <row r="1164" spans="1:26">
      <c r="A1164" s="1" t="s">
        <v>2230</v>
      </c>
      <c r="B1164" s="1" t="s">
        <v>2231</v>
      </c>
      <c r="C1164" s="1" t="str">
        <f ca="1">IFERROR(__xludf.DUMMYFUNCTION("GOOGLETRANSLATE(A1164,""zh"", ""en"")"),"Start / start")</f>
        <v>Start / start</v>
      </c>
      <c r="D1164" s="4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</row>
    <row r="1165" spans="1:26">
      <c r="A1165" s="1" t="s">
        <v>2232</v>
      </c>
      <c r="B1165" s="1" t="s">
        <v>2233</v>
      </c>
      <c r="C1165" s="1" t="str">
        <f ca="1">IFERROR(__xludf.DUMMYFUNCTION("GOOGLETRANSLATE(A1165,""zh"", ""en"")"),"Open / open")</f>
        <v>Open / open</v>
      </c>
      <c r="D1165" s="4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</row>
    <row r="1166" spans="1:26">
      <c r="A1166" s="1" t="s">
        <v>2234</v>
      </c>
      <c r="B1166" s="1" t="s">
        <v>2235</v>
      </c>
      <c r="C1166" s="1" t="str">
        <f ca="1">IFERROR(__xludf.DUMMYFUNCTION("GOOGLETRANSLATE(A1166,""zh"", ""en"")"),"Opening / start")</f>
        <v>Opening / start</v>
      </c>
      <c r="D1166" s="4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</row>
    <row r="1167" spans="1:26">
      <c r="A1167" s="1" t="s">
        <v>2236</v>
      </c>
      <c r="B1167" s="1" t="s">
        <v>2237</v>
      </c>
      <c r="C1167" s="1" t="str">
        <f ca="1">IFERROR(__xludf.DUMMYFUNCTION("GOOGLETRANSLATE(A1167,""zh"", ""en"")"),"Carry out / carry out")</f>
        <v>Carry out / carry out</v>
      </c>
      <c r="D1167" s="4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</row>
    <row r="1168" spans="1:26">
      <c r="A1168" s="1" t="s">
        <v>2238</v>
      </c>
      <c r="B1168" s="1" t="s">
        <v>2239</v>
      </c>
      <c r="C1168" s="1" t="str">
        <f ca="1">IFERROR(__xludf.DUMMYFUNCTION("GOOGLETRANSLATE(A1168,""zh"", ""en"")"),"despise")</f>
        <v>despise</v>
      </c>
      <c r="D1168" s="4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</row>
    <row r="1169" spans="1:26">
      <c r="A1169" s="1" t="s">
        <v>2240</v>
      </c>
      <c r="B1169" s="1" t="s">
        <v>2241</v>
      </c>
      <c r="C1169" s="1" t="str">
        <f ca="1">IFERROR(__xludf.DUMMYFUNCTION("GOOGLETRANSLATE(A1169,""zh"", ""en"")"),"view")</f>
        <v>view</v>
      </c>
      <c r="D1169" s="4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</row>
    <row r="1170" spans="1:26">
      <c r="A1170" s="1" t="s">
        <v>2242</v>
      </c>
      <c r="B1170" s="1" t="s">
        <v>2243</v>
      </c>
      <c r="C1170" s="1" t="str">
        <f ca="1">IFERROR(__xludf.DUMMYFUNCTION("GOOGLETRANSLATE(A1170,""zh"", ""en"")"),"It seems that it seems")</f>
        <v>It seems that it seems</v>
      </c>
      <c r="D1170" s="4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</row>
    <row r="1171" spans="1:26">
      <c r="A1171" s="1" t="s">
        <v>2244</v>
      </c>
      <c r="B1171" s="1" t="s">
        <v>2245</v>
      </c>
      <c r="C1171" s="1" t="str">
        <f ca="1">IFERROR(__xludf.DUMMYFUNCTION("GOOGLETRANSLATE(A1171,""zh"", ""en"")"),"See like / look")</f>
        <v>See like / look</v>
      </c>
      <c r="D1171" s="4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</row>
    <row r="1172" spans="1:26">
      <c r="A1172" s="1" t="s">
        <v>2246</v>
      </c>
      <c r="B1172" s="1" t="s">
        <v>2247</v>
      </c>
      <c r="C1172" s="1" t="str">
        <f ca="1">IFERROR(__xludf.DUMMYFUNCTION("GOOGLETRANSLATE(A1172,""zh"", ""en"")"),"Consider / consider")</f>
        <v>Consider / consider</v>
      </c>
      <c r="D1172" s="4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</row>
    <row r="1173" spans="1:26">
      <c r="A1173" s="1" t="s">
        <v>2248</v>
      </c>
      <c r="B1173" s="1" t="s">
        <v>2249</v>
      </c>
      <c r="C1173" s="1" t="str">
        <f ca="1">IFERROR(__xludf.DUMMYFUNCTION("GOOGLETRANSLATE(A1173,""zh"", ""en"")"),"Length / Legend")</f>
        <v>Length / Legend</v>
      </c>
      <c r="D1173" s="4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</row>
    <row r="1174" spans="1:26">
      <c r="A1174" s="1" t="s">
        <v>2250</v>
      </c>
      <c r="B1174" s="1" t="s">
        <v>2251</v>
      </c>
      <c r="C1174" s="1" t="str">
        <f ca="1">IFERROR(__xludf.DUMMYFUNCTION("GOOGLETRANSLATE(A1174,""zh"", ""en"")"),"Scientist / scientist")</f>
        <v>Scientist / scientist</v>
      </c>
      <c r="D1174" s="4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</row>
    <row r="1175" spans="1:26">
      <c r="A1175" s="1" t="s">
        <v>2252</v>
      </c>
      <c r="B1175" s="1" t="s">
        <v>2253</v>
      </c>
      <c r="C1175" s="1" t="str">
        <f ca="1">IFERROR(__xludf.DUMMYFUNCTION("GOOGLETRANSLATE(A1175,""zh"", ""en"")"),"Academy of Sciences / Academy")</f>
        <v>Academy of Sciences / Academy</v>
      </c>
      <c r="D1175" s="4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</row>
    <row r="1176" spans="1:26">
      <c r="A1176" s="1" t="s">
        <v>2254</v>
      </c>
      <c r="B1176" s="1" t="s">
        <v>2255</v>
      </c>
      <c r="C1176" s="1" t="str">
        <f ca="1">IFERROR(__xludf.DUMMYFUNCTION("GOOGLETRANSLATE(A1176,""zh"", ""en"")"),"research")</f>
        <v>research</v>
      </c>
      <c r="D1176" s="4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</row>
    <row r="1177" spans="1:26">
      <c r="A1177" s="1" t="s">
        <v>2256</v>
      </c>
      <c r="B1177" s="1" t="s">
        <v>2257</v>
      </c>
      <c r="C1177" s="1" t="str">
        <f ca="1">IFERROR(__xludf.DUMMYFUNCTION("GOOGLETRANSLATE(A1177,""zh"", ""en"")"),"Very cute")</f>
        <v>Very cute</v>
      </c>
      <c r="D1177" s="4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</row>
    <row r="1178" spans="1:26">
      <c r="A1178" s="1" t="s">
        <v>2258</v>
      </c>
      <c r="B1178" s="1" t="s">
        <v>2259</v>
      </c>
      <c r="C1178" s="1" t="str">
        <f ca="1">IFERROR(__xludf.DUMMYFUNCTION("GOOGLETRANSLATE(A1178,""zh"", ""en"")"),"reliable")</f>
        <v>reliable</v>
      </c>
      <c r="D1178" s="4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</row>
    <row r="1179" spans="1:26">
      <c r="A1179" s="1" t="s">
        <v>2260</v>
      </c>
      <c r="B1179" s="1" t="s">
        <v>2261</v>
      </c>
      <c r="C1179" s="1" t="str">
        <f ca="1">IFERROR(__xludf.DUMMYFUNCTION("GOOGLETRANSLATE(A1179,""zh"", ""en"")"),"Poor / poor")</f>
        <v>Poor / poor</v>
      </c>
      <c r="D1179" s="4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</row>
    <row r="1180" spans="1:26">
      <c r="A1180" s="1" t="s">
        <v>2262</v>
      </c>
      <c r="B1180" s="1" t="s">
        <v>2263</v>
      </c>
      <c r="C1180" s="1" t="str">
        <f ca="1">IFERROR(__xludf.DUMMYFUNCTION("GOOGLETRANSLATE(A1180,""zh"", ""en"")"),"terrible")</f>
        <v>terrible</v>
      </c>
      <c r="D1180" s="4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</row>
    <row r="1181" spans="1:26">
      <c r="A1181" s="1" t="s">
        <v>2264</v>
      </c>
      <c r="B1181" s="1" t="s">
        <v>2265</v>
      </c>
      <c r="C1181" s="1" t="str">
        <f ca="1">IFERROR(__xludf.DUMMYFUNCTION("GOOGLETRANSLATE(A1181,""zh"", ""en"")"),"can")</f>
        <v>can</v>
      </c>
      <c r="D1181" s="4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</row>
    <row r="1182" spans="1:26">
      <c r="A1182" s="1" t="s">
        <v>2266</v>
      </c>
      <c r="B1182" s="1" t="s">
        <v>2267</v>
      </c>
      <c r="C1182" s="1" t="str">
        <f ca="1">IFERROR(__xludf.DUMMYFUNCTION("GOOGLETRANSLATE(A1182,""zh"", ""en"")"),"get over")</f>
        <v>get over</v>
      </c>
      <c r="D1182" s="4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</row>
    <row r="1183" spans="1:26">
      <c r="A1183" s="1" t="s">
        <v>2268</v>
      </c>
      <c r="B1183" s="1" t="s">
        <v>2269</v>
      </c>
      <c r="C1183" s="1" t="str">
        <f ca="1">IFERROR(__xludf.DUMMYFUNCTION("GOOGLETRANSLATE(A1183,""zh"", ""en"")"),"Hard")</f>
        <v>Hard</v>
      </c>
      <c r="D1183" s="4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</row>
    <row r="1184" spans="1:26">
      <c r="A1184" s="1" t="s">
        <v>2270</v>
      </c>
      <c r="B1184" s="1" t="s">
        <v>2271</v>
      </c>
      <c r="C1184" s="1" t="str">
        <f ca="1">IFERROR(__xludf.DUMMYFUNCTION("GOOGLETRANSLATE(A1184,""zh"", ""en"")"),"The guests")</f>
        <v>The guests</v>
      </c>
      <c r="D1184" s="4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</row>
    <row r="1185" spans="1:26">
      <c r="A1185" s="1" t="s">
        <v>2272</v>
      </c>
      <c r="B1185" s="1" t="s">
        <v>2273</v>
      </c>
      <c r="C1185" s="1" t="str">
        <f ca="1">IFERROR(__xludf.DUMMYFUNCTION("GOOGLETRANSLATE(A1185,""zh"", ""en"")"),"Course / Course")</f>
        <v>Course / Course</v>
      </c>
      <c r="D1185" s="4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</row>
    <row r="1186" spans="1:26">
      <c r="A1186" s="1" t="s">
        <v>2274</v>
      </c>
      <c r="B1186" s="1" t="s">
        <v>2275</v>
      </c>
      <c r="C1186" s="1" t="str">
        <f ca="1">IFERROR(__xludf.DUMMYFUNCTION("GOOGLETRANSLATE(A1186,""zh"", ""en"")"),"sure")</f>
        <v>sure</v>
      </c>
      <c r="D1186" s="4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</row>
    <row r="1187" spans="1:26">
      <c r="A1187" s="1" t="s">
        <v>2276</v>
      </c>
      <c r="B1187" s="1" t="s">
        <v>2277</v>
      </c>
      <c r="C1187" s="1" t="str">
        <f ca="1">IFERROR(__xludf.DUMMYFUNCTION("GOOGLETRANSLATE(A1187,""zh"", ""en"")"),"Empty child / empty")</f>
        <v>Empty child / empty</v>
      </c>
      <c r="D1187" s="4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</row>
    <row r="1188" spans="1:26">
      <c r="A1188" s="1" t="s">
        <v>2278</v>
      </c>
      <c r="B1188" s="1" t="s">
        <v>2279</v>
      </c>
      <c r="C1188" s="1" t="str">
        <f ca="1">IFERROR(__xludf.DUMMYFUNCTION("GOOGLETRANSLATE(A1188,""zh"", ""en"")"),"Space / space")</f>
        <v>Space / space</v>
      </c>
      <c r="D1188" s="4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</row>
    <row r="1189" spans="1:26">
      <c r="A1189" s="1" t="s">
        <v>2280</v>
      </c>
      <c r="B1189" s="1" t="s">
        <v>2281</v>
      </c>
      <c r="C1189" s="1" t="str">
        <f ca="1">IFERROR(__xludf.DUMMYFUNCTION("GOOGLETRANSLATE(A1189,""zh"", ""en"")"),"Unprecedented")</f>
        <v>Unprecedented</v>
      </c>
      <c r="D1189" s="4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</row>
    <row r="1190" spans="1:26">
      <c r="A1190" s="1" t="s">
        <v>2282</v>
      </c>
      <c r="B1190" s="1" t="s">
        <v>2283</v>
      </c>
      <c r="C1190" s="1" t="str">
        <f ca="1">IFERROR(__xludf.DUMMYFUNCTION("GOOGLETRANSLATE(A1190,""zh"", ""en"")"),"Air")</f>
        <v>Air</v>
      </c>
      <c r="D1190" s="4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</row>
    <row r="1191" spans="1:26">
      <c r="A1191" s="1" t="s">
        <v>2284</v>
      </c>
      <c r="B1191" s="1" t="s">
        <v>2285</v>
      </c>
      <c r="C1191" s="1" t="str">
        <f ca="1">IFERROR(__xludf.DUMMYFUNCTION("GOOGLETRANSLATE(A1191,""zh"", ""en"")"),"I am afraid")</f>
        <v>I am afraid</v>
      </c>
      <c r="D1191" s="4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</row>
    <row r="1192" spans="1:26">
      <c r="A1192" s="1" t="s">
        <v>2286</v>
      </c>
      <c r="B1192" s="1" t="s">
        <v>2287</v>
      </c>
      <c r="C1192" s="1" t="str">
        <f ca="1">IFERROR(__xludf.DUMMYFUNCTION("GOOGLETRANSLATE(A1192,""zh"", ""en"")"),"control")</f>
        <v>control</v>
      </c>
      <c r="D1192" s="4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</row>
    <row r="1193" spans="1:26">
      <c r="A1193" s="1" t="s">
        <v>2288</v>
      </c>
      <c r="B1193" s="1" t="s">
        <v>2289</v>
      </c>
      <c r="C1193" s="1" t="str">
        <f ca="1">IFERROR(__xludf.DUMMYFUNCTION("GOOGLETRANSLATE(A1193,""zh"", ""en"")"),"pocket")</f>
        <v>pocket</v>
      </c>
      <c r="D1193" s="4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</row>
    <row r="1194" spans="1:26">
      <c r="A1194" s="1" t="s">
        <v>2290</v>
      </c>
      <c r="B1194" s="1" t="s">
        <v>2291</v>
      </c>
      <c r="C1194" s="1" t="str">
        <f ca="1">IFERROR(__xludf.DUMMYFUNCTION("GOOGLETRANSLATE(A1194,""zh"", ""en"")"),"Slogan / slogan")</f>
        <v>Slogan / slogan</v>
      </c>
      <c r="D1194" s="4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</row>
    <row r="1195" spans="1:26">
      <c r="A1195" s="1" t="s">
        <v>2292</v>
      </c>
      <c r="B1195" s="1" t="s">
        <v>2293</v>
      </c>
      <c r="C1195" s="1" t="str">
        <f ca="1">IFERROR(__xludf.DUMMYFUNCTION("GOOGLETRANSLATE(A1195,""zh"", ""en"")"),"Pants / pants")</f>
        <v>Pants / pants</v>
      </c>
      <c r="D1195" s="4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</row>
    <row r="1196" spans="1:26">
      <c r="A1196" s="1" t="s">
        <v>2294</v>
      </c>
      <c r="B1196" s="1" t="s">
        <v>2295</v>
      </c>
      <c r="C1196" s="1" t="str">
        <f ca="1">IFERROR(__xludf.DUMMYFUNCTION("GOOGLETRANSLATE(A1196,""zh"", ""en"")"),"Happy Happy")</f>
        <v>Happy Happy</v>
      </c>
      <c r="D1196" s="4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</row>
    <row r="1197" spans="1:26">
      <c r="A1197" s="1" t="s">
        <v>2296</v>
      </c>
      <c r="B1197" s="1" t="s">
        <v>2297</v>
      </c>
      <c r="C1197" s="1" t="str">
        <f ca="1">IFERROR(__xludf.DUMMYFUNCTION("GOOGLETRANSLATE(A1197,""zh"", ""en"")"),"chopsticks")</f>
        <v>chopsticks</v>
      </c>
      <c r="D1197" s="4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</row>
    <row r="1198" spans="1:26">
      <c r="A1198" s="1" t="s">
        <v>2298</v>
      </c>
      <c r="B1198" s="1" t="s">
        <v>2299</v>
      </c>
      <c r="C1198" s="1" t="str">
        <f ca="1">IFERROR(__xludf.DUMMYFUNCTION("GOOGLETRANSLATE(A1198,""zh"", ""en"")"),"Expand / expand")</f>
        <v>Expand / expand</v>
      </c>
      <c r="D1198" s="4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</row>
    <row r="1199" spans="1:26">
      <c r="A1199" s="1" t="s">
        <v>2300</v>
      </c>
      <c r="B1199" s="1" t="s">
        <v>2301</v>
      </c>
      <c r="C1199" s="1" t="str">
        <f ca="1">IFERROR(__xludf.DUMMYFUNCTION("GOOGLETRANSLATE(A1199,""zh"", ""en"")"),"Rubbish")</f>
        <v>Rubbish</v>
      </c>
      <c r="D1199" s="4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</row>
    <row r="1200" spans="1:26">
      <c r="A1200" s="1" t="s">
        <v>2302</v>
      </c>
      <c r="B1200" s="1" t="s">
        <v>2303</v>
      </c>
      <c r="C1200" s="1" t="str">
        <f ca="1">IFERROR(__xludf.DUMMYFUNCTION("GOOGLETRANSLATE(A1200,""zh"", ""en"")"),"No time / no time")</f>
        <v>No time / no time</v>
      </c>
      <c r="D1200" s="4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</row>
    <row r="1201" spans="1:26">
      <c r="A1201" s="1" t="s">
        <v>2304</v>
      </c>
      <c r="B1201" s="1" t="s">
        <v>2305</v>
      </c>
      <c r="C1201" s="1" t="str">
        <f ca="1">IFERROR(__xludf.DUMMYFUNCTION("GOOGLETRANSLATE(A1201,""zh"", ""en"")"),"Bened / available")</f>
        <v>Bened / available</v>
      </c>
      <c r="D1201" s="4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</row>
    <row r="1202" spans="1:26">
      <c r="A1202" s="1" t="s">
        <v>2306</v>
      </c>
      <c r="B1202" s="1" t="s">
        <v>2307</v>
      </c>
      <c r="C1202" s="1" t="str">
        <f ca="1">IFERROR(__xludf.DUMMYFUNCTION("GOOGLETRANSLATE(A1202,""zh"", ""en"")"),"Letter / Letter")</f>
        <v>Letter / Letter</v>
      </c>
      <c r="D1202" s="4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</row>
    <row r="1203" spans="1:26">
      <c r="A1203" s="1" t="s">
        <v>2308</v>
      </c>
      <c r="B1203" s="1" t="s">
        <v>2309</v>
      </c>
      <c r="C1203" s="1" t="str">
        <f ca="1">IFERROR(__xludf.DUMMYFUNCTION("GOOGLETRANSLATE(A1203,""zh"", ""en"")"),"From / from")</f>
        <v>From / from</v>
      </c>
      <c r="D1203" s="4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</row>
    <row r="1204" spans="1:26">
      <c r="A1204" s="1" t="s">
        <v>2310</v>
      </c>
      <c r="B1204" s="1" t="s">
        <v>2311</v>
      </c>
      <c r="C1204" s="1" t="str">
        <f ca="1">IFERROR(__xludf.DUMMYFUNCTION("GOOGLETRANSLATE(A1204,""zh"", ""en"")"),"Reading / reading")</f>
        <v>Reading / reading</v>
      </c>
      <c r="D1204" s="4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</row>
    <row r="1205" spans="1:26">
      <c r="A1205" s="1" t="s">
        <v>2312</v>
      </c>
      <c r="B1205" s="1" t="s">
        <v>2313</v>
      </c>
      <c r="C1205" s="1" t="str">
        <f ca="1">IFERROR(__xludf.DUMMYFUNCTION("GOOGLETRANSLATE(A1205,""zh"", ""en"")"),"Waste / waste")</f>
        <v>Waste / waste</v>
      </c>
      <c r="D1205" s="4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</row>
    <row r="1206" spans="1:26">
      <c r="A1206" s="1" t="s">
        <v>2314</v>
      </c>
      <c r="B1206" s="1" t="s">
        <v>2315</v>
      </c>
      <c r="C1206" s="1" t="str">
        <f ca="1">IFERROR(__xludf.DUMMYFUNCTION("GOOGLETRANSLATE(A1206,""zh"", ""en"")"),"Ordinary people")</f>
        <v>Ordinary people</v>
      </c>
      <c r="D1206" s="4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</row>
    <row r="1207" spans="1:26">
      <c r="A1207" s="1" t="s">
        <v>2316</v>
      </c>
      <c r="B1207" s="1" t="s">
        <v>2317</v>
      </c>
      <c r="C1207" s="1" t="str">
        <f ca="1">IFERROR(__xludf.DUMMYFUNCTION("GOOGLETRANSLATE(A1207,""zh"", ""en"")"),"Boss / boss")</f>
        <v>Boss / boss</v>
      </c>
      <c r="D1207" s="4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</row>
    <row r="1208" spans="1:26">
      <c r="A1208" s="1" t="s">
        <v>2318</v>
      </c>
      <c r="B1208" s="1" t="s">
        <v>2319</v>
      </c>
      <c r="C1208" s="1" t="str">
        <f ca="1">IFERROR(__xludf.DUMMYFUNCTION("GOOGLETRANSLATE(A1208,""zh"", ""en"")"),"Mom / grandma")</f>
        <v>Mom / grandma</v>
      </c>
      <c r="D1208" s="4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</row>
    <row r="1209" spans="1:26">
      <c r="A1209" s="1" t="s">
        <v>2320</v>
      </c>
      <c r="B1209" s="1" t="s">
        <v>2321</v>
      </c>
      <c r="C1209" s="1" t="str">
        <f ca="1">IFERROR(__xludf.DUMMYFUNCTION("GOOGLETRANSLATE(A1209,""zh"", ""en"")"),"grandmother")</f>
        <v>grandmother</v>
      </c>
      <c r="D1209" s="4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</row>
    <row r="1210" spans="1:26">
      <c r="A1210" s="1" t="s">
        <v>2322</v>
      </c>
      <c r="B1210" s="1" t="s">
        <v>2323</v>
      </c>
      <c r="C1210" s="1" t="str">
        <f ca="1">IFERROR(__xludf.DUMMYFUNCTION("GOOGLETRANSLATE(A1210,""zh"", ""en"")"),"Grandpa / grandfather")</f>
        <v>Grandpa / grandfather</v>
      </c>
      <c r="D1210" s="4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</row>
    <row r="1211" spans="1:26">
      <c r="A1211" s="1" t="s">
        <v>2324</v>
      </c>
      <c r="B1211" s="1" t="s">
        <v>2325</v>
      </c>
      <c r="C1211" s="1" t="str">
        <f ca="1">IFERROR(__xludf.DUMMYFUNCTION("GOOGLETRANSLATE(A1211,""zh"", ""en"")"),"tiger")</f>
        <v>tiger</v>
      </c>
      <c r="D1211" s="4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</row>
    <row r="1212" spans="1:26">
      <c r="A1212" s="1" t="s">
        <v>2326</v>
      </c>
      <c r="B1212" s="1" t="s">
        <v>2327</v>
      </c>
      <c r="C1212" s="1" t="str">
        <f ca="1">IFERROR(__xludf.DUMMYFUNCTION("GOOGLETRANSLATE(A1212,""zh"", ""en"")"),"Old man")</f>
        <v>Old man</v>
      </c>
      <c r="D1212" s="4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</row>
    <row r="1213" spans="1:26">
      <c r="A1213" s="1" t="s">
        <v>2328</v>
      </c>
      <c r="B1213" s="1" t="s">
        <v>2329</v>
      </c>
      <c r="C1213" s="1" t="str">
        <f ca="1">IFERROR(__xludf.DUMMYFUNCTION("GOOGLETRANSLATE(A1213,""zh"", ""en"")"),"Honesty / honest")</f>
        <v>Honesty / honest</v>
      </c>
      <c r="D1213" s="4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</row>
    <row r="1214" spans="1:26">
      <c r="A1214" s="1" t="s">
        <v>2330</v>
      </c>
      <c r="B1214" s="1" t="s">
        <v>2329</v>
      </c>
      <c r="C1214" s="1" t="str">
        <f ca="1">IFERROR(__xludf.DUMMYFUNCTION("GOOGLETRANSLATE(A1214,""zh"", ""en"")"),"always")</f>
        <v>always</v>
      </c>
      <c r="D1214" s="4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</row>
    <row r="1215" spans="1:26">
      <c r="A1215" s="1" t="s">
        <v>2331</v>
      </c>
      <c r="B1215" s="1" t="s">
        <v>2332</v>
      </c>
      <c r="C1215" s="1" t="str">
        <f ca="1">IFERROR(__xludf.DUMMYFUNCTION("GOOGLETRANSLATE(A1215,""zh"", ""en"")"),"old lady")</f>
        <v>old lady</v>
      </c>
      <c r="D1215" s="4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</row>
    <row r="1216" spans="1:26">
      <c r="A1216" s="1" t="s">
        <v>2333</v>
      </c>
      <c r="B1216" s="1" t="s">
        <v>2334</v>
      </c>
      <c r="C1216" s="1" t="str">
        <f ca="1">IFERROR(__xludf.DUMMYFUNCTION("GOOGLETRANSLATE(A1216,""zh"", ""en"")"),"Old man / old man")</f>
        <v>Old man / old man</v>
      </c>
      <c r="D1216" s="4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</row>
    <row r="1217" spans="1:26">
      <c r="A1217" s="1" t="s">
        <v>2335</v>
      </c>
      <c r="B1217" s="1" t="s">
        <v>2336</v>
      </c>
      <c r="C1217" s="1" t="str">
        <f ca="1">IFERROR(__xludf.DUMMYFUNCTION("GOOGLETRANSLATE(A1217,""zh"", ""en"")"),"Optimacy / optimism")</f>
        <v>Optimacy / optimism</v>
      </c>
      <c r="D1217" s="4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</row>
    <row r="1218" spans="1:26">
      <c r="A1218" s="1" t="s">
        <v>2337</v>
      </c>
      <c r="B1218" s="1" t="s">
        <v>2338</v>
      </c>
      <c r="C1218" s="1" t="str">
        <f ca="1">IFERROR(__xludf.DUMMYFUNCTION("GOOGLETRANSLATE(A1218,""zh"", ""en"")"),"Centimeter / cm")</f>
        <v>Centimeter / cm</v>
      </c>
      <c r="D1218" s="4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</row>
    <row r="1219" spans="1:26">
      <c r="A1219" s="1" t="s">
        <v>2339</v>
      </c>
      <c r="B1219" s="1" t="s">
        <v>2340</v>
      </c>
      <c r="C1219" s="1" t="str">
        <f ca="1">IFERROR(__xludf.DUMMYFUNCTION("GOOGLETRANSLATE(A1219,""zh"", ""en"")"),"Divorce / divorce")</f>
        <v>Divorce / divorce</v>
      </c>
      <c r="D1219" s="4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</row>
    <row r="1220" spans="1:26">
      <c r="A1220" s="1" t="s">
        <v>2341</v>
      </c>
      <c r="B1220" s="1" t="s">
        <v>2342</v>
      </c>
      <c r="C1220" s="1" t="str">
        <f ca="1">IFERROR(__xludf.DUMMYFUNCTION("GOOGLETRANSLATE(A1220,""zh"", ""en"")"),"Worship day / day")</f>
        <v>Worship day / day</v>
      </c>
      <c r="D1220" s="4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</row>
    <row r="1221" spans="1:26">
      <c r="A1221" s="1" t="s">
        <v>2343</v>
      </c>
      <c r="B1221" s="1" t="s">
        <v>2344</v>
      </c>
      <c r="C1221" s="1" t="str">
        <f ca="1">IFERROR(__xludf.DUMMYFUNCTION("GOOGLETRANSLATE(A1221,""zh"", ""en"")"),"Polite / courtesy")</f>
        <v>Polite / courtesy</v>
      </c>
      <c r="D1221" s="4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</row>
    <row r="1222" spans="1:26">
      <c r="A1222" s="1" t="s">
        <v>2345</v>
      </c>
      <c r="B1222" s="1" t="s">
        <v>2346</v>
      </c>
      <c r="C1222" s="1" t="str">
        <f ca="1">IFERROR(__xludf.DUMMYFUNCTION("GOOGLETRANSLATE(A1222,""zh"", ""en"")"),"Auditorium / auditorium")</f>
        <v>Auditorium / auditorium</v>
      </c>
      <c r="D1222" s="4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</row>
    <row r="1223" spans="1:26">
      <c r="A1223" s="1" t="s">
        <v>2347</v>
      </c>
      <c r="B1223" s="1" t="s">
        <v>2348</v>
      </c>
      <c r="C1223" s="1" t="str">
        <f ca="1">IFERROR(__xludf.DUMMYFUNCTION("GOOGLETRANSLATE(A1223,""zh"", ""en"")"),"Inside / inside")</f>
        <v>Inside / inside</v>
      </c>
      <c r="D1223" s="4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</row>
    <row r="1224" spans="1:26">
      <c r="A1224" s="1" t="s">
        <v>2349</v>
      </c>
      <c r="B1224" s="1" t="s">
        <v>2350</v>
      </c>
      <c r="C1224" s="1" t="str">
        <f ca="1">IFERROR(__xludf.DUMMYFUNCTION("GOOGLETRANSLATE(A1224,""zh"", ""en"")"),"Haircut / haircut")</f>
        <v>Haircut / haircut</v>
      </c>
      <c r="D1224" s="4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</row>
    <row r="1225" spans="1:26">
      <c r="A1225" s="1" t="s">
        <v>2351</v>
      </c>
      <c r="B1225" s="1" t="s">
        <v>2352</v>
      </c>
      <c r="C1225" s="1" t="str">
        <f ca="1">IFERROR(__xludf.DUMMYFUNCTION("GOOGLETRANSLATE(A1225,""zh"", ""en"")"),"understanding")</f>
        <v>understanding</v>
      </c>
      <c r="D1225" s="4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</row>
    <row r="1226" spans="1:26">
      <c r="A1226" s="1" t="s">
        <v>2353</v>
      </c>
      <c r="B1226" s="1" t="s">
        <v>2354</v>
      </c>
      <c r="C1226" s="1" t="str">
        <f ca="1">IFERROR(__xludf.DUMMYFUNCTION("GOOGLETRANSLATE(A1226,""zh"", ""en"")"),"Theory / theory")</f>
        <v>Theory / theory</v>
      </c>
      <c r="D1226" s="4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</row>
    <row r="1227" spans="1:26">
      <c r="A1227" s="1" t="s">
        <v>2355</v>
      </c>
      <c r="B1227" s="1" t="s">
        <v>2356</v>
      </c>
      <c r="C1227" s="1" t="str">
        <f ca="1">IFERROR(__xludf.DUMMYFUNCTION("GOOGLETRANSLATE(A1227,""zh"", ""en"")"),"ideal")</f>
        <v>ideal</v>
      </c>
      <c r="D1227" s="4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</row>
    <row r="1228" spans="1:26">
      <c r="A1228" s="1" t="s">
        <v>2357</v>
      </c>
      <c r="B1228" s="1" t="s">
        <v>2358</v>
      </c>
      <c r="C1228" s="1" t="str">
        <f ca="1">IFERROR(__xludf.DUMMYFUNCTION("GOOGLETRANSLATE(A1228,""zh"", ""en"")"),"reason")</f>
        <v>reason</v>
      </c>
      <c r="D1228" s="4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</row>
    <row r="1229" spans="1:26">
      <c r="A1229" s="1" t="s">
        <v>2359</v>
      </c>
      <c r="B1229" s="1" t="s">
        <v>2360</v>
      </c>
      <c r="C1229" s="1" t="str">
        <f ca="1">IFERROR(__xludf.DUMMYFUNCTION("GOOGLETRANSLATE(A1229,""zh"", ""en"")"),"power")</f>
        <v>power</v>
      </c>
      <c r="D1229" s="4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</row>
    <row r="1230" spans="1:26">
      <c r="A1230" s="1" t="s">
        <v>2361</v>
      </c>
      <c r="B1230" s="1" t="s">
        <v>2362</v>
      </c>
      <c r="C1230" s="1" t="str">
        <f ca="1">IFERROR(__xludf.DUMMYFUNCTION("GOOGLETRANSLATE(A1230,""zh"", ""en"")"),"Strength / strength")</f>
        <v>Strength / strength</v>
      </c>
      <c r="D1230" s="4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</row>
    <row r="1231" spans="1:26">
      <c r="A1231" s="1" t="s">
        <v>2363</v>
      </c>
      <c r="B1231" s="1" t="s">
        <v>2364</v>
      </c>
      <c r="C1231" s="1" t="str">
        <f ca="1">IFERROR(__xludf.DUMMYFUNCTION("GOOGLETRANSLATE(A1231,""zh"", ""en"")"),"Can")</f>
        <v>Can</v>
      </c>
      <c r="D1231" s="4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</row>
    <row r="1232" spans="1:26">
      <c r="A1232" s="1" t="s">
        <v>2365</v>
      </c>
      <c r="B1232" s="1" t="s">
        <v>2366</v>
      </c>
      <c r="C1232" s="1" t="str">
        <f ca="1">IFERROR(__xludf.DUMMYFUNCTION("GOOGLETRANSLATE(A1232,""zh"", ""en"")"),"awesome")</f>
        <v>awesome</v>
      </c>
      <c r="D1232" s="4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</row>
    <row r="1233" spans="1:26">
      <c r="A1233" s="1" t="s">
        <v>2367</v>
      </c>
      <c r="B1233" s="1" t="s">
        <v>2368</v>
      </c>
      <c r="C1233" s="1" t="str">
        <f ca="1">IFERROR(__xludf.DUMMYFUNCTION("GOOGLETRANSLATE(A1233,""zh"", ""en"")"),"Stand / position")</f>
        <v>Stand / position</v>
      </c>
      <c r="D1233" s="4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</row>
    <row r="1234" spans="1:26">
      <c r="A1234" s="1" t="s">
        <v>2369</v>
      </c>
      <c r="B1234" s="1" t="s">
        <v>2370</v>
      </c>
      <c r="C1234" s="1" t="str">
        <f ca="1">IFERROR(__xludf.DUMMYFUNCTION("GOOGLETRANSLATE(A1234,""zh"", ""en"")"),"cube")</f>
        <v>cube</v>
      </c>
      <c r="D1234" s="4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</row>
    <row r="1235" spans="1:26">
      <c r="A1235" s="1" t="s">
        <v>2371</v>
      </c>
      <c r="B1235" s="1" t="s">
        <v>2372</v>
      </c>
      <c r="C1235" s="1" t="str">
        <f ca="1">IFERROR(__xludf.DUMMYFUNCTION("GOOGLETRANSLATE(A1235,""zh"", ""en"")"),"immediately")</f>
        <v>immediately</v>
      </c>
      <c r="D1235" s="4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</row>
    <row r="1236" spans="1:26">
      <c r="A1236" s="1" t="s">
        <v>2373</v>
      </c>
      <c r="B1236" s="1" t="s">
        <v>2374</v>
      </c>
      <c r="C1236" s="1" t="str">
        <f ca="1">IFERROR(__xludf.DUMMYFUNCTION("GOOGLETRANSLATE(A1236,""zh"", ""en"")"),"interest")</f>
        <v>interest</v>
      </c>
      <c r="D1236" s="4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</row>
    <row r="1237" spans="1:26">
      <c r="A1237" s="1" t="s">
        <v>2375</v>
      </c>
      <c r="B1237" s="1" t="s">
        <v>2376</v>
      </c>
      <c r="C1237" s="1" t="str">
        <f ca="1">IFERROR(__xludf.DUMMYFUNCTION("GOOGLETRANSLATE(A1237,""zh"", ""en"")"),"example")</f>
        <v>example</v>
      </c>
      <c r="D1237" s="4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</row>
    <row r="1238" spans="1:26">
      <c r="A1238" s="1" t="s">
        <v>2377</v>
      </c>
      <c r="B1238" s="1" t="s">
        <v>2378</v>
      </c>
      <c r="C1238" s="1" t="str">
        <f ca="1">IFERROR(__xludf.DUMMYFUNCTION("GOOGLETRANSLATE(A1238,""zh"", ""en"")"),"I am busy / busy")</f>
        <v>I am busy / busy</v>
      </c>
      <c r="D1238" s="4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</row>
    <row r="1239" spans="1:26">
      <c r="A1239" s="1" t="s">
        <v>2379</v>
      </c>
      <c r="B1239" s="1" t="s">
        <v>2380</v>
      </c>
      <c r="C1239" s="1" t="str">
        <f ca="1">IFERROR(__xludf.DUMMYFUNCTION("GOOGLETRANSLATE(A1239,""zh"", ""en"")"),"Continuous / continuous")</f>
        <v>Continuous / continuous</v>
      </c>
      <c r="D1239" s="4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</row>
    <row r="1240" spans="1:26">
      <c r="A1240" s="1" t="s">
        <v>2381</v>
      </c>
      <c r="B1240" s="1" t="s">
        <v>2382</v>
      </c>
      <c r="C1240" s="1" t="str">
        <f ca="1">IFERROR(__xludf.DUMMYFUNCTION("GOOGLETRANSLATE(A1240,""zh"", ""en"")"),"Joint / United")</f>
        <v>Joint / United</v>
      </c>
      <c r="D1240" s="4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</row>
    <row r="1241" spans="1:26">
      <c r="A1241" s="1" t="s">
        <v>2383</v>
      </c>
      <c r="B1241" s="1" t="s">
        <v>2384</v>
      </c>
      <c r="C1241" s="1" t="str">
        <f ca="1">IFERROR(__xludf.DUMMYFUNCTION("GOOGLETRANSLATE(A1241,""zh"", ""en"")"),"Job /")</f>
        <v>Job /</v>
      </c>
      <c r="D1241" s="4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</row>
    <row r="1242" spans="1:26">
      <c r="A1242" s="1" t="s">
        <v>2385</v>
      </c>
      <c r="B1242" s="1" t="s">
        <v>2386</v>
      </c>
      <c r="C1242" s="1" t="str">
        <f ca="1">IFERROR(__xludf.DUMMYFUNCTION("GOOGLETRANSLATE(A1242,""zh"", ""en"")"),"Love / love")</f>
        <v>Love / love</v>
      </c>
      <c r="D1242" s="4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</row>
    <row r="1243" spans="1:26">
      <c r="A1243" s="1" t="s">
        <v>2387</v>
      </c>
      <c r="B1243" s="1" t="s">
        <v>2388</v>
      </c>
      <c r="C1243" s="1" t="str">
        <f ca="1">IFERROR(__xludf.DUMMYFUNCTION("GOOGLETRANSLATE(A1243,""zh"", ""en"")"),"good")</f>
        <v>good</v>
      </c>
      <c r="D1243" s="4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</row>
    <row r="1244" spans="1:26">
      <c r="A1244" s="1" t="s">
        <v>2389</v>
      </c>
      <c r="B1244" s="1" t="s">
        <v>2390</v>
      </c>
      <c r="C1244" s="1" t="str">
        <f ca="1">IFERROR(__xludf.DUMMYFUNCTION("GOOGLETRANSLATE(A1244,""zh"", ""en"")"),"Food / food")</f>
        <v>Food / food</v>
      </c>
      <c r="D1244" s="4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</row>
    <row r="1245" spans="1:26">
      <c r="A1245" s="1" t="s">
        <v>2391</v>
      </c>
      <c r="B1245" s="1" t="s">
        <v>2392</v>
      </c>
      <c r="C1245" s="1" t="str">
        <f ca="1">IFERROR(__xludf.DUMMYFUNCTION("GOOGLETRANSLATE(A1245,""zh"", ""en"")"),"to chat with")</f>
        <v>to chat with</v>
      </c>
      <c r="D1245" s="4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</row>
    <row r="1246" spans="1:26">
      <c r="A1246" s="1" t="s">
        <v>2393</v>
      </c>
      <c r="B1246" s="1" t="s">
        <v>2394</v>
      </c>
      <c r="C1246" s="1" t="str">
        <f ca="1">IFERROR(__xludf.DUMMYFUNCTION("GOOGLETRANSLATE(A1246,""zh"", ""en"")"),"amazing")</f>
        <v>amazing</v>
      </c>
      <c r="D1246" s="4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</row>
    <row r="1247" spans="1:26">
      <c r="A1247" s="1" t="s">
        <v>2395</v>
      </c>
      <c r="B1247" s="1" t="s">
        <v>2396</v>
      </c>
      <c r="C1247" s="1" t="str">
        <f ca="1">IFERROR(__xludf.DUMMYFUNCTION("GOOGLETRANSLATE(A1247,""zh"", ""en"")"),"Neighbor / neighbor")</f>
        <v>Neighbor / neighbor</v>
      </c>
      <c r="D1247" s="4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</row>
    <row r="1248" spans="1:26">
      <c r="A1248" s="1" t="s">
        <v>2397</v>
      </c>
      <c r="B1248" s="1" t="s">
        <v>2398</v>
      </c>
      <c r="C1248" s="1" t="str">
        <f ca="1">IFERROR(__xludf.DUMMYFUNCTION("GOOGLETRANSLATE(A1248,""zh"", ""en"")"),"Temporary / temporary")</f>
        <v>Temporary / temporary</v>
      </c>
      <c r="D1248" s="4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</row>
    <row r="1249" spans="1:26">
      <c r="A1249" s="1" t="s">
        <v>2399</v>
      </c>
      <c r="B1249" s="1" t="s">
        <v>2400</v>
      </c>
      <c r="C1249" s="1" t="str">
        <f ca="1">IFERROR(__xludf.DUMMYFUNCTION("GOOGLETRANSLATE(A1249,""zh"", ""en"")"),"Flexible / flexible")</f>
        <v>Flexible / flexible</v>
      </c>
      <c r="D1249" s="4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</row>
    <row r="1250" spans="1:26">
      <c r="A1250" s="1" t="s">
        <v>2401</v>
      </c>
      <c r="B1250" s="1" t="s">
        <v>2402</v>
      </c>
      <c r="C1250" s="1" t="str">
        <f ca="1">IFERROR(__xludf.DUMMYFUNCTION("GOOGLETRANSLATE(A1250,""zh"", ""en"")"),"Co-money / change")</f>
        <v>Co-money / change</v>
      </c>
      <c r="D1250" s="4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</row>
    <row r="1251" spans="1:26">
      <c r="A1251" s="1" t="s">
        <v>2403</v>
      </c>
      <c r="B1251" s="1" t="s">
        <v>2404</v>
      </c>
      <c r="C1251" s="1" t="str">
        <f ca="1">IFERROR(__xludf.DUMMYFUNCTION("GOOGLETRANSLATE(A1251,""zh"", ""en"")"),"Leader / leader")</f>
        <v>Leader / leader</v>
      </c>
      <c r="D1251" s="4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</row>
    <row r="1252" spans="1:26">
      <c r="A1252" s="1" t="s">
        <v>2405</v>
      </c>
      <c r="B1252" s="1" t="s">
        <v>2406</v>
      </c>
      <c r="C1252" s="1" t="str">
        <f ca="1">IFERROR(__xludf.DUMMYFUNCTION("GOOGLETRANSLATE(A1252,""zh"", ""en"")"),"In addition")</f>
        <v>In addition</v>
      </c>
      <c r="D1252" s="4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</row>
    <row r="1253" spans="1:26">
      <c r="A1253" s="1" t="s">
        <v>2407</v>
      </c>
      <c r="B1253" s="1" t="s">
        <v>2408</v>
      </c>
      <c r="C1253" s="1" t="str">
        <f ca="1">IFERROR(__xludf.DUMMYFUNCTION("GOOGLETRANSLATE(A1253,""zh"", ""en"")"),"fluent")</f>
        <v>fluent</v>
      </c>
      <c r="D1253" s="4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</row>
    <row r="1254" spans="1:26">
      <c r="A1254" s="1" t="s">
        <v>2409</v>
      </c>
      <c r="B1254" s="1" t="s">
        <v>2410</v>
      </c>
      <c r="C1254" s="1" t="str">
        <f ca="1">IFERROR(__xludf.DUMMYFUNCTION("GOOGLETRANSLATE(A1254,""zh"", ""en"")"),"Stairs / stairs")</f>
        <v>Stairs / stairs</v>
      </c>
      <c r="D1254" s="4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</row>
    <row r="1255" spans="1:26">
      <c r="A1255" s="1" t="s">
        <v>2411</v>
      </c>
      <c r="B1255" s="1" t="s">
        <v>2412</v>
      </c>
      <c r="C1255" s="1" t="str">
        <f ca="1">IFERROR(__xludf.DUMMYFUNCTION("GOOGLETRANSLATE(A1255,""zh"", ""en"")"),"One after another")</f>
        <v>One after another</v>
      </c>
      <c r="D1255" s="4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</row>
    <row r="1256" spans="1:26">
      <c r="A1256" s="1" t="s">
        <v>2413</v>
      </c>
      <c r="B1256" s="1" t="s">
        <v>2414</v>
      </c>
      <c r="C1256" s="1" t="str">
        <f ca="1">IFERROR(__xludf.DUMMYFUNCTION("GOOGLETRANSLATE(A1256,""zh"", ""en"")"),"Video / video")</f>
        <v>Video / video</v>
      </c>
      <c r="D1256" s="4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</row>
    <row r="1257" spans="1:26">
      <c r="A1257" s="1" t="s">
        <v>2415</v>
      </c>
      <c r="B1257" s="1" t="s">
        <v>2416</v>
      </c>
      <c r="C1257" s="1" t="str">
        <f ca="1">IFERROR(__xludf.DUMMYFUNCTION("GOOGLETRANSLATE(A1257,""zh"", ""en"")"),"Recorder / recorder")</f>
        <v>Recorder / recorder</v>
      </c>
      <c r="D1257" s="4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</row>
    <row r="1258" spans="1:26">
      <c r="A1258" s="1" t="s">
        <v>2417</v>
      </c>
      <c r="B1258" s="1" t="s">
        <v>2418</v>
      </c>
      <c r="C1258" s="1" t="str">
        <f ca="1">IFERROR(__xludf.DUMMYFUNCTION("GOOGLETRANSLATE(A1258,""zh"", ""en"")"),"Road")</f>
        <v>Road</v>
      </c>
      <c r="D1258" s="4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</row>
    <row r="1259" spans="1:26">
      <c r="A1259" s="1" t="s">
        <v>2419</v>
      </c>
      <c r="B1259" s="1" t="s">
        <v>2420</v>
      </c>
      <c r="C1259" s="1" t="str">
        <f ca="1">IFERROR(__xludf.DUMMYFUNCTION("GOOGLETRANSLATE(A1259,""zh"", ""en"")"),"Route / route")</f>
        <v>Route / route</v>
      </c>
      <c r="D1259" s="4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</row>
    <row r="1260" spans="1:26">
      <c r="A1260" s="1" t="s">
        <v>2421</v>
      </c>
      <c r="B1260" s="1" t="s">
        <v>2422</v>
      </c>
      <c r="C1260" s="1" t="str">
        <f ca="1">IFERROR(__xludf.DUMMYFUNCTION("GOOGLETRANSLATE(A1260,""zh"", ""en"")"),"Hostel / Hotel")</f>
        <v>Hostel / Hotel</v>
      </c>
      <c r="D1260" s="4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</row>
    <row r="1261" spans="1:26">
      <c r="A1261" s="1" t="s">
        <v>2423</v>
      </c>
      <c r="B1261" s="1" t="s">
        <v>2424</v>
      </c>
      <c r="C1261" s="1" t="str">
        <f ca="1">IFERROR(__xludf.DUMMYFUNCTION("GOOGLETRANSLATE(A1261,""zh"", ""en"")"),"Passenger")</f>
        <v>Passenger</v>
      </c>
      <c r="D1261" s="4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</row>
    <row r="1262" spans="1:26">
      <c r="A1262" s="1" t="s">
        <v>2425</v>
      </c>
      <c r="B1262" s="1" t="s">
        <v>2426</v>
      </c>
      <c r="C1262" s="1" t="str">
        <f ca="1">IFERROR(__xludf.DUMMYFUNCTION("GOOGLETRANSLATE(A1262,""zh"", ""en"")"),"Journey")</f>
        <v>Journey</v>
      </c>
      <c r="D1262" s="4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</row>
    <row r="1263" spans="1:26">
      <c r="A1263" s="1" t="s">
        <v>2427</v>
      </c>
      <c r="B1263" s="1" t="s">
        <v>2428</v>
      </c>
      <c r="C1263" s="1" t="str">
        <f ca="1">IFERROR(__xludf.DUMMYFUNCTION("GOOGLETRANSLATE(A1263,""zh"", ""en"")"),"Ship / ship")</f>
        <v>Ship / ship</v>
      </c>
      <c r="D1263" s="4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</row>
    <row r="1264" spans="1:26">
      <c r="A1264" s="1" t="s">
        <v>2429</v>
      </c>
      <c r="B1264" s="1" t="s">
        <v>2430</v>
      </c>
      <c r="C1264" s="1" t="str">
        <f ca="1">IFERROR(__xludf.DUMMYFUNCTION("GOOGLETRANSLATE(A1264,""zh"", ""en"")"),"Paper")</f>
        <v>Paper</v>
      </c>
      <c r="D1264" s="4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</row>
    <row r="1265" spans="1:26">
      <c r="A1265" s="1" t="s">
        <v>2431</v>
      </c>
      <c r="B1265" s="1" t="s">
        <v>2432</v>
      </c>
      <c r="C1265" s="1" t="str">
        <f ca="1">IFERROR(__xludf.DUMMYFUNCTION("GOOGLETRANSLATE(A1265,""zh"", ""en"")"),"Radish / radish")</f>
        <v>Radish / radish</v>
      </c>
      <c r="D1265" s="4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</row>
    <row r="1266" spans="1:26">
      <c r="A1266" s="1" t="s">
        <v>2433</v>
      </c>
      <c r="B1266" s="1" t="s">
        <v>2434</v>
      </c>
      <c r="C1266" s="1" t="str">
        <f ca="1">IFERROR(__xludf.DUMMYFUNCTION("GOOGLETRANSLATE(A1266,""zh"", ""en"")"),"Backward / backward")</f>
        <v>Backward / backward</v>
      </c>
      <c r="D1266" s="4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</row>
    <row r="1267" spans="1:26">
      <c r="A1267" s="1" t="s">
        <v>2435</v>
      </c>
      <c r="B1267" s="1" t="s">
        <v>2436</v>
      </c>
      <c r="C1267" s="1" t="str">
        <f ca="1">IFERROR(__xludf.DUMMYFUNCTION("GOOGLETRANSLATE(A1267,""zh"", ""en"")"),"Horse and slogan")</f>
        <v>Horse and slogan</v>
      </c>
      <c r="D1267" s="4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</row>
    <row r="1268" spans="1:26">
      <c r="A1268" s="1" t="s">
        <v>2437</v>
      </c>
      <c r="B1268" s="1" t="s">
        <v>2438</v>
      </c>
      <c r="C1268" s="1" t="str">
        <f ca="1">IFERROR(__xludf.DUMMYFUNCTION("GOOGLETRANSLATE(A1268,""zh"", ""en"")"),"Mark Mark")</f>
        <v>Mark Mark</v>
      </c>
      <c r="D1268" s="4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</row>
    <row r="1269" spans="1:26">
      <c r="A1269" s="1" t="s">
        <v>2439</v>
      </c>
      <c r="B1269" s="1" t="s">
        <v>2440</v>
      </c>
      <c r="C1269" s="1" t="str">
        <f ca="1">IFERROR(__xludf.DUMMYFUNCTION("GOOGLETRANSLATE(A1269,""zh"", ""en"")"),"Road / road")</f>
        <v>Road / road</v>
      </c>
      <c r="D1269" s="4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</row>
    <row r="1270" spans="1:26">
      <c r="A1270" s="1" t="s">
        <v>2441</v>
      </c>
      <c r="B1270" s="1" t="s">
        <v>2442</v>
      </c>
      <c r="C1270" s="1" t="str">
        <f ca="1">IFERROR(__xludf.DUMMYFUNCTION("GOOGLETRANSLATE(A1270,""zh"", ""en"")"),"Pier / Pier")</f>
        <v>Pier / Pier</v>
      </c>
      <c r="D1270" s="4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</row>
    <row r="1271" spans="1:26">
      <c r="A1271" s="1" t="s">
        <v>2443</v>
      </c>
      <c r="B1271" s="1" t="s">
        <v>2444</v>
      </c>
      <c r="C1271" s="1" t="str">
        <f ca="1">IFERROR(__xludf.DUMMYFUNCTION("GOOGLETRANSLATE(A1271,""zh"", ""en"")"),"Buy and sell / buy and sell")</f>
        <v>Buy and sell / buy and sell</v>
      </c>
      <c r="D1271" s="4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</row>
    <row r="1272" spans="1:26">
      <c r="A1272" s="1" t="s">
        <v>2445</v>
      </c>
      <c r="B1272" s="1" t="s">
        <v>2446</v>
      </c>
      <c r="C1272" s="1" t="str">
        <f ca="1">IFERROR(__xludf.DUMMYFUNCTION("GOOGLETRANSLATE(A1272,""zh"", ""en"")"),"Shantou / steamed bread")</f>
        <v>Shantou / steamed bread</v>
      </c>
      <c r="D1272" s="4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</row>
    <row r="1273" spans="1:26">
      <c r="A1273" s="1" t="s">
        <v>2447</v>
      </c>
      <c r="B1273" s="1" t="s">
        <v>2448</v>
      </c>
      <c r="C1273" s="1" t="str">
        <f ca="1">IFERROR(__xludf.DUMMYFUNCTION("GOOGLETRANSLATE(A1273,""zh"", ""en"")"),"Satisfaction / satisfaction")</f>
        <v>Satisfaction / satisfaction</v>
      </c>
      <c r="D1273" s="4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</row>
    <row r="1274" spans="1:26">
      <c r="A1274" s="1" t="s">
        <v>2449</v>
      </c>
      <c r="B1274" s="1" t="s">
        <v>2450</v>
      </c>
      <c r="C1274" s="1" t="str">
        <f ca="1">IFERROR(__xludf.DUMMYFUNCTION("GOOGLETRANSLATE(A1274,""zh"", ""en"")"),"Malle")</f>
        <v>Malle</v>
      </c>
      <c r="D1274" s="4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</row>
    <row r="1275" spans="1:26">
      <c r="A1275" s="1" t="s">
        <v>2451</v>
      </c>
      <c r="B1275" s="1" t="s">
        <v>2452</v>
      </c>
      <c r="C1275" s="1" t="str">
        <f ca="1">IFERROR(__xludf.DUMMYFUNCTION("GOOGLETRANSLATE(A1275,""zh"", ""en"")"),"towel")</f>
        <v>towel</v>
      </c>
      <c r="D1275" s="4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</row>
    <row r="1276" spans="1:26">
      <c r="A1276" s="1" t="s">
        <v>2453</v>
      </c>
      <c r="B1276" s="1" t="s">
        <v>2454</v>
      </c>
      <c r="C1276" s="1" t="str">
        <f ca="1">IFERROR(__xludf.DUMMYFUNCTION("GOOGLETRANSLATE(A1276,""zh"", ""en"")"),"contradiction")</f>
        <v>contradiction</v>
      </c>
      <c r="D1276" s="4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</row>
    <row r="1277" spans="1:26">
      <c r="A1277" s="1" t="s">
        <v>2455</v>
      </c>
      <c r="B1277" s="1" t="s">
        <v>2456</v>
      </c>
      <c r="C1277" s="1" t="str">
        <f ca="1">IFERROR(__xludf.DUMMYFUNCTION("GOOGLETRANSLATE(A1277,""zh"", ""en"")"),"Trade")</f>
        <v>Trade</v>
      </c>
      <c r="D1277" s="4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</row>
    <row r="1278" spans="1:26">
      <c r="A1278" s="1" t="s">
        <v>2457</v>
      </c>
      <c r="B1278" s="1" t="s">
        <v>2458</v>
      </c>
      <c r="C1278" s="1" t="str">
        <f ca="1">IFERROR(__xludf.DUMMYFUNCTION("GOOGLETRANSLATE(A1278,""zh"", ""en"")"),"That's right / yes")</f>
        <v>That's right / yes</v>
      </c>
      <c r="D1278" s="4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</row>
    <row r="1279" spans="1:26">
      <c r="A1279" s="1" t="s">
        <v>2459</v>
      </c>
      <c r="B1279" s="1" t="s">
        <v>2460</v>
      </c>
      <c r="C1279" s="1" t="str">
        <f ca="1">IFERROR(__xludf.DUMMYFUNCTION("GOOGLETRANSLATE(A1279,""zh"", ""en"")"),"Nothing / Nothing")</f>
        <v>Nothing / Nothing</v>
      </c>
      <c r="D1279" s="4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</row>
    <row r="1280" spans="1:26">
      <c r="A1280" s="1" t="s">
        <v>2461</v>
      </c>
      <c r="B1280" s="1" t="s">
        <v>2462</v>
      </c>
      <c r="C1280" s="1" t="str">
        <f ca="1">IFERROR(__xludf.DUMMYFUNCTION("GOOGLETRANSLATE(A1280,""zh"", ""en"")"),"Nothing / okay")</f>
        <v>Nothing / okay</v>
      </c>
      <c r="D1280" s="4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</row>
    <row r="1281" spans="1:26">
      <c r="A1281" s="1" t="s">
        <v>2463</v>
      </c>
      <c r="B1281" s="1" t="s">
        <v>2464</v>
      </c>
      <c r="C1281" s="1" t="str">
        <f ca="1">IFERROR(__xludf.DUMMYFUNCTION("GOOGLETRANSLATE(A1281,""zh"", ""en"")"),"Useless / useless")</f>
        <v>Useless / useless</v>
      </c>
      <c r="D1281" s="4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</row>
    <row r="1282" spans="1:26">
      <c r="A1282" s="1" t="s">
        <v>2465</v>
      </c>
      <c r="B1282" s="1" t="s">
        <v>2466</v>
      </c>
      <c r="C1282" s="1" t="str">
        <f ca="1">IFERROR(__xludf.DUMMYFUNCTION("GOOGLETRANSLATE(A1282,""zh"", ""en"")"),"Gas / gas")</f>
        <v>Gas / gas</v>
      </c>
      <c r="D1282" s="4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</row>
    <row r="1283" spans="1:26">
      <c r="A1283" s="1" t="s">
        <v>2467</v>
      </c>
      <c r="B1283" s="1" t="s">
        <v>2468</v>
      </c>
      <c r="C1283" s="1" t="str">
        <f ca="1">IFERROR(__xludf.DUMMYFUNCTION("GOOGLETRANSLATE(A1283,""zh"", ""en"")"),"Beautiful")</f>
        <v>Beautiful</v>
      </c>
      <c r="D1283" s="4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</row>
    <row r="1284" spans="1:26">
      <c r="A1284" s="1" t="s">
        <v>2469</v>
      </c>
      <c r="B1284" s="1" t="s">
        <v>2470</v>
      </c>
      <c r="C1284" s="1" t="str">
        <f ca="1">IFERROR(__xludf.DUMMYFUNCTION("GOOGLETRANSLATE(A1284,""zh"", ""en"")"),"Beautiful / beautiful")</f>
        <v>Beautiful / beautiful</v>
      </c>
      <c r="D1284" s="4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</row>
    <row r="1285" spans="1:26">
      <c r="A1285" s="1" t="s">
        <v>2471</v>
      </c>
      <c r="B1285" s="1" t="s">
        <v>2472</v>
      </c>
      <c r="C1285" s="1" t="str">
        <f ca="1">IFERROR(__xludf.DUMMYFUNCTION("GOOGLETRANSLATE(A1285,""zh"", ""en"")"),"Art / art")</f>
        <v>Art / art</v>
      </c>
      <c r="D1285" s="4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</row>
    <row r="1286" spans="1:26">
      <c r="A1286" s="1" t="s">
        <v>2473</v>
      </c>
      <c r="B1286" s="1" t="s">
        <v>2474</v>
      </c>
      <c r="C1286" s="1" t="str">
        <f ca="1">IFERROR(__xludf.DUMMYFUNCTION("GOOGLETRANSLATE(A1286,""zh"", ""en"")"),"Dollar")</f>
        <v>Dollar</v>
      </c>
      <c r="D1286" s="4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</row>
    <row r="1287" spans="1:26">
      <c r="A1287" s="1" t="s">
        <v>2475</v>
      </c>
      <c r="B1287" s="1" t="s">
        <v>2476</v>
      </c>
      <c r="C1287" s="1" t="str">
        <f ca="1">IFERROR(__xludf.DUMMYFUNCTION("GOOGLETRANSLATE(A1287,""zh"", ""en"")"),"secret")</f>
        <v>secret</v>
      </c>
      <c r="D1287" s="4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</row>
    <row r="1288" spans="1:26">
      <c r="A1288" s="1" t="s">
        <v>2477</v>
      </c>
      <c r="B1288" s="1" t="s">
        <v>2478</v>
      </c>
      <c r="C1288" s="1" t="str">
        <f ca="1">IFERROR(__xludf.DUMMYFUNCTION("GOOGLETRANSLATE(A1288,""zh"", ""en"")"),"close")</f>
        <v>close</v>
      </c>
      <c r="D1288" s="4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</row>
    <row r="1289" spans="1:26">
      <c r="A1289" s="1" t="s">
        <v>2479</v>
      </c>
      <c r="B1289" s="1" t="s">
        <v>2480</v>
      </c>
      <c r="C1289" s="1" t="str">
        <f ca="1">IFERROR(__xludf.DUMMYFUNCTION("GOOGLETRANSLATE(A1289,""zh"", ""en"")"),"bee")</f>
        <v>bee</v>
      </c>
      <c r="D1289" s="4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</row>
    <row r="1290" spans="1:26">
      <c r="A1290" s="1" t="s">
        <v>2481</v>
      </c>
      <c r="B1290" s="1" t="s">
        <v>2482</v>
      </c>
      <c r="C1290" s="1" t="str">
        <f ca="1">IFERROR(__xludf.DUMMYFUNCTION("GOOGLETRANSLATE(A1290,""zh"", ""en"")"),"cotton")</f>
        <v>cotton</v>
      </c>
      <c r="D1290" s="4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</row>
    <row r="1291" spans="1:26">
      <c r="A1291" s="1" t="s">
        <v>2483</v>
      </c>
      <c r="B1291" s="1" t="s">
        <v>2484</v>
      </c>
      <c r="C1291" s="1" t="str">
        <f ca="1">IFERROR(__xludf.DUMMYFUNCTION("GOOGLETRANSLATE(A1291,""zh"", ""en"")"),"Coat")</f>
        <v>Coat</v>
      </c>
      <c r="D1291" s="4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</row>
    <row r="1292" spans="1:26">
      <c r="A1292" s="1" t="s">
        <v>2485</v>
      </c>
      <c r="B1292" s="1" t="s">
        <v>2486</v>
      </c>
      <c r="C1292" s="1" t="str">
        <f ca="1">IFERROR(__xludf.DUMMYFUNCTION("GOOGLETRANSLATE(A1292,""zh"", ""en"")"),"Area / area")</f>
        <v>Area / area</v>
      </c>
      <c r="D1292" s="4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</row>
    <row r="1293" spans="1:26">
      <c r="A1293" s="1" t="s">
        <v>2487</v>
      </c>
      <c r="B1293" s="1" t="s">
        <v>2488</v>
      </c>
      <c r="C1293" s="1" t="str">
        <f ca="1">IFERROR(__xludf.DUMMYFUNCTION("GOOGLETRANSLATE(A1293,""zh"", ""en"")"),"face")</f>
        <v>face</v>
      </c>
      <c r="D1293" s="4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</row>
    <row r="1294" spans="1:26">
      <c r="A1294" s="1" t="s">
        <v>2489</v>
      </c>
      <c r="B1294" s="1" t="s">
        <v>2490</v>
      </c>
      <c r="C1294" s="1" t="str">
        <f ca="1">IFERROR(__xludf.DUMMYFUNCTION("GOOGLETRANSLATE(A1294,""zh"", ""en"")"),"before")</f>
        <v>before</v>
      </c>
      <c r="D1294" s="4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</row>
    <row r="1295" spans="1:26">
      <c r="A1295" s="1" t="s">
        <v>2491</v>
      </c>
      <c r="B1295" s="1" t="s">
        <v>2492</v>
      </c>
      <c r="C1295" s="1" t="str">
        <f ca="1">IFERROR(__xludf.DUMMYFUNCTION("GOOGLETRANSLATE(A1295,""zh"", ""en"")"),"Describe / description")</f>
        <v>Describe / description</v>
      </c>
      <c r="D1295" s="4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</row>
    <row r="1296" spans="1:26">
      <c r="A1296" s="1" t="s">
        <v>2493</v>
      </c>
      <c r="B1296" s="1" t="s">
        <v>2494</v>
      </c>
      <c r="C1296" s="1" t="str">
        <f ca="1">IFERROR(__xludf.DUMMYFUNCTION("GOOGLETRANSLATE(A1296,""zh"", ""en"")"),"democracy")</f>
        <v>democracy</v>
      </c>
      <c r="D1296" s="4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</row>
    <row r="1297" spans="1:26">
      <c r="A1297" s="1" t="s">
        <v>2495</v>
      </c>
      <c r="B1297" s="1" t="s">
        <v>2496</v>
      </c>
      <c r="C1297" s="1" t="str">
        <f ca="1">IFERROR(__xludf.DUMMYFUNCTION("GOOGLETRANSLATE(A1297,""zh"", ""en"")"),"Placement / play")</f>
        <v>Placement / play</v>
      </c>
      <c r="D1297" s="4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</row>
    <row r="1298" spans="1:26">
      <c r="A1298" s="1" t="s">
        <v>2497</v>
      </c>
      <c r="B1298" s="1" t="s">
        <v>2498</v>
      </c>
      <c r="C1298" s="1" t="str">
        <f ca="1">IFERROR(__xludf.DUMMYFUNCTION("GOOGLETRANSLATE(A1298,""zh"", ""en"")"),"Bright")</f>
        <v>Bright</v>
      </c>
      <c r="D1298" s="4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</row>
    <row r="1299" spans="1:26">
      <c r="A1299" s="1" t="s">
        <v>2499</v>
      </c>
      <c r="B1299" s="1" t="s">
        <v>2500</v>
      </c>
      <c r="C1299" s="1" t="str">
        <f ca="1">IFERROR(__xludf.DUMMYFUNCTION("GOOGLETRANSLATE(A1299,""zh"", ""en"")"),"Clear / clear")</f>
        <v>Clear / clear</v>
      </c>
      <c r="D1299" s="4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</row>
    <row r="1300" spans="1:26">
      <c r="A1300" s="1" t="s">
        <v>2501</v>
      </c>
      <c r="B1300" s="1" t="s">
        <v>2502</v>
      </c>
      <c r="C1300" s="1" t="str">
        <f ca="1">IFERROR(__xludf.DUMMYFUNCTION("GOOGLETRANSLATE(A1300,""zh"", ""en"")"),"Obvious / obvious")</f>
        <v>Obvious / obvious</v>
      </c>
      <c r="D1300" s="4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</row>
    <row r="1301" spans="1:26">
      <c r="A1301" s="1" t="s">
        <v>2503</v>
      </c>
      <c r="B1301" s="1" t="s">
        <v>2504</v>
      </c>
      <c r="C1301" s="1" t="str">
        <f ca="1">IFERROR(__xludf.DUMMYFUNCTION("GOOGLETRANSLATE(A1301,""zh"", ""en"")"),"command")</f>
        <v>command</v>
      </c>
      <c r="D1301" s="4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</row>
    <row r="1302" spans="1:26">
      <c r="A1302" s="1" t="s">
        <v>2505</v>
      </c>
      <c r="B1302" s="1" t="s">
        <v>2506</v>
      </c>
      <c r="C1302" s="1" t="str">
        <f ca="1">IFERROR(__xludf.DUMMYFUNCTION("GOOGLETRANSLATE(A1302,""zh"", ""en"")"),"Destiny / fate")</f>
        <v>Destiny / fate</v>
      </c>
      <c r="D1302" s="4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</row>
    <row r="1303" spans="1:26">
      <c r="A1303" s="1" t="s">
        <v>2507</v>
      </c>
      <c r="B1303" s="1" t="s">
        <v>2508</v>
      </c>
      <c r="C1303" s="1" t="str">
        <f ca="1">IFERROR(__xludf.DUMMYFUNCTION("GOOGLETRANSLATE(A1303,""zh"", ""en"")"),"imitate")</f>
        <v>imitate</v>
      </c>
      <c r="D1303" s="4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</row>
    <row r="1304" spans="1:26">
      <c r="A1304" s="1" t="s">
        <v>2509</v>
      </c>
      <c r="B1304" s="1" t="s">
        <v>2510</v>
      </c>
      <c r="C1304" s="1" t="str">
        <f ca="1">IFERROR(__xludf.DUMMYFUNCTION("GOOGLETRANSLATE(A1304,""zh"", ""en"")"),"Swigation / appearance")</f>
        <v>Swigation / appearance</v>
      </c>
      <c r="D1304" s="4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</row>
    <row r="1305" spans="1:26">
      <c r="A1305" s="1" t="s">
        <v>2511</v>
      </c>
      <c r="B1305" s="1" t="s">
        <v>2512</v>
      </c>
      <c r="C1305" s="1" t="str">
        <f ca="1">IFERROR(__xludf.DUMMYFUNCTION("GOOGLETRANSLATE(A1305,""zh"", ""en"")"),"Ink / ink")</f>
        <v>Ink / ink</v>
      </c>
      <c r="D1305" s="4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</row>
    <row r="1306" spans="1:26">
      <c r="A1306" s="1" t="s">
        <v>2513</v>
      </c>
      <c r="B1306" s="1" t="s">
        <v>2514</v>
      </c>
      <c r="C1306" s="1" t="str">
        <f ca="1">IFERROR(__xludf.DUMMYFUNCTION("GOOGLETRANSLATE(A1306,""zh"", ""en"")"),"Wood / wood")</f>
        <v>Wood / wood</v>
      </c>
      <c r="D1306" s="4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</row>
    <row r="1307" spans="1:26">
      <c r="A1307" s="1" t="s">
        <v>2515</v>
      </c>
      <c r="B1307" s="1" t="s">
        <v>2516</v>
      </c>
      <c r="C1307" s="1" t="str">
        <f ca="1">IFERROR(__xludf.DUMMYFUNCTION("GOOGLETRANSLATE(A1307,""zh"", ""en"")"),"Target / target")</f>
        <v>Target / target</v>
      </c>
      <c r="D1307" s="4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</row>
    <row r="1308" spans="1:26">
      <c r="A1308" s="1" t="s">
        <v>2517</v>
      </c>
      <c r="B1308" s="1" t="s">
        <v>2518</v>
      </c>
      <c r="C1308" s="1" t="str">
        <f ca="1">IFERROR(__xludf.DUMMYFUNCTION("GOOGLETRANSLATE(A1308,""zh"", ""en"")"),"purpose")</f>
        <v>purpose</v>
      </c>
      <c r="D1308" s="4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</row>
    <row r="1309" spans="1:26">
      <c r="A1309" s="1" t="s">
        <v>2519</v>
      </c>
      <c r="B1309" s="1" t="s">
        <v>2520</v>
      </c>
      <c r="C1309" s="1" t="str">
        <f ca="1">IFERROR(__xludf.DUMMYFUNCTION("GOOGLETRANSLATE(A1309,""zh"", ""en"")"),"Which one /")</f>
        <v>Which one /</v>
      </c>
      <c r="D1309" s="4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</row>
    <row r="1310" spans="1:26">
      <c r="A1310" s="1" t="s">
        <v>2521</v>
      </c>
      <c r="B1310" s="1" t="s">
        <v>2522</v>
      </c>
      <c r="C1310" s="1" t="str">
        <f ca="1">IFERROR(__xludf.DUMMYFUNCTION("GOOGLETRANSLATE(A1310,""zh"", ""en"")"),"Even")</f>
        <v>Even</v>
      </c>
      <c r="D1310" s="4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</row>
    <row r="1311" spans="1:26">
      <c r="A1311" s="1" t="s">
        <v>2523</v>
      </c>
      <c r="B1311" s="1" t="s">
        <v>2524</v>
      </c>
      <c r="C1311" s="1" t="str">
        <f ca="1">IFERROR(__xludf.DUMMYFUNCTION("GOOGLETRANSLATE(A1311,""zh"", ""en"")"),"Which")</f>
        <v>Which</v>
      </c>
      <c r="D1311" s="4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</row>
    <row r="1312" spans="1:26">
      <c r="A1312" s="1" t="s">
        <v>2525</v>
      </c>
      <c r="B1312" s="1" t="s">
        <v>2526</v>
      </c>
      <c r="C1312" s="1" t="str">
        <f ca="1">IFERROR(__xludf.DUMMYFUNCTION("GOOGLETRANSLATE(A1312,""zh"", ""en"")"),"Interior / internal")</f>
        <v>Interior / internal</v>
      </c>
      <c r="D1312" s="4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</row>
    <row r="1313" spans="1:26">
      <c r="A1313" s="1" t="s">
        <v>2527</v>
      </c>
      <c r="B1313" s="1" t="s">
        <v>2528</v>
      </c>
      <c r="C1313" s="1" t="str">
        <f ca="1">IFERROR(__xludf.DUMMYFUNCTION("GOOGLETRANSLATE(A1313,""zh"", ""en"")"),"On the other side")</f>
        <v>On the other side</v>
      </c>
      <c r="D1313" s="4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</row>
    <row r="1314" spans="1:26">
      <c r="A1314" s="1" t="s">
        <v>2529</v>
      </c>
      <c r="B1314" s="1" t="s">
        <v>2530</v>
      </c>
      <c r="C1314" s="1" t="str">
        <f ca="1">IFERROR(__xludf.DUMMYFUNCTION("GOOGLETRANSLATE(A1314,""zh"", ""en"")"),"grandmother")</f>
        <v>grandmother</v>
      </c>
      <c r="D1314" s="4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</row>
    <row r="1315" spans="1:26">
      <c r="A1315" s="1" t="s">
        <v>2531</v>
      </c>
      <c r="B1315" s="1" t="s">
        <v>2532</v>
      </c>
      <c r="C1315" s="1" t="str">
        <f ca="1">IFERROR(__xludf.DUMMYFUNCTION("GOOGLETRANSLATE(A1315,""zh"", ""en"")"),"patient")</f>
        <v>patient</v>
      </c>
      <c r="D1315" s="4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</row>
    <row r="1316" spans="1:26">
      <c r="A1316" s="1" t="s">
        <v>2533</v>
      </c>
      <c r="B1316" s="1" t="s">
        <v>2534</v>
      </c>
      <c r="C1316" s="1" t="str">
        <f ca="1">IFERROR(__xludf.DUMMYFUNCTION("GOOGLETRANSLATE(A1316,""zh"", ""en"")"),"durable")</f>
        <v>durable</v>
      </c>
      <c r="D1316" s="4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</row>
    <row r="1317" spans="1:26">
      <c r="A1317" s="1" t="s">
        <v>2535</v>
      </c>
      <c r="B1317" s="1" t="s">
        <v>2536</v>
      </c>
      <c r="C1317" s="1" t="str">
        <f ca="1">IFERROR(__xludf.DUMMYFUNCTION("GOOGLETRANSLATE(A1317,""zh"", ""en"")"),"the man")</f>
        <v>the man</v>
      </c>
      <c r="D1317" s="4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</row>
    <row r="1318" spans="1:26">
      <c r="A1318" s="1" t="s">
        <v>2537</v>
      </c>
      <c r="B1318" s="1" t="s">
        <v>2538</v>
      </c>
      <c r="C1318" s="1" t="str">
        <f ca="1">IFERROR(__xludf.DUMMYFUNCTION("GOOGLETRANSLATE(A1318,""zh"", ""en"")"),"Southern")</f>
        <v>Southern</v>
      </c>
      <c r="D1318" s="4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</row>
    <row r="1319" spans="1:26">
      <c r="A1319" s="1" t="s">
        <v>2539</v>
      </c>
      <c r="B1319" s="1" t="s">
        <v>2540</v>
      </c>
      <c r="C1319" s="1" t="str">
        <f ca="1">IFERROR(__xludf.DUMMYFUNCTION("GOOGLETRANSLATE(A1319,""zh"", ""en"")"),"south")</f>
        <v>south</v>
      </c>
      <c r="D1319" s="4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</row>
    <row r="1320" spans="1:26">
      <c r="A1320" s="1" t="s">
        <v>2541</v>
      </c>
      <c r="B1320" s="1" t="s">
        <v>2542</v>
      </c>
      <c r="C1320" s="1" t="str">
        <f ca="1">IFERROR(__xludf.DUMMYFUNCTION("GOOGLETRANSLATE(A1320,""zh"", ""en"")"),"south")</f>
        <v>south</v>
      </c>
      <c r="D1320" s="4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</row>
    <row r="1321" spans="1:26">
      <c r="A1321" s="1" t="s">
        <v>2543</v>
      </c>
      <c r="B1321" s="1" t="s">
        <v>2544</v>
      </c>
      <c r="C1321" s="1" t="str">
        <f ca="1">IFERROR(__xludf.DUMMYFUNCTION("GOOGLETRANSLATE(A1321,""zh"", ""en"")"),"Is there any")</f>
        <v>Is there any</v>
      </c>
      <c r="D1321" s="4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</row>
    <row r="1322" spans="1:26">
      <c r="A1322" s="1" t="s">
        <v>2545</v>
      </c>
      <c r="B1322" s="1" t="s">
        <v>2546</v>
      </c>
      <c r="C1322" s="1" t="str">
        <f ca="1">IFERROR(__xludf.DUMMYFUNCTION("GOOGLETRANSLATE(A1322,""zh"", ""en"")"),"Difficult / sad")</f>
        <v>Difficult / sad</v>
      </c>
      <c r="D1322" s="4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</row>
    <row r="1323" spans="1:26">
      <c r="A1323" s="1" t="s">
        <v>2547</v>
      </c>
      <c r="B1323" s="1" t="s">
        <v>2548</v>
      </c>
      <c r="C1323" s="1" t="str">
        <f ca="1">IFERROR(__xludf.DUMMYFUNCTION("GOOGLETRANSLATE(A1323,""zh"", ""en"")"),"Grunction / ugly")</f>
        <v>Grunction / ugly</v>
      </c>
      <c r="D1323" s="4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</row>
    <row r="1324" spans="1:26">
      <c r="A1324" s="1" t="s">
        <v>2549</v>
      </c>
      <c r="B1324" s="1" t="s">
        <v>2550</v>
      </c>
      <c r="C1324" s="1" t="str">
        <f ca="1">IFERROR(__xludf.DUMMYFUNCTION("GOOGLETRANSLATE(A1324,""zh"", ""en"")"),"Uncompromising")</f>
        <v>Uncompromising</v>
      </c>
      <c r="D1324" s="4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</row>
    <row r="1325" spans="1:26">
      <c r="A1325" s="1" t="s">
        <v>2551</v>
      </c>
      <c r="B1325" s="1" t="s">
        <v>2552</v>
      </c>
      <c r="C1325" s="1" t="str">
        <f ca="1">IFERROR(__xludf.DUMMYFUNCTION("GOOGLETRANSLATE(A1325,""zh"", ""en"")"),"Brain bag / head")</f>
        <v>Brain bag / head</v>
      </c>
      <c r="D1325" s="4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</row>
    <row r="1326" spans="1:26">
      <c r="A1326" s="1" t="s">
        <v>2553</v>
      </c>
      <c r="B1326" s="1" t="s">
        <v>2554</v>
      </c>
      <c r="C1326" s="1" t="str">
        <f ca="1">IFERROR(__xludf.DUMMYFUNCTION("GOOGLETRANSLATE(A1326,""zh"", ""en"")"),"Brain / brain")</f>
        <v>Brain / brain</v>
      </c>
      <c r="D1326" s="4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</row>
    <row r="1327" spans="1:26">
      <c r="A1327" s="1" t="s">
        <v>2555</v>
      </c>
      <c r="B1327" s="1" t="s">
        <v>2556</v>
      </c>
      <c r="C1327" s="1" t="str">
        <f ca="1">IFERROR(__xludf.DUMMYFUNCTION("GOOGLETRANSLATE(A1327,""zh"", ""en"")"),"Can dry /")</f>
        <v>Can dry /</v>
      </c>
      <c r="D1327" s="4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</row>
    <row r="1328" spans="1:26">
      <c r="A1328" s="1" t="s">
        <v>2557</v>
      </c>
      <c r="B1328" s="1" t="s">
        <v>2558</v>
      </c>
      <c r="C1328" s="1" t="str">
        <f ca="1">IFERROR(__xludf.DUMMYFUNCTION("GOOGLETRANSLATE(A1328,""zh"", ""en"")"),"ability")</f>
        <v>ability</v>
      </c>
      <c r="D1328" s="4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</row>
    <row r="1329" spans="1:26">
      <c r="A1329" s="1" t="s">
        <v>2559</v>
      </c>
      <c r="B1329" s="1" t="s">
        <v>2560</v>
      </c>
      <c r="C1329" s="1" t="str">
        <f ca="1">IFERROR(__xludf.DUMMYFUNCTION("GOOGLETRANSLATE(A1329,""zh"", ""en"")"),"energy")</f>
        <v>energy</v>
      </c>
      <c r="D1329" s="4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</row>
    <row r="1330" spans="1:26">
      <c r="A1330" s="1" t="s">
        <v>2561</v>
      </c>
      <c r="B1330" s="1" t="s">
        <v>2562</v>
      </c>
      <c r="C1330" s="1" t="str">
        <f ca="1">IFERROR(__xludf.DUMMYFUNCTION("GOOGLETRANSLATE(A1330,""zh"", ""en"")"),"Era")</f>
        <v>Era</v>
      </c>
      <c r="D1330" s="4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</row>
    <row r="1331" spans="1:26">
      <c r="A1331" s="1" t="s">
        <v>2563</v>
      </c>
      <c r="B1331" s="1" t="s">
        <v>2564</v>
      </c>
      <c r="C1331" s="1" t="str">
        <f ca="1">IFERROR(__xludf.DUMMYFUNCTION("GOOGLETRANSLATE(A1331,""zh"", ""en"")"),"Age / age")</f>
        <v>Age / age</v>
      </c>
      <c r="D1331" s="4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</row>
    <row r="1332" spans="1:26">
      <c r="A1332" s="1" t="s">
        <v>2565</v>
      </c>
      <c r="B1332" s="1" t="s">
        <v>2566</v>
      </c>
      <c r="C1332" s="1" t="str">
        <f ca="1">IFERROR(__xludf.DUMMYFUNCTION("GOOGLETRANSLATE(A1332,""zh"", ""en"")"),"young")</f>
        <v>young</v>
      </c>
      <c r="D1332" s="4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</row>
    <row r="1333" spans="1:26">
      <c r="A1333" s="1" t="s">
        <v>2567</v>
      </c>
      <c r="B1333" s="1" t="s">
        <v>2568</v>
      </c>
      <c r="C1333" s="1" t="str">
        <f ca="1">IFERROR(__xludf.DUMMYFUNCTION("GOOGLETRANSLATE(A1333,""zh"", ""en"")"),"woman")</f>
        <v>woman</v>
      </c>
      <c r="D1333" s="4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</row>
    <row r="1334" spans="1:26">
      <c r="A1334" s="1" t="s">
        <v>2569</v>
      </c>
      <c r="B1334" s="1" t="s">
        <v>2570</v>
      </c>
      <c r="C1334" s="1" t="str">
        <f ca="1">IFERROR(__xludf.DUMMYFUNCTION("GOOGLETRANSLATE(A1334,""zh"", ""en"")"),"Ms")</f>
        <v>Ms</v>
      </c>
      <c r="D1334" s="4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</row>
    <row r="1335" spans="1:26">
      <c r="A1335" s="1" t="s">
        <v>2571</v>
      </c>
      <c r="B1335" s="1" t="s">
        <v>2572</v>
      </c>
      <c r="C1335" s="1" t="str">
        <f ca="1">IFERROR(__xludf.DUMMYFUNCTION("GOOGLETRANSLATE(A1335,""zh"", ""en"")"),"Heating / heating")</f>
        <v>Heating / heating</v>
      </c>
      <c r="D1335" s="4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</row>
    <row r="1336" spans="1:26">
      <c r="A1336" s="1" t="s">
        <v>2573</v>
      </c>
      <c r="B1336" s="1" t="s">
        <v>2574</v>
      </c>
      <c r="C1336" s="1" t="str">
        <f ca="1">IFERROR(__xludf.DUMMYFUNCTION("GOOGLETRANSLATE(A1336,""zh"", ""en"")"),"Tray / tray")</f>
        <v>Tray / tray</v>
      </c>
      <c r="D1336" s="4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</row>
    <row r="1337" spans="1:26">
      <c r="A1337" s="1" t="s">
        <v>2575</v>
      </c>
      <c r="B1337" s="1" t="s">
        <v>2576</v>
      </c>
      <c r="C1337" s="1" t="str">
        <f ca="1">IFERROR(__xludf.DUMMYFUNCTION("GOOGLETRANSLATE(A1337,""zh"", ""en"")"),"Judgment / judgment")</f>
        <v>Judgment / judgment</v>
      </c>
      <c r="D1337" s="4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</row>
    <row r="1338" spans="1:26">
      <c r="A1338" s="1" t="s">
        <v>2577</v>
      </c>
      <c r="B1338" s="1" t="s">
        <v>2578</v>
      </c>
      <c r="C1338" s="1" t="str">
        <f ca="1">IFERROR(__xludf.DUMMYFUNCTION("GOOGLETRANSLATE(A1338,""zh"", ""en"")"),"Look forward to")</f>
        <v>Look forward to</v>
      </c>
      <c r="D1338" s="4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</row>
    <row r="1339" spans="1:26">
      <c r="A1339" s="1" t="s">
        <v>2579</v>
      </c>
      <c r="B1339" s="1" t="s">
        <v>2580</v>
      </c>
      <c r="C1339" s="1" t="str">
        <f ca="1">IFERROR(__xludf.DUMMYFUNCTION("GOOGLETRANSLATE(A1339,""zh"", ""en"")"),"Cooperation")</f>
        <v>Cooperation</v>
      </c>
      <c r="D1339" s="4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</row>
    <row r="1340" spans="1:26">
      <c r="A1340" s="1" t="s">
        <v>2581</v>
      </c>
      <c r="B1340" s="1" t="s">
        <v>2582</v>
      </c>
      <c r="C1340" s="1" t="str">
        <f ca="1">IFERROR(__xludf.DUMMYFUNCTION("GOOGLETRANSLATE(A1340,""zh"", ""en"")"),"Meet / encounter")</f>
        <v>Meet / encounter</v>
      </c>
      <c r="D1340" s="4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</row>
    <row r="1341" spans="1:26">
      <c r="A1341" s="1" t="s">
        <v>2583</v>
      </c>
      <c r="B1341" s="1" t="s">
        <v>2584</v>
      </c>
      <c r="C1341" s="1" t="str">
        <f ca="1">IFERROR(__xludf.DUMMYFUNCTION("GOOGLETRANSLATE(A1341,""zh"", ""en"")"),"criticism")</f>
        <v>criticism</v>
      </c>
      <c r="D1341" s="4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</row>
    <row r="1342" spans="1:26">
      <c r="A1342" s="1" t="s">
        <v>2585</v>
      </c>
      <c r="B1342" s="1" t="s">
        <v>2586</v>
      </c>
      <c r="C1342" s="1" t="str">
        <f ca="1">IFERROR(__xludf.DUMMYFUNCTION("GOOGLETRANSLATE(A1342,""zh"", ""en"")"),"Approval")</f>
        <v>Approval</v>
      </c>
      <c r="D1342" s="4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</row>
    <row r="1343" spans="1:26">
      <c r="A1343" s="1" t="s">
        <v>2587</v>
      </c>
      <c r="B1343" s="1" t="s">
        <v>2588</v>
      </c>
      <c r="C1343" s="1" t="str">
        <f ca="1">IFERROR(__xludf.DUMMYFUNCTION("GOOGLETRANSLATE(A1343,""zh"", ""en"")"),"Skin / skin")</f>
        <v>Skin / skin</v>
      </c>
      <c r="D1343" s="4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</row>
    <row r="1344" spans="1:26">
      <c r="A1344" s="1" t="s">
        <v>2589</v>
      </c>
      <c r="B1344" s="1" t="s">
        <v>2590</v>
      </c>
      <c r="C1344" s="1" t="str">
        <f ca="1">IFERROR(__xludf.DUMMYFUNCTION("GOOGLETRANSLATE(A1344,""zh"", ""en"")"),"Fatigue / fatigue")</f>
        <v>Fatigue / fatigue</v>
      </c>
      <c r="D1344" s="4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</row>
    <row r="1345" spans="1:26">
      <c r="A1345" s="1" t="s">
        <v>2591</v>
      </c>
      <c r="B1345" s="1" t="s">
        <v>2592</v>
      </c>
      <c r="C1345" s="1" t="str">
        <f ca="1">IFERROR(__xludf.DUMMYFUNCTION("GOOGLETRANSLATE(A1345,""zh"", ""en"")"),"Temper / temper")</f>
        <v>Temper / temper</v>
      </c>
      <c r="D1345" s="4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</row>
    <row r="1346" spans="1:26">
      <c r="A1346" s="1" t="s">
        <v>2593</v>
      </c>
      <c r="B1346" s="1" t="s">
        <v>2594</v>
      </c>
      <c r="C1346" s="1" t="str">
        <f ca="1">IFERROR(__xludf.DUMMYFUNCTION("GOOGLETRANSLATE(A1346,""zh"", ""en"")"),"Film")</f>
        <v>Film</v>
      </c>
      <c r="D1346" s="4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</row>
    <row r="1347" spans="1:26">
      <c r="A1347" s="1" t="s">
        <v>2595</v>
      </c>
      <c r="B1347" s="1" t="s">
        <v>2596</v>
      </c>
      <c r="C1347" s="1" t="str">
        <f ca="1">IFERROR(__xludf.DUMMYFUNCTION("GOOGLETRANSLATE(A1347,""zh"", ""en"")"),"Desperately")</f>
        <v>Desperately</v>
      </c>
      <c r="D1347" s="4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</row>
    <row r="1348" spans="1:26">
      <c r="A1348" s="1" t="s">
        <v>2597</v>
      </c>
      <c r="B1348" s="1" t="s">
        <v>2598</v>
      </c>
      <c r="C1348" s="1" t="str">
        <f ca="1">IFERROR(__xludf.DUMMYFUNCTION("GOOGLETRANSLATE(A1348,""zh"", ""en"")"),"Variety / variety")</f>
        <v>Variety / variety</v>
      </c>
      <c r="D1348" s="4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</row>
    <row r="1349" spans="1:26">
      <c r="A1349" s="1" t="s">
        <v>2599</v>
      </c>
      <c r="B1349" s="1" t="s">
        <v>2600</v>
      </c>
      <c r="C1349" s="1" t="str">
        <f ca="1">IFERROR(__xludf.DUMMYFUNCTION("GOOGLETRANSLATE(A1349,""zh"", ""en"")"),"pingpong")</f>
        <v>pingpong</v>
      </c>
      <c r="D1349" s="4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</row>
    <row r="1350" spans="1:26">
      <c r="A1350" s="1" t="s">
        <v>2601</v>
      </c>
      <c r="B1350" s="1" t="s">
        <v>2602</v>
      </c>
      <c r="C1350" s="1" t="str">
        <f ca="1">IFERROR(__xludf.DUMMYFUNCTION("GOOGLETRANSLATE(A1350,""zh"", ""en"")"),"Safe")</f>
        <v>Safe</v>
      </c>
      <c r="D1350" s="4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</row>
    <row r="1351" spans="1:26">
      <c r="A1351" s="1" t="s">
        <v>2603</v>
      </c>
      <c r="B1351" s="1" t="s">
        <v>2604</v>
      </c>
      <c r="C1351" s="1" t="str">
        <f ca="1">IFERROR(__xludf.DUMMYFUNCTION("GOOGLETRANSLATE(A1351,""zh"", ""en"")"),"usually")</f>
        <v>usually</v>
      </c>
      <c r="D1351" s="4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</row>
    <row r="1352" spans="1:26">
      <c r="A1352" s="1" t="s">
        <v>2605</v>
      </c>
      <c r="B1352" s="1" t="s">
        <v>2606</v>
      </c>
      <c r="C1352" s="1" t="str">
        <f ca="1">IFERROR(__xludf.DUMMYFUNCTION("GOOGLETRANSLATE(A1352,""zh"", ""en"")"),"equality")</f>
        <v>equality</v>
      </c>
      <c r="D1352" s="4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</row>
    <row r="1353" spans="1:26">
      <c r="A1353" s="1" t="s">
        <v>2607</v>
      </c>
      <c r="B1353" s="1" t="s">
        <v>2608</v>
      </c>
      <c r="C1353" s="1" t="str">
        <f ca="1">IFERROR(__xludf.DUMMYFUNCTION("GOOGLETRANSLATE(A1353,""zh"", ""en"")"),"square")</f>
        <v>square</v>
      </c>
      <c r="D1353" s="4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</row>
    <row r="1354" spans="1:26">
      <c r="A1354" s="1" t="s">
        <v>2609</v>
      </c>
      <c r="B1354" s="1" t="s">
        <v>2610</v>
      </c>
      <c r="C1354" s="1" t="str">
        <f ca="1">IFERROR(__xludf.DUMMYFUNCTION("GOOGLETRANSLATE(A1354,""zh"", ""en"")"),"Calm / calm")</f>
        <v>Calm / calm</v>
      </c>
      <c r="D1354" s="4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</row>
    <row r="1355" spans="1:26">
      <c r="A1355" s="1" t="s">
        <v>2611</v>
      </c>
      <c r="B1355" s="1" t="s">
        <v>2612</v>
      </c>
      <c r="C1355" s="1" t="str">
        <f ca="1">IFERROR(__xludf.DUMMYFUNCTION("GOOGLETRANSLATE(A1355,""zh"", ""en"")"),"average")</f>
        <v>average</v>
      </c>
      <c r="D1355" s="4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</row>
    <row r="1356" spans="1:26">
      <c r="A1356" s="1" t="s">
        <v>2613</v>
      </c>
      <c r="B1356" s="1" t="s">
        <v>2614</v>
      </c>
      <c r="C1356" s="1" t="str">
        <f ca="1">IFERROR(__xludf.DUMMYFUNCTION("GOOGLETRANSLATE(A1356,""zh"", ""en"")"),"Usual / usual")</f>
        <v>Usual / usual</v>
      </c>
      <c r="D1356" s="4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</row>
    <row r="1357" spans="1:26">
      <c r="A1357" s="1" t="s">
        <v>2615</v>
      </c>
      <c r="B1357" s="1" t="s">
        <v>2616</v>
      </c>
      <c r="C1357" s="1" t="str">
        <f ca="1">IFERROR(__xludf.DUMMYFUNCTION("GOOGLETRANSLATE(A1357,""zh"", ""en"")"),"Plain")</f>
        <v>Plain</v>
      </c>
      <c r="D1357" s="4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</row>
    <row r="1358" spans="1:26">
      <c r="A1358" s="1" t="s">
        <v>2617</v>
      </c>
      <c r="B1358" s="1" t="s">
        <v>2618</v>
      </c>
      <c r="C1358" s="1" t="str">
        <f ca="1">IFERROR(__xludf.DUMMYFUNCTION("GOOGLETRANSLATE(A1358,""zh"", ""en"")"),"bottle")</f>
        <v>bottle</v>
      </c>
      <c r="D1358" s="4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</row>
    <row r="1359" spans="1:26">
      <c r="A1359" s="1" t="s">
        <v>2619</v>
      </c>
      <c r="B1359" s="1" t="s">
        <v>2620</v>
      </c>
      <c r="C1359" s="1" t="str">
        <f ca="1">IFERROR(__xludf.DUMMYFUNCTION("GOOGLETRANSLATE(A1359,""zh"", ""en"")"),"urgent")</f>
        <v>urgent</v>
      </c>
      <c r="D1359" s="4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</row>
    <row r="1360" spans="1:26">
      <c r="A1360" s="1" t="s">
        <v>2621</v>
      </c>
      <c r="B1360" s="1" t="s">
        <v>2622</v>
      </c>
      <c r="C1360" s="1" t="str">
        <f ca="1">IFERROR(__xludf.DUMMYFUNCTION("GOOGLETRANSLATE(A1360,""zh"", ""en"")"),"Destruction / destruction")</f>
        <v>Destruction / destruction</v>
      </c>
      <c r="D1360" s="4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</row>
    <row r="1361" spans="1:26">
      <c r="A1361" s="1" t="s">
        <v>2623</v>
      </c>
      <c r="B1361" s="1" t="s">
        <v>2624</v>
      </c>
      <c r="C1361" s="1" t="str">
        <f ca="1">IFERROR(__xludf.DUMMYFUNCTION("GOOGLETRANSLATE(A1361,""zh"", ""en"")"),"Plain / plain")</f>
        <v>Plain / plain</v>
      </c>
      <c r="D1361" s="4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</row>
    <row r="1362" spans="1:26">
      <c r="A1362" s="1" t="s">
        <v>2625</v>
      </c>
      <c r="B1362" s="1" t="s">
        <v>2626</v>
      </c>
      <c r="C1362" s="1" t="str">
        <f ca="1">IFERROR(__xludf.DUMMYFUNCTION("GOOGLETRANSLATE(A1362,""zh"", ""en"")"),"universal")</f>
        <v>universal</v>
      </c>
      <c r="D1362" s="4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</row>
    <row r="1363" spans="1:26">
      <c r="A1363" s="1" t="s">
        <v>2627</v>
      </c>
      <c r="B1363" s="1" t="s">
        <v>2628</v>
      </c>
      <c r="C1363" s="1" t="str">
        <f ca="1">IFERROR(__xludf.DUMMYFUNCTION("GOOGLETRANSLATE(A1363,""zh"", ""en"")"),"ordinary")</f>
        <v>ordinary</v>
      </c>
      <c r="D1363" s="4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</row>
    <row r="1364" spans="1:26">
      <c r="A1364" s="1" t="s">
        <v>2629</v>
      </c>
      <c r="B1364" s="1" t="s">
        <v>2630</v>
      </c>
      <c r="C1364" s="1" t="str">
        <f ca="1">IFERROR(__xludf.DUMMYFUNCTION("GOOGLETRANSLATE(A1364,""zh"", ""en"")"),"wife")</f>
        <v>wife</v>
      </c>
      <c r="D1364" s="4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</row>
    <row r="1365" spans="1:26">
      <c r="A1365" s="1" t="s">
        <v>2631</v>
      </c>
      <c r="B1365" s="1" t="s">
        <v>2632</v>
      </c>
      <c r="C1365" s="1" t="str">
        <f ca="1">IFERROR(__xludf.DUMMYFUNCTION("GOOGLETRANSLATE(A1365,""zh"", ""en"")"),"During / period")</f>
        <v>During / period</v>
      </c>
      <c r="D1365" s="4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</row>
    <row r="1366" spans="1:26">
      <c r="A1366" s="1" t="s">
        <v>2633</v>
      </c>
      <c r="B1366" s="1" t="s">
        <v>2634</v>
      </c>
      <c r="C1366" s="1" t="str">
        <f ca="1">IFERROR(__xludf.DUMMYFUNCTION("GOOGLETRANSLATE(A1366,""zh"", ""en"")"),"Deceive / deception")</f>
        <v>Deceive / deception</v>
      </c>
      <c r="D1366" s="4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</row>
    <row r="1367" spans="1:26">
      <c r="A1367" s="1" t="s">
        <v>2635</v>
      </c>
      <c r="B1367" s="1" t="s">
        <v>2636</v>
      </c>
      <c r="C1367" s="1" t="str">
        <f ca="1">IFERROR(__xludf.DUMMYFUNCTION("GOOGLETRANSLATE(A1367,""zh"", ""en"")"),"Second")</f>
        <v>Second</v>
      </c>
      <c r="D1367" s="4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</row>
    <row r="1368" spans="1:26">
      <c r="A1368" s="1" t="s">
        <v>2637</v>
      </c>
      <c r="B1368" s="1" t="s">
        <v>2638</v>
      </c>
      <c r="C1368" s="1" t="str">
        <f ca="1">IFERROR(__xludf.DUMMYFUNCTION("GOOGLETRANSLATE(A1368,""zh"", ""en"")"),"other")</f>
        <v>other</v>
      </c>
      <c r="D1368" s="4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</row>
    <row r="1369" spans="1:26">
      <c r="A1369" s="1" t="s">
        <v>2639</v>
      </c>
      <c r="B1369" s="1" t="s">
        <v>2638</v>
      </c>
      <c r="C1369" s="1" t="str">
        <f ca="1">IFERROR(__xludf.DUMMYFUNCTION("GOOGLETRANSLATE(A1369,""zh"", ""en"")"),"other")</f>
        <v>other</v>
      </c>
      <c r="D1369" s="4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</row>
    <row r="1370" spans="1:26">
      <c r="A1370" s="1" t="s">
        <v>2640</v>
      </c>
      <c r="B1370" s="1" t="s">
        <v>2641</v>
      </c>
      <c r="C1370" s="1" t="str">
        <f ca="1">IFERROR(__xludf.DUMMYFUNCTION("GOOGLETRANSLATE(A1370,""zh"", ""en"")"),"The rest / remain")</f>
        <v>The rest / remain</v>
      </c>
      <c r="D1370" s="4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</row>
    <row r="1371" spans="1:26">
      <c r="A1371" s="1" t="s">
        <v>2642</v>
      </c>
      <c r="B1371" s="1" t="s">
        <v>2643</v>
      </c>
      <c r="C1371" s="1" t="str">
        <f ca="1">IFERROR(__xludf.DUMMYFUNCTION("GOOGLETRANSLATE(A1371,""zh"", ""en"")"),"among them")</f>
        <v>among them</v>
      </c>
      <c r="D1371" s="4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</row>
    <row r="1372" spans="1:26">
      <c r="A1372" s="1" t="s">
        <v>2644</v>
      </c>
      <c r="B1372" s="1" t="s">
        <v>2645</v>
      </c>
      <c r="C1372" s="1" t="str">
        <f ca="1">IFERROR(__xludf.DUMMYFUNCTION("GOOGLETRANSLATE(A1372,""zh"", ""en"")"),"strange")</f>
        <v>strange</v>
      </c>
      <c r="D1372" s="4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</row>
    <row r="1373" spans="1:26">
      <c r="A1373" s="1" t="s">
        <v>2646</v>
      </c>
      <c r="B1373" s="1" t="s">
        <v>2647</v>
      </c>
      <c r="C1373" s="1" t="str">
        <f ca="1">IFERROR(__xludf.DUMMYFUNCTION("GOOGLETRANSLATE(A1373,""zh"", ""en"")"),"flag")</f>
        <v>flag</v>
      </c>
      <c r="D1373" s="4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</row>
    <row r="1374" spans="1:26">
      <c r="A1374" s="1" t="s">
        <v>2648</v>
      </c>
      <c r="B1374" s="1" t="s">
        <v>2649</v>
      </c>
      <c r="C1374" s="1" t="str">
        <f ca="1">IFERROR(__xludf.DUMMYFUNCTION("GOOGLETRANSLATE(A1374,""zh"", ""en"")"),"Attempt / attempt")</f>
        <v>Attempt / attempt</v>
      </c>
      <c r="D1374" s="4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</row>
    <row r="1375" spans="1:26">
      <c r="A1375" s="1" t="s">
        <v>2650</v>
      </c>
      <c r="B1375" s="1" t="s">
        <v>2651</v>
      </c>
      <c r="C1375" s="1" t="str">
        <f ca="1">IFERROR(__xludf.DUMMYFUNCTION("GOOGLETRANSLATE(A1375,""zh"", ""en"")"),"Enterprise / business")</f>
        <v>Enterprise / business</v>
      </c>
      <c r="D1375" s="4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</row>
    <row r="1376" spans="1:26">
      <c r="A1376" s="1" t="s">
        <v>2652</v>
      </c>
      <c r="B1376" s="1" t="s">
        <v>2653</v>
      </c>
      <c r="C1376" s="1" t="str">
        <f ca="1">IFERROR(__xludf.DUMMYFUNCTION("GOOGLETRANSLATE(A1376,""zh"", ""en"")"),"Inspiration / inspiration")</f>
        <v>Inspiration / inspiration</v>
      </c>
      <c r="D1376" s="4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</row>
    <row r="1377" spans="1:26">
      <c r="A1377" s="1" t="s">
        <v>2654</v>
      </c>
      <c r="B1377" s="1" t="s">
        <v>2655</v>
      </c>
      <c r="C1377" s="1" t="str">
        <f ca="1">IFERROR(__xludf.DUMMYFUNCTION("GOOGLETRANSLATE(A1377,""zh"", ""en"")"),"Climate / climate")</f>
        <v>Climate / climate</v>
      </c>
      <c r="D1377" s="4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</row>
    <row r="1378" spans="1:26">
      <c r="A1378" s="1" t="s">
        <v>2656</v>
      </c>
      <c r="B1378" s="1" t="s">
        <v>2657</v>
      </c>
      <c r="C1378" s="1" t="str">
        <f ca="1">IFERROR(__xludf.DUMMYFUNCTION("GOOGLETRANSLATE(A1378,""zh"", ""en"")"),"Temperature / temperature")</f>
        <v>Temperature / temperature</v>
      </c>
      <c r="D1378" s="4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</row>
    <row r="1379" spans="1:26">
      <c r="A1379" s="1" t="s">
        <v>2658</v>
      </c>
      <c r="B1379" s="1" t="s">
        <v>2659</v>
      </c>
      <c r="C1379" s="1" t="str">
        <f ca="1">IFERROR(__xludf.DUMMYFUNCTION("GOOGLETRANSLATE(A1379,""zh"", ""en"")"),"Meteorological / weather")</f>
        <v>Meteorological / weather</v>
      </c>
      <c r="D1379" s="4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</row>
    <row r="1380" spans="1:26">
      <c r="A1380" s="1" t="s">
        <v>2660</v>
      </c>
      <c r="B1380" s="1" t="s">
        <v>2661</v>
      </c>
      <c r="C1380" s="1" t="str">
        <f ca="1">IFERROR(__xludf.DUMMYFUNCTION("GOOGLETRANSLATE(A1380,""zh"", ""en"")"),"gasoline")</f>
        <v>gasoline</v>
      </c>
      <c r="D1380" s="4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</row>
    <row r="1381" spans="1:26">
      <c r="A1381" s="1" t="s">
        <v>2662</v>
      </c>
      <c r="B1381" s="1" t="s">
        <v>2663</v>
      </c>
      <c r="C1381" s="1" t="str">
        <f ca="1">IFERROR(__xludf.DUMMYFUNCTION("GOOGLETRANSLATE(A1381,""zh"", ""en"")"),"10 million million")</f>
        <v>10 million million</v>
      </c>
      <c r="D1381" s="4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</row>
    <row r="1382" spans="1:26">
      <c r="A1382" s="1" t="s">
        <v>2664</v>
      </c>
      <c r="B1382" s="1" t="s">
        <v>2665</v>
      </c>
      <c r="C1382" s="1" t="str">
        <f ca="1">IFERROR(__xludf.DUMMYFUNCTION("GOOGLETRANSLATE(A1382,""zh"", ""en"")"),"Sign / sign")</f>
        <v>Sign / sign</v>
      </c>
      <c r="D1382" s="4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</row>
    <row r="1383" spans="1:26">
      <c r="A1383" s="1" t="s">
        <v>2666</v>
      </c>
      <c r="B1383" s="1" t="s">
        <v>2667</v>
      </c>
      <c r="C1383" s="1" t="str">
        <f ca="1">IFERROR(__xludf.DUMMYFUNCTION("GOOGLETRANSLATE(A1383,""zh"", ""en"")"),"Advance / advancement")</f>
        <v>Advance / advancement</v>
      </c>
      <c r="D1383" s="4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</row>
    <row r="1384" spans="1:26">
      <c r="A1384" s="1" t="s">
        <v>2668</v>
      </c>
      <c r="B1384" s="1" t="s">
        <v>2669</v>
      </c>
      <c r="C1384" s="1" t="str">
        <f ca="1">IFERROR(__xludf.DUMMYFUNCTION("GOOGLETRANSLATE(A1384,""zh"", ""en"")"),"front")</f>
        <v>front</v>
      </c>
      <c r="D1384" s="4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</row>
    <row r="1385" spans="1:26">
      <c r="A1385" s="1" t="s">
        <v>2670</v>
      </c>
      <c r="B1385" s="1" t="s">
        <v>2671</v>
      </c>
      <c r="C1385" s="1" t="str">
        <f ca="1">IFERROR(__xludf.DUMMYFUNCTION("GOOGLETRANSLATE(A1385,""zh"", ""en"")"),"Previous year")</f>
        <v>Previous year</v>
      </c>
      <c r="D1385" s="4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</row>
    <row r="1386" spans="1:26">
      <c r="A1386" s="1" t="s">
        <v>2672</v>
      </c>
      <c r="B1386" s="1" t="s">
        <v>2673</v>
      </c>
      <c r="C1386" s="1" t="str">
        <f ca="1">IFERROR(__xludf.DUMMYFUNCTION("GOOGLETRANSLATE(A1386,""zh"", ""en"")"),"Day before yesterday")</f>
        <v>Day before yesterday</v>
      </c>
      <c r="D1386" s="4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</row>
    <row r="1387" spans="1:26">
      <c r="A1387" s="1" t="s">
        <v>2674</v>
      </c>
      <c r="B1387" s="1" t="s">
        <v>2675</v>
      </c>
      <c r="C1387" s="1" t="str">
        <f ca="1">IFERROR(__xludf.DUMMYFUNCTION("GOOGLETRANSLATE(A1387,""zh"", ""en"")"),"future")</f>
        <v>future</v>
      </c>
      <c r="D1387" s="4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</row>
    <row r="1388" spans="1:26">
      <c r="A1388" s="1" t="s">
        <v>2676</v>
      </c>
      <c r="B1388" s="1" t="s">
        <v>2677</v>
      </c>
      <c r="C1388" s="1" t="str">
        <f ca="1">IFERROR(__xludf.DUMMYFUNCTION("GOOGLETRANSLATE(A1388,""zh"", ""en"")"),"Powerful / powerful")</f>
        <v>Powerful / powerful</v>
      </c>
      <c r="D1388" s="4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</row>
    <row r="1389" spans="1:26">
      <c r="A1389" s="1" t="s">
        <v>2678</v>
      </c>
      <c r="B1389" s="1" t="s">
        <v>2679</v>
      </c>
      <c r="C1389" s="1" t="str">
        <f ca="1">IFERROR(__xludf.DUMMYFUNCTION("GOOGLETRANSLATE(A1389,""zh"", ""en"")"),"Robber / robber")</f>
        <v>Robber / robber</v>
      </c>
      <c r="D1389" s="4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</row>
    <row r="1390" spans="1:26">
      <c r="A1390" s="1" t="s">
        <v>2680</v>
      </c>
      <c r="B1390" s="1" t="s">
        <v>2681</v>
      </c>
      <c r="C1390" s="1" t="str">
        <f ca="1">IFERROR(__xludf.DUMMYFUNCTION("GOOGLETRANSLATE(A1390,""zh"", ""en"")"),"Stress / emphasis")</f>
        <v>Stress / emphasis</v>
      </c>
      <c r="D1390" s="4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</row>
    <row r="1391" spans="1:26">
      <c r="A1391" s="1" t="s">
        <v>2682</v>
      </c>
      <c r="B1391" s="1" t="s">
        <v>2683</v>
      </c>
      <c r="C1391" s="1" t="str">
        <f ca="1">IFERROR(__xludf.DUMMYFUNCTION("GOOGLETRANSLATE(A1391,""zh"", ""en"")"),"Strength / strength")</f>
        <v>Strength / strength</v>
      </c>
      <c r="D1391" s="4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</row>
    <row r="1392" spans="1:26">
      <c r="A1392" s="1" t="s">
        <v>2684</v>
      </c>
      <c r="B1392" s="1" t="s">
        <v>2685</v>
      </c>
      <c r="C1392" s="1" t="str">
        <f ca="1">IFERROR(__xludf.DUMMYFUNCTION("GOOGLETRANSLATE(A1392,""zh"", ""en"")"),"Strong / strong")</f>
        <v>Strong / strong</v>
      </c>
      <c r="D1392" s="4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</row>
    <row r="1393" spans="1:26">
      <c r="A1393" s="1" t="s">
        <v>2686</v>
      </c>
      <c r="B1393" s="1" t="s">
        <v>2687</v>
      </c>
      <c r="C1393" s="1" t="str">
        <f ca="1">IFERROR(__xludf.DUMMYFUNCTION("GOOGLETRANSLATE(A1393,""zh"", ""en"")"),"quietly")</f>
        <v>quietly</v>
      </c>
      <c r="D1393" s="4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</row>
    <row r="1394" spans="1:26">
      <c r="A1394" s="1" t="s">
        <v>2688</v>
      </c>
      <c r="B1394" s="1" t="s">
        <v>2689</v>
      </c>
      <c r="C1394" s="1" t="str">
        <f ca="1">IFERROR(__xludf.DUMMYFUNCTION("GOOGLETRANSLATE(A1394,""zh"", ""en"")"),"Bridge / bridge")</f>
        <v>Bridge / bridge</v>
      </c>
      <c r="D1394" s="4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</row>
    <row r="1395" spans="1:26">
      <c r="A1395" s="1" t="s">
        <v>2690</v>
      </c>
      <c r="B1395" s="1" t="s">
        <v>2691</v>
      </c>
      <c r="C1395" s="1" t="str">
        <f ca="1">IFERROR(__xludf.DUMMYFUNCTION("GOOGLETRANSLATE(A1395,""zh"", ""en"")"),"clever")</f>
        <v>clever</v>
      </c>
      <c r="D1395" s="4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</row>
    <row r="1396" spans="1:26">
      <c r="A1396" s="1" t="s">
        <v>2692</v>
      </c>
      <c r="B1396" s="1" t="s">
        <v>2693</v>
      </c>
      <c r="C1396" s="1" t="str">
        <f ca="1">IFERROR(__xludf.DUMMYFUNCTION("GOOGLETRANSLATE(A1396,""zh"", ""en"")"),"Dear / dear")</f>
        <v>Dear / dear</v>
      </c>
      <c r="D1396" s="4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</row>
    <row r="1397" spans="1:26">
      <c r="A1397" s="1" t="s">
        <v>2694</v>
      </c>
      <c r="B1397" s="1" t="s">
        <v>2695</v>
      </c>
      <c r="C1397" s="1" t="str">
        <f ca="1">IFERROR(__xludf.DUMMYFUNCTION("GOOGLETRANSLATE(A1397,""zh"", ""en"")"),"Relative / relative")</f>
        <v>Relative / relative</v>
      </c>
      <c r="D1397" s="4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</row>
    <row r="1398" spans="1:26">
      <c r="A1398" s="1" t="s">
        <v>2696</v>
      </c>
      <c r="B1398" s="1" t="s">
        <v>2697</v>
      </c>
      <c r="C1398" s="1" t="str">
        <f ca="1">IFERROR(__xludf.DUMMYFUNCTION("GOOGLETRANSLATE(A1398,""zh"", ""en"")"),"Kind / friendly")</f>
        <v>Kind / friendly</v>
      </c>
      <c r="D1398" s="4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</row>
    <row r="1399" spans="1:26">
      <c r="A1399" s="1" t="s">
        <v>2698</v>
      </c>
      <c r="B1399" s="1" t="s">
        <v>2699</v>
      </c>
      <c r="C1399" s="1" t="str">
        <f ca="1">IFERROR(__xludf.DUMMYFUNCTION("GOOGLETRANSLATE(A1399,""zh"", ""en"")"),"Personally / personally")</f>
        <v>Personally / personally</v>
      </c>
      <c r="D1399" s="4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</row>
    <row r="1400" spans="1:26">
      <c r="A1400" s="1" t="s">
        <v>2700</v>
      </c>
      <c r="B1400" s="1" t="s">
        <v>2701</v>
      </c>
      <c r="C1400" s="1" t="str">
        <f ca="1">IFERROR(__xludf.DUMMYFUNCTION("GOOGLETRANSLATE(A1400,""zh"", ""en"")"),"aggression")</f>
        <v>aggression</v>
      </c>
      <c r="D1400" s="4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</row>
    <row r="1401" spans="1:26">
      <c r="A1401" s="1" t="s">
        <v>2702</v>
      </c>
      <c r="B1401" s="1" t="s">
        <v>2703</v>
      </c>
      <c r="C1401" s="1" t="str">
        <f ca="1">IFERROR(__xludf.DUMMYFUNCTION("GOOGLETRANSLATE(A1401,""zh"", ""en"")"),"Easy / relax")</f>
        <v>Easy / relax</v>
      </c>
      <c r="D1401" s="4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</row>
    <row r="1402" spans="1:26">
      <c r="A1402" s="1" t="s">
        <v>2704</v>
      </c>
      <c r="B1402" s="1" t="s">
        <v>2705</v>
      </c>
      <c r="C1402" s="1" t="str">
        <f ca="1">IFERROR(__xludf.DUMMYFUNCTION("GOOGLETRANSLATE(A1402,""zh"", ""en"")"),"scene")</f>
        <v>scene</v>
      </c>
      <c r="D1402" s="4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</row>
    <row r="1403" spans="1:26">
      <c r="A1403" s="1" t="s">
        <v>2706</v>
      </c>
      <c r="B1403" s="1" t="s">
        <v>2707</v>
      </c>
      <c r="C1403" s="1" t="str">
        <f ca="1">IFERROR(__xludf.DUMMYFUNCTION("GOOGLETRANSLATE(A1403,""zh"", ""en"")"),"situation")</f>
        <v>situation</v>
      </c>
      <c r="D1403" s="4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</row>
    <row r="1404" spans="1:26">
      <c r="A1404" s="1" t="s">
        <v>2708</v>
      </c>
      <c r="B1404" s="1" t="s">
        <v>2709</v>
      </c>
      <c r="C1404" s="1" t="str">
        <f ca="1">IFERROR(__xludf.DUMMYFUNCTION("GOOGLETRANSLATE(A1404,""zh"", ""en"")"),"Emotional / emotion")</f>
        <v>Emotional / emotion</v>
      </c>
      <c r="D1404" s="4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</row>
    <row r="1405" spans="1:26">
      <c r="A1405" s="1" t="s">
        <v>2710</v>
      </c>
      <c r="B1405" s="1" t="s">
        <v>2711</v>
      </c>
      <c r="C1405" s="1" t="str">
        <f ca="1">IFERROR(__xludf.DUMMYFUNCTION("GOOGLETRANSLATE(A1405,""zh"", ""en"")"),"Requote / please visit")</f>
        <v>Requote / please visit</v>
      </c>
      <c r="D1405" s="4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</row>
    <row r="1406" spans="1:26">
      <c r="A1406" s="1" t="s">
        <v>2712</v>
      </c>
      <c r="B1406" s="1" t="s">
        <v>2713</v>
      </c>
      <c r="C1406" s="1" t="str">
        <f ca="1">IFERROR(__xludf.DUMMYFUNCTION("GOOGLETRANSLATE(A1406,""zh"", ""en"")"),"Request / request")</f>
        <v>Request / request</v>
      </c>
      <c r="D1406" s="4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</row>
    <row r="1407" spans="1:26">
      <c r="A1407" s="1" t="s">
        <v>2714</v>
      </c>
      <c r="B1407" s="1" t="s">
        <v>2715</v>
      </c>
      <c r="C1407" s="1" t="str">
        <f ca="1">IFERROR(__xludf.DUMMYFUNCTION("GOOGLETRANSLATE(A1407,""zh"", ""en"")"),"Celebrate / celebrate")</f>
        <v>Celebrate / celebrate</v>
      </c>
      <c r="D1407" s="4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</row>
    <row r="1408" spans="1:26">
      <c r="A1408" s="1" t="s">
        <v>2716</v>
      </c>
      <c r="B1408" s="1" t="s">
        <v>2717</v>
      </c>
      <c r="C1408" s="1" t="str">
        <f ca="1">IFERROR(__xludf.DUMMYFUNCTION("GOOGLETRANSLATE(A1408,""zh"", ""en"")"),"Stadium / coupon")</f>
        <v>Stadium / coupon</v>
      </c>
      <c r="D1408" s="4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</row>
    <row r="1409" spans="1:26">
      <c r="A1409" s="1" t="s">
        <v>2718</v>
      </c>
      <c r="B1409" s="1" t="s">
        <v>2719</v>
      </c>
      <c r="C1409" s="1" t="str">
        <f ca="1">IFERROR(__xludf.DUMMYFUNCTION("GOOGLETRANSLATE(A1409,""zh"", ""en"")"),"Difference / difference")</f>
        <v>Difference / difference</v>
      </c>
      <c r="D1409" s="4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</row>
    <row r="1410" spans="1:26">
      <c r="A1410" s="1" t="s">
        <v>2720</v>
      </c>
      <c r="B1410" s="1" t="s">
        <v>2721</v>
      </c>
      <c r="C1410" s="1" t="str">
        <f ca="1">IFERROR(__xludf.DUMMYFUNCTION("GOOGLETRANSLATE(A1410,""zh"", ""en"")"),"cancel")</f>
        <v>cancel</v>
      </c>
      <c r="D1410" s="4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</row>
    <row r="1411" spans="1:26">
      <c r="A1411" s="1" t="s">
        <v>2722</v>
      </c>
      <c r="B1411" s="1" t="s">
        <v>2723</v>
      </c>
      <c r="C1411" s="1" t="str">
        <f ca="1">IFERROR(__xludf.DUMMYFUNCTION("GOOGLETRANSLATE(A1411,""zh"", ""en"")"),"comprehensive")</f>
        <v>comprehensive</v>
      </c>
      <c r="D1411" s="4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</row>
    <row r="1412" spans="1:26">
      <c r="A1412" s="1" t="s">
        <v>2724</v>
      </c>
      <c r="B1412" s="1" t="s">
        <v>2725</v>
      </c>
      <c r="C1412" s="1" t="str">
        <f ca="1">IFERROR(__xludf.DUMMYFUNCTION("GOOGLETRANSLATE(A1412,""zh"", ""en"")"),"Disadvantages / disadvantages")</f>
        <v>Disadvantages / disadvantages</v>
      </c>
      <c r="D1412" s="4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</row>
    <row r="1413" spans="1:26">
      <c r="A1413" s="1" t="s">
        <v>2726</v>
      </c>
      <c r="B1413" s="1" t="s">
        <v>2727</v>
      </c>
      <c r="C1413" s="1" t="str">
        <f ca="1">IFERROR(__xludf.DUMMYFUNCTION("GOOGLETRANSLATE(A1413,""zh"", ""en"")"),"lack of")</f>
        <v>lack of</v>
      </c>
      <c r="D1413" s="4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</row>
    <row r="1414" spans="1:26">
      <c r="A1414" s="1" t="s">
        <v>2728</v>
      </c>
      <c r="B1414" s="1" t="s">
        <v>2729</v>
      </c>
      <c r="C1414" s="1" t="str">
        <f ca="1">IFERROR(__xludf.DUMMYFUNCTION("GOOGLETRANSLATE(A1414,""zh"", ""en"")"),"lack")</f>
        <v>lack</v>
      </c>
      <c r="D1414" s="4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</row>
    <row r="1415" spans="1:26">
      <c r="A1415" s="1" t="s">
        <v>2730</v>
      </c>
      <c r="B1415" s="1" t="s">
        <v>2731</v>
      </c>
      <c r="C1415" s="1" t="str">
        <f ca="1">IFERROR(__xludf.DUMMYFUNCTION("GOOGLETRANSLATE(A1415,""zh"", ""en"")"),"Determine / determine")</f>
        <v>Determine / determine</v>
      </c>
      <c r="D1415" s="4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</row>
    <row r="1416" spans="1:26">
      <c r="A1416" s="1" t="s">
        <v>2732</v>
      </c>
      <c r="B1416" s="1" t="s">
        <v>2733</v>
      </c>
      <c r="C1416" s="1" t="str">
        <f ca="1">IFERROR(__xludf.DUMMYFUNCTION("GOOGLETRANSLATE(A1416,""zh"", ""en"")"),"skirt")</f>
        <v>skirt</v>
      </c>
      <c r="D1416" s="4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</row>
    <row r="1417" spans="1:26">
      <c r="A1417" s="1" t="s">
        <v>2734</v>
      </c>
      <c r="B1417" s="1" t="s">
        <v>2735</v>
      </c>
      <c r="C1417" s="1" t="str">
        <f ca="1">IFERROR(__xludf.DUMMYFUNCTION("GOOGLETRANSLATE(A1417,""zh"", ""en"")"),"Mass / masses")</f>
        <v>Mass / masses</v>
      </c>
      <c r="D1417" s="4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</row>
    <row r="1418" spans="1:26">
      <c r="A1418" s="1" t="s">
        <v>2736</v>
      </c>
      <c r="B1418" s="1" t="s">
        <v>2737</v>
      </c>
      <c r="C1418" s="1" t="str">
        <f ca="1">IFERROR(__xludf.DUMMYFUNCTION("GOOGLETRANSLATE(A1418,""zh"", ""en"")"),"however")</f>
        <v>however</v>
      </c>
      <c r="D1418" s="4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</row>
    <row r="1419" spans="1:26">
      <c r="A1419" s="1" t="s">
        <v>2738</v>
      </c>
      <c r="B1419" s="1" t="s">
        <v>2739</v>
      </c>
      <c r="C1419" s="1" t="str">
        <f ca="1">IFERROR(__xludf.DUMMYFUNCTION("GOOGLETRANSLATE(A1419,""zh"", ""en"")"),"Burning / combustion")</f>
        <v>Burning / combustion</v>
      </c>
      <c r="D1419" s="4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</row>
    <row r="1420" spans="1:26">
      <c r="A1420" s="1" t="s">
        <v>2740</v>
      </c>
      <c r="B1420" s="1" t="s">
        <v>2741</v>
      </c>
      <c r="C1420" s="1" t="str">
        <f ca="1">IFERROR(__xludf.DUMMYFUNCTION("GOOGLETRANSLATE(A1420,""zh"", ""en"")"),"Love / love")</f>
        <v>Love / love</v>
      </c>
      <c r="D1420" s="4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</row>
    <row r="1421" spans="1:26">
      <c r="A1421" s="1" t="s">
        <v>2742</v>
      </c>
      <c r="B1421" s="1" t="s">
        <v>2743</v>
      </c>
      <c r="C1421" s="1" t="str">
        <f ca="1">IFERROR(__xludf.DUMMYFUNCTION("GOOGLETRANSLATE(A1421,""zh"", ""en"")"),"Warm / warm")</f>
        <v>Warm / warm</v>
      </c>
      <c r="D1421" s="4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</row>
    <row r="1422" spans="1:26">
      <c r="A1422" s="1" t="s">
        <v>2744</v>
      </c>
      <c r="B1422" s="1" t="s">
        <v>2745</v>
      </c>
      <c r="C1422" s="1" t="str">
        <f ca="1">IFERROR(__xludf.DUMMYFUNCTION("GOOGLETRANSLATE(A1422,""zh"", ""en"")"),"Lively / lively")</f>
        <v>Lively / lively</v>
      </c>
      <c r="D1422" s="4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</row>
    <row r="1423" spans="1:26">
      <c r="A1423" s="1" t="s">
        <v>2746</v>
      </c>
      <c r="B1423" s="1" t="s">
        <v>2747</v>
      </c>
      <c r="C1423" s="1" t="str">
        <f ca="1">IFERROR(__xludf.DUMMYFUNCTION("GOOGLETRANSLATE(A1423,""zh"", ""en"")"),"Hot water bottle / thermos")</f>
        <v>Hot water bottle / thermos</v>
      </c>
      <c r="D1423" s="4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</row>
    <row r="1424" spans="1:26">
      <c r="A1424" s="1" t="s">
        <v>2748</v>
      </c>
      <c r="B1424" s="1" t="s">
        <v>2749</v>
      </c>
      <c r="C1424" s="1" t="str">
        <f ca="1">IFERROR(__xludf.DUMMYFUNCTION("GOOGLETRANSLATE(A1424,""zh"", ""en"")"),"Enthusiastic")</f>
        <v>Enthusiastic</v>
      </c>
      <c r="D1424" s="4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</row>
    <row r="1425" spans="1:26">
      <c r="A1425" s="1" t="s">
        <v>2750</v>
      </c>
      <c r="B1425" s="1" t="s">
        <v>2751</v>
      </c>
      <c r="C1425" s="1" t="str">
        <f ca="1">IFERROR(__xludf.DUMMYFUNCTION("GOOGLETRANSLATE(A1425,""zh"", ""en"")"),"Talent")</f>
        <v>Talent</v>
      </c>
      <c r="D1425" s="4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</row>
    <row r="1426" spans="1:26">
      <c r="A1426" s="1" t="s">
        <v>2752</v>
      </c>
      <c r="B1426" s="1" t="s">
        <v>2753</v>
      </c>
      <c r="C1426" s="1" t="str">
        <f ca="1">IFERROR(__xludf.DUMMYFUNCTION("GOOGLETRANSLATE(A1426,""zh"", ""en"")"),"Artificial")</f>
        <v>Artificial</v>
      </c>
      <c r="D1426" s="4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</row>
    <row r="1427" spans="1:26">
      <c r="A1427" s="1" t="s">
        <v>2754</v>
      </c>
      <c r="B1427" s="1" t="s">
        <v>2755</v>
      </c>
      <c r="C1427" s="1" t="str">
        <f ca="1">IFERROR(__xludf.DUMMYFUNCTION("GOOGLETRANSLATE(A1427,""zh"", ""en"")"),"People")</f>
        <v>People</v>
      </c>
      <c r="D1427" s="4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</row>
    <row r="1428" spans="1:26">
      <c r="A1428" s="1" t="s">
        <v>2756</v>
      </c>
      <c r="B1428" s="1" t="s">
        <v>2757</v>
      </c>
      <c r="C1428" s="1" t="str">
        <f ca="1">IFERROR(__xludf.DUMMYFUNCTION("GOOGLETRANSLATE(A1428,""zh"", ""en"")"),"population")</f>
        <v>population</v>
      </c>
      <c r="D1428" s="4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</row>
    <row r="1429" spans="1:26">
      <c r="A1429" s="1" t="s">
        <v>2758</v>
      </c>
      <c r="B1429" s="1" t="s">
        <v>2759</v>
      </c>
      <c r="C1429" s="1" t="str">
        <f ca="1">IFERROR(__xludf.DUMMYFUNCTION("GOOGLETRANSLATE(A1429,""zh"", ""en"")"),"Human / humans")</f>
        <v>Human / humans</v>
      </c>
      <c r="D1429" s="4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</row>
    <row r="1430" spans="1:26">
      <c r="A1430" s="1" t="s">
        <v>2760</v>
      </c>
      <c r="B1430" s="1" t="s">
        <v>2761</v>
      </c>
      <c r="C1430" s="1" t="str">
        <f ca="1">IFERROR(__xludf.DUMMYFUNCTION("GOOGLETRANSLATE(A1430,""zh"", ""en"")"),"RMB / RMB")</f>
        <v>RMB / RMB</v>
      </c>
      <c r="D1430" s="4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</row>
    <row r="1431" spans="1:26">
      <c r="A1431" s="1" t="s">
        <v>2762</v>
      </c>
      <c r="B1431" s="1" t="s">
        <v>2763</v>
      </c>
      <c r="C1431" s="1" t="str">
        <f ca="1">IFERROR(__xludf.DUMMYFUNCTION("GOOGLETRANSLATE(A1431,""zh"", ""en"")"),"character")</f>
        <v>character</v>
      </c>
      <c r="D1431" s="4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</row>
    <row r="1432" spans="1:26">
      <c r="A1432" s="1" t="s">
        <v>2764</v>
      </c>
      <c r="B1432" s="1" t="s">
        <v>2765</v>
      </c>
      <c r="C1432" s="1" t="str">
        <f ca="1">IFERROR(__xludf.DUMMYFUNCTION("GOOGLETRANSLATE(A1432,""zh"", ""en"")"),"Personnel / personnel")</f>
        <v>Personnel / personnel</v>
      </c>
      <c r="D1432" s="4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</row>
    <row r="1433" spans="1:26">
      <c r="A1433" s="1" t="s">
        <v>2766</v>
      </c>
      <c r="B1433" s="1" t="s">
        <v>2767</v>
      </c>
      <c r="C1433" s="1" t="str">
        <f ca="1">IFERROR(__xludf.DUMMYFUNCTION("GOOGLETRANSLATE(A1433,""zh"", ""en"")"),"Artificial")</f>
        <v>Artificial</v>
      </c>
      <c r="D1433" s="4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</row>
    <row r="1434" spans="1:26">
      <c r="A1434" s="1" t="s">
        <v>2768</v>
      </c>
      <c r="B1434" s="1" t="s">
        <v>2769</v>
      </c>
      <c r="C1434" s="1" t="str">
        <f ca="1">IFERROR(__xludf.DUMMYFUNCTION("GOOGLETRANSLATE(A1434,""zh"", ""en"")"),"Recognize / recognize")</f>
        <v>Recognize / recognize</v>
      </c>
      <c r="D1434" s="4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</row>
    <row r="1435" spans="1:26">
      <c r="A1435" s="1" t="s">
        <v>2770</v>
      </c>
      <c r="B1435" s="1" t="s">
        <v>2771</v>
      </c>
      <c r="C1435" s="1" t="str">
        <f ca="1">IFERROR(__xludf.DUMMYFUNCTION("GOOGLETRANSLATE(A1435,""zh"", ""en"")"),"Task / task")</f>
        <v>Task / task</v>
      </c>
      <c r="D1435" s="4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</row>
    <row r="1436" spans="1:26">
      <c r="A1436" s="1" t="s">
        <v>2772</v>
      </c>
      <c r="B1436" s="1" t="s">
        <v>2773</v>
      </c>
      <c r="C1436" s="1" t="str">
        <f ca="1">IFERROR(__xludf.DUMMYFUNCTION("GOOGLETRANSLATE(A1436,""zh"", ""en"")"),"still")</f>
        <v>still</v>
      </c>
      <c r="D1436" s="4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</row>
    <row r="1437" spans="1:26">
      <c r="A1437" s="1" t="s">
        <v>2774</v>
      </c>
      <c r="B1437" s="1" t="s">
        <v>2775</v>
      </c>
      <c r="C1437" s="1" t="str">
        <f ca="1">IFERROR(__xludf.DUMMYFUNCTION("GOOGLETRANSLATE(A1437,""zh"", ""en"")"),"daily")</f>
        <v>daily</v>
      </c>
      <c r="D1437" s="4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</row>
    <row r="1438" spans="1:26">
      <c r="A1438" s="1" t="s">
        <v>2776</v>
      </c>
      <c r="B1438" s="1" t="s">
        <v>2777</v>
      </c>
      <c r="C1438" s="1" t="str">
        <f ca="1">IFERROR(__xludf.DUMMYFUNCTION("GOOGLETRANSLATE(A1438,""zh"", ""en"")"),"schedule")</f>
        <v>schedule</v>
      </c>
      <c r="D1438" s="4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</row>
    <row r="1439" spans="1:26">
      <c r="A1439" s="1" t="s">
        <v>2778</v>
      </c>
      <c r="B1439" s="1" t="s">
        <v>2779</v>
      </c>
      <c r="C1439" s="1" t="str">
        <f ca="1">IFERROR(__xludf.DUMMYFUNCTION("GOOGLETRANSLATE(A1439,""zh"", ""en"")"),"Diary / diary")</f>
        <v>Diary / diary</v>
      </c>
      <c r="D1439" s="4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</row>
    <row r="1440" spans="1:26">
      <c r="A1440" s="1" t="s">
        <v>2780</v>
      </c>
      <c r="B1440" s="1" t="s">
        <v>2781</v>
      </c>
      <c r="C1440" s="1" t="str">
        <f ca="1">IFERROR(__xludf.DUMMYFUNCTION("GOOGLETRANSLATE(A1440,""zh"", ""en"")"),"date")</f>
        <v>date</v>
      </c>
      <c r="D1440" s="4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</row>
    <row r="1441" spans="1:26">
      <c r="A1441" s="1" t="s">
        <v>2782</v>
      </c>
      <c r="B1441" s="1" t="s">
        <v>2783</v>
      </c>
      <c r="C1441" s="1" t="str">
        <f ca="1">IFERROR(__xludf.DUMMYFUNCTION("GOOGLETRANSLATE(A1441,""zh"", ""en"")"),"Daily necessities")</f>
        <v>Daily necessities</v>
      </c>
      <c r="D1441" s="4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</row>
    <row r="1442" spans="1:26">
      <c r="A1442" s="1" t="s">
        <v>2784</v>
      </c>
      <c r="B1442" s="1" t="s">
        <v>2785</v>
      </c>
      <c r="C1442" s="1" t="str">
        <f ca="1">IFERROR(__xludf.DUMMYFUNCTION("GOOGLETRANSLATE(A1442,""zh"", ""en"")"),"JPY")</f>
        <v>JPY</v>
      </c>
      <c r="D1442" s="4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</row>
    <row r="1443" spans="1:26">
      <c r="A1443" s="1" t="s">
        <v>2786</v>
      </c>
      <c r="B1443" s="1" t="s">
        <v>2787</v>
      </c>
      <c r="C1443" s="1" t="str">
        <f ca="1">IFERROR(__xludf.DUMMYFUNCTION("GOOGLETRANSLATE(A1443,""zh"", ""en"")"),"in case")</f>
        <v>in case</v>
      </c>
      <c r="D1443" s="4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</row>
    <row r="1444" spans="1:26">
      <c r="A1444" s="1" t="s">
        <v>2788</v>
      </c>
      <c r="B1444" s="1" t="s">
        <v>2789</v>
      </c>
      <c r="C1444" s="1" t="str">
        <f ca="1">IFERROR(__xludf.DUMMYFUNCTION("GOOGLETRANSLATE(A1444,""zh"", ""en"")"),"how is it")</f>
        <v>how is it</v>
      </c>
      <c r="D1444" s="4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</row>
    <row r="1445" spans="1:26">
      <c r="A1445" s="1" t="s">
        <v>2790</v>
      </c>
      <c r="B1445" s="1" t="s">
        <v>2791</v>
      </c>
      <c r="C1445" s="1" t="str">
        <f ca="1">IFERROR(__xludf.DUMMYFUNCTION("GOOGLETRANSLATE(A1445,""zh"", ""en"")"),"now")</f>
        <v>now</v>
      </c>
      <c r="D1445" s="4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</row>
    <row r="1446" spans="1:26">
      <c r="A1446" s="1" t="s">
        <v>2792</v>
      </c>
      <c r="B1446" s="1" t="s">
        <v>2793</v>
      </c>
      <c r="C1446" s="1" t="str">
        <f ca="1">IFERROR(__xludf.DUMMYFUNCTION("GOOGLETRANSLATE(A1446,""zh"", ""en"")"),"voice")</f>
        <v>voice</v>
      </c>
      <c r="D1446" s="4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</row>
    <row r="1447" spans="1:26">
      <c r="A1447" s="1" t="s">
        <v>2794</v>
      </c>
      <c r="B1447" s="1" t="s">
        <v>2795</v>
      </c>
      <c r="C1447" s="1" t="str">
        <f ca="1">IFERROR(__xludf.DUMMYFUNCTION("GOOGLETRANSLATE(A1447,""zh"", ""en"")"),"sister in law")</f>
        <v>sister in law</v>
      </c>
      <c r="D1447" s="4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</row>
    <row r="1448" spans="1:26">
      <c r="A1448" s="1" t="s">
        <v>2796</v>
      </c>
      <c r="B1448" s="1" t="s">
        <v>2797</v>
      </c>
      <c r="C1448" s="1" t="str">
        <f ca="1">IFERROR(__xludf.DUMMYFUNCTION("GOOGLETRANSLATE(A1448,""zh"", ""en"")"),"forest")</f>
        <v>forest</v>
      </c>
      <c r="D1448" s="4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</row>
    <row r="1449" spans="1:26">
      <c r="A1449" s="1" t="s">
        <v>2798</v>
      </c>
      <c r="B1449" s="1" t="s">
        <v>2799</v>
      </c>
      <c r="C1449" s="1" t="str">
        <f ca="1">IFERROR(__xludf.DUMMYFUNCTION("GOOGLETRANSLATE(A1449,""zh"", ""en"")"),"Sofa / sofa")</f>
        <v>Sofa / sofa</v>
      </c>
      <c r="D1449" s="4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</row>
    <row r="1450" spans="1:26">
      <c r="A1450" s="1" t="s">
        <v>2800</v>
      </c>
      <c r="B1450" s="1" t="s">
        <v>2801</v>
      </c>
      <c r="C1450" s="1" t="str">
        <f ca="1">IFERROR(__xludf.DUMMYFUNCTION("GOOGLETRANSLATE(A1450,""zh"", ""en"")"),"desert")</f>
        <v>desert</v>
      </c>
      <c r="D1450" s="4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</row>
    <row r="1451" spans="1:26">
      <c r="A1451" s="1" t="s">
        <v>2802</v>
      </c>
      <c r="B1451" s="1" t="s">
        <v>2803</v>
      </c>
      <c r="C1451" s="1" t="str">
        <f ca="1">IFERROR(__xludf.DUMMYFUNCTION("GOOGLETRANSLATE(A1451,""zh"", ""en"")"),"sand")</f>
        <v>sand</v>
      </c>
      <c r="D1451" s="4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</row>
    <row r="1452" spans="1:26">
      <c r="A1452" s="1" t="s">
        <v>2804</v>
      </c>
      <c r="B1452" s="1" t="s">
        <v>2805</v>
      </c>
      <c r="C1452" s="1" t="str">
        <f ca="1">IFERROR(__xludf.DUMMYFUNCTION("GOOGLETRANSLATE(A1452,""zh"", ""en"")"),"Mountain range / mountain range")</f>
        <v>Mountain range / mountain range</v>
      </c>
      <c r="D1452" s="4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</row>
    <row r="1453" spans="1:26">
      <c r="A1453" s="1" t="s">
        <v>2806</v>
      </c>
      <c r="B1453" s="1" t="s">
        <v>2807</v>
      </c>
      <c r="C1453" s="1" t="str">
        <f ca="1">IFERROR(__xludf.DUMMYFUNCTION("GOOGLETRANSLATE(A1453,""zh"", ""en"")"),"Mountain / mountainous area")</f>
        <v>Mountain / mountainous area</v>
      </c>
      <c r="D1453" s="4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</row>
    <row r="1454" spans="1:26">
      <c r="A1454" s="1" t="s">
        <v>2808</v>
      </c>
      <c r="B1454" s="1" t="s">
        <v>2809</v>
      </c>
      <c r="C1454" s="1" t="str">
        <f ca="1">IFERROR(__xludf.DUMMYFUNCTION("GOOGLETRANSLATE(A1454,""zh"", ""en"")"),"Be good at / good")</f>
        <v>Be good at / good</v>
      </c>
      <c r="D1454" s="4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</row>
    <row r="1455" spans="1:26">
      <c r="A1455" s="1" t="s">
        <v>2810</v>
      </c>
      <c r="B1455" s="1" t="s">
        <v>2811</v>
      </c>
      <c r="C1455" s="1" t="str">
        <f ca="1">IFERROR(__xludf.DUMMYFUNCTION("GOOGLETRANSLATE(A1455,""zh"", ""en"")"),"Sad / sad")</f>
        <v>Sad / sad</v>
      </c>
      <c r="D1455" s="4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</row>
    <row r="1456" spans="1:26">
      <c r="A1456" s="1" t="s">
        <v>2812</v>
      </c>
      <c r="B1456" s="1" t="s">
        <v>2813</v>
      </c>
      <c r="C1456" s="1" t="str">
        <f ca="1">IFERROR(__xludf.DUMMYFUNCTION("GOOGLETRANSLATE(A1456,""zh"", ""en"")"),"Shopping / Mall")</f>
        <v>Shopping / Mall</v>
      </c>
      <c r="D1456" s="4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</row>
    <row r="1457" spans="1:26">
      <c r="A1457" s="1" t="s">
        <v>2814</v>
      </c>
      <c r="B1457" s="1" t="s">
        <v>2815</v>
      </c>
      <c r="C1457" s="1" t="str">
        <f ca="1">IFERROR(__xludf.DUMMYFUNCTION("GOOGLETRANSLATE(A1457,""zh"", ""en"")"),"discuss")</f>
        <v>discuss</v>
      </c>
      <c r="D1457" s="4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</row>
    <row r="1458" spans="1:26">
      <c r="A1458" s="1" t="s">
        <v>2816</v>
      </c>
      <c r="B1458" s="1" t="s">
        <v>2817</v>
      </c>
      <c r="C1458" s="1" t="str">
        <f ca="1">IFERROR(__xludf.DUMMYFUNCTION("GOOGLETRANSLATE(A1458,""zh"", ""en"")"),"commodity")</f>
        <v>commodity</v>
      </c>
      <c r="D1458" s="4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</row>
    <row r="1459" spans="1:26">
      <c r="A1459" s="1" t="s">
        <v>2818</v>
      </c>
      <c r="B1459" s="1" t="s">
        <v>2819</v>
      </c>
      <c r="C1459" s="1" t="str">
        <f ca="1">IFERROR(__xludf.DUMMYFUNCTION("GOOGLETRANSLATE(A1459,""zh"", ""en"")"),"Business / commercial")</f>
        <v>Business / commercial</v>
      </c>
      <c r="D1459" s="4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</row>
    <row r="1460" spans="1:26">
      <c r="A1460" s="1" t="s">
        <v>2820</v>
      </c>
      <c r="B1460" s="1" t="s">
        <v>2821</v>
      </c>
      <c r="C1460" s="1" t="str">
        <f ca="1">IFERROR(__xludf.DUMMYFUNCTION("GOOGLETRANSLATE(A1460,""zh"", ""en"")"),"Go to work")</f>
        <v>Go to work</v>
      </c>
      <c r="D1460" s="4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</row>
    <row r="1461" spans="1:26">
      <c r="A1461" s="1" t="s">
        <v>2822</v>
      </c>
      <c r="B1461" s="1" t="s">
        <v>2823</v>
      </c>
      <c r="C1461" s="1" t="str">
        <f ca="1">IFERROR(__xludf.DUMMYFUNCTION("GOOGLETRANSLATE(A1461,""zh"", ""en"")"),"Phase / up")</f>
        <v>Phase / up</v>
      </c>
      <c r="D1461" s="4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</row>
    <row r="1462" spans="1:26">
      <c r="A1462" s="1" t="s">
        <v>2824</v>
      </c>
      <c r="B1462" s="1" t="s">
        <v>2825</v>
      </c>
      <c r="C1462" s="1" t="str">
        <f ca="1">IFERROR(__xludf.DUMMYFUNCTION("GOOGLETRANSLATE(A1462,""zh"", ""en"")"),"Superior / superior")</f>
        <v>Superior / superior</v>
      </c>
      <c r="D1462" s="4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</row>
    <row r="1463" spans="1:26">
      <c r="A1463" s="1" t="s">
        <v>2826</v>
      </c>
      <c r="B1463" s="1" t="s">
        <v>2827</v>
      </c>
      <c r="C1463" s="1" t="str">
        <f ca="1">IFERROR(__xludf.DUMMYFUNCTION("GOOGLETRANSLATE(A1463,""zh"", ""en"")"),"Above")</f>
        <v>Above</v>
      </c>
      <c r="D1463" s="4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</row>
    <row r="1464" spans="1:26">
      <c r="A1464" s="1" t="s">
        <v>2828</v>
      </c>
      <c r="B1464" s="1" t="s">
        <v>2829</v>
      </c>
      <c r="C1464" s="1" t="str">
        <f ca="1">IFERROR(__xludf.DUMMYFUNCTION("GOOGLETRANSLATE(A1464,""zh"", ""en"")"),"coat")</f>
        <v>coat</v>
      </c>
      <c r="D1464" s="4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</row>
    <row r="1465" spans="1:26">
      <c r="A1465" s="1" t="s">
        <v>2830</v>
      </c>
      <c r="B1465" s="1" t="s">
        <v>2831</v>
      </c>
      <c r="C1465" s="1" t="str">
        <f ca="1">IFERROR(__xludf.DUMMYFUNCTION("GOOGLETRANSLATE(A1465,""zh"", ""en"")"),"a little")</f>
        <v>a little</v>
      </c>
      <c r="D1465" s="4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</row>
    <row r="1466" spans="1:26">
      <c r="A1466" s="1" t="s">
        <v>2832</v>
      </c>
      <c r="B1466" s="1" t="s">
        <v>2833</v>
      </c>
      <c r="C1466" s="1" t="str">
        <f ca="1">IFERROR(__xludf.DUMMYFUNCTION("GOOGLETRANSLATE(A1466,""zh"", ""en"")"),"Spoon")</f>
        <v>Spoon</v>
      </c>
      <c r="D1466" s="4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</row>
    <row r="1467" spans="1:26">
      <c r="A1467" s="1" t="s">
        <v>2834</v>
      </c>
      <c r="B1467" s="1" t="s">
        <v>2835</v>
      </c>
      <c r="C1467" s="1" t="str">
        <f ca="1">IFERROR(__xludf.DUMMYFUNCTION("GOOGLETRANSLATE(A1467,""zh"", ""en"")"),"juvenile")</f>
        <v>juvenile</v>
      </c>
      <c r="D1467" s="4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</row>
    <row r="1468" spans="1:26">
      <c r="A1468" s="1" t="s">
        <v>2836</v>
      </c>
      <c r="B1468" s="1" t="s">
        <v>2837</v>
      </c>
      <c r="C1468" s="1" t="str">
        <f ca="1">IFERROR(__xludf.DUMMYFUNCTION("GOOGLETRANSLATE(A1468,""zh"", ""en"")"),"A few")</f>
        <v>A few</v>
      </c>
      <c r="D1468" s="4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</row>
    <row r="1469" spans="1:26">
      <c r="A1469" s="1" t="s">
        <v>2838</v>
      </c>
      <c r="B1469" s="1" t="s">
        <v>2839</v>
      </c>
      <c r="C1469" s="1" t="str">
        <f ca="1">IFERROR(__xludf.DUMMYFUNCTION("GOOGLETRANSLATE(A1469,""zh"", ""en"")"),"Tongue / tongue")</f>
        <v>Tongue / tongue</v>
      </c>
      <c r="D1469" s="4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</row>
    <row r="1470" spans="1:26">
      <c r="A1470" s="1" t="s">
        <v>2840</v>
      </c>
      <c r="B1470" s="1" t="s">
        <v>2841</v>
      </c>
      <c r="C1470" s="1" t="str">
        <f ca="1">IFERROR(__xludf.DUMMYFUNCTION("GOOGLETRANSLATE(A1470,""zh"", ""en"")"),"Equipment / equipment")</f>
        <v>Equipment / equipment</v>
      </c>
      <c r="D1470" s="4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</row>
    <row r="1471" spans="1:26">
      <c r="A1471" s="1" t="s">
        <v>2842</v>
      </c>
      <c r="B1471" s="1" t="s">
        <v>2843</v>
      </c>
      <c r="C1471" s="1" t="str">
        <f ca="1">IFERROR(__xludf.DUMMYFUNCTION("GOOGLETRANSLATE(A1471,""zh"", ""en"")"),"Design / design")</f>
        <v>Design / design</v>
      </c>
      <c r="D1471" s="4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</row>
    <row r="1472" spans="1:26">
      <c r="A1472" s="1" t="s">
        <v>2844</v>
      </c>
      <c r="B1472" s="1" t="s">
        <v>2845</v>
      </c>
      <c r="C1472" s="1" t="str">
        <f ca="1">IFERROR(__xludf.DUMMYFUNCTION("GOOGLETRANSLATE(A1472,""zh"", ""en"")"),"Arck")</f>
        <v>Arck</v>
      </c>
      <c r="D1472" s="4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</row>
    <row r="1473" spans="1:26">
      <c r="A1473" s="1" t="s">
        <v>2846</v>
      </c>
      <c r="B1473" s="1" t="s">
        <v>2847</v>
      </c>
      <c r="C1473" s="1" t="str">
        <f ca="1">IFERROR(__xludf.DUMMYFUNCTION("GOOGLETRANSLATE(A1473,""zh"", ""en"")"),"deep")</f>
        <v>deep</v>
      </c>
      <c r="D1473" s="4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</row>
    <row r="1474" spans="1:26">
      <c r="A1474" s="1" t="s">
        <v>2848</v>
      </c>
      <c r="B1474" s="1" t="s">
        <v>2849</v>
      </c>
      <c r="C1474" s="1" t="str">
        <f ca="1">IFERROR(__xludf.DUMMYFUNCTION("GOOGLETRANSLATE(A1474,""zh"", ""en"")"),"profound")</f>
        <v>profound</v>
      </c>
      <c r="D1474" s="4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</row>
    <row r="1475" spans="1:26">
      <c r="A1475" s="1" t="s">
        <v>2850</v>
      </c>
      <c r="B1475" s="1" t="s">
        <v>2851</v>
      </c>
      <c r="C1475" s="1" t="str">
        <f ca="1">IFERROR(__xludf.DUMMYFUNCTION("GOOGLETRANSLATE(A1475,""zh"", ""en"")"),"In-depth")</f>
        <v>In-depth</v>
      </c>
      <c r="D1475" s="4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</row>
    <row r="1476" spans="1:26">
      <c r="A1476" s="1" t="s">
        <v>2852</v>
      </c>
      <c r="B1476" s="1" t="s">
        <v>2853</v>
      </c>
      <c r="C1476" s="1" t="str">
        <f ca="1">IFERROR(__xludf.DUMMYFUNCTION("GOOGLETRANSLATE(A1476,""zh"", ""en"")"),"Nerve / nerve")</f>
        <v>Nerve / nerve</v>
      </c>
      <c r="D1476" s="4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</row>
    <row r="1477" spans="1:26">
      <c r="A1477" s="1" t="s">
        <v>2854</v>
      </c>
      <c r="B1477" s="1" t="s">
        <v>2855</v>
      </c>
      <c r="C1477" s="1" t="str">
        <f ca="1">IFERROR(__xludf.DUMMYFUNCTION("GOOGLETRANSLATE(A1477,""zh"", ""en"")"),"Growth / growth")</f>
        <v>Growth / growth</v>
      </c>
      <c r="D1477" s="4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</row>
    <row r="1478" spans="1:26">
      <c r="A1478" s="1" t="s">
        <v>2856</v>
      </c>
      <c r="B1478" s="1" t="s">
        <v>2857</v>
      </c>
      <c r="C1478" s="1" t="str">
        <f ca="1">IFERROR(__xludf.DUMMYFUNCTION("GOOGLETRANSLATE(A1478,""zh"", ""en"")"),"Vivid / vivid")</f>
        <v>Vivid / vivid</v>
      </c>
      <c r="D1478" s="4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</row>
    <row r="1479" spans="1:26">
      <c r="A1479" s="1" t="s">
        <v>2858</v>
      </c>
      <c r="B1479" s="1" t="s">
        <v>2859</v>
      </c>
      <c r="C1479" s="1" t="str">
        <f ca="1">IFERROR(__xludf.DUMMYFUNCTION("GOOGLETRANSLATE(A1479,""zh"", ""en"")"),"life")</f>
        <v>life</v>
      </c>
      <c r="D1479" s="4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</row>
    <row r="1480" spans="1:26">
      <c r="A1480" s="1" t="s">
        <v>2860</v>
      </c>
      <c r="B1480" s="1" t="s">
        <v>2861</v>
      </c>
      <c r="C1480" s="1" t="str">
        <f ca="1">IFERROR(__xludf.DUMMYFUNCTION("GOOGLETRANSLATE(A1480,""zh"", ""en"")"),"Anger / angry")</f>
        <v>Anger / angry</v>
      </c>
      <c r="D1480" s="4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</row>
    <row r="1481" spans="1:26">
      <c r="A1481" s="1" t="s">
        <v>2862</v>
      </c>
      <c r="B1481" s="1" t="s">
        <v>2863</v>
      </c>
      <c r="C1481" s="1" t="str">
        <f ca="1">IFERROR(__xludf.DUMMYFUNCTION("GOOGLETRANSLATE(A1481,""zh"", ""en"")"),"biological")</f>
        <v>biological</v>
      </c>
      <c r="D1481" s="4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</row>
    <row r="1482" spans="1:26">
      <c r="A1482" s="1" t="s">
        <v>2864</v>
      </c>
      <c r="B1482" s="1" t="s">
        <v>2865</v>
      </c>
      <c r="C1482" s="1" t="str">
        <f ca="1">IFERROR(__xludf.DUMMYFUNCTION("GOOGLETRANSLATE(A1482,""zh"", ""en"")"),"business")</f>
        <v>business</v>
      </c>
      <c r="D1482" s="4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</row>
    <row r="1483" spans="1:26">
      <c r="A1483" s="1" t="s">
        <v>2866</v>
      </c>
      <c r="B1483" s="1" t="s">
        <v>2867</v>
      </c>
      <c r="C1483" s="1" t="str">
        <f ca="1">IFERROR(__xludf.DUMMYFUNCTION("GOOGLETRANSLATE(A1483,""zh"", ""en"")"),"Rope / rope")</f>
        <v>Rope / rope</v>
      </c>
      <c r="D1483" s="4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</row>
    <row r="1484" spans="1:26">
      <c r="A1484" s="1" t="s">
        <v>2868</v>
      </c>
      <c r="B1484" s="1" t="s">
        <v>2869</v>
      </c>
      <c r="C1484" s="1" t="str">
        <f ca="1">IFERROR(__xludf.DUMMYFUNCTION("GOOGLETRANSLATE(A1484,""zh"", ""en"")"),"Failure / failure")</f>
        <v>Failure / failure</v>
      </c>
      <c r="D1484" s="4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</row>
    <row r="1485" spans="1:26">
      <c r="A1485" s="1" t="s">
        <v>2870</v>
      </c>
      <c r="B1485" s="1" t="s">
        <v>2871</v>
      </c>
      <c r="C1485" s="1" t="str">
        <f ca="1">IFERROR(__xludf.DUMMYFUNCTION("GOOGLETRANSLATE(A1485,""zh"", ""en"")"),"lose")</f>
        <v>lose</v>
      </c>
      <c r="D1485" s="4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</row>
    <row r="1486" spans="1:26">
      <c r="A1486" s="1" t="s">
        <v>2872</v>
      </c>
      <c r="B1486" s="1" t="s">
        <v>2873</v>
      </c>
      <c r="C1486" s="1" t="str">
        <f ca="1">IFERROR(__xludf.DUMMYFUNCTION("GOOGLETRANSLATE(A1486,""zh"", ""en"")"),"Disappointed")</f>
        <v>Disappointed</v>
      </c>
      <c r="D1486" s="4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</row>
    <row r="1487" spans="1:26">
      <c r="A1487" s="1" t="s">
        <v>2874</v>
      </c>
      <c r="B1487" s="1" t="s">
        <v>2875</v>
      </c>
      <c r="C1487" s="1" t="str">
        <f ca="1">IFERROR(__xludf.DUMMYFUNCTION("GOOGLETRANSLATE(A1487,""zh"", ""en"")"),"Unemployment / unemployment")</f>
        <v>Unemployment / unemployment</v>
      </c>
      <c r="D1487" s="4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</row>
    <row r="1488" spans="1:26">
      <c r="A1488" s="1" t="s">
        <v>2876</v>
      </c>
      <c r="B1488" s="1" t="s">
        <v>2877</v>
      </c>
      <c r="C1488" s="1" t="str">
        <f ca="1">IFERROR(__xludf.DUMMYFUNCTION("GOOGLETRANSLATE(A1488,""zh"", ""en"")"),"construction")</f>
        <v>construction</v>
      </c>
      <c r="D1488" s="4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</row>
    <row r="1489" spans="1:26">
      <c r="A1489" s="1" t="s">
        <v>2878</v>
      </c>
      <c r="B1489" s="1" t="s">
        <v>2879</v>
      </c>
      <c r="C1489" s="1" t="str">
        <f ca="1">IFERROR(__xludf.DUMMYFUNCTION("GOOGLETRANSLATE(A1489,""zh"", ""en"")"),"Lion / lion")</f>
        <v>Lion / lion</v>
      </c>
      <c r="D1489" s="4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</row>
    <row r="1490" spans="1:26">
      <c r="A1490" s="1" t="s">
        <v>2880</v>
      </c>
      <c r="B1490" s="1" t="s">
        <v>2881</v>
      </c>
      <c r="C1490" s="1" t="str">
        <f ca="1">IFERROR(__xludf.DUMMYFUNCTION("GOOGLETRANSLATE(A1490,""zh"", ""en"")"),"What's")</f>
        <v>What's</v>
      </c>
      <c r="D1490" s="4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</row>
    <row r="1491" spans="1:26">
      <c r="A1491" s="1" t="s">
        <v>2882</v>
      </c>
      <c r="B1491" s="1" t="s">
        <v>2883</v>
      </c>
      <c r="C1491" s="1" t="str">
        <f ca="1">IFERROR(__xludf.DUMMYFUNCTION("GOOGLETRANSLATE(A1491,""zh"", ""en"")"),"Stone / stone")</f>
        <v>Stone / stone</v>
      </c>
      <c r="D1491" s="4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</row>
    <row r="1492" spans="1:26">
      <c r="A1492" s="1" t="s">
        <v>2884</v>
      </c>
      <c r="B1492" s="1" t="s">
        <v>2885</v>
      </c>
      <c r="C1492" s="1" t="str">
        <f ca="1">IFERROR(__xludf.DUMMYFUNCTION("GOOGLETRANSLATE(A1492,""zh"", ""en"")"),"oil")</f>
        <v>oil</v>
      </c>
      <c r="D1492" s="4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</row>
    <row r="1493" spans="1:26">
      <c r="A1493" s="1" t="s">
        <v>2886</v>
      </c>
      <c r="B1493" s="1" t="s">
        <v>2887</v>
      </c>
      <c r="C1493" s="1" t="str">
        <f ca="1">IFERROR(__xludf.DUMMYFUNCTION("GOOGLETRANSLATE(A1493,""zh"", ""en"")"),"Times / Times")</f>
        <v>Times / Times</v>
      </c>
      <c r="D1493" s="4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</row>
    <row r="1494" spans="1:26">
      <c r="A1494" s="1" t="s">
        <v>2888</v>
      </c>
      <c r="B1494" s="1" t="s">
        <v>2889</v>
      </c>
      <c r="C1494" s="1" t="str">
        <f ca="1">IFERROR(__xludf.DUMMYFUNCTION("GOOGLETRANSLATE(A1494,""zh"", ""en"")"),"Time / time")</f>
        <v>Time / time</v>
      </c>
      <c r="D1494" s="4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</row>
    <row r="1495" spans="1:26">
      <c r="A1495" s="1" t="s">
        <v>2890</v>
      </c>
      <c r="B1495" s="1" t="s">
        <v>2891</v>
      </c>
      <c r="C1495" s="1" t="str">
        <f ca="1">IFERROR(__xludf.DUMMYFUNCTION("GOOGLETRANSLATE(A1495,""zh"", ""en"")"),"Period / period")</f>
        <v>Period / period</v>
      </c>
      <c r="D1495" s="4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</row>
    <row r="1496" spans="1:26">
      <c r="A1496" s="1" t="s">
        <v>2892</v>
      </c>
      <c r="B1496" s="1" t="s">
        <v>2893</v>
      </c>
      <c r="C1496" s="1" t="str">
        <f ca="1">IFERROR(__xludf.DUMMYFUNCTION("GOOGLETRANSLATE(A1496,""zh"", ""en"")"),"Actual / actual")</f>
        <v>Actual / actual</v>
      </c>
      <c r="D1496" s="4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</row>
    <row r="1497" spans="1:26">
      <c r="A1497" s="1" t="s">
        <v>2894</v>
      </c>
      <c r="B1497" s="1" t="s">
        <v>2895</v>
      </c>
      <c r="C1497" s="1" t="str">
        <f ca="1">IFERROR(__xludf.DUMMYFUNCTION("GOOGLETRANSLATE(A1497,""zh"", ""en"")"),"Seeking truth from facts / truth from facts")</f>
        <v>Seeking truth from facts / truth from facts</v>
      </c>
      <c r="D1497" s="4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</row>
    <row r="1498" spans="1:26">
      <c r="A1498" s="1" t="s">
        <v>2896</v>
      </c>
      <c r="B1498" s="1" t="s">
        <v>2897</v>
      </c>
      <c r="C1498" s="1" t="str">
        <f ca="1">IFERROR(__xludf.DUMMYFUNCTION("GOOGLETRANSLATE(A1498,""zh"", ""en"")"),"Implement / implement")</f>
        <v>Implement / implement</v>
      </c>
      <c r="D1498" s="4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</row>
    <row r="1499" spans="1:26">
      <c r="A1499" s="1" t="s">
        <v>2898</v>
      </c>
      <c r="B1499" s="1" t="s">
        <v>2899</v>
      </c>
      <c r="C1499" s="1" t="str">
        <f ca="1">IFERROR(__xludf.DUMMYFUNCTION("GOOGLETRANSLATE(A1499,""zh"", ""en"")"),"Practical / practical")</f>
        <v>Practical / practical</v>
      </c>
      <c r="D1499" s="4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</row>
    <row r="1500" spans="1:26">
      <c r="A1500" s="1" t="s">
        <v>2900</v>
      </c>
      <c r="B1500" s="1" t="s">
        <v>2901</v>
      </c>
      <c r="C1500" s="1" t="str">
        <f ca="1">IFERROR(__xludf.DUMMYFUNCTION("GOOGLETRANSLATE(A1500,""zh"", ""en"")"),"Really")</f>
        <v>Really</v>
      </c>
      <c r="D1500" s="4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</row>
    <row r="1501" spans="1:26">
      <c r="A1501" s="1" t="s">
        <v>2902</v>
      </c>
      <c r="B1501" s="1" t="s">
        <v>2903</v>
      </c>
      <c r="C1501" s="1" t="str">
        <f ca="1">IFERROR(__xludf.DUMMYFUNCTION("GOOGLETRANSLATE(A1501,""zh"", ""en"")"),"food")</f>
        <v>food</v>
      </c>
      <c r="D1501" s="4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</row>
    <row r="1502" spans="1:26">
      <c r="A1502" s="1" t="s">
        <v>2904</v>
      </c>
      <c r="B1502" s="1" t="s">
        <v>2905</v>
      </c>
      <c r="C1502" s="1" t="str">
        <f ca="1">IFERROR(__xludf.DUMMYFUNCTION("GOOGLETRANSLATE(A1502,""zh"", ""en"")"),"food")</f>
        <v>food</v>
      </c>
      <c r="D1502" s="4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</row>
    <row r="1503" spans="1:26">
      <c r="A1503" s="1" t="s">
        <v>2906</v>
      </c>
      <c r="B1503" s="1" t="s">
        <v>2907</v>
      </c>
      <c r="C1503" s="1" t="str">
        <f ca="1">IFERROR(__xludf.DUMMYFUNCTION("GOOGLETRANSLATE(A1503,""zh"", ""en"")"),"use")</f>
        <v>use</v>
      </c>
      <c r="D1503" s="4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</row>
    <row r="1504" spans="1:26">
      <c r="A1504" s="1" t="s">
        <v>2906</v>
      </c>
      <c r="B1504" s="1" t="s">
        <v>2907</v>
      </c>
      <c r="C1504" s="1" t="str">
        <f ca="1">IFERROR(__xludf.DUMMYFUNCTION("GOOGLETRANSLATE(A1504,""zh"", ""en"")"),"use")</f>
        <v>use</v>
      </c>
      <c r="D1504" s="4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</row>
    <row r="1505" spans="1:26">
      <c r="A1505" s="1" t="s">
        <v>2908</v>
      </c>
      <c r="B1505" s="1" t="s">
        <v>2909</v>
      </c>
      <c r="C1505" s="1" t="str">
        <f ca="1">IFERROR(__xludf.DUMMYFUNCTION("GOOGLETRANSLATE(A1505,""zh"", ""en"")"),"Always / always")</f>
        <v>Always / always</v>
      </c>
      <c r="D1505" s="4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</row>
    <row r="1506" spans="1:26">
      <c r="A1506" s="1" t="s">
        <v>2910</v>
      </c>
      <c r="B1506" s="1" t="s">
        <v>2911</v>
      </c>
      <c r="C1506" s="1" t="str">
        <f ca="1">IFERROR(__xludf.DUMMYFUNCTION("GOOGLETRANSLATE(A1506,""zh"", ""en"")"),"Century / century")</f>
        <v>Century / century</v>
      </c>
      <c r="D1506" s="4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</row>
    <row r="1507" spans="1:26">
      <c r="A1507" s="1" t="s">
        <v>2912</v>
      </c>
      <c r="B1507" s="1" t="s">
        <v>2913</v>
      </c>
      <c r="C1507" s="1" t="str">
        <f ca="1">IFERROR(__xludf.DUMMYFUNCTION("GOOGLETRANSLATE(A1507,""zh"", ""en"")"),"Market / market")</f>
        <v>Market / market</v>
      </c>
      <c r="D1507" s="4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</row>
    <row r="1508" spans="1:26">
      <c r="A1508" s="1" t="s">
        <v>2914</v>
      </c>
      <c r="B1508" s="1" t="s">
        <v>2915</v>
      </c>
      <c r="C1508" s="1" t="str">
        <f ca="1">IFERROR(__xludf.DUMMYFUNCTION("GOOGLETRANSLATE(A1508,""zh"", ""en"")"),"event")</f>
        <v>event</v>
      </c>
      <c r="D1508" s="4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</row>
    <row r="1509" spans="1:26">
      <c r="A1509" s="1" t="s">
        <v>2916</v>
      </c>
      <c r="B1509" s="1" t="s">
        <v>2917</v>
      </c>
      <c r="C1509" s="1" t="str">
        <f ca="1">IFERROR(__xludf.DUMMYFUNCTION("GOOGLETRANSLATE(A1509,""zh"", ""en"")"),"Fact / fact")</f>
        <v>Fact / fact</v>
      </c>
      <c r="D1509" s="4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</row>
    <row r="1510" spans="1:26">
      <c r="A1510" s="1" t="s">
        <v>2918</v>
      </c>
      <c r="B1510" s="1" t="s">
        <v>2919</v>
      </c>
      <c r="C1510" s="1" t="str">
        <f ca="1">IFERROR(__xludf.DUMMYFUNCTION("GOOGLETRANSLATE(A1510,""zh"", ""en"")"),"thing")</f>
        <v>thing</v>
      </c>
      <c r="D1510" s="4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</row>
    <row r="1511" spans="1:26">
      <c r="A1511" s="1" t="s">
        <v>2920</v>
      </c>
      <c r="B1511" s="1" t="s">
        <v>2921</v>
      </c>
      <c r="C1511" s="1" t="str">
        <f ca="1">IFERROR(__xludf.DUMMYFUNCTION("GOOGLETRANSLATE(A1511,""zh"", ""en"")"),"in advance")</f>
        <v>in advance</v>
      </c>
      <c r="D1511" s="4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</row>
    <row r="1512" spans="1:26">
      <c r="A1512" s="1" t="s">
        <v>2922</v>
      </c>
      <c r="B1512" s="1" t="s">
        <v>2923</v>
      </c>
      <c r="C1512" s="1" t="str">
        <f ca="1">IFERROR(__xludf.DUMMYFUNCTION("GOOGLETRANSLATE(A1512,""zh"", ""en"")"),"Career / career")</f>
        <v>Career / career</v>
      </c>
      <c r="D1512" s="4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</row>
    <row r="1513" spans="1:26">
      <c r="A1513" s="1" t="s">
        <v>2924</v>
      </c>
      <c r="B1513" s="1" t="s">
        <v>2925</v>
      </c>
      <c r="C1513" s="1" t="str">
        <f ca="1">IFERROR(__xludf.DUMMYFUNCTION("GOOGLETRANSLATE(A1513,""zh"", ""en"")"),"Test paper / test paper")</f>
        <v>Test paper / test paper</v>
      </c>
      <c r="D1513" s="4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</row>
    <row r="1514" spans="1:26">
      <c r="A1514" s="1" t="s">
        <v>2926</v>
      </c>
      <c r="B1514" s="1" t="s">
        <v>2927</v>
      </c>
      <c r="C1514" s="1" t="str">
        <f ca="1">IFERROR(__xludf.DUMMYFUNCTION("GOOGLETRANSLATE(A1514,""zh"", ""en"")"),"Test / test")</f>
        <v>Test / test</v>
      </c>
      <c r="D1514" s="4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</row>
    <row r="1515" spans="1:26">
      <c r="A1515" s="1" t="s">
        <v>2928</v>
      </c>
      <c r="B1515" s="1" t="s">
        <v>2929</v>
      </c>
      <c r="C1515" s="1" t="str">
        <f ca="1">IFERROR(__xludf.DUMMYFUNCTION("GOOGLETRANSLATE(A1515,""zh"", ""en"")"),"Appropriate / appropriate")</f>
        <v>Appropriate / appropriate</v>
      </c>
      <c r="D1515" s="4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</row>
    <row r="1516" spans="1:26">
      <c r="A1516" s="1" t="s">
        <v>2930</v>
      </c>
      <c r="B1516" s="1" t="s">
        <v>2931</v>
      </c>
      <c r="C1516" s="1" t="str">
        <f ca="1">IFERROR(__xludf.DUMMYFUNCTION("GOOGLETRANSLATE(A1516,""zh"", ""en"")"),"Suitable / suitable")</f>
        <v>Suitable / suitable</v>
      </c>
      <c r="D1516" s="4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</row>
    <row r="1517" spans="1:26">
      <c r="A1517" s="1" t="s">
        <v>2932</v>
      </c>
      <c r="B1517" s="1" t="s">
        <v>2933</v>
      </c>
      <c r="C1517" s="1" t="str">
        <f ca="1">IFERROR(__xludf.DUMMYFUNCTION("GOOGLETRANSLATE(A1517,""zh"", ""en"")"),"Adaptation / adaptation")</f>
        <v>Adaptation / adaptation</v>
      </c>
      <c r="D1517" s="4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</row>
    <row r="1518" spans="1:26">
      <c r="A1518" s="1" t="s">
        <v>2934</v>
      </c>
      <c r="B1518" s="1" t="s">
        <v>2935</v>
      </c>
      <c r="C1518" s="1" t="str">
        <f ca="1">IFERROR(__xludf.DUMMYFUNCTION("GOOGLETRANSLATE(A1518,""zh"", ""en"")"),"Harvest / harvest")</f>
        <v>Harvest / harvest</v>
      </c>
      <c r="D1518" s="4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</row>
    <row r="1519" spans="1:26">
      <c r="A1519" s="1" t="s">
        <v>2936</v>
      </c>
      <c r="B1519" s="1" t="s">
        <v>2937</v>
      </c>
      <c r="C1519" s="1" t="str">
        <f ca="1">IFERROR(__xludf.DUMMYFUNCTION("GOOGLETRANSLATE(A1519,""zh"", ""en"")"),"income")</f>
        <v>income</v>
      </c>
      <c r="D1519" s="4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</row>
    <row r="1520" spans="1:26">
      <c r="A1520" s="1" t="s">
        <v>2938</v>
      </c>
      <c r="B1520" s="1" t="s">
        <v>2939</v>
      </c>
      <c r="C1520" s="1" t="str">
        <f ca="1">IFERROR(__xludf.DUMMYFUNCTION("GOOGLETRANSLATE(A1520,""zh"", ""en"")"),"Radio / radio")</f>
        <v>Radio / radio</v>
      </c>
      <c r="D1520" s="4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</row>
    <row r="1521" spans="1:26">
      <c r="A1521" s="1" t="s">
        <v>2940</v>
      </c>
      <c r="B1521" s="1" t="s">
        <v>2941</v>
      </c>
      <c r="C1521" s="1" t="str">
        <f ca="1">IFERROR(__xludf.DUMMYFUNCTION("GOOGLETRANSLATE(A1521,""zh"", ""en"")"),"means")</f>
        <v>means</v>
      </c>
      <c r="D1521" s="4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</row>
    <row r="1522" spans="1:26">
      <c r="A1522" s="1" t="s">
        <v>2942</v>
      </c>
      <c r="B1522" s="1" t="s">
        <v>2943</v>
      </c>
      <c r="C1522" s="1" t="str">
        <f ca="1">IFERROR(__xludf.DUMMYFUNCTION("GOOGLETRANSLATE(A1522,""zh"", ""en"")"),"manual")</f>
        <v>manual</v>
      </c>
      <c r="D1522" s="4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</row>
    <row r="1523" spans="1:26">
      <c r="A1523" s="1" t="s">
        <v>2944</v>
      </c>
      <c r="B1523" s="1" t="s">
        <v>2945</v>
      </c>
      <c r="C1523" s="1" t="str">
        <f ca="1">IFERROR(__xludf.DUMMYFUNCTION("GOOGLETRANSLATE(A1523,""zh"", ""en"")"),"handkerchief")</f>
        <v>handkerchief</v>
      </c>
      <c r="D1523" s="4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</row>
    <row r="1524" spans="1:26">
      <c r="A1524" s="1" t="s">
        <v>2946</v>
      </c>
      <c r="B1524" s="1" t="s">
        <v>2947</v>
      </c>
      <c r="C1524" s="1" t="str">
        <f ca="1">IFERROR(__xludf.DUMMYFUNCTION("GOOGLETRANSLATE(A1524,""zh"", ""en"")"),"Surgery / surgery")</f>
        <v>Surgery / surgery</v>
      </c>
      <c r="D1524" s="4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</row>
    <row r="1525" spans="1:26">
      <c r="A1525" s="1" t="s">
        <v>2948</v>
      </c>
      <c r="B1525" s="1" t="s">
        <v>2949</v>
      </c>
      <c r="C1525" s="1" t="str">
        <f ca="1">IFERROR(__xludf.DUMMYFUNCTION("GOOGLETRANSLATE(A1525,""zh"", ""en"")"),"gloves")</f>
        <v>gloves</v>
      </c>
      <c r="D1525" s="4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</row>
    <row r="1526" spans="1:26">
      <c r="A1526" s="1" t="s">
        <v>2950</v>
      </c>
      <c r="B1526" s="1" t="s">
        <v>2951</v>
      </c>
      <c r="C1526" s="1" t="str">
        <f ca="1">IFERROR(__xludf.DUMMYFUNCTION("GOOGLETRANSLATE(A1526,""zh"", ""en"")"),"Forms / procedures")</f>
        <v>Forms / procedures</v>
      </c>
      <c r="D1526" s="4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</row>
    <row r="1527" spans="1:26">
      <c r="A1527" s="1" t="s">
        <v>2952</v>
      </c>
      <c r="B1527" s="1" t="s">
        <v>2953</v>
      </c>
      <c r="C1527" s="1" t="str">
        <f ca="1">IFERROR(__xludf.DUMMYFUNCTION("GOOGLETRANSLATE(A1527,""zh"", ""en"")"),"finger")</f>
        <v>finger</v>
      </c>
      <c r="D1527" s="4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</row>
    <row r="1528" spans="1:26">
      <c r="A1528" s="1" t="s">
        <v>2954</v>
      </c>
      <c r="B1528" s="1" t="s">
        <v>2955</v>
      </c>
      <c r="C1528" s="1" t="str">
        <f ca="1">IFERROR(__xludf.DUMMYFUNCTION("GOOGLETRANSLATE(A1528,""zh"", ""en"")"),"first of all")</f>
        <v>first of all</v>
      </c>
      <c r="D1528" s="4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</row>
    <row r="1529" spans="1:26">
      <c r="A1529" s="1" t="s">
        <v>2956</v>
      </c>
      <c r="B1529" s="1" t="s">
        <v>2957</v>
      </c>
      <c r="C1529" s="1" t="str">
        <f ca="1">IFERROR(__xludf.DUMMYFUNCTION("GOOGLETRANSLATE(A1529,""zh"", ""en"")"),"School bag / school bag")</f>
        <v>School bag / school bag</v>
      </c>
      <c r="D1529" s="4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</row>
    <row r="1530" spans="1:26">
      <c r="A1530" s="1" t="s">
        <v>2958</v>
      </c>
      <c r="B1530" s="1" t="s">
        <v>2959</v>
      </c>
      <c r="C1530" s="1" t="str">
        <f ca="1">IFERROR(__xludf.DUMMYFUNCTION("GOOGLETRANSLATE(A1530,""zh"", ""en"")"),"Bookstore / bookstore")</f>
        <v>Bookstore / bookstore</v>
      </c>
      <c r="D1530" s="4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</row>
    <row r="1531" spans="1:26">
      <c r="A1531" s="1" t="s">
        <v>2960</v>
      </c>
      <c r="B1531" s="1" t="s">
        <v>2961</v>
      </c>
      <c r="C1531" s="1" t="str">
        <f ca="1">IFERROR(__xludf.DUMMYFUNCTION("GOOGLETRANSLATE(A1531,""zh"", ""en"")"),"Secretary / Secretary")</f>
        <v>Secretary / Secretary</v>
      </c>
      <c r="D1531" s="4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</row>
    <row r="1532" spans="1:26">
      <c r="A1532" s="1" t="s">
        <v>2962</v>
      </c>
      <c r="B1532" s="1" t="s">
        <v>2963</v>
      </c>
      <c r="C1532" s="1" t="str">
        <f ca="1">IFERROR(__xludf.DUMMYFUNCTION("GOOGLETRANSLATE(A1532,""zh"", ""en"")"),"Bookshelf / bookshelf")</f>
        <v>Bookshelf / bookshelf</v>
      </c>
      <c r="D1532" s="4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</row>
    <row r="1533" spans="1:26">
      <c r="A1533" s="1" t="s">
        <v>2964</v>
      </c>
      <c r="B1533" s="1" t="s">
        <v>2965</v>
      </c>
      <c r="C1533" s="1" t="str">
        <f ca="1">IFERROR(__xludf.DUMMYFUNCTION("GOOGLETRANSLATE(A1533,""zh"", ""en"")"),"uncle")</f>
        <v>uncle</v>
      </c>
      <c r="D1533" s="4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</row>
    <row r="1534" spans="1:26">
      <c r="A1534" s="1" t="s">
        <v>2966</v>
      </c>
      <c r="B1534" s="1" t="s">
        <v>2967</v>
      </c>
      <c r="C1534" s="1" t="str">
        <f ca="1">IFERROR(__xludf.DUMMYFUNCTION("GOOGLETRANSLATE(A1534,""zh"", ""en"")"),"Comfort / comfort")</f>
        <v>Comfort / comfort</v>
      </c>
      <c r="D1534" s="4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</row>
    <row r="1535" spans="1:26">
      <c r="A1535" s="1" t="s">
        <v>2968</v>
      </c>
      <c r="B1535" s="1" t="s">
        <v>2969</v>
      </c>
      <c r="C1535" s="1" t="str">
        <f ca="1">IFERROR(__xludf.DUMMYFUNCTION("GOOGLETRANSLATE(A1535,""zh"", ""en"")"),"Vegetable / vegetable")</f>
        <v>Vegetable / vegetable</v>
      </c>
      <c r="D1535" s="4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</row>
    <row r="1536" spans="1:26">
      <c r="A1536" s="1" t="s">
        <v>2970</v>
      </c>
      <c r="B1536" s="1" t="s">
        <v>2971</v>
      </c>
      <c r="C1536" s="1" t="str">
        <f ca="1">IFERROR(__xludf.DUMMYFUNCTION("GOOGLETRANSLATE(A1536,""zh"", ""en"")"),"Skilled / skilled")</f>
        <v>Skilled / skilled</v>
      </c>
      <c r="D1536" s="4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</row>
    <row r="1537" spans="1:26">
      <c r="A1537" s="1" t="s">
        <v>2972</v>
      </c>
      <c r="B1537" s="1" t="s">
        <v>2973</v>
      </c>
      <c r="C1537" s="1" t="str">
        <f ca="1">IFERROR(__xludf.DUMMYFUNCTION("GOOGLETRANSLATE(A1537,""zh"", ""en"")"),"Familiar with")</f>
        <v>Familiar with</v>
      </c>
      <c r="D1537" s="4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</row>
    <row r="1538" spans="1:26">
      <c r="A1538" s="1" t="s">
        <v>2974</v>
      </c>
      <c r="B1538" s="1" t="s">
        <v>2975</v>
      </c>
      <c r="C1538" s="1" t="str">
        <f ca="1">IFERROR(__xludf.DUMMYFUNCTION("GOOGLETRANSLATE(A1538,""zh"", ""en"")"),"summer vacation")</f>
        <v>summer vacation</v>
      </c>
      <c r="D1538" s="4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</row>
    <row r="1539" spans="1:26">
      <c r="A1539" s="1" t="s">
        <v>2976</v>
      </c>
      <c r="B1539" s="1" t="s">
        <v>2977</v>
      </c>
      <c r="C1539" s="1" t="str">
        <f ca="1">IFERROR(__xludf.DUMMYFUNCTION("GOOGLETRANSLATE(A1539,""zh"", ""en"")"),"Belong to / belongs to")</f>
        <v>Belong to / belongs to</v>
      </c>
      <c r="D1539" s="4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</row>
    <row r="1540" spans="1:26">
      <c r="A1540" s="1" t="s">
        <v>2978</v>
      </c>
      <c r="B1540" s="1" t="s">
        <v>2979</v>
      </c>
      <c r="C1540" s="1" t="str">
        <f ca="1">IFERROR(__xludf.DUMMYFUNCTION("GOOGLETRANSLATE(A1540,""zh"", ""en"")"),"Wood / wood")</f>
        <v>Wood / wood</v>
      </c>
      <c r="D1540" s="4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</row>
    <row r="1541" spans="1:26">
      <c r="A1541" s="1" t="s">
        <v>2980</v>
      </c>
      <c r="B1541" s="1" t="s">
        <v>2981</v>
      </c>
      <c r="C1541" s="1" t="str">
        <f ca="1">IFERROR(__xludf.DUMMYFUNCTION("GOOGLETRANSLATE(A1541,""zh"", ""en"")"),"Leading / led")</f>
        <v>Leading / led</v>
      </c>
      <c r="D1541" s="4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</row>
    <row r="1542" spans="1:26">
      <c r="A1542" s="1" t="s">
        <v>2982</v>
      </c>
      <c r="B1542" s="1" t="s">
        <v>2983</v>
      </c>
      <c r="C1542" s="1" t="str">
        <f ca="1">IFERROR(__xludf.DUMMYFUNCTION("GOOGLETRANSLATE(A1542,""zh"", ""en"")"),"Quantity / quantity")</f>
        <v>Quantity / quantity</v>
      </c>
      <c r="D1542" s="4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</row>
    <row r="1543" spans="1:26">
      <c r="A1543" s="1" t="s">
        <v>2984</v>
      </c>
      <c r="B1543" s="1" t="s">
        <v>2985</v>
      </c>
      <c r="C1543" s="1" t="str">
        <f ca="1">IFERROR(__xludf.DUMMYFUNCTION("GOOGLETRANSLATE(A1543,""zh"", ""en"")"),"Digital / number")</f>
        <v>Digital / number</v>
      </c>
      <c r="D1543" s="4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</row>
    <row r="1544" spans="1:26">
      <c r="A1544" s="1" t="s">
        <v>2986</v>
      </c>
      <c r="B1544" s="1" t="s">
        <v>2987</v>
      </c>
      <c r="C1544" s="1" t="str">
        <f ca="1">IFERROR(__xludf.DUMMYFUNCTION("GOOGLETRANSLATE(A1544,""zh"", ""en"")"),"Biongover / both sides")</f>
        <v>Biongover / both sides</v>
      </c>
      <c r="D1544" s="4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</row>
    <row r="1545" spans="1:26">
      <c r="A1545" s="1" t="s">
        <v>2988</v>
      </c>
      <c r="B1545" s="1" t="s">
        <v>2989</v>
      </c>
      <c r="C1545" s="1" t="str">
        <f ca="1">IFERROR(__xludf.DUMMYFUNCTION("GOOGLETRANSLATE(A1545,""zh"", ""en"")"),"Rice")</f>
        <v>Rice</v>
      </c>
      <c r="D1545" s="4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</row>
    <row r="1546" spans="1:26">
      <c r="A1546" s="1" t="s">
        <v>2990</v>
      </c>
      <c r="B1546" s="1" t="s">
        <v>2991</v>
      </c>
      <c r="C1546" s="1" t="str">
        <f ca="1">IFERROR(__xludf.DUMMYFUNCTION("GOOGLETRANSLATE(A1546,""zh"", ""en"")"),"cement")</f>
        <v>cement</v>
      </c>
      <c r="D1546" s="4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</row>
    <row r="1547" spans="1:26">
      <c r="A1547" s="1" t="s">
        <v>2992</v>
      </c>
      <c r="B1547" s="1" t="s">
        <v>2993</v>
      </c>
      <c r="C1547" s="1" t="str">
        <f ca="1">IFERROR(__xludf.DUMMYFUNCTION("GOOGLETRANSLATE(A1547,""zh"", ""en"")"),"By the way")</f>
        <v>By the way</v>
      </c>
      <c r="D1547" s="4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</row>
    <row r="1548" spans="1:26">
      <c r="A1548" s="1" t="s">
        <v>2994</v>
      </c>
      <c r="B1548" s="1" t="s">
        <v>2995</v>
      </c>
      <c r="C1548" s="1" t="str">
        <f ca="1">IFERROR(__xludf.DUMMYFUNCTION("GOOGLETRANSLATE(A1548,""zh"", ""en"")"),"Successful / smooth")</f>
        <v>Successful / smooth</v>
      </c>
      <c r="D1548" s="4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</row>
    <row r="1549" spans="1:26">
      <c r="A1549" s="1" t="s">
        <v>2996</v>
      </c>
      <c r="B1549" s="1" t="s">
        <v>2997</v>
      </c>
      <c r="C1549" s="1" t="str">
        <f ca="1">IFERROR(__xludf.DUMMYFUNCTION("GOOGLETRANSLATE(A1549,""zh"", ""en"")"),"Driver / driver")</f>
        <v>Driver / driver</v>
      </c>
      <c r="D1549" s="4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</row>
    <row r="1550" spans="1:26">
      <c r="A1550" s="1" t="s">
        <v>2998</v>
      </c>
      <c r="B1550" s="1" t="s">
        <v>2999</v>
      </c>
      <c r="C1550" s="1" t="str">
        <f ca="1">IFERROR(__xludf.DUMMYFUNCTION("GOOGLETRANSLATE(A1550,""zh"", ""en"")"),"private")</f>
        <v>private</v>
      </c>
      <c r="D1550" s="4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</row>
    <row r="1551" spans="1:26">
      <c r="A1551" s="1" t="s">
        <v>3000</v>
      </c>
      <c r="B1551" s="1" t="s">
        <v>3001</v>
      </c>
      <c r="C1551" s="1" t="str">
        <f ca="1">IFERROR(__xludf.DUMMYFUNCTION("GOOGLETRANSLATE(A1551,""zh"", ""en"")"),"seem")</f>
        <v>seem</v>
      </c>
      <c r="D1551" s="4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</row>
    <row r="1552" spans="1:26">
      <c r="A1552" s="1" t="s">
        <v>3002</v>
      </c>
      <c r="B1552" s="1" t="s">
        <v>3003</v>
      </c>
      <c r="C1552" s="1" t="str">
        <f ca="1">IFERROR(__xludf.DUMMYFUNCTION("GOOGLETRANSLATE(A1552,""zh"", ""en"")"),"Send")</f>
        <v>Send</v>
      </c>
      <c r="D1552" s="4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</row>
    <row r="1553" spans="1:26">
      <c r="A1553" s="1" t="s">
        <v>3004</v>
      </c>
      <c r="B1553" s="1" t="s">
        <v>3005</v>
      </c>
      <c r="C1553" s="1" t="str">
        <f ca="1">IFERROR(__xludf.DUMMYFUNCTION("GOOGLETRANSLATE(A1553,""zh"", ""en"")"),"speed")</f>
        <v>speed</v>
      </c>
      <c r="D1553" s="4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</row>
    <row r="1554" spans="1:26">
      <c r="A1554" s="1" t="s">
        <v>3006</v>
      </c>
      <c r="B1554" s="1" t="s">
        <v>3007</v>
      </c>
      <c r="C1554" s="1" t="str">
        <f ca="1">IFERROR(__xludf.DUMMYFUNCTION("GOOGLETRANSLATE(A1554,""zh"", ""en"")"),"plastic")</f>
        <v>plastic</v>
      </c>
      <c r="D1554" s="4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</row>
    <row r="1555" spans="1:26">
      <c r="A1555" s="1" t="s">
        <v>3008</v>
      </c>
      <c r="B1555" s="1" t="s">
        <v>3009</v>
      </c>
      <c r="C1555" s="1" t="str">
        <f ca="1">IFERROR(__xludf.DUMMYFUNCTION("GOOGLETRANSLATE(A1555,""zh"", ""en"")"),"Calculate")</f>
        <v>Calculate</v>
      </c>
      <c r="D1555" s="4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</row>
    <row r="1556" spans="1:26">
      <c r="A1556" s="1" t="s">
        <v>3010</v>
      </c>
      <c r="B1556" s="1" t="s">
        <v>3011</v>
      </c>
      <c r="C1556" s="1" t="str">
        <f ca="1">IFERROR(__xludf.DUMMYFUNCTION("GOOGLETRANSLATE(A1556,""zh"", ""en"")"),"Casual / casual")</f>
        <v>Casual / casual</v>
      </c>
      <c r="D1556" s="4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</row>
    <row r="1557" spans="1:26">
      <c r="A1557" s="1" t="s">
        <v>3012</v>
      </c>
      <c r="B1557" s="1" t="s">
        <v>3013</v>
      </c>
      <c r="C1557" s="1" t="str">
        <f ca="1">IFERROR(__xludf.DUMMYFUNCTION("GOOGLETRANSLATE(A1557,""zh"", ""en"")"),"Cast free / at any time")</f>
        <v>Cast free / at any time</v>
      </c>
      <c r="D1557" s="4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</row>
    <row r="1558" spans="1:26">
      <c r="A1558" s="1" t="s">
        <v>3014</v>
      </c>
      <c r="B1558" s="1" t="s">
        <v>3015</v>
      </c>
      <c r="C1558" s="1" t="str">
        <f ca="1">IFERROR(__xludf.DUMMYFUNCTION("GOOGLETRANSLATE(A1558,""zh"", ""en"")"),"Loss / loss")</f>
        <v>Loss / loss</v>
      </c>
      <c r="D1558" s="4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</row>
    <row r="1559" spans="1:26">
      <c r="A1559" s="1" t="s">
        <v>3016</v>
      </c>
      <c r="B1559" s="1" t="s">
        <v>3017</v>
      </c>
      <c r="C1559" s="1" t="str">
        <f ca="1">IFERROR(__xludf.DUMMYFUNCTION("GOOGLETRANSLATE(A1559,""zh"", ""en"")"),"So-called / so-called")</f>
        <v>So-called / so-called</v>
      </c>
      <c r="D1559" s="4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</row>
    <row r="1560" spans="1:26">
      <c r="A1560" s="1" t="s">
        <v>3018</v>
      </c>
      <c r="B1560" s="1" t="s">
        <v>3019</v>
      </c>
      <c r="C1560" s="1" t="str">
        <f ca="1">IFERROR(__xludf.DUMMYFUNCTION("GOOGLETRANSLATE(A1560,""zh"", ""en"")"),"Mrs")</f>
        <v>Mrs</v>
      </c>
      <c r="D1560" s="4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</row>
    <row r="1561" spans="1:26">
      <c r="A1561" s="1" t="s">
        <v>3020</v>
      </c>
      <c r="B1561" s="1" t="s">
        <v>3021</v>
      </c>
      <c r="C1561" s="1" t="str">
        <f ca="1">IFERROR(__xludf.DUMMYFUNCTION("GOOGLETRANSLATE(A1561,""zh"", ""en"")"),"Talk / conversation")</f>
        <v>Talk / conversation</v>
      </c>
      <c r="D1561" s="4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</row>
    <row r="1562" spans="1:26">
      <c r="A1562" s="1" t="s">
        <v>3022</v>
      </c>
      <c r="B1562" s="1" t="s">
        <v>3023</v>
      </c>
      <c r="C1562" s="1" t="str">
        <f ca="1">IFERROR(__xludf.DUMMYFUNCTION("GOOGLETRANSLATE(A1562,""zh"", ""en"")"),"Negotiation / negotiation")</f>
        <v>Negotiation / negotiation</v>
      </c>
      <c r="D1562" s="4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</row>
    <row r="1563" spans="1:26">
      <c r="A1563" s="1" t="s">
        <v>3024</v>
      </c>
      <c r="B1563" s="1" t="s">
        <v>3025</v>
      </c>
      <c r="C1563" s="1" t="str">
        <f ca="1">IFERROR(__xludf.DUMMYFUNCTION("GOOGLETRANSLATE(A1563,""zh"", ""en"")"),"blanket")</f>
        <v>blanket</v>
      </c>
      <c r="D1563" s="4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</row>
    <row r="1564" spans="1:26">
      <c r="A1564" s="1" t="s">
        <v>3026</v>
      </c>
      <c r="B1564" s="1" t="s">
        <v>3027</v>
      </c>
      <c r="C1564" s="1" t="str">
        <f ca="1">IFERROR(__xludf.DUMMYFUNCTION("GOOGLETRANSLATE(A1564,""zh"", ""en"")"),"Hate / hate")</f>
        <v>Hate / hate</v>
      </c>
      <c r="D1564" s="4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</row>
    <row r="1565" spans="1:26">
      <c r="A1565" s="1" t="s">
        <v>3028</v>
      </c>
      <c r="B1565" s="1" t="s">
        <v>3029</v>
      </c>
      <c r="C1565" s="1" t="str">
        <f ca="1">IFERROR(__xludf.DUMMYFUNCTION("GOOGLETRANSLATE(A1565,""zh"", ""en"")"),"hereby")</f>
        <v>hereby</v>
      </c>
      <c r="D1565" s="4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</row>
    <row r="1566" spans="1:26">
      <c r="A1566" s="1" t="s">
        <v>3030</v>
      </c>
      <c r="B1566" s="1" t="s">
        <v>3031</v>
      </c>
      <c r="C1566" s="1" t="str">
        <f ca="1">IFERROR(__xludf.DUMMYFUNCTION("GOOGLETRANSLATE(A1566,""zh"", ""en"")"),"Features / characteristics")</f>
        <v>Features / characteristics</v>
      </c>
      <c r="D1566" s="4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</row>
    <row r="1567" spans="1:26">
      <c r="A1567" s="1" t="s">
        <v>3032</v>
      </c>
      <c r="B1567" s="1" t="s">
        <v>3033</v>
      </c>
      <c r="C1567" s="1" t="str">
        <f ca="1">IFERROR(__xludf.DUMMYFUNCTION("GOOGLETRANSLATE(A1567,""zh"", ""en"")"),"special")</f>
        <v>special</v>
      </c>
      <c r="D1567" s="4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</row>
    <row r="1568" spans="1:26">
      <c r="A1568" s="1" t="s">
        <v>3034</v>
      </c>
      <c r="B1568" s="1" t="s">
        <v>3035</v>
      </c>
      <c r="C1568" s="1" t="str">
        <f ca="1">IFERROR(__xludf.DUMMYFUNCTION("GOOGLETRANSLATE(A1568,""zh"", ""en"")"),"promote")</f>
        <v>promote</v>
      </c>
      <c r="D1568" s="4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</row>
    <row r="1569" spans="1:26">
      <c r="A1569" s="1" t="s">
        <v>3036</v>
      </c>
      <c r="B1569" s="1" t="s">
        <v>3037</v>
      </c>
      <c r="C1569" s="1" t="str">
        <f ca="1">IFERROR(__xludf.DUMMYFUNCTION("GOOGLETRANSLATE(A1569,""zh"", ""en"")"),"provide")</f>
        <v>provide</v>
      </c>
      <c r="D1569" s="4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</row>
    <row r="1570" spans="1:26">
      <c r="A1570" s="1" t="s">
        <v>3038</v>
      </c>
      <c r="B1570" s="1" t="s">
        <v>3039</v>
      </c>
      <c r="C1570" s="1" t="str">
        <f ca="1">IFERROR(__xludf.DUMMYFUNCTION("GOOGLETRANSLATE(A1570,""zh"", ""en"")"),"in advance")</f>
        <v>in advance</v>
      </c>
      <c r="D1570" s="4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</row>
    <row r="1571" spans="1:26">
      <c r="A1571" s="1" t="s">
        <v>3040</v>
      </c>
      <c r="B1571" s="1" t="s">
        <v>3041</v>
      </c>
      <c r="C1571" s="1" t="str">
        <f ca="1">IFERROR(__xludf.DUMMYFUNCTION("GOOGLETRANSLATE(A1571,""zh"", ""en"")"),"Topic / topic")</f>
        <v>Topic / topic</v>
      </c>
      <c r="D1571" s="4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</row>
    <row r="1572" spans="1:26">
      <c r="A1572" s="1" t="s">
        <v>3042</v>
      </c>
      <c r="B1572" s="1" t="s">
        <v>3043</v>
      </c>
      <c r="C1572" s="1" t="str">
        <f ca="1">IFERROR(__xludf.DUMMYFUNCTION("GOOGLETRANSLATE(A1572,""zh"", ""en"")"),"Experience / experience")</f>
        <v>Experience / experience</v>
      </c>
      <c r="D1572" s="4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</row>
    <row r="1573" spans="1:26">
      <c r="A1573" s="1" t="s">
        <v>3044</v>
      </c>
      <c r="B1573" s="1" t="s">
        <v>3045</v>
      </c>
      <c r="C1573" s="1" t="str">
        <f ca="1">IFERROR(__xludf.DUMMYFUNCTION("GOOGLETRANSLATE(A1573,""zh"", ""en"")"),"Volume / volume")</f>
        <v>Volume / volume</v>
      </c>
      <c r="D1573" s="4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</row>
    <row r="1574" spans="1:26">
      <c r="A1574" s="1" t="s">
        <v>3046</v>
      </c>
      <c r="B1574" s="1" t="s">
        <v>3047</v>
      </c>
      <c r="C1574" s="1" t="str">
        <f ca="1">IFERROR(__xludf.DUMMYFUNCTION("GOOGLETRANSLATE(A1574,""zh"", ""en"")"),"System / system")</f>
        <v>System / system</v>
      </c>
      <c r="D1574" s="4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</row>
    <row r="1575" spans="1:26">
      <c r="A1575" s="1" t="s">
        <v>3048</v>
      </c>
      <c r="B1575" s="1" t="s">
        <v>3049</v>
      </c>
      <c r="C1575" s="1" t="str">
        <f ca="1">IFERROR(__xludf.DUMMYFUNCTION("GOOGLETRANSLATE(A1575,""zh"", ""en"")"),"Stadium / stadium")</f>
        <v>Stadium / stadium</v>
      </c>
      <c r="D1575" s="4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</row>
    <row r="1576" spans="1:26">
      <c r="A1576" s="1" t="s">
        <v>3050</v>
      </c>
      <c r="B1576" s="1" t="s">
        <v>3051</v>
      </c>
      <c r="C1576" s="1" t="str">
        <f ca="1">IFERROR(__xludf.DUMMYFUNCTION("GOOGLETRANSLATE(A1576,""zh"", ""en"")"),"Stadium / Stadium")</f>
        <v>Stadium / Stadium</v>
      </c>
      <c r="D1576" s="4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</row>
    <row r="1577" spans="1:26">
      <c r="A1577" s="1" t="s">
        <v>3052</v>
      </c>
      <c r="B1577" s="1" t="s">
        <v>3053</v>
      </c>
      <c r="C1577" s="1" t="str">
        <f ca="1">IFERROR(__xludf.DUMMYFUNCTION("GOOGLETRANSLATE(A1577,""zh"", ""en"")"),"True")</f>
        <v>True</v>
      </c>
      <c r="D1577" s="4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</row>
    <row r="1578" spans="1:26">
      <c r="A1578" s="1" t="s">
        <v>3054</v>
      </c>
      <c r="B1578" s="1" t="s">
        <v>3055</v>
      </c>
      <c r="C1578" s="1" t="str">
        <f ca="1">IFERROR(__xludf.DUMMYFUNCTION("GOOGLETRANSLATE(A1578,""zh"", ""en"")"),"field")</f>
        <v>field</v>
      </c>
      <c r="D1578" s="4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</row>
    <row r="1579" spans="1:26">
      <c r="A1579" s="1" t="s">
        <v>3056</v>
      </c>
      <c r="B1579" s="1" t="s">
        <v>3057</v>
      </c>
      <c r="C1579" s="1" t="str">
        <f ca="1">IFERROR(__xludf.DUMMYFUNCTION("GOOGLETRANSLATE(A1579,""zh"", ""en"")"),"Adjustment / adjustment")</f>
        <v>Adjustment / adjustment</v>
      </c>
      <c r="D1579" s="4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</row>
    <row r="1580" spans="1:26">
      <c r="A1580" s="1" t="s">
        <v>3058</v>
      </c>
      <c r="B1580" s="1" t="s">
        <v>3059</v>
      </c>
      <c r="C1580" s="1" t="str">
        <f ca="1">IFERROR(__xludf.DUMMYFUNCTION("GOOGLETRANSLATE(A1580,""zh"", ""en"")"),"Treaty / Treaty")</f>
        <v>Treaty / Treaty</v>
      </c>
      <c r="D1580" s="4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</row>
    <row r="1581" spans="1:26">
      <c r="A1581" s="1" t="s">
        <v>3060</v>
      </c>
      <c r="B1581" s="1" t="s">
        <v>3061</v>
      </c>
      <c r="C1581" s="1" t="str">
        <f ca="1">IFERROR(__xludf.DUMMYFUNCTION("GOOGLETRANSLATE(A1581,""zh"", ""en"")"),"Railway / railway")</f>
        <v>Railway / railway</v>
      </c>
      <c r="D1581" s="4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</row>
    <row r="1582" spans="1:26">
      <c r="A1582" s="1" t="s">
        <v>3062</v>
      </c>
      <c r="B1582" s="1" t="s">
        <v>3063</v>
      </c>
      <c r="C1582" s="1" t="str">
        <f ca="1">IFERROR(__xludf.DUMMYFUNCTION("GOOGLETRANSLATE(A1582,""zh"", ""en"")"),"Listening / listen")</f>
        <v>Listening / listen</v>
      </c>
      <c r="D1582" s="4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</row>
    <row r="1583" spans="1:26">
      <c r="A1583" s="1" t="s">
        <v>3064</v>
      </c>
      <c r="B1583" s="1" t="s">
        <v>3065</v>
      </c>
      <c r="C1583" s="1" t="str">
        <f ca="1">IFERROR(__xludf.DUMMYFUNCTION("GOOGLETRANSLATE(A1583,""zh"", ""en"")"),"Stop")</f>
        <v>Stop</v>
      </c>
      <c r="D1583" s="4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</row>
    <row r="1584" spans="1:26">
      <c r="A1584" s="1" t="s">
        <v>3066</v>
      </c>
      <c r="B1584" s="1" t="s">
        <v>3067</v>
      </c>
      <c r="C1584" s="1" t="str">
        <f ca="1">IFERROR(__xludf.DUMMYFUNCTION("GOOGLETRANSLATE(A1584,""zh"", ""en"")"),"Communication / communication")</f>
        <v>Communication / communication</v>
      </c>
      <c r="D1584" s="4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</row>
    <row r="1585" spans="1:26">
      <c r="A1585" s="1" t="s">
        <v>3068</v>
      </c>
      <c r="B1585" s="1" t="s">
        <v>3069</v>
      </c>
      <c r="C1585" s="1" t="str">
        <f ca="1">IFERROR(__xludf.DUMMYFUNCTION("GOOGLETRANSLATE(A1585,""zh"", ""en"")"),"sympathy")</f>
        <v>sympathy</v>
      </c>
      <c r="D1585" s="4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</row>
    <row r="1586" spans="1:26">
      <c r="A1586" s="1" t="s">
        <v>3070</v>
      </c>
      <c r="B1586" s="1" t="s">
        <v>3071</v>
      </c>
      <c r="C1586" s="1" t="str">
        <f ca="1">IFERROR(__xludf.DUMMYFUNCTION("GOOGLETRANSLATE(A1586,""zh"", ""en"")"),"roommate")</f>
        <v>roommate</v>
      </c>
      <c r="D1586" s="4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</row>
    <row r="1587" spans="1:26">
      <c r="A1587" s="1" t="s">
        <v>3072</v>
      </c>
      <c r="B1587" s="1" t="s">
        <v>3073</v>
      </c>
      <c r="C1587" s="1" t="str">
        <f ca="1">IFERROR(__xludf.DUMMYFUNCTION("GOOGLETRANSLATE(A1587,""zh"", ""en"")"),"Also / same")</f>
        <v>Also / same</v>
      </c>
      <c r="D1587" s="4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</row>
    <row r="1588" spans="1:26">
      <c r="A1588" s="1" t="s">
        <v>3074</v>
      </c>
      <c r="B1588" s="1" t="s">
        <v>3075</v>
      </c>
      <c r="C1588" s="1" t="str">
        <f ca="1">IFERROR(__xludf.DUMMYFUNCTION("GOOGLETRANSLATE(A1588,""zh"", ""en"")"),"Unified / unified")</f>
        <v>Unified / unified</v>
      </c>
      <c r="D1588" s="4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</row>
    <row r="1589" spans="1:26">
      <c r="A1589" s="1" t="s">
        <v>3076</v>
      </c>
      <c r="B1589" s="1" t="s">
        <v>3077</v>
      </c>
      <c r="C1589" s="1" t="str">
        <f ca="1">IFERROR(__xludf.DUMMYFUNCTION("GOOGLETRANSLATE(A1589,""zh"", ""en"")"),"Rule / rule")</f>
        <v>Rule / rule</v>
      </c>
      <c r="D1589" s="4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</row>
    <row r="1590" spans="1:26">
      <c r="A1590" s="1" t="s">
        <v>3078</v>
      </c>
      <c r="B1590" s="1" t="s">
        <v>3079</v>
      </c>
      <c r="C1590" s="1" t="str">
        <f ca="1">IFERROR(__xludf.DUMMYFUNCTION("GOOGLETRANSLATE(A1590,""zh"", ""en"")"),"pain")</f>
        <v>pain</v>
      </c>
      <c r="D1590" s="4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</row>
    <row r="1591" spans="1:26">
      <c r="A1591" s="1" t="s">
        <v>3080</v>
      </c>
      <c r="B1591" s="1" t="s">
        <v>3081</v>
      </c>
      <c r="C1591" s="1" t="str">
        <f ca="1">IFERROR(__xludf.DUMMYFUNCTION("GOOGLETRANSLATE(A1591,""zh"", ""en"")"),"secretly")</f>
        <v>secretly</v>
      </c>
      <c r="D1591" s="4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</row>
    <row r="1592" spans="1:26">
      <c r="A1592" s="1" t="s">
        <v>3082</v>
      </c>
      <c r="B1592" s="1" t="s">
        <v>3083</v>
      </c>
      <c r="C1592" s="1" t="str">
        <f ca="1">IFERROR(__xludf.DUMMYFUNCTION("GOOGLETRANSLATE(A1592,""zh"", ""en"")"),"Hair / hair")</f>
        <v>Hair / hair</v>
      </c>
      <c r="D1592" s="4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</row>
    <row r="1593" spans="1:26">
      <c r="A1593" s="1" t="s">
        <v>3084</v>
      </c>
      <c r="B1593" s="1" t="s">
        <v>3085</v>
      </c>
      <c r="C1593" s="1" t="str">
        <f ca="1">IFERROR(__xludf.DUMMYFUNCTION("GOOGLETRANSLATE(A1593,""zh"", ""en"")"),"Put into")</f>
        <v>Put into</v>
      </c>
      <c r="D1593" s="4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</row>
    <row r="1594" spans="1:26">
      <c r="A1594" s="1" t="s">
        <v>3086</v>
      </c>
      <c r="B1594" s="1" t="s">
        <v>3087</v>
      </c>
      <c r="C1594" s="1" t="str">
        <f ca="1">IFERROR(__xludf.DUMMYFUNCTION("GOOGLETRANSLATE(A1594,""zh"", ""en"")"),"prominent")</f>
        <v>prominent</v>
      </c>
      <c r="D1594" s="4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</row>
    <row r="1595" spans="1:26">
      <c r="A1595" s="1" t="s">
        <v>3088</v>
      </c>
      <c r="B1595" s="1" t="s">
        <v>3089</v>
      </c>
      <c r="C1595" s="1" t="str">
        <f ca="1">IFERROR(__xludf.DUMMYFUNCTION("GOOGLETRANSLATE(A1595,""zh"", ""en"")"),"Assault / assault")</f>
        <v>Assault / assault</v>
      </c>
      <c r="D1595" s="4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</row>
    <row r="1596" spans="1:26">
      <c r="A1596" s="1" t="s">
        <v>3090</v>
      </c>
      <c r="B1596" s="1" t="s">
        <v>3091</v>
      </c>
      <c r="C1596" s="1" t="str">
        <f ca="1">IFERROR(__xludf.DUMMYFUNCTION("GOOGLETRANSLATE(A1596,""zh"", ""en"")"),"land")</f>
        <v>land</v>
      </c>
      <c r="D1596" s="4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</row>
    <row r="1597" spans="1:26">
      <c r="A1597" s="1" t="s">
        <v>3092</v>
      </c>
      <c r="B1597" s="1" t="s">
        <v>3093</v>
      </c>
      <c r="C1597" s="1" t="str">
        <f ca="1">IFERROR(__xludf.DUMMYFUNCTION("GOOGLETRANSLATE(A1597,""zh"", ""en"")"),"potato")</f>
        <v>potato</v>
      </c>
      <c r="D1597" s="4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</row>
    <row r="1598" spans="1:26">
      <c r="A1598" s="1" t="s">
        <v>3094</v>
      </c>
      <c r="B1598" s="1" t="s">
        <v>3095</v>
      </c>
      <c r="C1598" s="1" t="str">
        <f ca="1">IFERROR(__xludf.DUMMYFUNCTION("GOOGLETRANSLATE(A1598,""zh"", ""en"")"),"rabbit")</f>
        <v>rabbit</v>
      </c>
      <c r="D1598" s="4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</row>
    <row r="1599" spans="1:26">
      <c r="A1599" s="1" t="s">
        <v>3096</v>
      </c>
      <c r="B1599" s="1" t="s">
        <v>3097</v>
      </c>
      <c r="C1599" s="1" t="str">
        <f ca="1">IFERROR(__xludf.DUMMYFUNCTION("GOOGLETRANSLATE(A1599,""zh"", ""en"")"),"promote")</f>
        <v>promote</v>
      </c>
      <c r="D1599" s="4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</row>
    <row r="1600" spans="1:26">
      <c r="A1600" s="1" t="s">
        <v>3098</v>
      </c>
      <c r="B1600" s="1" t="s">
        <v>3099</v>
      </c>
      <c r="C1600" s="1" t="str">
        <f ca="1">IFERROR(__xludf.DUMMYFUNCTION("GOOGLETRANSLATE(A1600,""zh"", ""en"")"),"Promote")</f>
        <v>Promote</v>
      </c>
      <c r="D1600" s="4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</row>
    <row r="1601" spans="1:26">
      <c r="A1601" s="1" t="s">
        <v>3100</v>
      </c>
      <c r="B1601" s="1" t="s">
        <v>3101</v>
      </c>
      <c r="C1601" s="1" t="str">
        <f ca="1">IFERROR(__xludf.DUMMYFUNCTION("GOOGLETRANSLATE(A1601,""zh"", ""en"")"),"Detachment / disengagement")</f>
        <v>Detachment / disengagement</v>
      </c>
      <c r="D1601" s="4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</row>
    <row r="1602" spans="1:26">
      <c r="A1602" s="1" t="s">
        <v>3102</v>
      </c>
      <c r="B1602" s="1" t="s">
        <v>3103</v>
      </c>
      <c r="C1602" s="1" t="str">
        <f ca="1">IFERROR(__xludf.DUMMYFUNCTION("GOOGLETRANSLATE(A1602,""zh"", ""en"")"),"Field")</f>
        <v>Field</v>
      </c>
      <c r="D1602" s="4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</row>
    <row r="1603" spans="1:26">
      <c r="A1603" s="1" t="s">
        <v>3104</v>
      </c>
      <c r="B1603" s="1" t="s">
        <v>3105</v>
      </c>
      <c r="C1603" s="1" t="str">
        <f ca="1">IFERROR(__xludf.DUMMYFUNCTION("GOOGLETRANSLATE(A1603,""zh"", ""en"")"),"diplomatic")</f>
        <v>diplomatic</v>
      </c>
      <c r="D1603" s="4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</row>
    <row r="1604" spans="1:26">
      <c r="A1604" s="1" t="s">
        <v>3106</v>
      </c>
      <c r="B1604" s="1" t="s">
        <v>3107</v>
      </c>
      <c r="C1604" s="1" t="str">
        <f ca="1">IFERROR(__xludf.DUMMYFUNCTION("GOOGLETRANSLATE(A1604,""zh"", ""en"")"),"outside")</f>
        <v>outside</v>
      </c>
      <c r="D1604" s="4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</row>
    <row r="1605" spans="1:26">
      <c r="A1605" s="1" t="s">
        <v>3108</v>
      </c>
      <c r="B1605" s="1" t="s">
        <v>3109</v>
      </c>
      <c r="C1605" s="1" t="str">
        <f ca="1">IFERROR(__xludf.DUMMYFUNCTION("GOOGLETRANSLATE(A1605,""zh"", ""en"")"),"complete")</f>
        <v>complete</v>
      </c>
      <c r="D1605" s="4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</row>
    <row r="1606" spans="1:26">
      <c r="A1606" s="1" t="s">
        <v>3110</v>
      </c>
      <c r="B1606" s="1" t="s">
        <v>3111</v>
      </c>
      <c r="C1606" s="1" t="str">
        <f ca="1">IFERROR(__xludf.DUMMYFUNCTION("GOOGLETRANSLATE(A1606,""zh"", ""en"")"),"Tennis / tennis")</f>
        <v>Tennis / tennis</v>
      </c>
      <c r="D1606" s="4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</row>
    <row r="1607" spans="1:26">
      <c r="A1607" s="1" t="s">
        <v>3112</v>
      </c>
      <c r="B1607" s="1" t="s">
        <v>3113</v>
      </c>
      <c r="C1607" s="1" t="str">
        <f ca="1">IFERROR(__xludf.DUMMYFUNCTION("GOOGLETRANSLATE(A1607,""zh"", ""en"")"),"often")</f>
        <v>often</v>
      </c>
      <c r="D1607" s="4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</row>
    <row r="1608" spans="1:26">
      <c r="A1608" s="1" t="s">
        <v>3114</v>
      </c>
      <c r="B1608" s="1" t="s">
        <v>3115</v>
      </c>
      <c r="C1608" s="1" t="str">
        <f ca="1">IFERROR(__xludf.DUMMYFUNCTION("GOOGLETRANSLATE(A1608,""zh"", ""en"")"),"Forgot / forget")</f>
        <v>Forgot / forget</v>
      </c>
      <c r="D1608" s="4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</row>
    <row r="1609" spans="1:26">
      <c r="A1609" s="1" t="s">
        <v>3116</v>
      </c>
      <c r="B1609" s="1" t="s">
        <v>3117</v>
      </c>
      <c r="C1609" s="1" t="str">
        <f ca="1">IFERROR(__xludf.DUMMYFUNCTION("GOOGLETRANSLATE(A1609,""zh"", ""en"")"),"harm")</f>
        <v>harm</v>
      </c>
      <c r="D1609" s="4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</row>
    <row r="1610" spans="1:26">
      <c r="A1610" s="1" t="s">
        <v>3118</v>
      </c>
      <c r="B1610" s="1" t="s">
        <v>3119</v>
      </c>
      <c r="C1610" s="1" t="str">
        <f ca="1">IFERROR(__xludf.DUMMYFUNCTION("GOOGLETRANSLATE(A1610,""zh"", ""en"")"),"Crisis / crisis")</f>
        <v>Crisis / crisis</v>
      </c>
      <c r="D1610" s="4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</row>
    <row r="1611" spans="1:26">
      <c r="A1611" s="1" t="s">
        <v>3120</v>
      </c>
      <c r="B1611" s="1" t="s">
        <v>3121</v>
      </c>
      <c r="C1611" s="1" t="str">
        <f ca="1">IFERROR(__xludf.DUMMYFUNCTION("GOOGLETRANSLATE(A1611,""zh"", ""en"")"),"smile")</f>
        <v>smile</v>
      </c>
      <c r="D1611" s="4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</row>
    <row r="1612" spans="1:26">
      <c r="A1612" s="1" t="s">
        <v>3122</v>
      </c>
      <c r="B1612" s="1" t="s">
        <v>3123</v>
      </c>
      <c r="C1612" s="1" t="str">
        <f ca="1">IFERROR(__xludf.DUMMYFUNCTION("GOOGLETRANSLATE(A1612,""zh"", ""en"")"),"Around / around")</f>
        <v>Around / around</v>
      </c>
      <c r="D1612" s="4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</row>
    <row r="1613" spans="1:26">
      <c r="A1613" s="1" t="s">
        <v>3124</v>
      </c>
      <c r="B1613" s="1" t="s">
        <v>3125</v>
      </c>
      <c r="C1613" s="1" t="str">
        <f ca="1">IFERROR(__xludf.DUMMYFUNCTION("GOOGLETRANSLATE(A1613,""zh"", ""en"")"),"Violation / violation")</f>
        <v>Violation / violation</v>
      </c>
      <c r="D1613" s="4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</row>
    <row r="1614" spans="1:26">
      <c r="A1614" s="1" t="s">
        <v>3126</v>
      </c>
      <c r="B1614" s="1" t="s">
        <v>3127</v>
      </c>
      <c r="C1614" s="1" t="str">
        <f ca="1">IFERROR(__xludf.DUMMYFUNCTION("GOOGLETRANSLATE(A1614,""zh"", ""en"")"),"Maintenance / maintenance")</f>
        <v>Maintenance / maintenance</v>
      </c>
      <c r="D1614" s="4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</row>
    <row r="1615" spans="1:26">
      <c r="A1615" s="1" t="s">
        <v>3128</v>
      </c>
      <c r="B1615" s="1" t="s">
        <v>3129</v>
      </c>
      <c r="C1615" s="1" t="str">
        <f ca="1">IFERROR(__xludf.DUMMYFUNCTION("GOOGLETRANSLATE(A1615,""zh"", ""en"")"),"tail")</f>
        <v>tail</v>
      </c>
      <c r="D1615" s="4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</row>
    <row r="1616" spans="1:26">
      <c r="A1616" s="1" t="s">
        <v>3130</v>
      </c>
      <c r="B1616" s="1" t="s">
        <v>3131</v>
      </c>
      <c r="C1616" s="1" t="str">
        <f ca="1">IFERROR(__xludf.DUMMYFUNCTION("GOOGLETRANSLATE(A1616,""zh"", ""en"")"),"Member / member")</f>
        <v>Member / member</v>
      </c>
      <c r="D1616" s="4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</row>
    <row r="1617" spans="1:26">
      <c r="A1617" s="1" t="s">
        <v>3132</v>
      </c>
      <c r="B1617" s="1" t="s">
        <v>3133</v>
      </c>
      <c r="C1617" s="1" t="str">
        <f ca="1">IFERROR(__xludf.DUMMYFUNCTION("GOOGLETRANSLATE(A1617,""zh"", ""en"")"),"Health / hygiene")</f>
        <v>Health / hygiene</v>
      </c>
      <c r="D1617" s="4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</row>
    <row r="1618" spans="1:26">
      <c r="A1618" s="1" t="s">
        <v>3134</v>
      </c>
      <c r="B1618" s="1" t="s">
        <v>3135</v>
      </c>
      <c r="C1618" s="1" t="str">
        <f ca="1">IFERROR(__xludf.DUMMYFUNCTION("GOOGLETRANSLATE(A1618,""zh"", ""en"")"),"Satellite / satellite")</f>
        <v>Satellite / satellite</v>
      </c>
      <c r="D1618" s="4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</row>
    <row r="1619" spans="1:26">
      <c r="A1619" s="1" t="s">
        <v>3136</v>
      </c>
      <c r="B1619" s="1" t="s">
        <v>3137</v>
      </c>
      <c r="C1619" s="1" t="str">
        <f ca="1">IFERROR(__xludf.DUMMYFUNCTION("GOOGLETRANSLATE(A1619,""zh"", ""en"")"),"Future / future")</f>
        <v>Future / future</v>
      </c>
      <c r="D1619" s="4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</row>
    <row r="1620" spans="1:26">
      <c r="A1620" s="1" t="s">
        <v>3138</v>
      </c>
      <c r="B1620" s="1" t="s">
        <v>3139</v>
      </c>
      <c r="C1620" s="1" t="str">
        <f ca="1">IFERROR(__xludf.DUMMYFUNCTION("GOOGLETRANSLATE(A1620,""zh"", ""en"")"),"position")</f>
        <v>position</v>
      </c>
      <c r="D1620" s="4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</row>
    <row r="1621" spans="1:26">
      <c r="A1621" s="1" t="s">
        <v>3140</v>
      </c>
      <c r="B1621" s="1" t="s">
        <v>3141</v>
      </c>
      <c r="C1621" s="1" t="str">
        <f ca="1">IFERROR(__xludf.DUMMYFUNCTION("GOOGLETRANSLATE(A1621,""zh"", ""en"")"),"taste")</f>
        <v>taste</v>
      </c>
      <c r="D1621" s="4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</row>
    <row r="1622" spans="1:26">
      <c r="A1622" s="1" t="s">
        <v>3142</v>
      </c>
      <c r="B1622" s="1" t="s">
        <v>3143</v>
      </c>
      <c r="C1622" s="1" t="str">
        <f ca="1">IFERROR(__xludf.DUMMYFUNCTION("GOOGLETRANSLATE(A1622,""zh"", ""en"")"),"Temperature / temperature")</f>
        <v>Temperature / temperature</v>
      </c>
      <c r="D1622" s="4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</row>
    <row r="1623" spans="1:26">
      <c r="A1623" s="1" t="s">
        <v>3144</v>
      </c>
      <c r="B1623" s="1" t="s">
        <v>3145</v>
      </c>
      <c r="C1623" s="1" t="str">
        <f ca="1">IFERROR(__xludf.DUMMYFUNCTION("GOOGLETRANSLATE(A1623,""zh"", ""en"")"),"Warm / warmth")</f>
        <v>Warm / warmth</v>
      </c>
      <c r="D1623" s="4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</row>
    <row r="1624" spans="1:26">
      <c r="A1624" s="1" t="s">
        <v>3146</v>
      </c>
      <c r="B1624" s="1" t="s">
        <v>3147</v>
      </c>
      <c r="C1624" s="1" t="str">
        <f ca="1">IFERROR(__xludf.DUMMYFUNCTION("GOOGLETRANSLATE(A1624,""zh"", ""en"")"),"file")</f>
        <v>file</v>
      </c>
      <c r="D1624" s="4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</row>
    <row r="1625" spans="1:26">
      <c r="A1625" s="1" t="s">
        <v>3148</v>
      </c>
      <c r="B1625" s="1" t="s">
        <v>3149</v>
      </c>
      <c r="C1625" s="1" t="str">
        <f ca="1">IFERROR(__xludf.DUMMYFUNCTION("GOOGLETRANSLATE(A1625,""zh"", ""en"")"),"civilization")</f>
        <v>civilization</v>
      </c>
      <c r="D1625" s="4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</row>
    <row r="1626" spans="1:26">
      <c r="A1626" s="1" t="s">
        <v>3150</v>
      </c>
      <c r="B1626" s="1" t="s">
        <v>3151</v>
      </c>
      <c r="C1626" s="1" t="str">
        <f ca="1">IFERROR(__xludf.DUMMYFUNCTION("GOOGLETRANSLATE(A1626,""zh"", ""en"")"),"Cultural relic")</f>
        <v>Cultural relic</v>
      </c>
      <c r="D1626" s="4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</row>
    <row r="1627" spans="1:26">
      <c r="A1627" s="1" t="s">
        <v>3152</v>
      </c>
      <c r="B1627" s="1" t="s">
        <v>3153</v>
      </c>
      <c r="C1627" s="1" t="str">
        <f ca="1">IFERROR(__xludf.DUMMYFUNCTION("GOOGLETRANSLATE(A1627,""zh"", ""en"")"),"Writing")</f>
        <v>Writing</v>
      </c>
      <c r="D1627" s="4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</row>
    <row r="1628" spans="1:26">
      <c r="A1628" s="1" t="s">
        <v>3154</v>
      </c>
      <c r="B1628" s="1" t="s">
        <v>3155</v>
      </c>
      <c r="C1628" s="1" t="str">
        <f ca="1">IFERROR(__xludf.DUMMYFUNCTION("GOOGLETRANSLATE(A1628,""zh"", ""en"")"),"Stable / stable")</f>
        <v>Stable / stable</v>
      </c>
      <c r="D1628" s="4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</row>
    <row r="1629" spans="1:26">
      <c r="A1629" s="1" t="s">
        <v>3156</v>
      </c>
      <c r="B1629" s="1" t="s">
        <v>3157</v>
      </c>
      <c r="C1629" s="1" t="str">
        <f ca="1">IFERROR(__xludf.DUMMYFUNCTION("GOOGLETRANSLATE(A1629,""zh"", ""en"")"),"Greetings / greetings")</f>
        <v>Greetings / greetings</v>
      </c>
      <c r="D1629" s="4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</row>
    <row r="1630" spans="1:26">
      <c r="A1630" s="1" t="s">
        <v>3158</v>
      </c>
      <c r="B1630" s="1" t="s">
        <v>3159</v>
      </c>
      <c r="C1630" s="1" t="str">
        <f ca="1">IFERROR(__xludf.DUMMYFUNCTION("GOOGLETRANSLATE(A1630,""zh"", ""en"")"),"Pollution")</f>
        <v>Pollution</v>
      </c>
      <c r="D1630" s="4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</row>
    <row r="1631" spans="1:26">
      <c r="A1631" s="1" t="s">
        <v>3160</v>
      </c>
      <c r="B1631" s="1" t="s">
        <v>3161</v>
      </c>
      <c r="C1631" s="1" t="str">
        <f ca="1">IFERROR(__xludf.DUMMYFUNCTION("GOOGLETRANSLATE(A1631,""zh"", ""en"")"),"Whether / regardless")</f>
        <v>Whether / regardless</v>
      </c>
      <c r="D1631" s="4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</row>
    <row r="1632" spans="1:26">
      <c r="A1632" s="1" t="s">
        <v>3162</v>
      </c>
      <c r="B1632" s="1" t="s">
        <v>3163</v>
      </c>
      <c r="C1632" s="1" t="str">
        <f ca="1">IFERROR(__xludf.DUMMYFUNCTION("GOOGLETRANSLATE(A1632,""zh"", ""en"")"),"Countless / countless")</f>
        <v>Countless / countless</v>
      </c>
      <c r="D1632" s="4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</row>
    <row r="1633" spans="1:26">
      <c r="A1633" s="1" t="s">
        <v>3164</v>
      </c>
      <c r="B1633" s="1" t="s">
        <v>3165</v>
      </c>
      <c r="C1633" s="1" t="str">
        <f ca="1">IFERROR(__xludf.DUMMYFUNCTION("GOOGLETRANSLATE(A1633,""zh"", ""en"")"),"Unlimited / unlimited")</f>
        <v>Unlimited / unlimited</v>
      </c>
      <c r="D1633" s="4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</row>
    <row r="1634" spans="1:26">
      <c r="A1634" s="1" t="s">
        <v>3166</v>
      </c>
      <c r="B1634" s="1" t="s">
        <v>3167</v>
      </c>
      <c r="C1634" s="1" t="str">
        <f ca="1">IFERROR(__xludf.DUMMYFUNCTION("GOOGLETRANSLATE(A1634,""zh"", ""en"")"),"arms")</f>
        <v>arms</v>
      </c>
      <c r="D1634" s="4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</row>
    <row r="1635" spans="1:26">
      <c r="A1635" s="1" t="s">
        <v>3168</v>
      </c>
      <c r="B1635" s="1" t="s">
        <v>3169</v>
      </c>
      <c r="C1635" s="1" t="str">
        <f ca="1">IFERROR(__xludf.DUMMYFUNCTION("GOOGLETRANSLATE(A1635,""zh"", ""en"")"),"Wushu / martial art")</f>
        <v>Wushu / martial art</v>
      </c>
      <c r="D1635" s="4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</row>
    <row r="1636" spans="1:26">
      <c r="A1636" s="1" t="s">
        <v>3170</v>
      </c>
      <c r="B1636" s="1" t="s">
        <v>3171</v>
      </c>
      <c r="C1636" s="1" t="str">
        <f ca="1">IFERROR(__xludf.DUMMYFUNCTION("GOOGLETRANSLATE(A1636,""zh"", ""en"")"),"Price / price")</f>
        <v>Price / price</v>
      </c>
      <c r="D1636" s="4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</row>
    <row r="1637" spans="1:26">
      <c r="A1637" s="1" t="s">
        <v>3172</v>
      </c>
      <c r="B1637" s="1" t="s">
        <v>3173</v>
      </c>
      <c r="C1637" s="1" t="str">
        <f ca="1">IFERROR(__xludf.DUMMYFUNCTION("GOOGLETRANSLATE(A1637,""zh"", ""en"")"),"Substance / substance")</f>
        <v>Substance / substance</v>
      </c>
      <c r="D1637" s="4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</row>
    <row r="1638" spans="1:26">
      <c r="A1638" s="1" t="s">
        <v>3174</v>
      </c>
      <c r="B1638" s="1" t="s">
        <v>3175</v>
      </c>
      <c r="C1638" s="1" t="str">
        <f ca="1">IFERROR(__xludf.DUMMYFUNCTION("GOOGLETRANSLATE(A1638,""zh"", ""en"")"),"Misunderstanding / misunderstanding")</f>
        <v>Misunderstanding / misunderstanding</v>
      </c>
      <c r="D1638" s="4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</row>
    <row r="1639" spans="1:26">
      <c r="A1639" s="1" t="s">
        <v>3176</v>
      </c>
      <c r="B1639" s="1" t="s">
        <v>3177</v>
      </c>
      <c r="C1639" s="1" t="str">
        <f ca="1">IFERROR(__xludf.DUMMYFUNCTION("GOOGLETRANSLATE(A1639,""zh"", ""en"")"),"northwest")</f>
        <v>northwest</v>
      </c>
      <c r="D1639" s="4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</row>
    <row r="1640" spans="1:26">
      <c r="A1640" s="1" t="s">
        <v>3178</v>
      </c>
      <c r="B1640" s="1" t="s">
        <v>3179</v>
      </c>
      <c r="C1640" s="1" t="str">
        <f ca="1">IFERROR(__xludf.DUMMYFUNCTION("GOOGLETRANSLATE(A1640,""zh"", ""en"")"),"west")</f>
        <v>west</v>
      </c>
      <c r="D1640" s="4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</row>
    <row r="1641" spans="1:26">
      <c r="A1641" s="1" t="s">
        <v>3180</v>
      </c>
      <c r="B1641" s="1" t="s">
        <v>3181</v>
      </c>
      <c r="C1641" s="1" t="str">
        <f ca="1">IFERROR(__xludf.DUMMYFUNCTION("GOOGLETRANSLATE(A1641,""zh"", ""en"")"),"Western food")</f>
        <v>Western food</v>
      </c>
      <c r="D1641" s="4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</row>
    <row r="1642" spans="1:26">
      <c r="A1642" s="1" t="s">
        <v>3182</v>
      </c>
      <c r="B1642" s="1" t="s">
        <v>3183</v>
      </c>
      <c r="C1642" s="1" t="str">
        <f ca="1">IFERROR(__xludf.DUMMYFUNCTION("GOOGLETRANSLATE(A1642,""zh"", ""en"")"),"West")</f>
        <v>West</v>
      </c>
      <c r="D1642" s="4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</row>
    <row r="1643" spans="1:26">
      <c r="A1643" s="1" t="s">
        <v>3184</v>
      </c>
      <c r="B1643" s="1" t="s">
        <v>3185</v>
      </c>
      <c r="C1643" s="1" t="str">
        <f ca="1">IFERROR(__xludf.DUMMYFUNCTION("GOOGLETRANSLATE(A1643,""zh"", ""en"")"),"watermelon")</f>
        <v>watermelon</v>
      </c>
      <c r="D1643" s="4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</row>
    <row r="1644" spans="1:26">
      <c r="A1644" s="1" t="s">
        <v>3186</v>
      </c>
      <c r="B1644" s="1" t="s">
        <v>3187</v>
      </c>
      <c r="C1644" s="1" t="str">
        <f ca="1">IFERROR(__xludf.DUMMYFUNCTION("GOOGLETRANSLATE(A1644,""zh"", ""en"")"),"Cherry tomatoes / tomatoes")</f>
        <v>Cherry tomatoes / tomatoes</v>
      </c>
      <c r="D1644" s="4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</row>
    <row r="1645" spans="1:26">
      <c r="A1645" s="1" t="s">
        <v>3188</v>
      </c>
      <c r="B1645" s="1" t="s">
        <v>3189</v>
      </c>
      <c r="C1645" s="1" t="str">
        <f ca="1">IFERROR(__xludf.DUMMYFUNCTION("GOOGLETRANSLATE(A1645,""zh"", ""en"")"),"west")</f>
        <v>west</v>
      </c>
      <c r="D1645" s="4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</row>
    <row r="1646" spans="1:26">
      <c r="A1646" s="1" t="s">
        <v>3190</v>
      </c>
      <c r="B1646" s="1" t="s">
        <v>3191</v>
      </c>
      <c r="C1646" s="1" t="str">
        <f ca="1">IFERROR(__xludf.DUMMYFUNCTION("GOOGLETRANSLATE(A1646,""zh"", ""en"")"),"southwest")</f>
        <v>southwest</v>
      </c>
      <c r="D1646" s="4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</row>
    <row r="1647" spans="1:26">
      <c r="A1647" s="1" t="s">
        <v>3192</v>
      </c>
      <c r="B1647" s="1" t="s">
        <v>3193</v>
      </c>
      <c r="C1647" s="1" t="str">
        <f ca="1">IFERROR(__xludf.DUMMYFUNCTION("GOOGLETRANSLATE(A1647,""zh"", ""en"")"),"absorb")</f>
        <v>absorb</v>
      </c>
      <c r="D1647" s="4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</row>
    <row r="1648" spans="1:26">
      <c r="A1648" s="1" t="s">
        <v>3194</v>
      </c>
      <c r="B1648" s="1" t="s">
        <v>3195</v>
      </c>
      <c r="C1648" s="1" t="str">
        <f ca="1">IFERROR(__xludf.DUMMYFUNCTION("GOOGLETRANSLATE(A1648,""zh"", ""en"")"),"Smoking / smoking")</f>
        <v>Smoking / smoking</v>
      </c>
      <c r="D1648" s="4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</row>
    <row r="1649" spans="1:26">
      <c r="A1649" s="1" t="s">
        <v>3196</v>
      </c>
      <c r="B1649" s="1" t="s">
        <v>3197</v>
      </c>
      <c r="C1649" s="1" t="str">
        <f ca="1">IFERROR(__xludf.DUMMYFUNCTION("GOOGLETRANSLATE(A1649,""zh"", ""en"")"),"attract")</f>
        <v>attract</v>
      </c>
      <c r="D1649" s="4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</row>
    <row r="1650" spans="1:26">
      <c r="A1650" s="1" t="s">
        <v>3198</v>
      </c>
      <c r="B1650" s="1" t="s">
        <v>3199</v>
      </c>
      <c r="C1650" s="1" t="str">
        <f ca="1">IFERROR(__xludf.DUMMYFUNCTION("GOOGLETRANSLATE(A1650,""zh"", ""en"")"),"Sacrifice / sacrifice")</f>
        <v>Sacrifice / sacrifice</v>
      </c>
      <c r="D1650" s="4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</row>
    <row r="1651" spans="1:26">
      <c r="A1651" s="1" t="s">
        <v>3200</v>
      </c>
      <c r="B1651" s="1" t="s">
        <v>3201</v>
      </c>
      <c r="C1651" s="1" t="str">
        <f ca="1">IFERROR(__xludf.DUMMYFUNCTION("GOOGLETRANSLATE(A1651,""zh"", ""en"")"),"Washing machine / washing machine")</f>
        <v>Washing machine / washing machine</v>
      </c>
      <c r="D1651" s="4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</row>
    <row r="1652" spans="1:26">
      <c r="A1652" s="1" t="s">
        <v>3202</v>
      </c>
      <c r="B1652" s="1" t="s">
        <v>3203</v>
      </c>
      <c r="C1652" s="1" t="str">
        <f ca="1">IFERROR(__xludf.DUMMYFUNCTION("GOOGLETRANSLATE(A1652,""zh"", ""en"")"),"System / system")</f>
        <v>System / system</v>
      </c>
      <c r="D1652" s="4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</row>
    <row r="1653" spans="1:26">
      <c r="A1653" s="1" t="s">
        <v>3204</v>
      </c>
      <c r="B1653" s="1" t="s">
        <v>3205</v>
      </c>
      <c r="C1653" s="1" t="str">
        <f ca="1">IFERROR(__xludf.DUMMYFUNCTION("GOOGLETRANSLATE(A1653,""zh"", ""en"")"),"Bacterial / bacteria")</f>
        <v>Bacterial / bacteria</v>
      </c>
      <c r="D1653" s="4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</row>
    <row r="1654" spans="1:26">
      <c r="A1654" s="1" t="s">
        <v>3206</v>
      </c>
      <c r="B1654" s="1" t="s">
        <v>3207</v>
      </c>
      <c r="C1654" s="1" t="str">
        <f ca="1">IFERROR(__xludf.DUMMYFUNCTION("GOOGLETRANSLATE(A1654,""zh"", ""en"")"),"Careful / careful")</f>
        <v>Careful / careful</v>
      </c>
      <c r="D1654" s="4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</row>
    <row r="1655" spans="1:26">
      <c r="A1655" s="1" t="s">
        <v>3208</v>
      </c>
      <c r="B1655" s="1" t="s">
        <v>3209</v>
      </c>
      <c r="C1655" s="1" t="str">
        <f ca="1">IFERROR(__xludf.DUMMYFUNCTION("GOOGLETRANSLATE(A1655,""zh"", ""en"")"),"Get off work")</f>
        <v>Get off work</v>
      </c>
      <c r="D1655" s="4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</row>
    <row r="1656" spans="1:26">
      <c r="A1656" s="1" t="s">
        <v>3210</v>
      </c>
      <c r="B1656" s="1" t="s">
        <v>3211</v>
      </c>
      <c r="C1656" s="1" t="str">
        <f ca="1">IFERROR(__xludf.DUMMYFUNCTION("GOOGLETRANSLATE(A1656,""zh"", ""en"")"),"the following")</f>
        <v>the following</v>
      </c>
      <c r="D1656" s="4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</row>
    <row r="1657" spans="1:26">
      <c r="A1657" s="1" t="s">
        <v>3212</v>
      </c>
      <c r="B1657" s="1" t="s">
        <v>3213</v>
      </c>
      <c r="C1657" s="1" t="str">
        <f ca="1">IFERROR(__xludf.DUMMYFUNCTION("GOOGLETRANSLATE(A1657,""zh"", ""en"")"),"Successful / success")</f>
        <v>Successful / success</v>
      </c>
      <c r="D1657" s="4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</row>
    <row r="1658" spans="1:26">
      <c r="A1658" s="1" t="s">
        <v>3214</v>
      </c>
      <c r="B1658" s="1" t="s">
        <v>3215</v>
      </c>
      <c r="C1658" s="1" t="str">
        <f ca="1">IFERROR(__xludf.DUMMYFUNCTION("GOOGLETRANSLATE(A1658,""zh"", ""en"")"),"Advanced / advanced")</f>
        <v>Advanced / advanced</v>
      </c>
      <c r="D1658" s="4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</row>
    <row r="1659" spans="1:26">
      <c r="A1659" s="1" t="s">
        <v>3216</v>
      </c>
      <c r="B1659" s="1" t="s">
        <v>3217</v>
      </c>
      <c r="C1659" s="1" t="str">
        <f ca="1">IFERROR(__xludf.DUMMYFUNCTION("GOOGLETRANSLATE(A1659,""zh"", ""en"")"),"Fiber / fiber")</f>
        <v>Fiber / fiber</v>
      </c>
      <c r="D1659" s="4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</row>
    <row r="1660" spans="1:26">
      <c r="A1660" s="1" t="s">
        <v>3218</v>
      </c>
      <c r="B1660" s="1" t="s">
        <v>3219</v>
      </c>
      <c r="C1660" s="1" t="str">
        <f ca="1">IFERROR(__xludf.DUMMYFUNCTION("GOOGLETRANSLATE(A1660,""zh"", ""en"")"),"Flowers / flowers")</f>
        <v>Flowers / flowers</v>
      </c>
      <c r="D1660" s="4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</row>
    <row r="1661" spans="1:26">
      <c r="A1661" s="1" t="s">
        <v>3220</v>
      </c>
      <c r="B1661" s="1" t="s">
        <v>3221</v>
      </c>
      <c r="C1661" s="1" t="str">
        <f ca="1">IFERROR(__xludf.DUMMYFUNCTION("GOOGLETRANSLATE(A1661,""zh"", ""en"")"),"Estate / appear")</f>
        <v>Estate / appear</v>
      </c>
      <c r="D1661" s="4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</row>
    <row r="1662" spans="1:26">
      <c r="A1662" s="1" t="s">
        <v>3222</v>
      </c>
      <c r="B1662" s="1" t="s">
        <v>3223</v>
      </c>
      <c r="C1662" s="1" t="str">
        <f ca="1">IFERROR(__xludf.DUMMYFUNCTION("GOOGLETRANSLATE(A1662,""zh"", ""en"")"),"Obviously / obvious")</f>
        <v>Obviously / obvious</v>
      </c>
      <c r="D1662" s="4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</row>
    <row r="1663" spans="1:26">
      <c r="A1663" s="1" t="s">
        <v>3224</v>
      </c>
      <c r="B1663" s="1" t="s">
        <v>3225</v>
      </c>
      <c r="C1663" s="1" t="str">
        <f ca="1">IFERROR(__xludf.DUMMYFUNCTION("GOOGLETRANSLATE(A1663,""zh"", ""en"")"),"Significantly")</f>
        <v>Significantly</v>
      </c>
      <c r="D1663" s="4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</row>
    <row r="1664" spans="1:26">
      <c r="A1664" s="1" t="s">
        <v>3226</v>
      </c>
      <c r="B1664" s="1" t="s">
        <v>3227</v>
      </c>
      <c r="C1664" s="1" t="str">
        <f ca="1">IFERROR(__xludf.DUMMYFUNCTION("GOOGLETRANSLATE(A1664,""zh"", ""en"")"),"Modern / modernization")</f>
        <v>Modern / modernization</v>
      </c>
      <c r="D1664" s="4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</row>
    <row r="1665" spans="1:26">
      <c r="A1665" s="1" t="s">
        <v>3228</v>
      </c>
      <c r="B1665" s="1" t="s">
        <v>3229</v>
      </c>
      <c r="C1665" s="1" t="str">
        <f ca="1">IFERROR(__xludf.DUMMYFUNCTION("GOOGLETRANSLATE(A1665,""zh"", ""en"")"),"Reality / reality")</f>
        <v>Reality / reality</v>
      </c>
      <c r="D1665" s="4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</row>
    <row r="1666" spans="1:26">
      <c r="A1666" s="1" t="s">
        <v>3230</v>
      </c>
      <c r="B1666" s="1" t="s">
        <v>3231</v>
      </c>
      <c r="C1666" s="1" t="str">
        <f ca="1">IFERROR(__xludf.DUMMYFUNCTION("GOOGLETRANSLATE(A1666,""zh"", ""en"")"),"Phenomenon / phenomenon")</f>
        <v>Phenomenon / phenomenon</v>
      </c>
      <c r="D1666" s="4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</row>
    <row r="1667" spans="1:26">
      <c r="A1667" s="1" t="s">
        <v>3232</v>
      </c>
      <c r="B1667" s="1" t="s">
        <v>3233</v>
      </c>
      <c r="C1667" s="1" t="str">
        <f ca="1">IFERROR(__xludf.DUMMYFUNCTION("GOOGLETRANSLATE(A1667,""zh"", ""en"")"),"limit")</f>
        <v>limit</v>
      </c>
      <c r="D1667" s="4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</row>
    <row r="1668" spans="1:26">
      <c r="A1668" s="1" t="s">
        <v>3234</v>
      </c>
      <c r="B1668" s="1" t="s">
        <v>3235</v>
      </c>
      <c r="C1668" s="1" t="str">
        <f ca="1">IFERROR(__xludf.DUMMYFUNCTION("GOOGLETRANSLATE(A1668,""zh"", ""en"")"),"envy")</f>
        <v>envy</v>
      </c>
      <c r="D1668" s="4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</row>
    <row r="1669" spans="1:26">
      <c r="A1669" s="1" t="s">
        <v>3236</v>
      </c>
      <c r="B1669" s="1" t="s">
        <v>3237</v>
      </c>
      <c r="C1669" s="1" t="str">
        <f ca="1">IFERROR(__xludf.DUMMYFUNCTION("GOOGLETRANSLATE(A1669,""zh"", ""en"")"),"Countryside / countryside")</f>
        <v>Countryside / countryside</v>
      </c>
      <c r="D1669" s="4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</row>
    <row r="1670" spans="1:26">
      <c r="A1670" s="1" t="s">
        <v>3238</v>
      </c>
      <c r="B1670" s="1" t="s">
        <v>3239</v>
      </c>
      <c r="C1670" s="1" t="str">
        <f ca="1">IFERROR(__xludf.DUMMYFUNCTION("GOOGLETRANSLATE(A1670,""zh"", ""en"")"),"Quite / quite")</f>
        <v>Quite / quite</v>
      </c>
      <c r="D1670" s="4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</row>
    <row r="1671" spans="1:26">
      <c r="A1671" s="1" t="s">
        <v>3240</v>
      </c>
      <c r="B1671" s="1" t="s">
        <v>3241</v>
      </c>
      <c r="C1671" s="1" t="str">
        <f ca="1">IFERROR(__xludf.DUMMYFUNCTION("GOOGLETRANSLATE(A1671,""zh"", ""en"")"),"in contrast")</f>
        <v>in contrast</v>
      </c>
      <c r="D1671" s="4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</row>
    <row r="1672" spans="1:26">
      <c r="A1672" s="1" t="s">
        <v>3242</v>
      </c>
      <c r="B1672" s="1" t="s">
        <v>3243</v>
      </c>
      <c r="C1672" s="1" t="str">
        <f ca="1">IFERROR(__xludf.DUMMYFUNCTION("GOOGLETRANSLATE(A1672,""zh"", ""en"")"),"mutual")</f>
        <v>mutual</v>
      </c>
      <c r="D1672" s="4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</row>
    <row r="1673" spans="1:26">
      <c r="A1673" s="1" t="s">
        <v>3244</v>
      </c>
      <c r="B1673" s="1" t="s">
        <v>3245</v>
      </c>
      <c r="C1673" s="1" t="str">
        <f ca="1">IFERROR(__xludf.DUMMYFUNCTION("GOOGLETRANSLATE(A1673,""zh"", ""en"")"),"similar")</f>
        <v>similar</v>
      </c>
      <c r="D1673" s="4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</row>
    <row r="1674" spans="1:26">
      <c r="A1674" s="1" t="s">
        <v>3246</v>
      </c>
      <c r="B1674" s="1" t="s">
        <v>3247</v>
      </c>
      <c r="C1674" s="1" t="str">
        <f ca="1">IFERROR(__xludf.DUMMYFUNCTION("GOOGLETRANSLATE(A1674,""zh"", ""en"")"),"the same")</f>
        <v>the same</v>
      </c>
      <c r="D1674" s="4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</row>
    <row r="1675" spans="1:26">
      <c r="A1675" s="1" t="s">
        <v>3248</v>
      </c>
      <c r="B1675" s="1" t="s">
        <v>3249</v>
      </c>
      <c r="C1675" s="1" t="str">
        <f ca="1">IFERROR(__xludf.DUMMYFUNCTION("GOOGLETRANSLATE(A1675,""zh"", ""en"")"),"Sausage / sausage")</f>
        <v>Sausage / sausage</v>
      </c>
      <c r="D1675" s="4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</row>
    <row r="1676" spans="1:26">
      <c r="A1676" s="1" t="s">
        <v>3250</v>
      </c>
      <c r="B1676" s="1" t="s">
        <v>3251</v>
      </c>
      <c r="C1676" s="1" t="str">
        <f ca="1">IFERROR(__xludf.DUMMYFUNCTION("GOOGLETRANSLATE(A1676,""zh"", ""en"")"),"Soap")</f>
        <v>Soap</v>
      </c>
      <c r="D1676" s="4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</row>
    <row r="1677" spans="1:26">
      <c r="A1677" s="1" t="s">
        <v>3252</v>
      </c>
      <c r="B1677" s="1" t="s">
        <v>3253</v>
      </c>
      <c r="C1677" s="1" t="str">
        <f ca="1">IFERROR(__xludf.DUMMYFUNCTION("GOOGLETRANSLATE(A1677,""zh"", ""en"")"),"box")</f>
        <v>box</v>
      </c>
      <c r="D1677" s="4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</row>
    <row r="1678" spans="1:26">
      <c r="A1678" s="1" t="s">
        <v>3254</v>
      </c>
      <c r="B1678" s="1" t="s">
        <v>3255</v>
      </c>
      <c r="C1678" s="1" t="str">
        <f ca="1">IFERROR(__xludf.DUMMYFUNCTION("GOOGLETRANSLATE(A1678,""zh"", ""en"")"),"Detailed / detailed")</f>
        <v>Detailed / detailed</v>
      </c>
      <c r="D1678" s="4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</row>
    <row r="1679" spans="1:26">
      <c r="A1679" s="1" t="s">
        <v>3256</v>
      </c>
      <c r="B1679" s="1" t="s">
        <v>3257</v>
      </c>
      <c r="C1679" s="1" t="str">
        <f ca="1">IFERROR(__xludf.DUMMYFUNCTION("GOOGLETRANSLATE(A1679,""zh"", ""en"")"),"enjoy")</f>
        <v>enjoy</v>
      </c>
      <c r="D1679" s="4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</row>
    <row r="1680" spans="1:26">
      <c r="A1680" s="1" t="s">
        <v>3258</v>
      </c>
      <c r="B1680" s="1" t="s">
        <v>3259</v>
      </c>
      <c r="C1680" s="1" t="str">
        <f ca="1">IFERROR(__xludf.DUMMYFUNCTION("GOOGLETRANSLATE(A1680,""zh"", ""en"")"),"Response / response")</f>
        <v>Response / response</v>
      </c>
      <c r="D1680" s="4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</row>
    <row r="1681" spans="1:26">
      <c r="A1681" s="1" t="s">
        <v>3260</v>
      </c>
      <c r="B1681" s="1" t="s">
        <v>3261</v>
      </c>
      <c r="C1681" s="1" t="str">
        <f ca="1">IFERROR(__xludf.DUMMYFUNCTION("GOOGLETRANSLATE(A1681,""zh"", ""en"")"),"idea")</f>
        <v>idea</v>
      </c>
      <c r="D1681" s="4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</row>
    <row r="1682" spans="1:26">
      <c r="A1682" s="1" t="s">
        <v>3262</v>
      </c>
      <c r="B1682" s="1" t="s">
        <v>3263</v>
      </c>
      <c r="C1682" s="1" t="str">
        <f ca="1">IFERROR(__xludf.DUMMYFUNCTION("GOOGLETRANSLATE(A1682,""zh"", ""en"")"),"miss")</f>
        <v>miss</v>
      </c>
      <c r="D1682" s="4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</row>
    <row r="1683" spans="1:26">
      <c r="A1683" s="1" t="s">
        <v>3264</v>
      </c>
      <c r="B1683" s="1" t="s">
        <v>3265</v>
      </c>
      <c r="C1683" s="1" t="str">
        <f ca="1">IFERROR(__xludf.DUMMYFUNCTION("GOOGLETRANSLATE(A1683,""zh"", ""en"")"),"Imagination / imagination")</f>
        <v>Imagination / imagination</v>
      </c>
      <c r="D1683" s="4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</row>
    <row r="1684" spans="1:26">
      <c r="A1684" s="1" t="s">
        <v>3266</v>
      </c>
      <c r="B1684" s="1" t="s">
        <v>3267</v>
      </c>
      <c r="C1684" s="1" t="str">
        <f ca="1">IFERROR(__xludf.DUMMYFUNCTION("GOOGLETRANSLATE(A1684,""zh"", ""en"")"),"Project / project")</f>
        <v>Project / project</v>
      </c>
      <c r="D1684" s="4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</row>
    <row r="1685" spans="1:26">
      <c r="A1685" s="1" t="s">
        <v>3268</v>
      </c>
      <c r="B1685" s="1" t="s">
        <v>3269</v>
      </c>
      <c r="C1685" s="1" t="str">
        <f ca="1">IFERROR(__xludf.DUMMYFUNCTION("GOOGLETRANSLATE(A1685,""zh"", ""en"")"),"Consumption / consumption")</f>
        <v>Consumption / consumption</v>
      </c>
      <c r="D1685" s="4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</row>
    <row r="1686" spans="1:26">
      <c r="A1686" s="1" t="s">
        <v>3270</v>
      </c>
      <c r="B1686" s="1" t="s">
        <v>3271</v>
      </c>
      <c r="C1686" s="1" t="str">
        <f ca="1">IFERROR(__xludf.DUMMYFUNCTION("GOOGLETRANSLATE(A1686,""zh"", ""en"")"),"digestion")</f>
        <v>digestion</v>
      </c>
      <c r="D1686" s="4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</row>
    <row r="1687" spans="1:26">
      <c r="A1687" s="1" t="s">
        <v>3272</v>
      </c>
      <c r="B1687" s="1" t="s">
        <v>3273</v>
      </c>
      <c r="C1687" s="1" t="str">
        <f ca="1">IFERROR(__xludf.DUMMYFUNCTION("GOOGLETRANSLATE(A1687,""zh"", ""en"")"),"Eliminate / eliminate")</f>
        <v>Eliminate / eliminate</v>
      </c>
      <c r="D1687" s="4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</row>
    <row r="1688" spans="1:26">
      <c r="A1688" s="1" t="s">
        <v>3274</v>
      </c>
      <c r="B1688" s="1" t="s">
        <v>3275</v>
      </c>
      <c r="C1688" s="1" t="str">
        <f ca="1">IFERROR(__xludf.DUMMYFUNCTION("GOOGLETRANSLATE(A1688,""zh"", ""en"")"),"disappear")</f>
        <v>disappear</v>
      </c>
      <c r="D1688" s="4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</row>
    <row r="1689" spans="1:26">
      <c r="A1689" s="1" t="s">
        <v>3276</v>
      </c>
      <c r="B1689" s="1" t="s">
        <v>3277</v>
      </c>
      <c r="C1689" s="1" t="str">
        <f ca="1">IFERROR(__xludf.DUMMYFUNCTION("GOOGLETRANSLATE(A1689,""zh"", ""en"")"),"Boy")</f>
        <v>Boy</v>
      </c>
      <c r="D1689" s="4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</row>
    <row r="1690" spans="1:26">
      <c r="A1690" s="1" t="s">
        <v>3278</v>
      </c>
      <c r="B1690" s="1" t="s">
        <v>3279</v>
      </c>
      <c r="C1690" s="1" t="str">
        <f ca="1">IFERROR(__xludf.DUMMYFUNCTION("GOOGLETRANSLATE(A1690,""zh"", ""en"")"),"Wheat / wheat")</f>
        <v>Wheat / wheat</v>
      </c>
      <c r="D1690" s="4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</row>
    <row r="1691" spans="1:26">
      <c r="A1691" s="1" t="s">
        <v>3280</v>
      </c>
      <c r="B1691" s="1" t="s">
        <v>3281</v>
      </c>
      <c r="C1691" s="1" t="str">
        <f ca="1">IFERROR(__xludf.DUMMYFUNCTION("GOOGLETRANSLATE(A1691,""zh"", ""en"")"),"Child")</f>
        <v>Child</v>
      </c>
      <c r="D1691" s="4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</row>
    <row r="1692" spans="1:26">
      <c r="A1692" s="1" t="s">
        <v>3282</v>
      </c>
      <c r="B1692" s="1" t="s">
        <v>3283</v>
      </c>
      <c r="C1692" s="1" t="str">
        <f ca="1">IFERROR(__xludf.DUMMYFUNCTION("GOOGLETRANSLATE(A1692,""zh"", ""en"")"),"Novel / novel")</f>
        <v>Novel / novel</v>
      </c>
      <c r="D1692" s="4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</row>
    <row r="1693" spans="1:26">
      <c r="A1693" s="1" t="s">
        <v>3284</v>
      </c>
      <c r="B1693" s="1" t="s">
        <v>3285</v>
      </c>
      <c r="C1693" s="1" t="str">
        <f ca="1">IFERROR(__xludf.DUMMYFUNCTION("GOOGLETRANSLATE(A1693,""zh"", ""en"")"),"Be careful")</f>
        <v>Be careful</v>
      </c>
      <c r="D1693" s="4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</row>
    <row r="1694" spans="1:26">
      <c r="A1694" s="1" t="s">
        <v>3286</v>
      </c>
      <c r="B1694" s="1" t="s">
        <v>3287</v>
      </c>
      <c r="C1694" s="1" t="str">
        <f ca="1">IFERROR(__xludf.DUMMYFUNCTION("GOOGLETRANSLATE(A1694,""zh"", ""en"")"),"Primary / primary school")</f>
        <v>Primary / primary school</v>
      </c>
      <c r="D1694" s="4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</row>
    <row r="1695" spans="1:26">
      <c r="A1695" s="1" t="s">
        <v>3288</v>
      </c>
      <c r="B1695" s="1" t="s">
        <v>3289</v>
      </c>
      <c r="C1695" s="1" t="str">
        <f ca="1">IFERROR(__xludf.DUMMYFUNCTION("GOOGLETRANSLATE(A1695,""zh"", ""en"")"),"Know / know")</f>
        <v>Know / know</v>
      </c>
      <c r="D1695" s="4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</row>
    <row r="1696" spans="1:26">
      <c r="A1696" s="1" t="s">
        <v>3290</v>
      </c>
      <c r="B1696" s="1" t="s">
        <v>3291</v>
      </c>
      <c r="C1696" s="1" t="str">
        <f ca="1">IFERROR(__xludf.DUMMYFUNCTION("GOOGLETRANSLATE(A1696,""zh"", ""en"")"),"effect")</f>
        <v>effect</v>
      </c>
      <c r="D1696" s="4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</row>
    <row r="1697" spans="1:26">
      <c r="A1697" s="1" t="s">
        <v>3292</v>
      </c>
      <c r="B1697" s="1" t="s">
        <v>3293</v>
      </c>
      <c r="C1697" s="1" t="str">
        <f ca="1">IFERROR(__xludf.DUMMYFUNCTION("GOOGLETRANSLATE(A1697,""zh"", ""en"")"),"effectiveness")</f>
        <v>effectiveness</v>
      </c>
      <c r="D1697" s="4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</row>
    <row r="1698" spans="1:26">
      <c r="A1698" s="1" t="s">
        <v>3294</v>
      </c>
      <c r="B1698" s="1" t="s">
        <v>3295</v>
      </c>
      <c r="C1698" s="1" t="str">
        <f ca="1">IFERROR(__xludf.DUMMYFUNCTION("GOOGLETRANSLATE(A1698,""zh"", ""en"")"),"President / principal")</f>
        <v>President / principal</v>
      </c>
      <c r="D1698" s="4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</row>
    <row r="1699" spans="1:26">
      <c r="A1699" s="1" t="s">
        <v>3296</v>
      </c>
      <c r="B1699" s="1" t="s">
        <v>3297</v>
      </c>
      <c r="C1699" s="1" t="str">
        <f ca="1">IFERROR(__xludf.DUMMYFUNCTION("GOOGLETRANSLATE(A1699,""zh"", ""en"")"),"Joke / joke")</f>
        <v>Joke / joke</v>
      </c>
      <c r="D1699" s="4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</row>
    <row r="1700" spans="1:26">
      <c r="A1700" s="1" t="s">
        <v>3298</v>
      </c>
      <c r="B1700" s="1" t="s">
        <v>3299</v>
      </c>
      <c r="C1700" s="1" t="str">
        <f ca="1">IFERROR(__xludf.DUMMYFUNCTION("GOOGLETRANSLATE(A1700,""zh"", ""en"")"),"Experience")</f>
        <v>Experience</v>
      </c>
      <c r="D1700" s="4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</row>
    <row r="1701" spans="1:26">
      <c r="A1701" s="1" t="s">
        <v>3300</v>
      </c>
      <c r="B1701" s="1" t="s">
        <v>3301</v>
      </c>
      <c r="C1701" s="1" t="str">
        <f ca="1">IFERROR(__xludf.DUMMYFUNCTION("GOOGLETRANSLATE(A1701,""zh"", ""en"")"),"mood")</f>
        <v>mood</v>
      </c>
      <c r="D1701" s="4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</row>
    <row r="1702" spans="1:26">
      <c r="A1702" s="1" t="s">
        <v>3302</v>
      </c>
      <c r="B1702" s="1" t="s">
        <v>3303</v>
      </c>
      <c r="C1702" s="1" t="str">
        <f ca="1">IFERROR(__xludf.DUMMYFUNCTION("GOOGLETRANSLATE(A1702,""zh"", ""en"")"),"Heart / heart")</f>
        <v>Heart / heart</v>
      </c>
      <c r="D1702" s="4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</row>
    <row r="1703" spans="1:26">
      <c r="A1703" s="1" t="s">
        <v>3304</v>
      </c>
      <c r="B1703" s="1" t="s">
        <v>3305</v>
      </c>
      <c r="C1703" s="1" t="str">
        <f ca="1">IFERROR(__xludf.DUMMYFUNCTION("GOOGLETRANSLATE(A1703,""zh"", ""en"")"),"Fresh / fresh")</f>
        <v>Fresh / fresh</v>
      </c>
      <c r="D1703" s="4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</row>
    <row r="1704" spans="1:26">
      <c r="A1704" s="1" t="s">
        <v>3306</v>
      </c>
      <c r="B1704" s="1" t="s">
        <v>3307</v>
      </c>
      <c r="C1704" s="1" t="str">
        <f ca="1">IFERROR(__xludf.DUMMYFUNCTION("GOOGLETRANSLATE(A1704,""zh"", ""en"")"),"confidence")</f>
        <v>confidence</v>
      </c>
      <c r="D1704" s="4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</row>
    <row r="1705" spans="1:26">
      <c r="A1705" s="1" t="s">
        <v>3308</v>
      </c>
      <c r="B1705" s="1" t="s">
        <v>3309</v>
      </c>
      <c r="C1705" s="1" t="str">
        <f ca="1">IFERROR(__xludf.DUMMYFUNCTION("GOOGLETRANSLATE(A1705,""zh"", ""en"")"),"Excited / excited")</f>
        <v>Excited / excited</v>
      </c>
      <c r="D1705" s="4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</row>
    <row r="1706" spans="1:26">
      <c r="A1706" s="1" t="s">
        <v>3310</v>
      </c>
      <c r="B1706" s="1" t="s">
        <v>3311</v>
      </c>
      <c r="C1706" s="1" t="str">
        <f ca="1">IFERROR(__xludf.DUMMYFUNCTION("GOOGLETRANSLATE(A1706,""zh"", ""en"")"),"Interest / interest")</f>
        <v>Interest / interest</v>
      </c>
      <c r="D1706" s="4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</row>
    <row r="1707" spans="1:26">
      <c r="A1707" s="1" t="s">
        <v>3312</v>
      </c>
      <c r="B1707" s="1" t="s">
        <v>3313</v>
      </c>
      <c r="C1707" s="1" t="str">
        <f ca="1">IFERROR(__xludf.DUMMYFUNCTION("GOOGLETRANSLATE(A1707,""zh"", ""en"")"),"star")</f>
        <v>star</v>
      </c>
      <c r="D1707" s="4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</row>
    <row r="1708" spans="1:26">
      <c r="A1708" s="1" t="s">
        <v>3314</v>
      </c>
      <c r="B1708" s="1" t="s">
        <v>3315</v>
      </c>
      <c r="C1708" s="1" t="str">
        <f ca="1">IFERROR(__xludf.DUMMYFUNCTION("GOOGLETRANSLATE(A1708,""zh"", ""en"")"),"Action / action")</f>
        <v>Action / action</v>
      </c>
      <c r="D1708" s="4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</row>
    <row r="1709" spans="1:26">
      <c r="A1709" s="1" t="s">
        <v>3316</v>
      </c>
      <c r="B1709" s="1" t="s">
        <v>3317</v>
      </c>
      <c r="C1709" s="1" t="str">
        <f ca="1">IFERROR(__xludf.DUMMYFUNCTION("GOOGLETRANSLATE(A1709,""zh"", ""en"")"),"Baggage")</f>
        <v>Baggage</v>
      </c>
      <c r="D1709" s="4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</row>
    <row r="1710" spans="1:26">
      <c r="A1710" s="1" t="s">
        <v>3318</v>
      </c>
      <c r="B1710" s="1" t="s">
        <v>3319</v>
      </c>
      <c r="C1710" s="1" t="str">
        <f ca="1">IFERROR(__xludf.DUMMYFUNCTION("GOOGLETRANSLATE(A1710,""zh"", ""en"")"),"form")</f>
        <v>form</v>
      </c>
      <c r="D1710" s="4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</row>
    <row r="1711" spans="1:26">
      <c r="A1711" s="1" t="s">
        <v>3320</v>
      </c>
      <c r="B1711" s="1" t="s">
        <v>3321</v>
      </c>
      <c r="C1711" s="1" t="str">
        <f ca="1">IFERROR(__xludf.DUMMYFUNCTION("GOOGLETRANSLATE(A1711,""zh"", ""en"")"),"describe")</f>
        <v>describe</v>
      </c>
      <c r="D1711" s="4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</row>
    <row r="1712" spans="1:26">
      <c r="A1712" s="1" t="s">
        <v>3322</v>
      </c>
      <c r="B1712" s="1" t="s">
        <v>3323</v>
      </c>
      <c r="C1712" s="1" t="str">
        <f ca="1">IFERROR(__xludf.DUMMYFUNCTION("GOOGLETRANSLATE(A1712,""zh"", ""en"")"),"form")</f>
        <v>form</v>
      </c>
      <c r="D1712" s="4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</row>
    <row r="1713" spans="1:26">
      <c r="A1713" s="1" t="s">
        <v>3324</v>
      </c>
      <c r="B1713" s="1" t="s">
        <v>3323</v>
      </c>
      <c r="C1713" s="1" t="str">
        <f ca="1">IFERROR(__xludf.DUMMYFUNCTION("GOOGLETRANSLATE(A1713,""zh"", ""en"")"),"Situation / situation")</f>
        <v>Situation / situation</v>
      </c>
      <c r="D1713" s="4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</row>
    <row r="1714" spans="1:26">
      <c r="A1714" s="1" t="s">
        <v>3325</v>
      </c>
      <c r="B1714" s="1" t="s">
        <v>3326</v>
      </c>
      <c r="C1714" s="1" t="str">
        <f ca="1">IFERROR(__xludf.DUMMYFUNCTION("GOOGLETRANSLATE(A1714,""zh"", ""en"")"),"Image")</f>
        <v>Image</v>
      </c>
      <c r="D1714" s="4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</row>
    <row r="1715" spans="1:26">
      <c r="A1715" s="1" t="s">
        <v>3327</v>
      </c>
      <c r="B1715" s="1" t="s">
        <v>3328</v>
      </c>
      <c r="C1715" s="1" t="str">
        <f ca="1">IFERROR(__xludf.DUMMYFUNCTION("GOOGLETRANSLATE(A1715,""zh"", ""en"")"),"Shape / shape")</f>
        <v>Shape / shape</v>
      </c>
      <c r="D1715" s="4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</row>
    <row r="1716" spans="1:26">
      <c r="A1716" s="1" t="s">
        <v>3329</v>
      </c>
      <c r="B1716" s="1" t="s">
        <v>3330</v>
      </c>
      <c r="C1716" s="1" t="str">
        <f ca="1">IFERROR(__xludf.DUMMYFUNCTION("GOOGLETRANSLATE(A1716,""zh"", ""en"")"),"Name")</f>
        <v>Name</v>
      </c>
      <c r="D1716" s="4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</row>
    <row r="1717" spans="1:26">
      <c r="A1717" s="1" t="s">
        <v>3331</v>
      </c>
      <c r="B1717" s="1" t="s">
        <v>3332</v>
      </c>
      <c r="C1717" s="1" t="str">
        <f ca="1">IFERROR(__xludf.DUMMYFUNCTION("GOOGLETRANSLATE(A1717,""zh"", ""en"")"),"character")</f>
        <v>character</v>
      </c>
      <c r="D1717" s="4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</row>
    <row r="1718" spans="1:26">
      <c r="A1718" s="1" t="s">
        <v>3333</v>
      </c>
      <c r="B1718" s="1" t="s">
        <v>3334</v>
      </c>
      <c r="C1718" s="1" t="str">
        <f ca="1">IFERROR(__xludf.DUMMYFUNCTION("GOOGLETRANSLATE(A1718,""zh"", ""en"")"),"Nature / nature")</f>
        <v>Nature / nature</v>
      </c>
      <c r="D1718" s="4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</row>
    <row r="1719" spans="1:26">
      <c r="A1719" s="1" t="s">
        <v>3335</v>
      </c>
      <c r="B1719" s="1" t="s">
        <v>3336</v>
      </c>
      <c r="C1719" s="1" t="str">
        <f ca="1">IFERROR(__xludf.DUMMYFUNCTION("GOOGLETRANSLATE(A1719,""zh"", ""en"")"),"brothers")</f>
        <v>brothers</v>
      </c>
      <c r="D1719" s="4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</row>
    <row r="1720" spans="1:26">
      <c r="A1720" s="1" t="s">
        <v>3337</v>
      </c>
      <c r="B1720" s="1" t="s">
        <v>3338</v>
      </c>
      <c r="C1720" s="1" t="str">
        <f ca="1">IFERROR(__xludf.DUMMYFUNCTION("GOOGLETRANSLATE(A1720,""zh"", ""en"")"),"Majestic / majestic")</f>
        <v>Majestic / majestic</v>
      </c>
      <c r="D1720" s="4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</row>
    <row r="1721" spans="1:26">
      <c r="A1721" s="1" t="s">
        <v>3339</v>
      </c>
      <c r="B1721" s="1" t="s">
        <v>3340</v>
      </c>
      <c r="C1721" s="1" t="str">
        <f ca="1">IFERROR(__xludf.DUMMYFUNCTION("GOOGLETRANSLATE(A1721,""zh"", ""en"")"),"Panda / Panda")</f>
        <v>Panda / Panda</v>
      </c>
      <c r="D1721" s="4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</row>
    <row r="1722" spans="1:26">
      <c r="A1722" s="1" t="s">
        <v>3341</v>
      </c>
      <c r="B1722" s="1" t="s">
        <v>3342</v>
      </c>
      <c r="C1722" s="1" t="str">
        <f ca="1">IFERROR(__xludf.DUMMYFUNCTION("GOOGLETRANSLATE(A1722,""zh"", ""en"")"),"modify")</f>
        <v>modify</v>
      </c>
      <c r="D1722" s="4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</row>
    <row r="1723" spans="1:26">
      <c r="A1723" s="1" t="s">
        <v>3343</v>
      </c>
      <c r="B1723" s="1" t="s">
        <v>3344</v>
      </c>
      <c r="C1723" s="1" t="str">
        <f ca="1">IFERROR(__xludf.DUMMYFUNCTION("GOOGLETRANSLATE(A1723,""zh"", ""en"")"),"repair")</f>
        <v>repair</v>
      </c>
      <c r="D1723" s="4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</row>
    <row r="1724" spans="1:26">
      <c r="A1724" s="1" t="s">
        <v>3345</v>
      </c>
      <c r="B1724" s="1" t="s">
        <v>3346</v>
      </c>
      <c r="C1724" s="1" t="str">
        <f ca="1">IFERROR(__xludf.DUMMYFUNCTION("GOOGLETRANSLATE(A1724,""zh"", ""en"")"),"Humble")</f>
        <v>Humble</v>
      </c>
      <c r="D1724" s="4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</row>
    <row r="1725" spans="1:26">
      <c r="A1725" s="1" t="s">
        <v>3347</v>
      </c>
      <c r="B1725" s="1" t="s">
        <v>3348</v>
      </c>
      <c r="C1725" s="1" t="str">
        <f ca="1">IFERROR(__xludf.DUMMYFUNCTION("GOOGLETRANSLATE(A1725,""zh"", ""en"")"),"Announce")</f>
        <v>Announce</v>
      </c>
      <c r="D1725" s="4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</row>
    <row r="1726" spans="1:26">
      <c r="A1726" s="1" t="s">
        <v>3349</v>
      </c>
      <c r="B1726" s="1" t="s">
        <v>3350</v>
      </c>
      <c r="C1726" s="1" t="str">
        <f ca="1">IFERROR(__xludf.DUMMYFUNCTION("GOOGLETRANSLATE(A1726,""zh"", ""en"")"),"Propaganda / publicity")</f>
        <v>Propaganda / publicity</v>
      </c>
      <c r="D1726" s="4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</row>
    <row r="1727" spans="1:26">
      <c r="A1727" s="1" t="s">
        <v>3351</v>
      </c>
      <c r="B1727" s="1" t="s">
        <v>3352</v>
      </c>
      <c r="C1727" s="1" t="str">
        <f ca="1">IFERROR(__xludf.DUMMYFUNCTION("GOOGLETRANSLATE(A1727,""zh"", ""en"")"),"Election / election")</f>
        <v>Election / election</v>
      </c>
      <c r="D1727" s="4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</row>
    <row r="1728" spans="1:26">
      <c r="A1728" s="1" t="s">
        <v>3353</v>
      </c>
      <c r="B1728" s="1" t="s">
        <v>3354</v>
      </c>
      <c r="C1728" s="1" t="str">
        <f ca="1">IFERROR(__xludf.DUMMYFUNCTION("GOOGLETRANSLATE(A1728,""zh"", ""en"")"),"Select / choose")</f>
        <v>Select / choose</v>
      </c>
      <c r="D1728" s="4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</row>
    <row r="1729" spans="1:26">
      <c r="A1729" s="1" t="s">
        <v>3355</v>
      </c>
      <c r="B1729" s="1" t="s">
        <v>3356</v>
      </c>
      <c r="C1729" s="1" t="str">
        <f ca="1">IFERROR(__xludf.DUMMYFUNCTION("GOOGLETRANSLATE(A1729,""zh"", ""en"")"),"Tuition fee / tuition fee")</f>
        <v>Tuition fee / tuition fee</v>
      </c>
      <c r="D1729" s="4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</row>
    <row r="1730" spans="1:26">
      <c r="A1730" s="1" t="s">
        <v>3357</v>
      </c>
      <c r="B1730" s="1" t="s">
        <v>3358</v>
      </c>
      <c r="C1730" s="1" t="str">
        <f ca="1">IFERROR(__xludf.DUMMYFUNCTION("GOOGLETRANSLATE(A1730,""zh"", ""en"")"),"Semester / semester")</f>
        <v>Semester / semester</v>
      </c>
      <c r="D1730" s="4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</row>
    <row r="1731" spans="1:26">
      <c r="A1731" s="1" t="s">
        <v>3359</v>
      </c>
      <c r="B1731" s="1" t="s">
        <v>3360</v>
      </c>
      <c r="C1731" s="1" t="str">
        <f ca="1">IFERROR(__xludf.DUMMYFUNCTION("GOOGLETRANSLATE(A1731,""zh"", ""en"")"),"Academic / academic")</f>
        <v>Academic / academic</v>
      </c>
      <c r="D1731" s="4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</row>
    <row r="1732" spans="1:26">
      <c r="A1732" s="1" t="s">
        <v>3361</v>
      </c>
      <c r="B1732" s="1" t="s">
        <v>3362</v>
      </c>
      <c r="C1732" s="1" t="str">
        <f ca="1">IFERROR(__xludf.DUMMYFUNCTION("GOOGLETRANSLATE(A1732,""zh"", ""en"")"),"Learning / learning")</f>
        <v>Learning / learning</v>
      </c>
      <c r="D1732" s="4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</row>
    <row r="1733" spans="1:26">
      <c r="A1733" s="1" t="s">
        <v>3363</v>
      </c>
      <c r="B1733" s="1" t="s">
        <v>3364</v>
      </c>
      <c r="C1733" s="1" t="str">
        <f ca="1">IFERROR(__xludf.DUMMYFUNCTION("GOOGLETRANSLATE(A1733,""zh"", ""en"")"),"blood")</f>
        <v>blood</v>
      </c>
      <c r="D1733" s="4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</row>
    <row r="1734" spans="1:26">
      <c r="A1734" s="1" t="s">
        <v>3365</v>
      </c>
      <c r="B1734" s="1" t="s">
        <v>3366</v>
      </c>
      <c r="C1734" s="1" t="str">
        <f ca="1">IFERROR(__xludf.DUMMYFUNCTION("GOOGLETRANSLATE(A1734,""zh"", ""en"")"),"Looking for / looking for")</f>
        <v>Looking for / looking for</v>
      </c>
      <c r="D1734" s="4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</row>
    <row r="1735" spans="1:26">
      <c r="A1735" s="1" t="s">
        <v>3367</v>
      </c>
      <c r="B1735" s="1" t="s">
        <v>3368</v>
      </c>
      <c r="C1735" s="1" t="str">
        <f ca="1">IFERROR(__xludf.DUMMYFUNCTION("GOOGLETRANSLATE(A1735,""zh"", ""en"")"),"Training / training")</f>
        <v>Training / training</v>
      </c>
      <c r="D1735" s="4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</row>
    <row r="1736" spans="1:26">
      <c r="A1736" s="1" t="s">
        <v>3369</v>
      </c>
      <c r="B1736" s="1" t="s">
        <v>3370</v>
      </c>
      <c r="C1736" s="1" t="str">
        <f ca="1">IFERROR(__xludf.DUMMYFUNCTION("GOOGLETRANSLATE(A1736,""zh"", ""en"")"),"rapid")</f>
        <v>rapid</v>
      </c>
      <c r="D1736" s="4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</row>
    <row r="1737" spans="1:26">
      <c r="A1737" s="1" t="s">
        <v>3371</v>
      </c>
      <c r="B1737" s="1" t="s">
        <v>3372</v>
      </c>
      <c r="C1737" s="1" t="str">
        <f ca="1">IFERROR(__xludf.DUMMYFUNCTION("GOOGLETRANSLATE(A1737,""zh"", ""en"")"),"Oppression / oppression")</f>
        <v>Oppression / oppression</v>
      </c>
      <c r="D1737" s="4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</row>
    <row r="1738" spans="1:26">
      <c r="A1738" s="1" t="s">
        <v>3373</v>
      </c>
      <c r="B1738" s="1" t="s">
        <v>3374</v>
      </c>
      <c r="C1738" s="1" t="str">
        <f ca="1">IFERROR(__xludf.DUMMYFUNCTION("GOOGLETRANSLATE(A1738,""zh"", ""en"")"),"toothbrush")</f>
        <v>toothbrush</v>
      </c>
      <c r="D1738" s="4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</row>
    <row r="1739" spans="1:26">
      <c r="A1739" s="1" t="s">
        <v>3375</v>
      </c>
      <c r="B1739" s="1" t="s">
        <v>3376</v>
      </c>
      <c r="C1739" s="1" t="str">
        <f ca="1">IFERROR(__xludf.DUMMYFUNCTION("GOOGLETRANSLATE(A1739,""zh"", ""en"")"),"Extend / extend")</f>
        <v>Extend / extend</v>
      </c>
      <c r="D1739" s="4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</row>
    <row r="1740" spans="1:26">
      <c r="A1740" s="1" t="s">
        <v>3377</v>
      </c>
      <c r="B1740" s="1" t="s">
        <v>3378</v>
      </c>
      <c r="C1740" s="1" t="str">
        <f ca="1">IFERROR(__xludf.DUMMYFUNCTION("GOOGLETRANSLATE(A1740,""zh"", ""en"")"),"Strict / strict")</f>
        <v>Strict / strict</v>
      </c>
      <c r="D1740" s="4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</row>
    <row r="1741" spans="1:26">
      <c r="A1741" s="1" t="s">
        <v>3379</v>
      </c>
      <c r="B1741" s="1" t="s">
        <v>3380</v>
      </c>
      <c r="C1741" s="1" t="str">
        <f ca="1">IFERROR(__xludf.DUMMYFUNCTION("GOOGLETRANSLATE(A1741,""zh"", ""en"")"),"Serious / serious")</f>
        <v>Serious / serious</v>
      </c>
      <c r="D1741" s="4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</row>
    <row r="1742" spans="1:26">
      <c r="A1742" s="1" t="s">
        <v>3381</v>
      </c>
      <c r="B1742" s="1" t="s">
        <v>3382</v>
      </c>
      <c r="C1742" s="1" t="str">
        <f ca="1">IFERROR(__xludf.DUMMYFUNCTION("GOOGLETRANSLATE(A1742,""zh"", ""en"")"),"Severe / severe")</f>
        <v>Severe / severe</v>
      </c>
      <c r="D1742" s="4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</row>
    <row r="1743" spans="1:26">
      <c r="A1743" s="1" t="s">
        <v>3383</v>
      </c>
      <c r="B1743" s="1" t="s">
        <v>3384</v>
      </c>
      <c r="C1743" s="1" t="str">
        <f ca="1">IFERROR(__xludf.DUMMYFUNCTION("GOOGLETRANSLATE(A1743,""zh"", ""en"")"),"graduate School")</f>
        <v>graduate School</v>
      </c>
      <c r="D1743" s="4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</row>
    <row r="1744" spans="1:26">
      <c r="A1744" s="1" t="s">
        <v>3385</v>
      </c>
      <c r="B1744" s="1" t="s">
        <v>3386</v>
      </c>
      <c r="C1744" s="1" t="str">
        <f ca="1">IFERROR(__xludf.DUMMYFUNCTION("GOOGLETRANSLATE(A1744,""zh"", ""en"")"),"Glasses / glasses")</f>
        <v>Glasses / glasses</v>
      </c>
      <c r="D1744" s="4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</row>
    <row r="1745" spans="1:26">
      <c r="A1745" s="1" t="s">
        <v>3387</v>
      </c>
      <c r="B1745" s="1" t="s">
        <v>3388</v>
      </c>
      <c r="C1745" s="1" t="str">
        <f ca="1">IFERROR(__xludf.DUMMYFUNCTION("GOOGLETRANSLATE(A1745,""zh"", ""en"")"),"Tears / tears")</f>
        <v>Tears / tears</v>
      </c>
      <c r="D1745" s="4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</row>
    <row r="1746" spans="1:26">
      <c r="A1746" s="1" t="s">
        <v>3389</v>
      </c>
      <c r="B1746" s="1" t="s">
        <v>3390</v>
      </c>
      <c r="C1746" s="1" t="str">
        <f ca="1">IFERROR(__xludf.DUMMYFUNCTION("GOOGLETRANSLATE(A1746,""zh"", ""en"")"),"In front of oneself")</f>
        <v>In front of oneself</v>
      </c>
      <c r="D1746" s="4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</row>
    <row r="1747" spans="1:26">
      <c r="A1747" s="1" t="s">
        <v>3391</v>
      </c>
      <c r="B1747" s="1" t="s">
        <v>3392</v>
      </c>
      <c r="C1747" s="1" t="str">
        <f ca="1">IFERROR(__xludf.DUMMYFUNCTION("GOOGLETRANSLATE(A1747,""zh"", ""en"")"),"Actor / actor")</f>
        <v>Actor / actor</v>
      </c>
      <c r="D1747" s="4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</row>
    <row r="1748" spans="1:26">
      <c r="A1748" s="1" t="s">
        <v>3393</v>
      </c>
      <c r="B1748" s="1" t="s">
        <v>3394</v>
      </c>
      <c r="C1748" s="1" t="str">
        <f ca="1">IFERROR(__xludf.DUMMYFUNCTION("GOOGLETRANSLATE(A1748,""zh"", ""en"")"),"Sunlight / sunshine")</f>
        <v>Sunlight / sunshine</v>
      </c>
      <c r="D1748" s="4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</row>
    <row r="1749" spans="1:26">
      <c r="A1749" s="1" t="s">
        <v>3395</v>
      </c>
      <c r="B1749" s="1" t="s">
        <v>3396</v>
      </c>
      <c r="C1749" s="1" t="str">
        <f ca="1">IFERROR(__xludf.DUMMYFUNCTION("GOOGLETRANSLATE(A1749,""zh"", ""en"")"),"Invitation / invitation")</f>
        <v>Invitation / invitation</v>
      </c>
      <c r="D1749" s="4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</row>
    <row r="1750" spans="1:26">
      <c r="A1750" s="1" t="s">
        <v>3397</v>
      </c>
      <c r="B1750" s="1" t="s">
        <v>3398</v>
      </c>
      <c r="C1750" s="1" t="str">
        <f ca="1">IFERROR(__xludf.DUMMYFUNCTION("GOOGLETRANSLATE(A1750,""zh"", ""en"")"),"Tight / tight")</f>
        <v>Tight / tight</v>
      </c>
      <c r="D1750" s="4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</row>
    <row r="1751" spans="1:26">
      <c r="A1751" s="1" t="s">
        <v>3399</v>
      </c>
      <c r="B1751" s="1" t="s">
        <v>3400</v>
      </c>
      <c r="C1751" s="1" t="str">
        <f ca="1">IFERROR(__xludf.DUMMYFUNCTION("GOOGLETRANSLATE(A1751,""zh"", ""en"")"),"Grandpa / Grandpa")</f>
        <v>Grandpa / Grandpa</v>
      </c>
      <c r="D1751" s="4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</row>
    <row r="1752" spans="1:26">
      <c r="A1752" s="1" t="s">
        <v>3401</v>
      </c>
      <c r="B1752" s="1" t="s">
        <v>3402</v>
      </c>
      <c r="C1752" s="1" t="str">
        <f ca="1">IFERROR(__xludf.DUMMYFUNCTION("GOOGLETRANSLATE(A1752,""zh"", ""en"")"),"Business / business")</f>
        <v>Business / business</v>
      </c>
      <c r="D1752" s="4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</row>
    <row r="1753" spans="1:26">
      <c r="A1753" s="1" t="s">
        <v>3403</v>
      </c>
      <c r="B1753" s="1" t="s">
        <v>3404</v>
      </c>
      <c r="C1753" s="1" t="str">
        <f ca="1">IFERROR(__xludf.DUMMYFUNCTION("GOOGLETRANSLATE(A1753,""zh"", ""en"")"),"Amateur / amateur")</f>
        <v>Amateur / amateur</v>
      </c>
      <c r="D1753" s="4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</row>
    <row r="1754" spans="1:26">
      <c r="A1754" s="1" t="s">
        <v>3405</v>
      </c>
      <c r="B1754" s="1" t="s">
        <v>3406</v>
      </c>
      <c r="C1754" s="1" t="str">
        <f ca="1">IFERROR(__xludf.DUMMYFUNCTION("GOOGLETRANSLATE(A1754,""zh"", ""en"")"),"Leaves / leaves")</f>
        <v>Leaves / leaves</v>
      </c>
      <c r="D1754" s="4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</row>
    <row r="1755" spans="1:26">
      <c r="A1755" s="1" t="s">
        <v>3407</v>
      </c>
      <c r="B1755" s="1" t="s">
        <v>3408</v>
      </c>
      <c r="C1755" s="1" t="str">
        <f ca="1">IFERROR(__xludf.DUMMYFUNCTION("GOOGLETRANSLATE(A1755,""zh"", ""en"")"),"Night / night")</f>
        <v>Night / night</v>
      </c>
      <c r="D1755" s="4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</row>
    <row r="1756" spans="1:26">
      <c r="A1756" s="1" t="s">
        <v>3409</v>
      </c>
      <c r="B1756" s="1" t="s">
        <v>3410</v>
      </c>
      <c r="C1756" s="1" t="str">
        <f ca="1">IFERROR(__xludf.DUMMYFUNCTION("GOOGLETRANSLATE(A1756,""zh"", ""en"")"),"night")</f>
        <v>night</v>
      </c>
      <c r="D1756" s="4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</row>
    <row r="1757" spans="1:26">
      <c r="A1757" s="1" t="s">
        <v>3411</v>
      </c>
      <c r="B1757" s="1" t="s">
        <v>3412</v>
      </c>
      <c r="C1757" s="1" t="str">
        <f ca="1">IFERROR(__xludf.DUMMYFUNCTION("GOOGLETRANSLATE(A1757,""zh"", ""en"")"),"One ... also ...")</f>
        <v>One ... also ...</v>
      </c>
      <c r="D1757" s="4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</row>
    <row r="1758" spans="1:26">
      <c r="A1758" s="1" t="s">
        <v>3413</v>
      </c>
      <c r="B1758" s="1" t="s">
        <v>3414</v>
      </c>
      <c r="C1758" s="1" t="str">
        <f ca="1">IFERROR(__xludf.DUMMYFUNCTION("GOOGLETRANSLATE(A1758,""zh"", ""en"")"),"half")</f>
        <v>half</v>
      </c>
      <c r="D1758" s="4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</row>
    <row r="1759" spans="1:26">
      <c r="A1759" s="1" t="s">
        <v>3415</v>
      </c>
      <c r="B1759" s="1" t="s">
        <v>3416</v>
      </c>
      <c r="C1759" s="1" t="str">
        <f ca="1">IFERROR(__xludf.DUMMYFUNCTION("GOOGLETRANSLATE(A1759,""zh"", ""en"")"),"As one side")</f>
        <v>As one side</v>
      </c>
      <c r="D1759" s="4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</row>
    <row r="1760" spans="1:26">
      <c r="A1760" s="1" t="s">
        <v>3417</v>
      </c>
      <c r="B1760" s="1" t="s">
        <v>3418</v>
      </c>
      <c r="C1760" s="1" t="str">
        <f ca="1">IFERROR(__xludf.DUMMYFUNCTION("GOOGLETRANSLATE(A1760,""zh"", ""en"")"),"One")</f>
        <v>One</v>
      </c>
      <c r="D1760" s="4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</row>
    <row r="1761" spans="1:26">
      <c r="A1761" s="1" t="s">
        <v>3419</v>
      </c>
      <c r="B1761" s="1" t="s">
        <v>3420</v>
      </c>
      <c r="C1761" s="1" t="str">
        <f ca="1">IFERROR(__xludf.DUMMYFUNCTION("GOOGLETRANSLATE(A1761,""zh"", ""en"")"),"One side ... on the one hand ...")</f>
        <v>One side ... on the one hand ...</v>
      </c>
      <c r="D1761" s="4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</row>
    <row r="1762" spans="1:26">
      <c r="A1762" s="1" t="s">
        <v>3421</v>
      </c>
      <c r="B1762" s="1" t="s">
        <v>3422</v>
      </c>
      <c r="C1762" s="1" t="str">
        <f ca="1">IFERROR(__xludf.DUMMYFUNCTION("GOOGLETRANSLATE(A1762,""zh"", ""en"")"),"A line")</f>
        <v>A line</v>
      </c>
      <c r="D1762" s="4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</row>
    <row r="1763" spans="1:26">
      <c r="A1763" s="1" t="s">
        <v>3423</v>
      </c>
      <c r="B1763" s="1" t="s">
        <v>3424</v>
      </c>
      <c r="C1763" s="1" t="str">
        <f ca="1">IFERROR(__xludf.DUMMYFUNCTION("GOOGLETRANSLATE(A1763,""zh"", ""en"")"),"lifetime")</f>
        <v>lifetime</v>
      </c>
      <c r="D1763" s="4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</row>
    <row r="1764" spans="1:26">
      <c r="A1764" s="1" t="s">
        <v>3425</v>
      </c>
      <c r="B1764" s="1" t="s">
        <v>3426</v>
      </c>
      <c r="C1764" s="1" t="str">
        <f ca="1">IFERROR(__xludf.DUMMYFUNCTION("GOOGLETRANSLATE(A1764,""zh"", ""en"")"),"One time / one time")</f>
        <v>One time / one time</v>
      </c>
      <c r="D1764" s="4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</row>
    <row r="1765" spans="1:26">
      <c r="A1765" s="1" t="s">
        <v>3427</v>
      </c>
      <c r="B1765" s="1" t="s">
        <v>3428</v>
      </c>
      <c r="C1765" s="1" t="str">
        <f ca="1">IFERROR(__xludf.DUMMYFUNCTION("GOOGLETRANSLATE(A1765,""zh"", ""en"")"),"together")</f>
        <v>together</v>
      </c>
      <c r="D1765" s="4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</row>
    <row r="1766" spans="1:26">
      <c r="A1766" s="1" t="s">
        <v>3429</v>
      </c>
      <c r="B1766" s="1" t="s">
        <v>3430</v>
      </c>
      <c r="C1766" s="1" t="str">
        <f ca="1">IFERROR(__xludf.DUMMYFUNCTION("GOOGLETRANSLATE(A1766,""zh"", ""en"")"),"all of a sudden")</f>
        <v>all of a sudden</v>
      </c>
      <c r="D1766" s="4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</row>
    <row r="1767" spans="1:26">
      <c r="A1767" s="1" t="s">
        <v>3431</v>
      </c>
      <c r="B1767" s="1" t="s">
        <v>3432</v>
      </c>
      <c r="C1767" s="1" t="str">
        <f ca="1">IFERROR(__xludf.DUMMYFUNCTION("GOOGLETRANSLATE(A1767,""zh"", ""en"")"),"Consistent")</f>
        <v>Consistent</v>
      </c>
      <c r="D1767" s="4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</row>
    <row r="1768" spans="1:26">
      <c r="A1768" s="1" t="s">
        <v>3433</v>
      </c>
      <c r="B1768" s="1" t="s">
        <v>3434</v>
      </c>
      <c r="C1768" s="1" t="str">
        <f ca="1">IFERROR(__xludf.DUMMYFUNCTION("GOOGLETRANSLATE(A1768,""zh"", ""en"")"),"Medical Office / Medical Office")</f>
        <v>Medical Office / Medical Office</v>
      </c>
      <c r="D1768" s="4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</row>
    <row r="1769" spans="1:26">
      <c r="A1769" s="1" t="s">
        <v>3435</v>
      </c>
      <c r="B1769" s="1" t="s">
        <v>3436</v>
      </c>
      <c r="C1769" s="1" t="str">
        <f ca="1">IFERROR(__xludf.DUMMYFUNCTION("GOOGLETRANSLATE(A1769,""zh"", ""en"")"),"Medical / medical")</f>
        <v>Medical / medical</v>
      </c>
      <c r="D1769" s="4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</row>
    <row r="1770" spans="1:26">
      <c r="A1770" s="1" t="s">
        <v>3437</v>
      </c>
      <c r="B1770" s="1" t="s">
        <v>3438</v>
      </c>
      <c r="C1770" s="1" t="str">
        <f ca="1">IFERROR(__xludf.DUMMYFUNCTION("GOOGLETRANSLATE(A1770,""zh"", ""en"")"),"rely")</f>
        <v>rely</v>
      </c>
      <c r="D1770" s="4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</row>
    <row r="1771" spans="1:26">
      <c r="A1771" s="1" t="s">
        <v>3439</v>
      </c>
      <c r="B1771" s="1" t="s">
        <v>3440</v>
      </c>
      <c r="C1771" s="1" t="str">
        <f ca="1">IFERROR(__xludf.DUMMYFUNCTION("GOOGLETRANSLATE(A1771,""zh"", ""en"")"),"Instrument / instrument")</f>
        <v>Instrument / instrument</v>
      </c>
      <c r="D1771" s="4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</row>
    <row r="1772" spans="1:26">
      <c r="A1772" s="1" t="s">
        <v>3441</v>
      </c>
      <c r="B1772" s="1" t="s">
        <v>3442</v>
      </c>
      <c r="C1772" s="1" t="str">
        <f ca="1">IFERROR(__xludf.DUMMYFUNCTION("GOOGLETRANSLATE(A1772,""zh"", ""en"")"),"Mobile / move")</f>
        <v>Mobile / move</v>
      </c>
      <c r="D1772" s="4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</row>
    <row r="1773" spans="1:26">
      <c r="A1773" s="1" t="s">
        <v>3443</v>
      </c>
      <c r="B1773" s="1" t="s">
        <v>3444</v>
      </c>
      <c r="C1773" s="1" t="str">
        <f ca="1">IFERROR(__xludf.DUMMYFUNCTION("GOOGLETRANSLATE(A1773,""zh"", ""en"")"),"Doubt / question")</f>
        <v>Doubt / question</v>
      </c>
      <c r="D1773" s="4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</row>
    <row r="1774" spans="1:26">
      <c r="A1774" s="1" t="s">
        <v>3445</v>
      </c>
      <c r="B1774" s="1" t="s">
        <v>3446</v>
      </c>
      <c r="C1774" s="1" t="str">
        <f ca="1">IFERROR(__xludf.DUMMYFUNCTION("GOOGLETRANSLATE(A1774,""zh"", ""en"")"),"as well as")</f>
        <v>as well as</v>
      </c>
      <c r="D1774" s="4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</row>
    <row r="1775" spans="1:26">
      <c r="A1775" s="1" t="s">
        <v>3447</v>
      </c>
      <c r="B1775" s="1" t="s">
        <v>3448</v>
      </c>
      <c r="C1775" s="1" t="str">
        <f ca="1">IFERROR(__xludf.DUMMYFUNCTION("GOOGLETRANSLATE(A1775,""zh"", ""en"")"),"Since / have")</f>
        <v>Since / have</v>
      </c>
      <c r="D1775" s="4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</row>
    <row r="1776" spans="1:26">
      <c r="A1776" s="1" t="s">
        <v>3449</v>
      </c>
      <c r="B1776" s="1" t="s">
        <v>3450</v>
      </c>
      <c r="C1776" s="1" t="str">
        <f ca="1">IFERROR(__xludf.DUMMYFUNCTION("GOOGLETRANSLATE(A1776,""zh"", ""en"")"),"Within / within or within")</f>
        <v>Within / within or within</v>
      </c>
      <c r="D1776" s="4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</row>
    <row r="1777" spans="1:26">
      <c r="A1777" s="1" t="s">
        <v>3451</v>
      </c>
      <c r="B1777" s="1" t="s">
        <v>3452</v>
      </c>
      <c r="C1777" s="1" t="str">
        <f ca="1">IFERROR(__xludf.DUMMYFUNCTION("GOOGLETRANSLATE(A1777,""zh"", ""en"")"),"the above")</f>
        <v>the above</v>
      </c>
      <c r="D1777" s="4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</row>
    <row r="1778" spans="1:26">
      <c r="A1778" s="1" t="s">
        <v>3453</v>
      </c>
      <c r="B1778" s="1" t="s">
        <v>3454</v>
      </c>
      <c r="C1778" s="1" t="str">
        <f ca="1">IFERROR(__xludf.DUMMYFUNCTION("GOOGLETRANSLATE(A1778,""zh"", ""en"")"),"outside")</f>
        <v>outside</v>
      </c>
      <c r="D1778" s="4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</row>
    <row r="1779" spans="1:26">
      <c r="A1779" s="1" t="s">
        <v>3455</v>
      </c>
      <c r="B1779" s="1" t="s">
        <v>3456</v>
      </c>
      <c r="C1779" s="1" t="str">
        <f ca="1">IFERROR(__xludf.DUMMYFUNCTION("GOOGLETRANSLATE(A1779,""zh"", ""en"")"),"the following")</f>
        <v>the following</v>
      </c>
      <c r="D1779" s="4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</row>
    <row r="1780" spans="1:26">
      <c r="A1780" s="1" t="s">
        <v>3457</v>
      </c>
      <c r="B1780" s="1" t="s">
        <v>3458</v>
      </c>
      <c r="C1780" s="1" t="str">
        <f ca="1">IFERROR(__xludf.DUMMYFUNCTION("GOOGLETRANSLATE(A1780,""zh"", ""en"")"),"Discussion / discussion")</f>
        <v>Discussion / discussion</v>
      </c>
      <c r="D1780" s="4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</row>
    <row r="1781" spans="1:26">
      <c r="A1781" s="1" t="s">
        <v>3459</v>
      </c>
      <c r="B1781" s="1" t="s">
        <v>3460</v>
      </c>
      <c r="C1781" s="1" t="str">
        <f ca="1">IFERROR(__xludf.DUMMYFUNCTION("GOOGLETRANSLATE(A1781,""zh"", ""en"")"),"Abnormal / abnormal")</f>
        <v>Abnormal / abnormal</v>
      </c>
      <c r="D1781" s="4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</row>
    <row r="1782" spans="1:26">
      <c r="A1782" s="1" t="s">
        <v>3461</v>
      </c>
      <c r="B1782" s="1" t="s">
        <v>3462</v>
      </c>
      <c r="C1782" s="1" t="str">
        <f ca="1">IFERROR(__xludf.DUMMYFUNCTION("GOOGLETRANSLATE(A1782,""zh"", ""en"")"),"accident")</f>
        <v>accident</v>
      </c>
      <c r="D1782" s="4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</row>
    <row r="1783" spans="1:26">
      <c r="A1783" s="1" t="s">
        <v>3463</v>
      </c>
      <c r="B1783" s="1" t="s">
        <v>3464</v>
      </c>
      <c r="C1783" s="1" t="str">
        <f ca="1">IFERROR(__xludf.DUMMYFUNCTION("GOOGLETRANSLATE(A1783,""zh"", ""en"")"),"will")</f>
        <v>will</v>
      </c>
      <c r="D1783" s="4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</row>
    <row r="1784" spans="1:26">
      <c r="A1784" s="1" t="s">
        <v>3465</v>
      </c>
      <c r="B1784" s="1" t="s">
        <v>3466</v>
      </c>
      <c r="C1784" s="1" t="str">
        <f ca="1">IFERROR(__xludf.DUMMYFUNCTION("GOOGLETRANSLATE(A1784,""zh"", ""en"")"),"therefore")</f>
        <v>therefore</v>
      </c>
      <c r="D1784" s="4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</row>
    <row r="1785" spans="1:26">
      <c r="A1785" s="1" t="s">
        <v>3467</v>
      </c>
      <c r="B1785" s="1" t="s">
        <v>3468</v>
      </c>
      <c r="C1785" s="1" t="str">
        <f ca="1">IFERROR(__xludf.DUMMYFUNCTION("GOOGLETRANSLATE(A1785,""zh"", ""en"")"),"thus")</f>
        <v>thus</v>
      </c>
      <c r="D1785" s="4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</row>
    <row r="1786" spans="1:26">
      <c r="A1786" s="1" t="s">
        <v>3469</v>
      </c>
      <c r="B1786" s="1" t="s">
        <v>3470</v>
      </c>
      <c r="C1786" s="1" t="str">
        <f ca="1">IFERROR(__xludf.DUMMYFUNCTION("GOOGLETRANSLATE(A1786,""zh"", ""en"")"),"factor")</f>
        <v>factor</v>
      </c>
      <c r="D1786" s="4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</row>
    <row r="1787" spans="1:26">
      <c r="A1787" s="1" t="s">
        <v>3471</v>
      </c>
      <c r="B1787" s="1" t="s">
        <v>3472</v>
      </c>
      <c r="C1787" s="1" t="str">
        <f ca="1">IFERROR(__xludf.DUMMYFUNCTION("GOOGLETRANSLATE(A1787,""zh"", ""en"")"),"cause")</f>
        <v>cause</v>
      </c>
      <c r="D1787" s="4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</row>
    <row r="1788" spans="1:26">
      <c r="A1788" s="1" t="s">
        <v>3473</v>
      </c>
      <c r="B1788" s="1" t="s">
        <v>3474</v>
      </c>
      <c r="C1788" s="1" t="str">
        <f ca="1">IFERROR(__xludf.DUMMYFUNCTION("GOOGLETRANSLATE(A1788,""zh"", ""en"")"),"print")</f>
        <v>print</v>
      </c>
      <c r="D1788" s="4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</row>
    <row r="1789" spans="1:26">
      <c r="A1789" s="1" t="s">
        <v>3475</v>
      </c>
      <c r="B1789" s="1" t="s">
        <v>3476</v>
      </c>
      <c r="C1789" s="1" t="str">
        <f ca="1">IFERROR(__xludf.DUMMYFUNCTION("GOOGLETRANSLATE(A1789,""zh"", ""en"")"),"impression")</f>
        <v>impression</v>
      </c>
      <c r="D1789" s="4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</row>
    <row r="1790" spans="1:26">
      <c r="A1790" s="1" t="s">
        <v>3477</v>
      </c>
      <c r="B1790" s="1" t="s">
        <v>3478</v>
      </c>
      <c r="C1790" s="1" t="str">
        <f ca="1">IFERROR(__xludf.DUMMYFUNCTION("GOOGLETRANSLATE(A1790,""zh"", ""en"")"),"Should / should")</f>
        <v>Should / should</v>
      </c>
      <c r="D1790" s="4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</row>
    <row r="1791" spans="1:26">
      <c r="A1791" s="1" t="s">
        <v>3479</v>
      </c>
      <c r="B1791" s="1" t="s">
        <v>3480</v>
      </c>
      <c r="C1791" s="1" t="str">
        <f ca="1">IFERROR(__xludf.DUMMYFUNCTION("GOOGLETRANSLATE(A1791,""zh"", ""en"")"),"Application / application")</f>
        <v>Application / application</v>
      </c>
      <c r="D1791" s="4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</row>
    <row r="1792" spans="1:26">
      <c r="A1792" s="1" t="s">
        <v>3481</v>
      </c>
      <c r="B1792" s="1" t="s">
        <v>3482</v>
      </c>
      <c r="C1792" s="1" t="str">
        <f ca="1">IFERROR(__xludf.DUMMYFUNCTION("GOOGLETRANSLATE(A1792,""zh"", ""en"")"),"hero")</f>
        <v>hero</v>
      </c>
      <c r="D1792" s="4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</row>
    <row r="1793" spans="1:26">
      <c r="A1793" s="1" t="s">
        <v>3483</v>
      </c>
      <c r="B1793" s="1" t="s">
        <v>3484</v>
      </c>
      <c r="C1793" s="1" t="str">
        <f ca="1">IFERROR(__xludf.DUMMYFUNCTION("GOOGLETRANSLATE(A1793,""zh"", ""en"")"),"heroic")</f>
        <v>heroic</v>
      </c>
      <c r="D1793" s="4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</row>
    <row r="1794" spans="1:26">
      <c r="A1794" s="1" t="s">
        <v>3485</v>
      </c>
      <c r="B1794" s="1" t="s">
        <v>3486</v>
      </c>
      <c r="C1794" s="1" t="str">
        <f ca="1">IFERROR(__xludf.DUMMYFUNCTION("GOOGLETRANSLATE(A1794,""zh"", ""en"")"),"meet")</f>
        <v>meet</v>
      </c>
      <c r="D1794" s="4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</row>
    <row r="1795" spans="1:26">
      <c r="A1795" s="1" t="s">
        <v>3487</v>
      </c>
      <c r="B1795" s="1" t="s">
        <v>3488</v>
      </c>
      <c r="C1795" s="1" t="str">
        <f ca="1">IFERROR(__xludf.DUMMYFUNCTION("GOOGLETRANSLATE(A1795,""zh"", ""en"")"),"Nutrition / nutrition")</f>
        <v>Nutrition / nutrition</v>
      </c>
      <c r="D1795" s="4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</row>
    <row r="1796" spans="1:26">
      <c r="A1796" s="1" t="s">
        <v>3489</v>
      </c>
      <c r="B1796" s="1" t="s">
        <v>3490</v>
      </c>
      <c r="C1796" s="1" t="str">
        <f ca="1">IFERROR(__xludf.DUMMYFUNCTION("GOOGLETRANSLATE(A1796,""zh"", ""en"")"),"Open / business")</f>
        <v>Open / business</v>
      </c>
      <c r="D1796" s="4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</row>
    <row r="1797" spans="1:26">
      <c r="A1797" s="1" t="s">
        <v>3491</v>
      </c>
      <c r="B1797" s="1" t="s">
        <v>3492</v>
      </c>
      <c r="C1797" s="1" t="str">
        <f ca="1">IFERROR(__xludf.DUMMYFUNCTION("GOOGLETRANSLATE(A1797,""zh"", ""en"")"),"shadow")</f>
        <v>shadow</v>
      </c>
      <c r="D1797" s="4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</row>
    <row r="1798" spans="1:26">
      <c r="A1798" s="1" t="s">
        <v>3493</v>
      </c>
      <c r="B1798" s="1" t="s">
        <v>3494</v>
      </c>
      <c r="C1798" s="1" t="str">
        <f ca="1">IFERROR(__xludf.DUMMYFUNCTION("GOOGLETRANSLATE(A1798,""zh"", ""en"")"),"Hug / hug")</f>
        <v>Hug / hug</v>
      </c>
      <c r="D1798" s="4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</row>
    <row r="1799" spans="1:26">
      <c r="A1799" s="1" t="s">
        <v>3495</v>
      </c>
      <c r="B1799" s="1" t="s">
        <v>3496</v>
      </c>
      <c r="C1799" s="1" t="str">
        <f ca="1">IFERROR(__xludf.DUMMYFUNCTION("GOOGLETRANSLATE(A1799,""zh"", ""en"")"),"Support / support")</f>
        <v>Support / support</v>
      </c>
      <c r="D1799" s="4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</row>
    <row r="1800" spans="1:26">
      <c r="A1800" s="1" t="s">
        <v>3497</v>
      </c>
      <c r="B1800" s="1" t="s">
        <v>3498</v>
      </c>
      <c r="C1800" s="1" t="str">
        <f ca="1">IFERROR(__xludf.DUMMYFUNCTION("GOOGLETRANSLATE(A1800,""zh"", ""en"")"),"Brave")</f>
        <v>Brave</v>
      </c>
      <c r="D1800" s="4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</row>
    <row r="1801" spans="1:26">
      <c r="A1801" s="1" t="s">
        <v>3499</v>
      </c>
      <c r="B1801" s="1" t="s">
        <v>3500</v>
      </c>
      <c r="C1801" s="1" t="str">
        <f ca="1">IFERROR(__xludf.DUMMYFUNCTION("GOOGLETRANSLATE(A1801,""zh"", ""en"")"),"Courage / courage")</f>
        <v>Courage / courage</v>
      </c>
      <c r="D1801" s="4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</row>
    <row r="1802" spans="1:26">
      <c r="A1802" s="1" t="s">
        <v>3501</v>
      </c>
      <c r="B1802" s="1" t="s">
        <v>3502</v>
      </c>
      <c r="C1802" s="1" t="str">
        <f ca="1">IFERROR(__xludf.DUMMYFUNCTION("GOOGLETRANSLATE(A1802,""zh"", ""en"")"),"No need to use")</f>
        <v>No need to use</v>
      </c>
      <c r="D1802" s="4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</row>
    <row r="1803" spans="1:26">
      <c r="A1803" s="1" t="s">
        <v>3503</v>
      </c>
      <c r="B1803" s="1" t="s">
        <v>3504</v>
      </c>
      <c r="C1803" s="1" t="str">
        <f ca="1">IFERROR(__xludf.DUMMYFUNCTION("GOOGLETRANSLATE(A1803,""zh"", ""en"")"),"Use / use")</f>
        <v>Use / use</v>
      </c>
      <c r="D1803" s="4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</row>
    <row r="1804" spans="1:26">
      <c r="A1804" s="1" t="s">
        <v>3505</v>
      </c>
      <c r="B1804" s="1" t="s">
        <v>3506</v>
      </c>
      <c r="C1804" s="1" t="str">
        <f ca="1">IFERROR(__xludf.DUMMYFUNCTION("GOOGLETRANSLATE(A1804,""zh"", ""en"")"),"Use")</f>
        <v>Use</v>
      </c>
      <c r="D1804" s="4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</row>
    <row r="1805" spans="1:26">
      <c r="A1805" s="1" t="s">
        <v>3507</v>
      </c>
      <c r="B1805" s="1" t="s">
        <v>3508</v>
      </c>
      <c r="C1805" s="1" t="str">
        <f ca="1">IFERROR(__xludf.DUMMYFUNCTION("GOOGLETRANSLATE(A1805,""zh"", ""en"")"),"Force")</f>
        <v>Force</v>
      </c>
      <c r="D1805" s="4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</row>
    <row r="1806" spans="1:26">
      <c r="A1806" s="1" t="s">
        <v>3509</v>
      </c>
      <c r="B1806" s="1" t="s">
        <v>3510</v>
      </c>
      <c r="C1806" s="1" t="str">
        <f ca="1">IFERROR(__xludf.DUMMYFUNCTION("GOOGLETRANSLATE(A1806,""zh"", ""en"")"),"Advantages / advantages")</f>
        <v>Advantages / advantages</v>
      </c>
      <c r="D1806" s="4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</row>
    <row r="1807" spans="1:26">
      <c r="A1807" s="1" t="s">
        <v>3511</v>
      </c>
      <c r="B1807" s="1" t="s">
        <v>3512</v>
      </c>
      <c r="C1807" s="1" t="str">
        <f ca="1">IFERROR(__xludf.DUMMYFUNCTION("GOOGLETRANSLATE(A1807,""zh"", ""en"")"),"Excellent / excellent")</f>
        <v>Excellent / excellent</v>
      </c>
      <c r="D1807" s="4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</row>
    <row r="1808" spans="1:26">
      <c r="A1808" s="1" t="s">
        <v>3513</v>
      </c>
      <c r="B1808" s="1" t="s">
        <v>3514</v>
      </c>
      <c r="C1808" s="1" t="str">
        <f ca="1">IFERROR(__xludf.DUMMYFUNCTION("GOOGLETRANSLATE(A1808,""zh"", ""en"")"),"Beautiful / beautiful")</f>
        <v>Beautiful / beautiful</v>
      </c>
      <c r="D1808" s="4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  <c r="Z1808" s="3"/>
    </row>
    <row r="1809" spans="1:26">
      <c r="A1809" s="1" t="s">
        <v>3515</v>
      </c>
      <c r="B1809" s="1" t="s">
        <v>3516</v>
      </c>
      <c r="C1809" s="1" t="str">
        <f ca="1">IFERROR(__xludf.DUMMYFUNCTION("GOOGLETRANSLATE(A1809,""zh"", ""en"")"),"Excellent / excellent")</f>
        <v>Excellent / excellent</v>
      </c>
      <c r="D1809" s="4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</row>
    <row r="1810" spans="1:26">
      <c r="A1810" s="1" t="s">
        <v>3517</v>
      </c>
      <c r="B1810" s="1" t="s">
        <v>3518</v>
      </c>
      <c r="C1810" s="1" t="str">
        <f ca="1">IFERROR(__xludf.DUMMYFUNCTION("GOOGLETRANSLATE(A1810,""zh"", ""en"")"),"long")</f>
        <v>long</v>
      </c>
      <c r="D1810" s="4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</row>
    <row r="1811" spans="1:26">
      <c r="A1811" s="1" t="s">
        <v>3519</v>
      </c>
      <c r="B1811" s="1" t="s">
        <v>3520</v>
      </c>
      <c r="C1811" s="1" t="str">
        <f ca="1">IFERROR(__xludf.DUMMYFUNCTION("GOOGLETRANSLATE(A1811,""zh"", ""en"")"),"Due to / due to / due to")</f>
        <v>Due to / due to / due to</v>
      </c>
      <c r="D1811" s="4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</row>
    <row r="1812" spans="1:26">
      <c r="A1812" s="1" t="s">
        <v>3521</v>
      </c>
      <c r="B1812" s="1" t="s">
        <v>3522</v>
      </c>
      <c r="C1812" s="1" t="str">
        <f ca="1">IFERROR(__xludf.DUMMYFUNCTION("GOOGLETRANSLATE(A1812,""zh"", ""en"")"),"Tour / tour")</f>
        <v>Tour / tour</v>
      </c>
      <c r="D1812" s="4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</row>
    <row r="1813" spans="1:26">
      <c r="A1813" s="1" t="s">
        <v>3523</v>
      </c>
      <c r="B1813" s="1" t="s">
        <v>3524</v>
      </c>
      <c r="C1813" s="1" t="str">
        <f ca="1">IFERROR(__xludf.DUMMYFUNCTION("GOOGLETRANSLATE(A1813,""zh"", ""en"")"),"swimming pool")</f>
        <v>swimming pool</v>
      </c>
      <c r="D1813" s="4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</row>
    <row r="1814" spans="1:26">
      <c r="A1814" s="1" t="s">
        <v>3525</v>
      </c>
      <c r="B1814" s="1" t="s">
        <v>3526</v>
      </c>
      <c r="C1814" s="1" t="str">
        <f ca="1">IFERROR(__xludf.DUMMYFUNCTION("GOOGLETRANSLATE(A1814,""zh"", ""en"")"),"Some")</f>
        <v>Some</v>
      </c>
      <c r="D1814" s="4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</row>
    <row r="1815" spans="1:26">
      <c r="A1815" s="1" t="s">
        <v>3527</v>
      </c>
      <c r="B1815" s="1" t="s">
        <v>3528</v>
      </c>
      <c r="C1815" s="1" t="str">
        <f ca="1">IFERROR(__xludf.DUMMYFUNCTION("GOOGLETRANSLATE(A1815,""zh"", ""en"")"),"A bit / a bit")</f>
        <v>A bit / a bit</v>
      </c>
      <c r="D1815" s="4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</row>
    <row r="1816" spans="1:26">
      <c r="A1816" s="1" t="s">
        <v>3529</v>
      </c>
      <c r="B1816" s="1" t="s">
        <v>3530</v>
      </c>
      <c r="C1816" s="1" t="str">
        <f ca="1">IFERROR(__xludf.DUMMYFUNCTION("GOOGLETRANSLATE(A1816,""zh"", ""en"")"),"Related / related")</f>
        <v>Related / related</v>
      </c>
      <c r="D1816" s="4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</row>
    <row r="1817" spans="1:26">
      <c r="A1817" s="1" t="s">
        <v>3531</v>
      </c>
      <c r="B1817" s="1" t="s">
        <v>3532</v>
      </c>
      <c r="C1817" s="1" t="str">
        <f ca="1">IFERROR(__xludf.DUMMYFUNCTION("GOOGLETRANSLATE(A1817,""zh"", ""en"")"),"powerful")</f>
        <v>powerful</v>
      </c>
      <c r="D1817" s="4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</row>
    <row r="1818" spans="1:26">
      <c r="A1818" s="1" t="s">
        <v>3533</v>
      </c>
      <c r="B1818" s="1" t="s">
        <v>3532</v>
      </c>
      <c r="C1818" s="1" t="str">
        <f ca="1">IFERROR(__xludf.DUMMYFUNCTION("GOOGLETRANSLATE(A1818,""zh"", ""en"")"),"favorable")</f>
        <v>favorable</v>
      </c>
      <c r="D1818" s="4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</row>
    <row r="1819" spans="1:26">
      <c r="A1819" s="1" t="s">
        <v>3534</v>
      </c>
      <c r="B1819" s="1" t="s">
        <v>3535</v>
      </c>
      <c r="C1819" s="1" t="str">
        <f ca="1">IFERROR(__xludf.DUMMYFUNCTION("GOOGLETRANSLATE(A1819,""zh"", ""en"")"),"interesting")</f>
        <v>interesting</v>
      </c>
      <c r="D1819" s="4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</row>
    <row r="1820" spans="1:26">
      <c r="A1820" s="1" t="s">
        <v>3536</v>
      </c>
      <c r="B1820" s="1" t="s">
        <v>3537</v>
      </c>
      <c r="C1820" s="1" t="str">
        <f ca="1">IFERROR(__xludf.DUMMYFUNCTION("GOOGLETRANSLATE(A1820,""zh"", ""en"")"),"Sometimes / sometimes")</f>
        <v>Sometimes / sometimes</v>
      </c>
      <c r="D1820" s="4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</row>
    <row r="1821" spans="1:26">
      <c r="A1821" s="1" t="s">
        <v>3538</v>
      </c>
      <c r="B1821" s="1" t="s">
        <v>3539</v>
      </c>
      <c r="C1821" s="1" t="str">
        <f ca="1">IFERROR(__xludf.DUMMYFUNCTION("GOOGLETRANSLATE(A1821,""zh"", ""en"")"),"effective")</f>
        <v>effective</v>
      </c>
      <c r="D1821" s="4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</row>
    <row r="1822" spans="1:26">
      <c r="A1822" s="1" t="s">
        <v>3540</v>
      </c>
      <c r="B1822" s="1" t="s">
        <v>3541</v>
      </c>
      <c r="C1822" s="1" t="str">
        <f ca="1">IFERROR(__xludf.DUMMYFUNCTION("GOOGLETRANSLATE(A1822,""zh"", ""en"")"),"it works")</f>
        <v>it works</v>
      </c>
      <c r="D1822" s="4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</row>
    <row r="1823" spans="1:26">
      <c r="A1823" s="1" t="s">
        <v>3542</v>
      </c>
      <c r="B1823" s="1" t="s">
        <v>3543</v>
      </c>
      <c r="C1823" s="1" t="str">
        <f ca="1">IFERROR(__xludf.DUMMYFUNCTION("GOOGLETRANSLATE(A1823,""zh"", ""en"")"),"Right / right")</f>
        <v>Right / right</v>
      </c>
      <c r="D1823" s="4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</row>
    <row r="1824" spans="1:26">
      <c r="A1824" s="1" t="s">
        <v>3544</v>
      </c>
      <c r="B1824" s="1" t="s">
        <v>3545</v>
      </c>
      <c r="C1824" s="1" t="str">
        <f ca="1">IFERROR(__xludf.DUMMYFUNCTION("GOOGLETRANSLATE(A1824,""zh"", ""en"")"),"So / there")</f>
        <v>So / there</v>
      </c>
      <c r="D1824" s="4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</row>
    <row r="1825" spans="1:26">
      <c r="A1825" s="1" t="s">
        <v>3546</v>
      </c>
      <c r="B1825" s="1" t="s">
        <v>3547</v>
      </c>
      <c r="C1825" s="1" t="str">
        <f ca="1">IFERROR(__xludf.DUMMYFUNCTION("GOOGLETRANSLATE(A1825,""zh"", ""en"")"),"badminton")</f>
        <v>badminton</v>
      </c>
      <c r="D1825" s="4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</row>
    <row r="1826" spans="1:26">
      <c r="A1826" s="1" t="s">
        <v>3548</v>
      </c>
      <c r="B1826" s="1" t="s">
        <v>3549</v>
      </c>
      <c r="C1826" s="1" t="str">
        <f ca="1">IFERROR(__xludf.DUMMYFUNCTION("GOOGLETRANSLATE(A1826,""zh"", ""en"")"),"raincoat")</f>
        <v>raincoat</v>
      </c>
      <c r="D1826" s="4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</row>
    <row r="1827" spans="1:26">
      <c r="A1827" s="1" t="s">
        <v>3550</v>
      </c>
      <c r="B1827" s="1" t="s">
        <v>3551</v>
      </c>
      <c r="C1827" s="1" t="str">
        <f ca="1">IFERROR(__xludf.DUMMYFUNCTION("GOOGLETRANSLATE(A1827,""zh"", ""en"")"),"Tune / tone")</f>
        <v>Tune / tone</v>
      </c>
      <c r="D1827" s="4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</row>
    <row r="1828" spans="1:26">
      <c r="A1828" s="1" t="s">
        <v>3552</v>
      </c>
      <c r="B1828" s="1" t="s">
        <v>3553</v>
      </c>
      <c r="C1828" s="1" t="str">
        <f ca="1">IFERROR(__xludf.DUMMYFUNCTION("GOOGLETRANSLATE(A1828,""zh"", ""en"")"),"Tone / tone")</f>
        <v>Tone / tone</v>
      </c>
      <c r="D1828" s="4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</row>
    <row r="1829" spans="1:26">
      <c r="A1829" s="1" t="s">
        <v>3554</v>
      </c>
      <c r="B1829" s="1" t="s">
        <v>3555</v>
      </c>
      <c r="C1829" s="1" t="str">
        <f ca="1">IFERROR(__xludf.DUMMYFUNCTION("GOOGLETRANSLATE(A1829,""zh"", ""en"")"),"Voice / voice")</f>
        <v>Voice / voice</v>
      </c>
      <c r="D1829" s="4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</row>
    <row r="1830" spans="1:26">
      <c r="A1830" s="1" t="s">
        <v>3556</v>
      </c>
      <c r="B1830" s="1" t="s">
        <v>3557</v>
      </c>
      <c r="C1830" s="1" t="str">
        <f ca="1">IFERROR(__xludf.DUMMYFUNCTION("GOOGLETRANSLATE(A1830,""zh"", ""en"")"),"corn")</f>
        <v>corn</v>
      </c>
      <c r="D1830" s="4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</row>
    <row r="1831" spans="1:26">
      <c r="A1831" s="1" t="s">
        <v>3558</v>
      </c>
      <c r="B1831" s="1" t="s">
        <v>3559</v>
      </c>
      <c r="C1831" s="1" t="str">
        <f ca="1">IFERROR(__xludf.DUMMYFUNCTION("GOOGLETRANSLATE(A1831,""zh"", ""en"")"),"Preparation / preparation")</f>
        <v>Preparation / preparation</v>
      </c>
      <c r="D1831" s="4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</row>
    <row r="1832" spans="1:26">
      <c r="A1832" s="1" t="s">
        <v>3560</v>
      </c>
      <c r="B1832" s="1" t="s">
        <v>3561</v>
      </c>
      <c r="C1832" s="1" t="str">
        <f ca="1">IFERROR(__xludf.DUMMYFUNCTION("GOOGLETRANSLATE(A1832,""zh"", ""en"")"),"Meet / meet")</f>
        <v>Meet / meet</v>
      </c>
      <c r="D1832" s="4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</row>
    <row r="1833" spans="1:26">
      <c r="A1833" s="1" t="s">
        <v>3562</v>
      </c>
      <c r="B1833" s="1" t="s">
        <v>3563</v>
      </c>
      <c r="C1833" s="1" t="str">
        <f ca="1">IFERROR(__xludf.DUMMYFUNCTION("GOOGLETRANSLATE(A1833,""zh"", ""en"")"),"raw material")</f>
        <v>raw material</v>
      </c>
      <c r="D1833" s="4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</row>
    <row r="1834" spans="1:26">
      <c r="A1834" s="1" t="s">
        <v>3564</v>
      </c>
      <c r="B1834" s="1" t="s">
        <v>3565</v>
      </c>
      <c r="C1834" s="1" t="str">
        <f ca="1">IFERROR(__xludf.DUMMYFUNCTION("GOOGLETRANSLATE(A1834,""zh"", ""en"")"),"the reason")</f>
        <v>the reason</v>
      </c>
      <c r="D1834" s="4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</row>
    <row r="1835" spans="1:26">
      <c r="A1835" s="1" t="s">
        <v>3566</v>
      </c>
      <c r="B1835" s="1" t="s">
        <v>3567</v>
      </c>
      <c r="C1835" s="1" t="str">
        <f ca="1">IFERROR(__xludf.DUMMYFUNCTION("GOOGLETRANSLATE(A1835,""zh"", ""en"")"),"Principle / principle")</f>
        <v>Principle / principle</v>
      </c>
      <c r="D1835" s="4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</row>
    <row r="1836" spans="1:26">
      <c r="A1836" s="1" t="s">
        <v>3568</v>
      </c>
      <c r="B1836" s="1" t="s">
        <v>3569</v>
      </c>
      <c r="C1836" s="1" t="str">
        <f ca="1">IFERROR(__xludf.DUMMYFUNCTION("GOOGLETRANSLATE(A1836,""zh"", ""en"")"),"Round / round light")</f>
        <v>Round / round light</v>
      </c>
      <c r="D1836" s="4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</row>
    <row r="1837" spans="1:26">
      <c r="A1837" s="1" t="s">
        <v>3570</v>
      </c>
      <c r="B1837" s="1" t="s">
        <v>3571</v>
      </c>
      <c r="C1837" s="1" t="str">
        <f ca="1">IFERROR(__xludf.DUMMYFUNCTION("GOOGLETRANSLATE(A1837,""zh"", ""en"")"),"Ballpoint pen / ballpoint pen")</f>
        <v>Ballpoint pen / ballpoint pen</v>
      </c>
      <c r="D1837" s="4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</row>
    <row r="1838" spans="1:26">
      <c r="A1838" s="1" t="s">
        <v>3572</v>
      </c>
      <c r="B1838" s="1" t="s">
        <v>3573</v>
      </c>
      <c r="C1838" s="1" t="str">
        <f ca="1">IFERROR(__xludf.DUMMYFUNCTION("GOOGLETRANSLATE(A1838,""zh"", ""en"")"),"Dean / Dean")</f>
        <v>Dean / Dean</v>
      </c>
      <c r="D1838" s="4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  <c r="Z1838" s="3"/>
    </row>
    <row r="1839" spans="1:26">
      <c r="A1839" s="1" t="s">
        <v>3574</v>
      </c>
      <c r="B1839" s="1" t="s">
        <v>3575</v>
      </c>
      <c r="C1839" s="1" t="str">
        <f ca="1">IFERROR(__xludf.DUMMYFUNCTION("GOOGLETRANSLATE(A1839,""zh"", ""en"")"),"courtyard")</f>
        <v>courtyard</v>
      </c>
      <c r="D1839" s="4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</row>
    <row r="1840" spans="1:26">
      <c r="A1840" s="1" t="s">
        <v>3576</v>
      </c>
      <c r="B1840" s="1" t="s">
        <v>3577</v>
      </c>
      <c r="C1840" s="1" t="str">
        <f ca="1">IFERROR(__xludf.DUMMYFUNCTION("GOOGLETRANSLATE(A1840,""zh"", ""en"")"),"Wish / wish")</f>
        <v>Wish / wish</v>
      </c>
      <c r="D1840" s="4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</row>
    <row r="1841" spans="1:26">
      <c r="A1841" s="1" t="s">
        <v>3578</v>
      </c>
      <c r="B1841" s="1" t="s">
        <v>3579</v>
      </c>
      <c r="C1841" s="1" t="str">
        <f ca="1">IFERROR(__xludf.DUMMYFUNCTION("GOOGLETRANSLATE(A1841,""zh"", ""en"")"),"Dating / date")</f>
        <v>Dating / date</v>
      </c>
      <c r="D1841" s="4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</row>
    <row r="1842" spans="1:26">
      <c r="A1842" s="1" t="s">
        <v>3580</v>
      </c>
      <c r="B1842" s="1" t="s">
        <v>3581</v>
      </c>
      <c r="C1842" s="1" t="str">
        <f ca="1">IFERROR(__xludf.DUMMYFUNCTION("GOOGLETRANSLATE(A1842,""zh"", ""en"")"),"Read / read")</f>
        <v>Read / read</v>
      </c>
      <c r="D1842" s="4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</row>
    <row r="1843" spans="1:26">
      <c r="A1843" s="1" t="s">
        <v>3582</v>
      </c>
      <c r="B1843" s="1" t="s">
        <v>3583</v>
      </c>
      <c r="C1843" s="1" t="str">
        <f ca="1">IFERROR(__xludf.DUMMYFUNCTION("GOOGLETRANSLATE(A1843,""zh"", ""en"")"),"Reading room / reading room")</f>
        <v>Reading room / reading room</v>
      </c>
      <c r="D1843" s="4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</row>
    <row r="1844" spans="1:26">
      <c r="A1844" s="1" t="s">
        <v>3584</v>
      </c>
      <c r="B1844" s="1" t="s">
        <v>3585</v>
      </c>
      <c r="C1844" s="1" t="str">
        <f ca="1">IFERROR(__xludf.DUMMYFUNCTION("GOOGLETRANSLATE(A1844,""zh"", ""en"")"),"The more ... more ...")</f>
        <v>The more ... more ...</v>
      </c>
      <c r="D1844" s="4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</row>
    <row r="1845" spans="1:26">
      <c r="A1845" s="1" t="s">
        <v>3586</v>
      </c>
      <c r="B1845" s="1" t="s">
        <v>3587</v>
      </c>
      <c r="C1845" s="1" t="str">
        <f ca="1">IFERROR(__xludf.DUMMYFUNCTION("GOOGLETRANSLATE(A1845,""zh"", ""en"")"),"More and more ... / More and more ...")</f>
        <v>More and more ... / More and more ...</v>
      </c>
      <c r="D1845" s="4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</row>
    <row r="1846" spans="1:26">
      <c r="A1846" s="1" t="s">
        <v>3588</v>
      </c>
      <c r="B1846" s="1" t="s">
        <v>3589</v>
      </c>
      <c r="C1846" s="1" t="str">
        <f ca="1">IFERROR(__xludf.DUMMYFUNCTION("GOOGLETRANSLATE(A1846,""zh"", ""en"")"),"Allow / allow")</f>
        <v>Allow / allow</v>
      </c>
      <c r="D1846" s="4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</row>
    <row r="1847" spans="1:26">
      <c r="A1847" s="1" t="s">
        <v>3590</v>
      </c>
      <c r="B1847" s="1" t="s">
        <v>3591</v>
      </c>
      <c r="C1847" s="1" t="str">
        <f ca="1">IFERROR(__xludf.DUMMYFUNCTION("GOOGLETRANSLATE(A1847,""zh"", ""en"")"),"Games / Games")</f>
        <v>Games / Games</v>
      </c>
      <c r="D1847" s="4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</row>
    <row r="1848" spans="1:26">
      <c r="A1848" s="1" t="s">
        <v>3592</v>
      </c>
      <c r="B1848" s="1" t="s">
        <v>3593</v>
      </c>
      <c r="C1848" s="1" t="str">
        <f ca="1">IFERROR(__xludf.DUMMYFUNCTION("GOOGLETRANSLATE(A1848,""zh"", ""en"")"),"Athletes / athletes")</f>
        <v>Athletes / athletes</v>
      </c>
      <c r="D1848" s="4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</row>
    <row r="1849" spans="1:26">
      <c r="A1849" s="1" t="s">
        <v>3594</v>
      </c>
      <c r="B1849" s="1" t="s">
        <v>3595</v>
      </c>
      <c r="C1849" s="1" t="str">
        <f ca="1">IFERROR(__xludf.DUMMYFUNCTION("GOOGLETRANSLATE(A1849,""zh"", ""en"")"),"Transport / transport")</f>
        <v>Transport / transport</v>
      </c>
      <c r="D1849" s="4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  <c r="Z1849" s="3"/>
    </row>
    <row r="1850" spans="1:26">
      <c r="A1850" s="1" t="s">
        <v>3596</v>
      </c>
      <c r="B1850" s="1" t="s">
        <v>3597</v>
      </c>
      <c r="C1850" s="1" t="str">
        <f ca="1">IFERROR(__xludf.DUMMYFUNCTION("GOOGLETRANSLATE(A1850,""zh"", ""en"")"),"Application / use")</f>
        <v>Application / use</v>
      </c>
      <c r="D1850" s="4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  <c r="Z1850" s="3"/>
    </row>
    <row r="1851" spans="1:26">
      <c r="A1851" s="1" t="s">
        <v>3598</v>
      </c>
      <c r="B1851" s="1" t="s">
        <v>3599</v>
      </c>
      <c r="C1851" s="1" t="str">
        <f ca="1">IFERROR(__xludf.DUMMYFUNCTION("GOOGLETRANSLATE(A1851,""zh"", ""en"")"),"Acrobatics")</f>
        <v>Acrobatics</v>
      </c>
      <c r="D1851" s="4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  <c r="Z1851" s="3"/>
    </row>
    <row r="1852" spans="1:26">
      <c r="A1852" s="1" t="s">
        <v>3600</v>
      </c>
      <c r="B1852" s="1" t="s">
        <v>3601</v>
      </c>
      <c r="C1852" s="1" t="str">
        <f ca="1">IFERROR(__xludf.DUMMYFUNCTION("GOOGLETRANSLATE(A1852,""zh"", ""en"")"),"Disaster / disaster")</f>
        <v>Disaster / disaster</v>
      </c>
      <c r="D1852" s="4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3"/>
    </row>
    <row r="1853" spans="1:26">
      <c r="A1853" s="1" t="s">
        <v>3602</v>
      </c>
      <c r="B1853" s="1" t="s">
        <v>3603</v>
      </c>
      <c r="C1853" s="1" t="str">
        <f ca="1">IFERROR(__xludf.DUMMYFUNCTION("GOOGLETRANSLATE(A1853,""zh"", ""en"")"),"Temporary / temporary")</f>
        <v>Temporary / temporary</v>
      </c>
      <c r="D1853" s="4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  <c r="Z1853" s="3"/>
    </row>
    <row r="1854" spans="1:26">
      <c r="A1854" s="1" t="s">
        <v>3604</v>
      </c>
      <c r="B1854" s="1" t="s">
        <v>3605</v>
      </c>
      <c r="C1854" s="1" t="str">
        <f ca="1">IFERROR(__xludf.DUMMYFUNCTION("GOOGLETRANSLATE(A1854,""zh"", ""en"")"),"Predictive /")</f>
        <v>Predictive /</v>
      </c>
      <c r="D1854" s="4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  <c r="Z1854" s="3"/>
    </row>
    <row r="1855" spans="1:26">
      <c r="A1855" s="1" t="s">
        <v>3606</v>
      </c>
      <c r="B1855" s="1" t="s">
        <v>3607</v>
      </c>
      <c r="C1855" s="1" t="str">
        <f ca="1">IFERROR(__xludf.DUMMYFUNCTION("GOOGLETRANSLATE(A1855,""zh"", ""en"")"),"Be")</f>
        <v>Be</v>
      </c>
      <c r="D1855" s="4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</row>
    <row r="1856" spans="1:26">
      <c r="A1856" s="1" t="s">
        <v>3608</v>
      </c>
      <c r="B1856" s="1" t="s">
        <v>3609</v>
      </c>
      <c r="C1856" s="1" t="str">
        <f ca="1">IFERROR(__xludf.DUMMYFUNCTION("GOOGLETRANSLATE(A1856,""zh"", ""en"")"),"suffer")</f>
        <v>suffer</v>
      </c>
      <c r="D1856" s="4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</row>
    <row r="1857" spans="1:26">
      <c r="A1857" s="1" t="s">
        <v>3610</v>
      </c>
      <c r="B1857" s="1" t="s">
        <v>3611</v>
      </c>
      <c r="C1857" s="1" t="str">
        <f ca="1">IFERROR(__xludf.DUMMYFUNCTION("GOOGLETRANSLATE(A1857,""zh"", ""en"")"),"bad")</f>
        <v>bad</v>
      </c>
      <c r="D1857" s="4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3"/>
    </row>
    <row r="1858" spans="1:26">
      <c r="A1858" s="1" t="s">
        <v>3612</v>
      </c>
      <c r="B1858" s="1" t="s">
        <v>3613</v>
      </c>
      <c r="C1858" s="1" t="str">
        <f ca="1">IFERROR(__xludf.DUMMYFUNCTION("GOOGLETRANSLATE(A1858,""zh"", ""en"")"),"Sentence")</f>
        <v>Sentence</v>
      </c>
      <c r="D1858" s="4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</row>
    <row r="1859" spans="1:26">
      <c r="A1859" s="1" t="s">
        <v>3614</v>
      </c>
      <c r="B1859" s="1" t="s">
        <v>3615</v>
      </c>
      <c r="C1859" s="1" t="str">
        <f ca="1">IFERROR(__xludf.DUMMYFUNCTION("GOOGLETRANSLATE(A1859,""zh"", ""en"")"),"Responsibility / responsibility")</f>
        <v>Responsibility / responsibility</v>
      </c>
      <c r="D1859" s="4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</row>
    <row r="1860" spans="1:26">
      <c r="A1860" s="1" t="s">
        <v>3616</v>
      </c>
      <c r="B1860" s="1" t="s">
        <v>3617</v>
      </c>
      <c r="C1860" s="1" t="str">
        <f ca="1">IFERROR(__xludf.DUMMYFUNCTION("GOOGLETRANSLATE(A1860,""zh"", ""en"")"),"Growth / growth")</f>
        <v>Growth / growth</v>
      </c>
      <c r="D1860" s="4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</row>
    <row r="1861" spans="1:26">
      <c r="A1861" s="1" t="s">
        <v>3618</v>
      </c>
      <c r="B1861" s="1" t="s">
        <v>3619</v>
      </c>
      <c r="C1861" s="1" t="str">
        <f ca="1">IFERROR(__xludf.DUMMYFUNCTION("GOOGLETRANSLATE(A1861,""zh"", ""en"")"),"display")</f>
        <v>display</v>
      </c>
      <c r="D1861" s="4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</row>
    <row r="1862" spans="1:26">
      <c r="A1862" s="1" t="s">
        <v>3620</v>
      </c>
      <c r="B1862" s="1" t="s">
        <v>3621</v>
      </c>
      <c r="C1862" s="1" t="str">
        <f ca="1">IFERROR(__xludf.DUMMYFUNCTION("GOOGLETRANSLATE(A1862,""zh"", ""en"")"),"Expand / expand")</f>
        <v>Expand / expand</v>
      </c>
      <c r="D1862" s="4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</row>
    <row r="1863" spans="1:26">
      <c r="A1863" s="1" t="s">
        <v>3622</v>
      </c>
      <c r="B1863" s="1" t="s">
        <v>3623</v>
      </c>
      <c r="C1863" s="1" t="str">
        <f ca="1">IFERROR(__xludf.DUMMYFUNCTION("GOOGLETRANSLATE(A1863,""zh"", ""en"")"),"Exhibition / Exhibition")</f>
        <v>Exhibition / Exhibition</v>
      </c>
      <c r="D1863" s="4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</row>
    <row r="1864" spans="1:26">
      <c r="A1864" s="1" t="s">
        <v>3624</v>
      </c>
      <c r="B1864" s="1" t="s">
        <v>3625</v>
      </c>
      <c r="C1864" s="1" t="str">
        <f ca="1">IFERROR(__xludf.DUMMYFUNCTION("GOOGLETRANSLATE(A1864,""zh"", ""en"")"),"Fighting / fighting")</f>
        <v>Fighting / fighting</v>
      </c>
      <c r="D1864" s="4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</row>
    <row r="1865" spans="1:26">
      <c r="A1865" s="1" t="s">
        <v>3626</v>
      </c>
      <c r="B1865" s="1" t="s">
        <v>3627</v>
      </c>
      <c r="C1865" s="1" t="str">
        <f ca="1">IFERROR(__xludf.DUMMYFUNCTION("GOOGLETRANSLATE(A1865,""zh"", ""en"")"),"Battle / defeat")</f>
        <v>Battle / defeat</v>
      </c>
      <c r="D1865" s="4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  <c r="Z1865" s="3"/>
    </row>
    <row r="1866" spans="1:26">
      <c r="A1866" s="1" t="s">
        <v>3628</v>
      </c>
      <c r="B1866" s="1" t="s">
        <v>3629</v>
      </c>
      <c r="C1866" s="1" t="str">
        <f ca="1">IFERROR(__xludf.DUMMYFUNCTION("GOOGLETRANSLATE(A1866,""zh"", ""en"")"),"Warrior / warrior")</f>
        <v>Warrior / warrior</v>
      </c>
      <c r="D1866" s="4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3"/>
    </row>
    <row r="1867" spans="1:26">
      <c r="A1867" s="1" t="s">
        <v>3630</v>
      </c>
      <c r="B1867" s="1" t="s">
        <v>3631</v>
      </c>
      <c r="C1867" s="1" t="str">
        <f ca="1">IFERROR(__xludf.DUMMYFUNCTION("GOOGLETRANSLATE(A1867,""zh"", ""en"")"),"War / war")</f>
        <v>War / war</v>
      </c>
      <c r="D1867" s="4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  <c r="Z1867" s="3"/>
    </row>
    <row r="1868" spans="1:26">
      <c r="A1868" s="1" t="s">
        <v>3632</v>
      </c>
      <c r="B1868" s="1" t="s">
        <v>3633</v>
      </c>
      <c r="C1868" s="1" t="str">
        <f ca="1">IFERROR(__xludf.DUMMYFUNCTION("GOOGLETRANSLATE(A1868,""zh"", ""en"")"),"husband")</f>
        <v>husband</v>
      </c>
      <c r="D1868" s="4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  <c r="Z1868" s="3"/>
    </row>
    <row r="1869" spans="1:26">
      <c r="A1869" s="1" t="s">
        <v>3634</v>
      </c>
      <c r="B1869" s="1" t="s">
        <v>3635</v>
      </c>
      <c r="C1869" s="1" t="str">
        <f ca="1">IFERROR(__xludf.DUMMYFUNCTION("GOOGLETRANSLATE(A1869,""zh"", ""en"")"),"entertain")</f>
        <v>entertain</v>
      </c>
      <c r="D1869" s="4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  <c r="Z1869" s="3"/>
    </row>
    <row r="1870" spans="1:26">
      <c r="A1870" s="1" t="s">
        <v>3636</v>
      </c>
      <c r="B1870" s="1" t="s">
        <v>3637</v>
      </c>
      <c r="C1870" s="1" t="str">
        <f ca="1">IFERROR(__xludf.DUMMYFUNCTION("GOOGLETRANSLATE(A1870,""zh"", ""en"")"),"Reception / Reception")</f>
        <v>Reception / Reception</v>
      </c>
      <c r="D1870" s="4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  <c r="Z1870" s="3"/>
    </row>
    <row r="1871" spans="1:26">
      <c r="A1871" s="1" t="s">
        <v>3638</v>
      </c>
      <c r="B1871" s="1" t="s">
        <v>3639</v>
      </c>
      <c r="C1871" s="1" t="str">
        <f ca="1">IFERROR(__xludf.DUMMYFUNCTION("GOOGLETRANSLATE(A1871,""zh"", ""en"")"),"call")</f>
        <v>call</v>
      </c>
      <c r="D1871" s="4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  <c r="Z1871" s="3"/>
    </row>
    <row r="1872" spans="1:26">
      <c r="A1872" s="1" t="s">
        <v>3640</v>
      </c>
      <c r="B1872" s="1" t="s">
        <v>3641</v>
      </c>
      <c r="C1872" s="1" t="str">
        <f ca="1">IFERROR(__xludf.DUMMYFUNCTION("GOOGLETRANSLATE(A1872,""zh"", ""en"")"),"Conveying / convening")</f>
        <v>Conveying / convening</v>
      </c>
      <c r="D1872" s="4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  <c r="Z1872" s="3"/>
    </row>
    <row r="1873" spans="1:26">
      <c r="A1873" s="1" t="s">
        <v>3642</v>
      </c>
      <c r="B1873" s="1" t="s">
        <v>3643</v>
      </c>
      <c r="C1873" s="1" t="str">
        <f ca="1">IFERROR(__xludf.DUMMYFUNCTION("GOOGLETRANSLATE(A1873,""zh"", ""en"")"),"as usual")</f>
        <v>as usual</v>
      </c>
      <c r="D1873" s="4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  <c r="Z1873" s="3"/>
    </row>
    <row r="1874" spans="1:26">
      <c r="A1874" s="1" t="s">
        <v>3644</v>
      </c>
      <c r="B1874" s="1" t="s">
        <v>3645</v>
      </c>
      <c r="C1874" s="1" t="str">
        <f ca="1">IFERROR(__xludf.DUMMYFUNCTION("GOOGLETRANSLATE(A1874,""zh"", ""en"")"),"photo")</f>
        <v>photo</v>
      </c>
      <c r="D1874" s="4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  <c r="Z1874" s="3"/>
    </row>
    <row r="1875" spans="1:26">
      <c r="A1875" s="1" t="s">
        <v>3646</v>
      </c>
      <c r="B1875" s="1" t="s">
        <v>3647</v>
      </c>
      <c r="C1875" s="1" t="str">
        <f ca="1">IFERROR(__xludf.DUMMYFUNCTION("GOOGLETRANSLATE(A1875,""zh"", ""en"")"),"Philosophy / Philosophy")</f>
        <v>Philosophy / Philosophy</v>
      </c>
      <c r="D1875" s="4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  <c r="Z1875" s="3"/>
    </row>
    <row r="1876" spans="1:26">
      <c r="A1876" s="1" t="s">
        <v>3648</v>
      </c>
      <c r="B1876" s="1" t="s">
        <v>3649</v>
      </c>
      <c r="C1876" s="1" t="str">
        <f ca="1">IFERROR(__xludf.DUMMYFUNCTION("GOOGLETRANSLATE(A1876,""zh"", ""en"")"),"This / here")</f>
        <v>This / here</v>
      </c>
      <c r="D1876" s="4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  <c r="Z1876" s="3"/>
    </row>
    <row r="1877" spans="1:26">
      <c r="A1877" s="1" t="s">
        <v>3650</v>
      </c>
      <c r="B1877" s="1" t="s">
        <v>3651</v>
      </c>
      <c r="C1877" s="1" t="str">
        <f ca="1">IFERROR(__xludf.DUMMYFUNCTION("GOOGLETRANSLATE(A1877,""zh"", ""en"")"),"For / targeted")</f>
        <v>For / targeted</v>
      </c>
      <c r="D1877" s="4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  <c r="Z1877" s="3"/>
    </row>
    <row r="1878" spans="1:26">
      <c r="A1878" s="1" t="s">
        <v>3652</v>
      </c>
      <c r="B1878" s="1" t="s">
        <v>3653</v>
      </c>
      <c r="C1878" s="1" t="str">
        <f ca="1">IFERROR(__xludf.DUMMYFUNCTION("GOOGLETRANSLATE(A1878,""zh"", ""en"")"),"truth")</f>
        <v>truth</v>
      </c>
      <c r="D1878" s="4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  <c r="Z1878" s="3"/>
    </row>
    <row r="1879" spans="1:26">
      <c r="A1879" s="1" t="s">
        <v>3654</v>
      </c>
      <c r="B1879" s="1" t="s">
        <v>3655</v>
      </c>
      <c r="C1879" s="1" t="str">
        <f ca="1">IFERROR(__xludf.DUMMYFUNCTION("GOOGLETRANSLATE(A1879,""zh"", ""en"")"),"Real / true")</f>
        <v>Real / true</v>
      </c>
      <c r="D1879" s="4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  <c r="Z1879" s="3"/>
    </row>
    <row r="1880" spans="1:26">
      <c r="A1880" s="1" t="s">
        <v>3656</v>
      </c>
      <c r="B1880" s="1" t="s">
        <v>3657</v>
      </c>
      <c r="C1880" s="1" t="str">
        <f ca="1">IFERROR(__xludf.DUMMYFUNCTION("GOOGLETRANSLATE(A1880,""zh"", ""en"")"),"Controversy / debate")</f>
        <v>Controversy / debate</v>
      </c>
      <c r="D1880" s="4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  <c r="Z1880" s="3"/>
    </row>
    <row r="1881" spans="1:26">
      <c r="A1881" s="1" t="s">
        <v>3658</v>
      </c>
      <c r="B1881" s="1" t="s">
        <v>3659</v>
      </c>
      <c r="C1881" s="1" t="str">
        <f ca="1">IFERROR(__xludf.DUMMYFUNCTION("GOOGLETRANSLATE(A1881,""zh"", ""en"")"),"Strive / strive")</f>
        <v>Strive / strive</v>
      </c>
      <c r="D1881" s="4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  <c r="Z1881" s="3"/>
    </row>
    <row r="1882" spans="1:26">
      <c r="A1882" s="1" t="s">
        <v>3660</v>
      </c>
      <c r="B1882" s="1" t="s">
        <v>3661</v>
      </c>
      <c r="C1882" s="1" t="str">
        <f ca="1">IFERROR(__xludf.DUMMYFUNCTION("GOOGLETRANSLATE(A1882,""zh"", ""en"")"),"Squaining / solicitation")</f>
        <v>Squaining / solicitation</v>
      </c>
      <c r="D1882" s="4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  <c r="Z1882" s="3"/>
    </row>
    <row r="1883" spans="1:26">
      <c r="A1883" s="1" t="s">
        <v>3662</v>
      </c>
      <c r="B1883" s="1" t="s">
        <v>3663</v>
      </c>
      <c r="C1883" s="1" t="str">
        <f ca="1">IFERROR(__xludf.DUMMYFUNCTION("GOOGLETRANSLATE(A1883,""zh"", ""en"")"),"Whole / whole")</f>
        <v>Whole / whole</v>
      </c>
      <c r="D1883" s="4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3"/>
      <c r="Z1883" s="3"/>
    </row>
    <row r="1884" spans="1:26">
      <c r="A1884" s="1" t="s">
        <v>3664</v>
      </c>
      <c r="B1884" s="1" t="s">
        <v>3665</v>
      </c>
      <c r="C1884" s="1" t="str">
        <f ca="1">IFERROR(__xludf.DUMMYFUNCTION("GOOGLETRANSLATE(A1884,""zh"", ""en"")"),"sort out")</f>
        <v>sort out</v>
      </c>
      <c r="D1884" s="4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3"/>
      <c r="Z1884" s="3"/>
    </row>
    <row r="1885" spans="1:26">
      <c r="A1885" s="1" t="s">
        <v>3666</v>
      </c>
      <c r="B1885" s="1" t="s">
        <v>3667</v>
      </c>
      <c r="C1885" s="1" t="str">
        <f ca="1">IFERROR(__xludf.DUMMYFUNCTION("GOOGLETRANSLATE(A1885,""zh"", ""en"")"),"normal")</f>
        <v>normal</v>
      </c>
      <c r="D1885" s="4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3"/>
      <c r="Z1885" s="3"/>
    </row>
    <row r="1886" spans="1:26">
      <c r="A1886" s="1" t="s">
        <v>3668</v>
      </c>
      <c r="B1886" s="1" t="s">
        <v>3669</v>
      </c>
      <c r="C1886" s="1" t="str">
        <f ca="1">IFERROR(__xludf.DUMMYFUNCTION("GOOGLETRANSLATE(A1886,""zh"", ""en"")"),"Just")</f>
        <v>Just</v>
      </c>
      <c r="D1886" s="4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  <c r="Z1886" s="3"/>
    </row>
    <row r="1887" spans="1:26">
      <c r="A1887" s="1" t="s">
        <v>3670</v>
      </c>
      <c r="B1887" s="1" t="s">
        <v>3671</v>
      </c>
      <c r="C1887" s="1" t="str">
        <f ca="1">IFERROR(__xludf.DUMMYFUNCTION("GOOGLETRANSLATE(A1887,""zh"", ""en"")"),"formal")</f>
        <v>formal</v>
      </c>
      <c r="D1887" s="4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  <c r="Z1887" s="3"/>
    </row>
    <row r="1888" spans="1:26">
      <c r="A1888" s="1" t="s">
        <v>3672</v>
      </c>
      <c r="B1888" s="1" t="s">
        <v>3673</v>
      </c>
      <c r="C1888" s="1" t="str">
        <f ca="1">IFERROR(__xludf.DUMMYFUNCTION("GOOGLETRANSLATE(A1888,""zh"", ""en"")"),"Proof / certificate")</f>
        <v>Proof / certificate</v>
      </c>
      <c r="D1888" s="4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  <c r="Z1888" s="3"/>
    </row>
    <row r="1889" spans="1:26">
      <c r="A1889" s="1" t="s">
        <v>3674</v>
      </c>
      <c r="B1889" s="1" t="s">
        <v>3675</v>
      </c>
      <c r="C1889" s="1" t="str">
        <f ca="1">IFERROR(__xludf.DUMMYFUNCTION("GOOGLETRANSLATE(A1889,""zh"", ""en"")"),"policy")</f>
        <v>policy</v>
      </c>
      <c r="D1889" s="4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  <c r="Z1889" s="3"/>
    </row>
    <row r="1890" spans="1:26">
      <c r="A1890" s="1" t="s">
        <v>3676</v>
      </c>
      <c r="B1890" s="1" t="s">
        <v>3677</v>
      </c>
      <c r="C1890" s="1" t="str">
        <f ca="1">IFERROR(__xludf.DUMMYFUNCTION("GOOGLETRANSLATE(A1890,""zh"", ""en"")"),"Thereafter / after")</f>
        <v>Thereafter / after</v>
      </c>
      <c r="D1890" s="4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  <c r="Z1890" s="3"/>
    </row>
    <row r="1891" spans="1:26">
      <c r="A1891" s="1" t="s">
        <v>3678</v>
      </c>
      <c r="B1891" s="1" t="s">
        <v>3679</v>
      </c>
      <c r="C1891" s="1" t="str">
        <f ca="1">IFERROR(__xludf.DUMMYFUNCTION("GOOGLETRANSLATE(A1891,""zh"", ""en"")"),"prior to")</f>
        <v>prior to</v>
      </c>
      <c r="D1891" s="4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  <c r="Z1891" s="3"/>
    </row>
    <row r="1892" spans="1:26">
      <c r="A1892" s="1" t="s">
        <v>3680</v>
      </c>
      <c r="B1892" s="1" t="s">
        <v>3681</v>
      </c>
      <c r="C1892" s="1" t="str">
        <f ca="1">IFERROR(__xludf.DUMMYFUNCTION("GOOGLETRANSLATE(A1892,""zh"", ""en"")"),"Above")</f>
        <v>Above</v>
      </c>
      <c r="D1892" s="4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  <c r="Z1892" s="3"/>
    </row>
    <row r="1893" spans="1:26">
      <c r="A1893" s="1" t="s">
        <v>3682</v>
      </c>
      <c r="B1893" s="1" t="s">
        <v>3683</v>
      </c>
      <c r="C1893" s="1" t="str">
        <f ca="1">IFERROR(__xludf.DUMMYFUNCTION("GOOGLETRANSLATE(A1893,""zh"", ""en"")"),"under")</f>
        <v>under</v>
      </c>
      <c r="D1893" s="4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  <c r="Z1893" s="3"/>
    </row>
    <row r="1894" spans="1:26">
      <c r="A1894" s="1" t="s">
        <v>3684</v>
      </c>
      <c r="B1894" s="1" t="s">
        <v>3685</v>
      </c>
      <c r="C1894" s="1" t="str">
        <f ca="1">IFERROR(__xludf.DUMMYFUNCTION("GOOGLETRANSLATE(A1894,""zh"", ""en"")"),"one")</f>
        <v>one</v>
      </c>
      <c r="D1894" s="4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  <c r="Z1894" s="3"/>
    </row>
    <row r="1895" spans="1:26">
      <c r="A1895" s="1" t="s">
        <v>3686</v>
      </c>
      <c r="B1895" s="1" t="s">
        <v>3687</v>
      </c>
      <c r="C1895" s="1" t="str">
        <f ca="1">IFERROR(__xludf.DUMMYFUNCTION("GOOGLETRANSLATE(A1895,""zh"", ""en"")"),"In")</f>
        <v>In</v>
      </c>
      <c r="D1895" s="4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  <c r="Z1895" s="3"/>
    </row>
    <row r="1896" spans="1:26">
      <c r="A1896" s="1" t="s">
        <v>3688</v>
      </c>
      <c r="B1896" s="1" t="s">
        <v>3689</v>
      </c>
      <c r="C1896" s="1" t="str">
        <f ca="1">IFERROR(__xludf.DUMMYFUNCTION("GOOGLETRANSLATE(A1896,""zh"", ""en"")"),"Support / support")</f>
        <v>Support / support</v>
      </c>
      <c r="D1896" s="4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 s="3"/>
      <c r="Z1896" s="3"/>
    </row>
    <row r="1897" spans="1:26">
      <c r="A1897" s="1" t="s">
        <v>3690</v>
      </c>
      <c r="B1897" s="1" t="s">
        <v>3691</v>
      </c>
      <c r="C1897" s="1" t="str">
        <f ca="1">IFERROR(__xludf.DUMMYFUNCTION("GOOGLETRANSLATE(A1897,""zh"", ""en"")"),"support")</f>
        <v>support</v>
      </c>
      <c r="D1897" s="4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  <c r="Z1897" s="3"/>
    </row>
    <row r="1898" spans="1:26">
      <c r="A1898" s="1" t="s">
        <v>3692</v>
      </c>
      <c r="B1898" s="1" t="s">
        <v>3693</v>
      </c>
      <c r="C1898" s="1" t="str">
        <f ca="1">IFERROR(__xludf.DUMMYFUNCTION("GOOGLETRANSLATE(A1898,""zh"", ""en"")"),"Execution / execution")</f>
        <v>Execution / execution</v>
      </c>
      <c r="D1898" s="4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 s="3"/>
      <c r="Z1898" s="3"/>
    </row>
    <row r="1899" spans="1:26">
      <c r="A1899" s="1" t="s">
        <v>3694</v>
      </c>
      <c r="B1899" s="1" t="s">
        <v>3695</v>
      </c>
      <c r="C1899" s="1" t="str">
        <f ca="1">IFERROR(__xludf.DUMMYFUNCTION("GOOGLETRANSLATE(A1899,""zh"", ""en"")"),"until")</f>
        <v>until</v>
      </c>
      <c r="D1899" s="4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 s="3"/>
      <c r="Z1899" s="3"/>
    </row>
    <row r="1900" spans="1:26">
      <c r="A1900" s="1" t="s">
        <v>3696</v>
      </c>
      <c r="B1900" s="1" t="s">
        <v>3697</v>
      </c>
      <c r="C1900" s="1" t="str">
        <f ca="1">IFERROR(__xludf.DUMMYFUNCTION("GOOGLETRANSLATE(A1900,""zh"", ""en"")"),"direct")</f>
        <v>direct</v>
      </c>
      <c r="D1900" s="4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  <c r="Z1900" s="3"/>
    </row>
    <row r="1901" spans="1:26">
      <c r="A1901" s="1" t="s">
        <v>3698</v>
      </c>
      <c r="B1901" s="1" t="s">
        <v>3699</v>
      </c>
      <c r="C1901" s="1" t="str">
        <f ca="1">IFERROR(__xludf.DUMMYFUNCTION("GOOGLETRANSLATE(A1901,""zh"", ""en"")"),"worth it")</f>
        <v>worth it</v>
      </c>
      <c r="D1901" s="4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  <c r="Z1901" s="3"/>
    </row>
    <row r="1902" spans="1:26">
      <c r="A1902" s="1" t="s">
        <v>3700</v>
      </c>
      <c r="B1902" s="1" t="s">
        <v>3701</v>
      </c>
      <c r="C1902" s="1" t="str">
        <f ca="1">IFERROR(__xludf.DUMMYFUNCTION("GOOGLETRANSLATE(A1902,""zh"", ""en"")"),"Workers / employees")</f>
        <v>Workers / employees</v>
      </c>
      <c r="D1902" s="4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  <c r="Z1902" s="3"/>
    </row>
    <row r="1903" spans="1:26">
      <c r="A1903" s="1" t="s">
        <v>3702</v>
      </c>
      <c r="B1903" s="1" t="s">
        <v>3703</v>
      </c>
      <c r="C1903" s="1" t="str">
        <f ca="1">IFERROR(__xludf.DUMMYFUNCTION("GOOGLETRANSLATE(A1903,""zh"", ""en"")"),"Occupation / occupation")</f>
        <v>Occupation / occupation</v>
      </c>
      <c r="D1903" s="4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  <c r="Y1903" s="3"/>
      <c r="Z1903" s="3"/>
    </row>
    <row r="1904" spans="1:26">
      <c r="A1904" s="1" t="s">
        <v>3704</v>
      </c>
      <c r="B1904" s="1" t="s">
        <v>3705</v>
      </c>
      <c r="C1904" s="1" t="str">
        <f ca="1">IFERROR(__xludf.DUMMYFUNCTION("GOOGLETRANSLATE(A1904,""zh"", ""en"")"),"plant")</f>
        <v>plant</v>
      </c>
      <c r="D1904" s="4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  <c r="Y1904" s="3"/>
      <c r="Z1904" s="3"/>
    </row>
    <row r="1905" spans="1:26">
      <c r="A1905" s="1" t="s">
        <v>3706</v>
      </c>
      <c r="B1905" s="1" t="s">
        <v>3707</v>
      </c>
      <c r="C1905" s="1" t="str">
        <f ca="1">IFERROR(__xludf.DUMMYFUNCTION("GOOGLETRANSLATE(A1905,""zh"", ""en"")"),"just")</f>
        <v>just</v>
      </c>
      <c r="D1905" s="4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  <c r="Y1905" s="3"/>
      <c r="Z1905" s="3"/>
    </row>
    <row r="1906" spans="1:26">
      <c r="A1906" s="1" t="s">
        <v>3708</v>
      </c>
      <c r="B1906" s="1" t="s">
        <v>3709</v>
      </c>
      <c r="C1906" s="1" t="str">
        <f ca="1">IFERROR(__xludf.DUMMYFUNCTION("GOOGLETRANSLATE(A1906,""zh"", ""en"")"),"as long as")</f>
        <v>as long as</v>
      </c>
      <c r="D1906" s="4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 s="3"/>
      <c r="Z1906" s="3"/>
    </row>
    <row r="1907" spans="1:26">
      <c r="A1907" s="1" t="s">
        <v>3710</v>
      </c>
      <c r="B1907" s="1" t="s">
        <v>3711</v>
      </c>
      <c r="C1907" s="1" t="str">
        <f ca="1">IFERROR(__xludf.DUMMYFUNCTION("GOOGLETRANSLATE(A1907,""zh"", ""en"")"),"only")</f>
        <v>only</v>
      </c>
      <c r="D1907" s="4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  <c r="Z1907" s="3"/>
    </row>
    <row r="1908" spans="1:26">
      <c r="A1908" s="1" t="s">
        <v>3712</v>
      </c>
      <c r="B1908" s="1" t="s">
        <v>3713</v>
      </c>
      <c r="C1908" s="1" t="str">
        <f ca="1">IFERROR(__xludf.DUMMYFUNCTION("GOOGLETRANSLATE(A1908,""zh"", ""en"")"),"Pointed out")</f>
        <v>Pointed out</v>
      </c>
      <c r="D1908" s="4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  <c r="Z1908" s="3"/>
    </row>
    <row r="1909" spans="1:26">
      <c r="A1909" s="1" t="s">
        <v>3714</v>
      </c>
      <c r="B1909" s="1" t="s">
        <v>3715</v>
      </c>
      <c r="C1909" s="1" t="str">
        <f ca="1">IFERROR(__xludf.DUMMYFUNCTION("GOOGLETRANSLATE(A1909,""zh"", ""en"")"),"Guide / guide")</f>
        <v>Guide / guide</v>
      </c>
      <c r="D1909" s="4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  <c r="Z1909" s="3"/>
    </row>
    <row r="1910" spans="1:26">
      <c r="A1910" s="1" t="s">
        <v>3716</v>
      </c>
      <c r="B1910" s="1" t="s">
        <v>3717</v>
      </c>
      <c r="C1910" s="1" t="str">
        <f ca="1">IFERROR(__xludf.DUMMYFUNCTION("GOOGLETRANSLATE(A1910,""zh"", ""en"")"),"Command / command")</f>
        <v>Command / command</v>
      </c>
      <c r="D1910" s="4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  <c r="Z1910" s="3"/>
    </row>
    <row r="1911" spans="1:26">
      <c r="A1911" s="1" t="s">
        <v>3718</v>
      </c>
      <c r="B1911" s="1" t="s">
        <v>3707</v>
      </c>
      <c r="C1911" s="1" t="str">
        <f ca="1">IFERROR(__xludf.DUMMYFUNCTION("GOOGLETRANSLATE(A1911,""zh"", ""en"")"),"Indicate")</f>
        <v>Indicate</v>
      </c>
      <c r="D1911" s="4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  <c r="Z1911" s="3"/>
    </row>
    <row r="1912" spans="1:26">
      <c r="A1912" s="1" t="s">
        <v>3719</v>
      </c>
      <c r="B1912" s="1" t="s">
        <v>3720</v>
      </c>
      <c r="C1912" s="1" t="str">
        <f ca="1">IFERROR(__xludf.DUMMYFUNCTION("GOOGLETRANSLATE(A1912,""zh"", ""en"")"),"to date")</f>
        <v>to date</v>
      </c>
      <c r="D1912" s="4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  <c r="Z1912" s="3"/>
    </row>
    <row r="1913" spans="1:26">
      <c r="A1913" s="1" t="s">
        <v>3721</v>
      </c>
      <c r="B1913" s="1" t="s">
        <v>3722</v>
      </c>
      <c r="C1913" s="1" t="str">
        <f ca="1">IFERROR(__xludf.DUMMYFUNCTION("GOOGLETRANSLATE(A1913,""zh"", ""en"")"),"at least")</f>
        <v>at least</v>
      </c>
      <c r="D1913" s="4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  <c r="Z1913" s="3"/>
    </row>
    <row r="1914" spans="1:26">
      <c r="A1914" s="1" t="s">
        <v>3723</v>
      </c>
      <c r="B1914" s="1" t="s">
        <v>3724</v>
      </c>
      <c r="C1914" s="1" t="str">
        <f ca="1">IFERROR(__xludf.DUMMYFUNCTION("GOOGLETRANSLATE(A1914,""zh"", ""en"")"),"Formulate / develop")</f>
        <v>Formulate / develop</v>
      </c>
      <c r="D1914" s="4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  <c r="Z1914" s="3"/>
    </row>
    <row r="1915" spans="1:26">
      <c r="A1915" s="1" t="s">
        <v>3725</v>
      </c>
      <c r="B1915" s="1" t="s">
        <v>3724</v>
      </c>
      <c r="C1915" s="1" t="str">
        <f ca="1">IFERROR(__xludf.DUMMYFUNCTION("GOOGLETRANSLATE(A1915,""zh"", ""en"")"),"Formulate")</f>
        <v>Formulate</v>
      </c>
      <c r="D1915" s="4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  <c r="Z1915" s="3"/>
    </row>
    <row r="1916" spans="1:26">
      <c r="A1916" s="1" t="s">
        <v>3726</v>
      </c>
      <c r="B1916" s="1" t="s">
        <v>3727</v>
      </c>
      <c r="C1916" s="1" t="str">
        <f ca="1">IFERROR(__xludf.DUMMYFUNCTION("GOOGLETRANSLATE(A1916,""zh"", ""en"")"),"system")</f>
        <v>system</v>
      </c>
      <c r="D1916" s="4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  <c r="Y1916" s="3"/>
      <c r="Z1916" s="3"/>
    </row>
    <row r="1917" spans="1:26">
      <c r="A1917" s="1" t="s">
        <v>3728</v>
      </c>
      <c r="B1917" s="1" t="s">
        <v>3729</v>
      </c>
      <c r="C1917" s="1" t="str">
        <f ca="1">IFERROR(__xludf.DUMMYFUNCTION("GOOGLETRANSLATE(A1917,""zh"", ""en"")"),"Manufacturing / manufacturing")</f>
        <v>Manufacturing / manufacturing</v>
      </c>
      <c r="D1917" s="4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  <c r="Y1917" s="3"/>
      <c r="Z1917" s="3"/>
    </row>
    <row r="1918" spans="1:26">
      <c r="A1918" s="1" t="s">
        <v>3730</v>
      </c>
      <c r="B1918" s="1" t="s">
        <v>3731</v>
      </c>
      <c r="C1918" s="1" t="str">
        <f ca="1">IFERROR(__xludf.DUMMYFUNCTION("GOOGLETRANSLATE(A1918,""zh"", ""en"")"),"Quality / quality")</f>
        <v>Quality / quality</v>
      </c>
      <c r="D1918" s="4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  <c r="Y1918" s="3"/>
      <c r="Z1918" s="3"/>
    </row>
    <row r="1919" spans="1:26">
      <c r="A1919" s="1" t="s">
        <v>3732</v>
      </c>
      <c r="B1919" s="1" t="s">
        <v>3733</v>
      </c>
      <c r="C1919" s="1" t="str">
        <f ca="1">IFERROR(__xludf.DUMMYFUNCTION("GOOGLETRANSLATE(A1919,""zh"", ""en"")"),"order")</f>
        <v>order</v>
      </c>
      <c r="D1919" s="4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3"/>
      <c r="Z1919" s="3"/>
    </row>
    <row r="1920" spans="1:26">
      <c r="A1920" s="1" t="s">
        <v>3734</v>
      </c>
      <c r="B1920" s="1" t="s">
        <v>3735</v>
      </c>
      <c r="C1920" s="1" t="str">
        <f ca="1">IFERROR(__xludf.DUMMYFUNCTION("GOOGLETRANSLATE(A1920,""zh"", ""en"")"),"Chinese food")</f>
        <v>Chinese food</v>
      </c>
      <c r="D1920" s="4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  <c r="Y1920" s="3"/>
      <c r="Z1920" s="3"/>
    </row>
    <row r="1921" spans="1:26">
      <c r="A1921" s="1" t="s">
        <v>3736</v>
      </c>
      <c r="B1921" s="1" t="s">
        <v>3737</v>
      </c>
      <c r="C1921" s="1" t="str">
        <f ca="1">IFERROR(__xludf.DUMMYFUNCTION("GOOGLETRANSLATE(A1921,""zh"", ""en"")"),"center")</f>
        <v>center</v>
      </c>
      <c r="D1921" s="4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  <c r="Z1921" s="3"/>
    </row>
    <row r="1922" spans="1:26">
      <c r="A1922" s="1" t="s">
        <v>3738</v>
      </c>
      <c r="B1922" s="1" t="s">
        <v>3739</v>
      </c>
      <c r="C1922" s="1" t="str">
        <f ca="1">IFERROR(__xludf.DUMMYFUNCTION("GOOGLETRANSLATE(A1922,""zh"", ""en"")"),"central")</f>
        <v>central</v>
      </c>
      <c r="D1922" s="4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  <c r="Z1922" s="3"/>
    </row>
    <row r="1923" spans="1:26">
      <c r="A1923" s="1" t="s">
        <v>3740</v>
      </c>
      <c r="B1923" s="1" t="s">
        <v>3741</v>
      </c>
      <c r="C1923" s="1" t="str">
        <f ca="1">IFERROR(__xludf.DUMMYFUNCTION("GOOGLETRANSLATE(A1923,""zh"", ""en"")"),"Chinese medicine / Chinese medicine")</f>
        <v>Chinese medicine / Chinese medicine</v>
      </c>
      <c r="D1923" s="4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  <c r="Z1923" s="3"/>
    </row>
    <row r="1924" spans="1:26">
      <c r="A1924" s="1" t="s">
        <v>3742</v>
      </c>
      <c r="B1924" s="1" t="s">
        <v>3743</v>
      </c>
      <c r="C1924" s="1" t="str">
        <f ca="1">IFERROR(__xludf.DUMMYFUNCTION("GOOGLETRANSLATE(A1924,""zh"", ""en"")"),"Final / finally")</f>
        <v>Final / finally</v>
      </c>
      <c r="D1924" s="4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  <c r="Z1924" s="3"/>
    </row>
    <row r="1925" spans="1:26">
      <c r="A1925" s="1" t="s">
        <v>3744</v>
      </c>
      <c r="B1925" s="1" t="s">
        <v>3745</v>
      </c>
      <c r="C1925" s="1" t="str">
        <f ca="1">IFERROR(__xludf.DUMMYFUNCTION("GOOGLETRANSLATE(A1925,""zh"", ""en"")"),"Seed / seed")</f>
        <v>Seed / seed</v>
      </c>
      <c r="D1925" s="4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  <c r="Z1925" s="3"/>
    </row>
    <row r="1926" spans="1:26">
      <c r="A1926" s="1" t="s">
        <v>3746</v>
      </c>
      <c r="B1926" s="1" t="s">
        <v>3747</v>
      </c>
      <c r="C1926" s="1" t="str">
        <f ca="1">IFERROR(__xludf.DUMMYFUNCTION("GOOGLETRANSLATE(A1926,""zh"", ""en"")"),"major")</f>
        <v>major</v>
      </c>
      <c r="D1926" s="4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  <c r="Z1926" s="3"/>
    </row>
    <row r="1927" spans="1:26">
      <c r="A1927" s="1" t="s">
        <v>3748</v>
      </c>
      <c r="B1927" s="1" t="s">
        <v>3749</v>
      </c>
      <c r="C1927" s="1" t="str">
        <f ca="1">IFERROR(__xludf.DUMMYFUNCTION("GOOGLETRANSLATE(A1927,""zh"", ""en"")"),"Key / key")</f>
        <v>Key / key</v>
      </c>
      <c r="D1927" s="4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  <c r="Y1927" s="3"/>
      <c r="Z1927" s="3"/>
    </row>
    <row r="1928" spans="1:26">
      <c r="A1928" s="1" t="s">
        <v>3750</v>
      </c>
      <c r="B1928" s="1" t="s">
        <v>3751</v>
      </c>
      <c r="C1928" s="1" t="str">
        <f ca="1">IFERROR(__xludf.DUMMYFUNCTION("GOOGLETRANSLATE(A1928,""zh"", ""en"")"),"weight")</f>
        <v>weight</v>
      </c>
      <c r="D1928" s="4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  <c r="Y1928" s="3"/>
      <c r="Z1928" s="3"/>
    </row>
    <row r="1929" spans="1:26">
      <c r="A1929" s="1" t="s">
        <v>3752</v>
      </c>
      <c r="B1929" s="1" t="s">
        <v>3753</v>
      </c>
      <c r="C1929" s="1" t="str">
        <f ca="1">IFERROR(__xludf.DUMMYFUNCTION("GOOGLETRANSLATE(A1929,""zh"", ""en"")"),"Pay attention to / pay attention")</f>
        <v>Pay attention to / pay attention</v>
      </c>
      <c r="D1929" s="4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  <c r="Y1929" s="3"/>
      <c r="Z1929" s="3"/>
    </row>
    <row r="1930" spans="1:26">
      <c r="A1930" s="1" t="s">
        <v>3754</v>
      </c>
      <c r="B1930" s="1" t="s">
        <v>3755</v>
      </c>
      <c r="C1930" s="1" t="str">
        <f ca="1">IFERROR(__xludf.DUMMYFUNCTION("GOOGLETRANSLATE(A1930,""zh"", ""en"")"),"thoughtful")</f>
        <v>thoughtful</v>
      </c>
      <c r="D1930" s="4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  <c r="Y1930" s="3"/>
      <c r="Z1930" s="3"/>
    </row>
    <row r="1931" spans="1:26">
      <c r="A1931" s="1" t="s">
        <v>3756</v>
      </c>
      <c r="B1931" s="1" t="s">
        <v>3757</v>
      </c>
      <c r="C1931" s="1" t="str">
        <f ca="1">IFERROR(__xludf.DUMMYFUNCTION("GOOGLETRANSLATE(A1931,""zh"", ""en"")"),"bamboo")</f>
        <v>bamboo</v>
      </c>
      <c r="D1931" s="4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  <c r="Y1931" s="3"/>
      <c r="Z1931" s="3"/>
    </row>
    <row r="1932" spans="1:26">
      <c r="A1932" s="1" t="s">
        <v>3758</v>
      </c>
      <c r="B1932" s="1" t="s">
        <v>3759</v>
      </c>
      <c r="C1932" s="1" t="str">
        <f ca="1">IFERROR(__xludf.DUMMYFUNCTION("GOOGLETRANSLATE(A1932,""zh"", ""en"")"),"Gradually")</f>
        <v>Gradually</v>
      </c>
      <c r="D1932" s="4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</row>
    <row r="1933" spans="1:26">
      <c r="A1933" s="1" t="s">
        <v>3760</v>
      </c>
      <c r="B1933" s="1" t="s">
        <v>3761</v>
      </c>
      <c r="C1933" s="1" t="str">
        <f ca="1">IFERROR(__xludf.DUMMYFUNCTION("GOOGLETRANSLATE(A1933,""zh"", ""en"")"),"Gradually / gradually")</f>
        <v>Gradually / gradually</v>
      </c>
      <c r="D1933" s="4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</row>
    <row r="1934" spans="1:26">
      <c r="A1934" s="1" t="s">
        <v>3762</v>
      </c>
      <c r="B1934" s="1" t="s">
        <v>3763</v>
      </c>
      <c r="C1934" s="1" t="str">
        <f ca="1">IFERROR(__xludf.DUMMYFUNCTION("GOOGLETRANSLATE(A1934,""zh"", ""en"")"),"Active / active")</f>
        <v>Active / active</v>
      </c>
      <c r="D1934" s="4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</row>
    <row r="1935" spans="1:26">
      <c r="A1935" s="1" t="s">
        <v>3764</v>
      </c>
      <c r="B1935" s="1" t="s">
        <v>3765</v>
      </c>
      <c r="C1935" s="1" t="str">
        <f ca="1">IFERROR(__xludf.DUMMYFUNCTION("GOOGLETRANSLATE(A1935,""zh"", ""en"")"),"Subjective / subjective")</f>
        <v>Subjective / subjective</v>
      </c>
      <c r="D1935" s="4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</row>
    <row r="1936" spans="1:26">
      <c r="A1936" s="1" t="s">
        <v>3766</v>
      </c>
      <c r="B1936" s="1" t="s">
        <v>3767</v>
      </c>
      <c r="C1936" s="1" t="str">
        <f ca="1">IFERROR(__xludf.DUMMYFUNCTION("GOOGLETRANSLATE(A1936,""zh"", ""en"")"),"the host")</f>
        <v>the host</v>
      </c>
      <c r="D1936" s="4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</row>
    <row r="1937" spans="1:26">
      <c r="A1937" s="1" t="s">
        <v>3768</v>
      </c>
      <c r="B1937" s="1" t="s">
        <v>3769</v>
      </c>
      <c r="C1937" s="1" t="str">
        <f ca="1">IFERROR(__xludf.DUMMYFUNCTION("GOOGLETRANSLATE(A1937,""zh"", ""en"")"),"director")</f>
        <v>director</v>
      </c>
      <c r="D1937" s="4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  <c r="Y1937" s="3"/>
      <c r="Z1937" s="3"/>
    </row>
    <row r="1938" spans="1:26">
      <c r="A1938" s="1" t="s">
        <v>3770</v>
      </c>
      <c r="B1938" s="1" t="s">
        <v>3771</v>
      </c>
      <c r="C1938" s="1" t="str">
        <f ca="1">IFERROR(__xludf.DUMMYFUNCTION("GOOGLETRANSLATE(A1938,""zh"", ""en"")"),"Chairman")</f>
        <v>Chairman</v>
      </c>
      <c r="D1938" s="4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  <c r="Y1938" s="3"/>
      <c r="Z1938" s="3"/>
    </row>
    <row r="1939" spans="1:26">
      <c r="A1939" s="1" t="s">
        <v>3772</v>
      </c>
      <c r="B1939" s="1" t="s">
        <v>3773</v>
      </c>
      <c r="C1939" s="1" t="str">
        <f ca="1">IFERROR(__xludf.DUMMYFUNCTION("GOOGLETRANSLATE(A1939,""zh"", ""en"")"),"Proposition / advocate")</f>
        <v>Proposition / advocate</v>
      </c>
      <c r="D1939" s="4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  <c r="Y1939" s="3"/>
      <c r="Z1939" s="3"/>
    </row>
    <row r="1940" spans="1:26">
      <c r="A1940" s="1" t="s">
        <v>3774</v>
      </c>
      <c r="B1940" s="1" t="s">
        <v>3775</v>
      </c>
      <c r="C1940" s="1" t="str">
        <f ca="1">IFERROR(__xludf.DUMMYFUNCTION("GOOGLETRANSLATE(A1940,""zh"", ""en"")"),"Hospitalization")</f>
        <v>Hospitalization</v>
      </c>
      <c r="D1940" s="4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  <c r="Y1940" s="3"/>
      <c r="Z1940" s="3"/>
    </row>
    <row r="1941" spans="1:26">
      <c r="A1941" s="1" t="s">
        <v>3776</v>
      </c>
      <c r="B1941" s="1" t="s">
        <v>3777</v>
      </c>
      <c r="C1941" s="1" t="str">
        <f ca="1">IFERROR(__xludf.DUMMYFUNCTION("GOOGLETRANSLATE(A1941,""zh"", ""en"")"),"Congratulations / congratulations")</f>
        <v>Congratulations / congratulations</v>
      </c>
      <c r="D1941" s="4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  <c r="Y1941" s="3"/>
      <c r="Z1941" s="3"/>
    </row>
    <row r="1942" spans="1:26">
      <c r="A1942" s="1" t="s">
        <v>3778</v>
      </c>
      <c r="B1942" s="1" t="s">
        <v>3779</v>
      </c>
      <c r="C1942" s="1" t="str">
        <f ca="1">IFERROR(__xludf.DUMMYFUNCTION("GOOGLETRANSLATE(A1942,""zh"", ""en"")"),"famous")</f>
        <v>famous</v>
      </c>
      <c r="D1942" s="4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  <c r="Y1942" s="3"/>
      <c r="Z1942" s="3"/>
    </row>
    <row r="1943" spans="1:26">
      <c r="A1943" s="1" t="s">
        <v>3780</v>
      </c>
      <c r="B1943" s="1" t="s">
        <v>3781</v>
      </c>
      <c r="C1943" s="1" t="str">
        <f ca="1">IFERROR(__xludf.DUMMYFUNCTION("GOOGLETRANSLATE(A1943,""zh"", ""en"")"),"book")</f>
        <v>book</v>
      </c>
      <c r="D1943" s="4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3"/>
      <c r="Z1943" s="3"/>
    </row>
    <row r="1944" spans="1:26">
      <c r="A1944" s="1" t="s">
        <v>3782</v>
      </c>
      <c r="B1944" s="1" t="s">
        <v>3783</v>
      </c>
      <c r="C1944" s="1" t="str">
        <f ca="1">IFERROR(__xludf.DUMMYFUNCTION("GOOGLETRANSLATE(A1944,""zh"", ""en"")"),"Grasp / grasp")</f>
        <v>Grasp / grasp</v>
      </c>
      <c r="D1944" s="4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  <c r="Y1944" s="3"/>
      <c r="Z1944" s="3"/>
    </row>
    <row r="1945" spans="1:26">
      <c r="A1945" s="1" t="s">
        <v>3784</v>
      </c>
      <c r="B1945" s="1" t="s">
        <v>3785</v>
      </c>
      <c r="C1945" s="1" t="str">
        <f ca="1">IFERROR(__xludf.DUMMYFUNCTION("GOOGLETRANSLATE(A1945,""zh"", ""en"")"),"Expert / expert")</f>
        <v>Expert / expert</v>
      </c>
      <c r="D1945" s="4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  <c r="Y1945" s="3"/>
      <c r="Z1945" s="3"/>
    </row>
    <row r="1946" spans="1:26">
      <c r="A1946" s="1" t="s">
        <v>3786</v>
      </c>
      <c r="B1946" s="1" t="s">
        <v>3787</v>
      </c>
      <c r="C1946" s="1" t="str">
        <f ca="1">IFERROR(__xludf.DUMMYFUNCTION("GOOGLETRANSLATE(A1946,""zh"", ""en"")"),"Special / specialized")</f>
        <v>Special / specialized</v>
      </c>
      <c r="D1946" s="4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</row>
    <row r="1947" spans="1:26">
      <c r="A1947" s="1" t="s">
        <v>3788</v>
      </c>
      <c r="B1947" s="1" t="s">
        <v>3789</v>
      </c>
      <c r="C1947" s="1" t="str">
        <f ca="1">IFERROR(__xludf.DUMMYFUNCTION("GOOGLETRANSLATE(A1947,""zh"", ""en"")"),"Concentrate / concentrate")</f>
        <v>Concentrate / concentrate</v>
      </c>
      <c r="D1947" s="4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</row>
    <row r="1948" spans="1:26">
      <c r="A1948" s="1" t="s">
        <v>3790</v>
      </c>
      <c r="B1948" s="1" t="s">
        <v>3791</v>
      </c>
      <c r="C1948" s="1" t="str">
        <f ca="1">IFERROR(__xludf.DUMMYFUNCTION("GOOGLETRANSLATE(A1948,""zh"", ""en"")"),"Professional / professional")</f>
        <v>Professional / professional</v>
      </c>
      <c r="D1948" s="4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</row>
    <row r="1949" spans="1:26">
      <c r="A1949" s="1" t="s">
        <v>3792</v>
      </c>
      <c r="B1949" s="1" t="s">
        <v>3793</v>
      </c>
      <c r="C1949" s="1" t="str">
        <f ca="1">IFERROR(__xludf.DUMMYFUNCTION("GOOGLETRANSLATE(A1949,""zh"", ""en"")"),"Transition / transformation")</f>
        <v>Transition / transformation</v>
      </c>
      <c r="D1949" s="4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</row>
    <row r="1950" spans="1:26">
      <c r="A1950" s="1" t="s">
        <v>3794</v>
      </c>
      <c r="B1950" s="1" t="s">
        <v>3795</v>
      </c>
      <c r="C1950" s="1" t="str">
        <f ca="1">IFERROR(__xludf.DUMMYFUNCTION("GOOGLETRANSLATE(A1950,""zh"", ""en"")"),"Reverse / tell")</f>
        <v>Reverse / tell</v>
      </c>
      <c r="D1950" s="4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  <c r="Y1950" s="3"/>
      <c r="Z1950" s="3"/>
    </row>
    <row r="1951" spans="1:26">
      <c r="A1951" s="1" t="s">
        <v>3796</v>
      </c>
      <c r="B1951" s="1" t="s">
        <v>3785</v>
      </c>
      <c r="C1951" s="1" t="str">
        <f ca="1">IFERROR(__xludf.DUMMYFUNCTION("GOOGLETRANSLATE(A1951,""zh"", ""en"")"),"Crop / crops")</f>
        <v>Crop / crops</v>
      </c>
      <c r="D1951" s="4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  <c r="Y1951" s="3"/>
      <c r="Z1951" s="3"/>
    </row>
    <row r="1952" spans="1:26">
      <c r="A1952" s="1" t="s">
        <v>3797</v>
      </c>
      <c r="B1952" s="1" t="s">
        <v>3798</v>
      </c>
      <c r="C1952" s="1" t="str">
        <f ca="1">IFERROR(__xludf.DUMMYFUNCTION("GOOGLETRANSLATE(A1952,""zh"", ""en"")"),"Solemn / solemn")</f>
        <v>Solemn / solemn</v>
      </c>
      <c r="D1952" s="4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  <c r="Y1952" s="3"/>
      <c r="Z1952" s="3"/>
    </row>
    <row r="1953" spans="1:26">
      <c r="A1953" s="1" t="s">
        <v>3799</v>
      </c>
      <c r="B1953" s="1" t="s">
        <v>3800</v>
      </c>
      <c r="C1953" s="1" t="str">
        <f ca="1">IFERROR(__xludf.DUMMYFUNCTION("GOOGLETRANSLATE(A1953,""zh"", ""en"")"),"Status / condition")</f>
        <v>Status / condition</v>
      </c>
      <c r="D1953" s="4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3"/>
      <c r="Z1953" s="3"/>
    </row>
    <row r="1954" spans="1:26">
      <c r="A1954" s="1" t="s">
        <v>3801</v>
      </c>
      <c r="B1954" s="1" t="s">
        <v>3802</v>
      </c>
      <c r="C1954" s="1" t="str">
        <f ca="1">IFERROR(__xludf.DUMMYFUNCTION("GOOGLETRANSLATE(A1954,""zh"", ""en"")"),"Status / status")</f>
        <v>Status / status</v>
      </c>
      <c r="D1954" s="4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  <c r="Y1954" s="3"/>
      <c r="Z1954" s="3"/>
    </row>
    <row r="1955" spans="1:26">
      <c r="A1955" s="1" t="s">
        <v>3803</v>
      </c>
      <c r="B1955" s="1" t="s">
        <v>3804</v>
      </c>
      <c r="C1955" s="1" t="str">
        <f ca="1">IFERROR(__xludf.DUMMYFUNCTION("GOOGLETRANSLATE(A1955,""zh"", ""en"")"),"Accurate / accurate")</f>
        <v>Accurate / accurate</v>
      </c>
      <c r="D1955" s="4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  <c r="Y1955" s="3"/>
      <c r="Z1955" s="3"/>
    </row>
    <row r="1956" spans="1:26">
      <c r="A1956" s="1" t="s">
        <v>3805</v>
      </c>
      <c r="B1956" s="1" t="s">
        <v>3806</v>
      </c>
      <c r="C1956" s="1" t="str">
        <f ca="1">IFERROR(__xludf.DUMMYFUNCTION("GOOGLETRANSLATE(A1956,""zh"", ""en"")"),"On time / on time")</f>
        <v>On time / on time</v>
      </c>
      <c r="D1956" s="4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  <c r="Y1956" s="3"/>
      <c r="Z1956" s="3"/>
    </row>
    <row r="1957" spans="1:26">
      <c r="A1957" s="1" t="s">
        <v>3807</v>
      </c>
      <c r="B1957" s="1" t="s">
        <v>3808</v>
      </c>
      <c r="C1957" s="1" t="str">
        <f ca="1">IFERROR(__xludf.DUMMYFUNCTION("GOOGLETRANSLATE(A1957,""zh"", ""en"")"),"Care / carefully")</f>
        <v>Care / carefully</v>
      </c>
      <c r="D1957" s="4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  <c r="Y1957" s="3"/>
      <c r="Z1957" s="3"/>
    </row>
    <row r="1958" spans="1:26">
      <c r="A1958" s="1" t="s">
        <v>3809</v>
      </c>
      <c r="B1958" s="1" t="s">
        <v>3810</v>
      </c>
      <c r="C1958" s="1" t="str">
        <f ca="1">IFERROR(__xludf.DUMMYFUNCTION("GOOGLETRANSLATE(A1958,""zh"", ""en"")"),"Data / information")</f>
        <v>Data / information</v>
      </c>
      <c r="D1958" s="4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  <c r="Y1958" s="3"/>
      <c r="Z1958" s="3"/>
    </row>
    <row r="1959" spans="1:26">
      <c r="A1959" s="1" t="s">
        <v>3811</v>
      </c>
      <c r="B1959" s="1" t="s">
        <v>3812</v>
      </c>
      <c r="C1959" s="1" t="str">
        <f ca="1">IFERROR(__xludf.DUMMYFUNCTION("GOOGLETRANSLATE(A1959,""zh"", ""en"")"),"Resource / resource")</f>
        <v>Resource / resource</v>
      </c>
      <c r="D1959" s="4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  <c r="Y1959" s="3"/>
      <c r="Z1959" s="3"/>
    </row>
    <row r="1960" spans="1:26">
      <c r="A1960" s="1" t="s">
        <v>3813</v>
      </c>
      <c r="B1960" s="1" t="s">
        <v>3814</v>
      </c>
      <c r="C1960" s="1" t="str">
        <f ca="1">IFERROR(__xludf.DUMMYFUNCTION("GOOGLETRANSLATE(A1960,""zh"", ""en"")"),"Sincere / since")</f>
        <v>Sincere / since</v>
      </c>
      <c r="D1960" s="4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  <c r="Y1960" s="3"/>
      <c r="Z1960" s="3"/>
    </row>
    <row r="1961" spans="1:26">
      <c r="A1961" s="1" t="s">
        <v>3815</v>
      </c>
      <c r="B1961" s="1" t="s">
        <v>3816</v>
      </c>
      <c r="C1961" s="1" t="str">
        <f ca="1">IFERROR(__xludf.DUMMYFUNCTION("GOOGLETRANSLATE(A1961,""zh"", ""en"")"),"Automatic / automatic")</f>
        <v>Automatic / automatic</v>
      </c>
      <c r="D1961" s="4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  <c r="Y1961" s="3"/>
      <c r="Z1961" s="3"/>
    </row>
    <row r="1962" spans="1:26">
      <c r="A1962" s="1" t="s">
        <v>3817</v>
      </c>
      <c r="B1962" s="1" t="s">
        <v>3818</v>
      </c>
      <c r="C1962" s="1" t="str">
        <f ca="1">IFERROR(__xludf.DUMMYFUNCTION("GOOGLETRANSLATE(A1962,""zh"", ""en"")"),"Self-funded / self-funded")</f>
        <v>Self-funded / self-funded</v>
      </c>
      <c r="D1962" s="4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  <c r="Y1962" s="3"/>
      <c r="Z1962" s="3"/>
    </row>
    <row r="1963" spans="1:26">
      <c r="A1963" s="1" t="s">
        <v>3819</v>
      </c>
      <c r="B1963" s="1" t="s">
        <v>3820</v>
      </c>
      <c r="C1963" s="1" t="str">
        <f ca="1">IFERROR(__xludf.DUMMYFUNCTION("GOOGLETRANSLATE(A1963,""zh"", ""en"")"),"Conscious / consciousness")</f>
        <v>Conscious / consciousness</v>
      </c>
      <c r="D1963" s="4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  <c r="Y1963" s="3"/>
      <c r="Z1963" s="3"/>
    </row>
    <row r="1964" spans="1:26">
      <c r="A1964" s="1" t="s">
        <v>3821</v>
      </c>
      <c r="B1964" s="1" t="s">
        <v>3822</v>
      </c>
      <c r="C1964" s="1" t="str">
        <f ca="1">IFERROR(__xludf.DUMMYFUNCTION("GOOGLETRANSLATE(A1964,""zh"", ""en"")"),"natural")</f>
        <v>natural</v>
      </c>
      <c r="D1964" s="4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  <c r="Y1964" s="3"/>
      <c r="Z1964" s="3"/>
    </row>
    <row r="1965" spans="1:26">
      <c r="A1965" s="1" t="s">
        <v>3823</v>
      </c>
      <c r="B1965" s="1" t="s">
        <v>3824</v>
      </c>
      <c r="C1965" s="1" t="str">
        <f ca="1">IFERROR(__xludf.DUMMYFUNCTION("GOOGLETRANSLATE(A1965,""zh"", ""en"")"),"self")</f>
        <v>self</v>
      </c>
      <c r="D1965" s="4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  <c r="Y1965" s="3"/>
      <c r="Z1965" s="3"/>
    </row>
    <row r="1966" spans="1:26">
      <c r="A1966" s="1" t="s">
        <v>3825</v>
      </c>
      <c r="B1966" s="1" t="s">
        <v>3826</v>
      </c>
      <c r="C1966" s="1" t="str">
        <f ca="1">IFERROR(__xludf.DUMMYFUNCTION("GOOGLETRANSLATE(A1966,""zh"", ""en"")"),"Self-study / self-study")</f>
        <v>Self-study / self-study</v>
      </c>
      <c r="D1966" s="4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  <c r="Y1966" s="3"/>
      <c r="Z1966" s="3"/>
    </row>
    <row r="1967" spans="1:26">
      <c r="A1967" s="1" t="s">
        <v>3827</v>
      </c>
      <c r="B1967" s="1" t="s">
        <v>3828</v>
      </c>
      <c r="C1967" s="1" t="str">
        <f ca="1">IFERROR(__xludf.DUMMYFUNCTION("GOOGLETRANSLATE(A1967,""zh"", ""en"")"),"free")</f>
        <v>free</v>
      </c>
      <c r="D1967" s="4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  <c r="Y1967" s="3"/>
      <c r="Z1967" s="3"/>
    </row>
    <row r="1968" spans="1:26">
      <c r="A1968" s="1" t="s">
        <v>3829</v>
      </c>
      <c r="B1968" s="1" t="s">
        <v>3830</v>
      </c>
      <c r="C1968" s="1" t="str">
        <f ca="1">IFERROR(__xludf.DUMMYFUNCTION("GOOGLETRANSLATE(A1968,""zh"", ""en"")"),"Comprehensive / comprehensive")</f>
        <v>Comprehensive / comprehensive</v>
      </c>
      <c r="D1968" s="4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  <c r="Y1968" s="3"/>
      <c r="Z1968" s="3"/>
    </row>
    <row r="1969" spans="1:26">
      <c r="A1969" s="1" t="s">
        <v>3831</v>
      </c>
      <c r="B1969" s="1" t="s">
        <v>3832</v>
      </c>
      <c r="C1969" s="1" t="str">
        <f ca="1">IFERROR(__xludf.DUMMYFUNCTION("GOOGLETRANSLATE(A1969,""zh"", ""en"")"),"Summary / summary")</f>
        <v>Summary / summary</v>
      </c>
      <c r="D1969" s="4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  <c r="Y1969" s="3"/>
      <c r="Z1969" s="3"/>
    </row>
    <row r="1970" spans="1:26">
      <c r="A1970" s="1" t="s">
        <v>3833</v>
      </c>
      <c r="B1970" s="1" t="s">
        <v>3834</v>
      </c>
      <c r="C1970" s="1" t="str">
        <f ca="1">IFERROR(__xludf.DUMMYFUNCTION("GOOGLETRANSLATE(A1970,""zh"", ""en"")"),"Prime Minister / Prime Minister")</f>
        <v>Prime Minister / Prime Minister</v>
      </c>
      <c r="D1970" s="4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  <c r="Y1970" s="3"/>
      <c r="Z1970" s="3"/>
    </row>
    <row r="1971" spans="1:26">
      <c r="A1971" s="1" t="s">
        <v>3835</v>
      </c>
      <c r="B1971" s="1" t="s">
        <v>3836</v>
      </c>
      <c r="C1971" s="1" t="str">
        <f ca="1">IFERROR(__xludf.DUMMYFUNCTION("GOOGLETRANSLATE(A1971,""zh"", ""en"")"),"President / President")</f>
        <v>President / President</v>
      </c>
      <c r="D1971" s="4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3"/>
      <c r="Z1971" s="3"/>
    </row>
    <row r="1972" spans="1:26">
      <c r="A1972" s="1" t="s">
        <v>3837</v>
      </c>
      <c r="B1972" s="1" t="s">
        <v>3838</v>
      </c>
      <c r="C1972" s="1" t="str">
        <f ca="1">IFERROR(__xludf.DUMMYFUNCTION("GOOGLETRANSLATE(A1972,""zh"", ""en"")"),"aisle")</f>
        <v>aisle</v>
      </c>
      <c r="D1972" s="4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  <c r="Y1972" s="3"/>
      <c r="Z1972" s="3"/>
    </row>
    <row r="1973" spans="1:26">
      <c r="A1973" s="1" t="s">
        <v>3839</v>
      </c>
      <c r="B1973" s="1" t="s">
        <v>3840</v>
      </c>
      <c r="C1973" s="1" t="str">
        <f ca="1">IFERROR(__xludf.DUMMYFUNCTION("GOOGLETRANSLATE(A1973,""zh"", ""en"")"),"Drilling / Drilling")</f>
        <v>Drilling / Drilling</v>
      </c>
      <c r="D1973" s="4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  <c r="Y1973" s="3"/>
      <c r="Z1973" s="3"/>
    </row>
    <row r="1974" spans="1:26">
      <c r="A1974" s="1" t="s">
        <v>3841</v>
      </c>
      <c r="B1974" s="1" t="s">
        <v>3842</v>
      </c>
      <c r="C1974" s="1" t="str">
        <f ca="1">IFERROR(__xludf.DUMMYFUNCTION("GOOGLETRANSLATE(A1974,""zh"", ""en"")"),"the best")</f>
        <v>the best</v>
      </c>
      <c r="D1974" s="4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  <c r="Y1974" s="3"/>
      <c r="Z1974" s="3"/>
    </row>
    <row r="1975" spans="1:26">
      <c r="A1975" s="1" t="s">
        <v>3843</v>
      </c>
      <c r="B1975" s="1" t="s">
        <v>3844</v>
      </c>
      <c r="C1975" s="1" t="str">
        <f ca="1">IFERROR(__xludf.DUMMYFUNCTION("GOOGLETRANSLATE(A1975,""zh"", ""en"")"),"respect")</f>
        <v>respect</v>
      </c>
      <c r="D1975" s="4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  <c r="Y1975" s="3"/>
      <c r="Z1975" s="3"/>
    </row>
    <row r="1976" spans="1:26">
      <c r="A1976" s="1" t="s">
        <v>3845</v>
      </c>
      <c r="B1976" s="1" t="s">
        <v>3846</v>
      </c>
      <c r="C1976" s="1" t="str">
        <f ca="1">IFERROR(__xludf.DUMMYFUNCTION("GOOGLETRANSLATE(A1976,""zh"", ""en"")"),"comply with")</f>
        <v>comply with</v>
      </c>
      <c r="D1976" s="4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  <c r="Y1976" s="3"/>
      <c r="Z1976" s="3"/>
    </row>
    <row r="1977" spans="1:26">
      <c r="A1977" s="1" t="s">
        <v>3847</v>
      </c>
      <c r="B1977" s="1" t="s">
        <v>3848</v>
      </c>
      <c r="C1977" s="1" t="str">
        <f ca="1">IFERROR(__xludf.DUMMYFUNCTION("GOOGLETRANSLATE(A1977,""zh"", ""en"")"),"Left / left")</f>
        <v>Left / left</v>
      </c>
      <c r="D1977" s="4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  <c r="Y1977" s="3"/>
      <c r="Z1977" s="3"/>
    </row>
    <row r="1978" spans="1:26">
      <c r="A1978" s="1" t="s">
        <v>3849</v>
      </c>
      <c r="B1978" s="1" t="s">
        <v>3850</v>
      </c>
      <c r="C1978" s="1" t="str">
        <f ca="1">IFERROR(__xludf.DUMMYFUNCTION("GOOGLETRANSLATE(A1978,""zh"", ""en"")"),"about")</f>
        <v>about</v>
      </c>
      <c r="D1978" s="4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  <c r="Y1978" s="3"/>
      <c r="Z1978" s="3"/>
    </row>
    <row r="1979" spans="1:26">
      <c r="A1979" s="1" t="s">
        <v>3851</v>
      </c>
      <c r="B1979" s="1" t="s">
        <v>3852</v>
      </c>
      <c r="C1979" s="1" t="str">
        <f ca="1">IFERROR(__xludf.DUMMYFUNCTION("GOOGLETRANSLATE(A1979,""zh"", ""en"")"),"writer")</f>
        <v>writer</v>
      </c>
      <c r="D1979" s="4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  <c r="Y1979" s="3"/>
      <c r="Z1979" s="3"/>
    </row>
    <row r="1980" spans="1:26">
      <c r="A1980" s="1" t="s">
        <v>3853</v>
      </c>
      <c r="B1980" s="1" t="s">
        <v>3854</v>
      </c>
      <c r="C1980" s="1" t="str">
        <f ca="1">IFERROR(__xludf.DUMMYFUNCTION("GOOGLETRANSLATE(A1980,""zh"", ""en"")"),"works")</f>
        <v>works</v>
      </c>
      <c r="D1980" s="4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  <c r="Y1980" s="3"/>
      <c r="Z1980" s="3"/>
    </row>
    <row r="1981" spans="1:26">
      <c r="A1981" s="1" t="s">
        <v>3855</v>
      </c>
      <c r="B1981" s="1" t="s">
        <v>3856</v>
      </c>
      <c r="C1981" s="1" t="str">
        <f ca="1">IFERROR(__xludf.DUMMYFUNCTION("GOOGLETRANSLATE(A1981,""zh"", ""en"")"),"As / as")</f>
        <v>As / as</v>
      </c>
      <c r="D1981" s="4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  <c r="Y1981" s="3"/>
      <c r="Z1981" s="3"/>
    </row>
    <row r="1982" spans="1:26">
      <c r="A1982" s="1" t="s">
        <v>3857</v>
      </c>
      <c r="B1982" s="1" t="s">
        <v>3858</v>
      </c>
      <c r="C1982" s="1" t="str">
        <f ca="1">IFERROR(__xludf.DUMMYFUNCTION("GOOGLETRANSLATE(A1982,""zh"", ""en"")"),"composition")</f>
        <v>composition</v>
      </c>
      <c r="D1982" s="4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  <c r="Y1982" s="3"/>
      <c r="Z1982" s="3"/>
    </row>
    <row r="1983" spans="1:26">
      <c r="A1983" s="1" t="s">
        <v>3859</v>
      </c>
      <c r="B1983" s="1" t="s">
        <v>3860</v>
      </c>
      <c r="C1983" s="1" t="str">
        <f ca="1">IFERROR(__xludf.DUMMYFUNCTION("GOOGLETRANSLATE(A1983,""zh"", ""en"")"),"effect")</f>
        <v>effect</v>
      </c>
      <c r="D1983" s="4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  <c r="Y1983" s="3"/>
      <c r="Z1983" s="3"/>
    </row>
    <row r="1984" spans="1:26">
      <c r="A1984" s="1" t="s">
        <v>3861</v>
      </c>
      <c r="B1984" s="1" t="s">
        <v>3862</v>
      </c>
      <c r="C1984" s="1" t="str">
        <f ca="1">IFERROR(__xludf.DUMMYFUNCTION("GOOGLETRANSLATE(A1984,""zh"", ""en"")"),"Author")</f>
        <v>Author</v>
      </c>
      <c r="D1984" s="4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  <c r="Y1984" s="3"/>
      <c r="Z1984" s="3"/>
    </row>
    <row r="1985" spans="1:26">
      <c r="A1985" s="1" t="s">
        <v>3863</v>
      </c>
      <c r="B1985" s="1" t="s">
        <v>3864</v>
      </c>
      <c r="C1985" s="1" t="str">
        <f ca="1">IFERROR(__xludf.DUMMYFUNCTION("GOOGLETRANSLATE(A1985,""zh"", ""en"")"),"Sit")</f>
        <v>Sit</v>
      </c>
      <c r="D1985" s="4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  <c r="Y1985" s="3"/>
      <c r="Z1985" s="3"/>
    </row>
    <row r="1986" spans="1:26">
      <c r="A1986" s="1" t="s">
        <v>3865</v>
      </c>
      <c r="B1986" s="1" t="s">
        <v>3866</v>
      </c>
      <c r="C1986" s="1" t="str">
        <f ca="1">IFERROR(__xludf.DUMMYFUNCTION("GOOGLETRANSLATE(A1986,""zh"", ""en"")"),"Talk / talk")</f>
        <v>Talk / talk</v>
      </c>
      <c r="D1986" s="4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  <c r="Y1986" s="3"/>
      <c r="Z1986" s="3"/>
    </row>
    <row r="1987" spans="1:26">
      <c r="A1987" s="1" t="s">
        <v>3867</v>
      </c>
      <c r="B1987" s="1" t="s">
        <v>3868</v>
      </c>
      <c r="C1987" s="1" t="str">
        <f ca="1">IFERROR(__xludf.DUMMYFUNCTION("GOOGLETRANSLATE(A1987,""zh"", ""en"")"),"seat")</f>
        <v>seat</v>
      </c>
      <c r="D1987" s="4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3"/>
      <c r="Z1987" s="3"/>
    </row>
    <row r="1988" spans="1:26">
      <c r="A1988" s="1" t="s">
        <v>3869</v>
      </c>
      <c r="B1988" s="1" t="s">
        <v>3870</v>
      </c>
      <c r="C1988" s="1" t="str">
        <f ca="1">IFERROR(__xludf.DUMMYFUNCTION("GOOGLETRANSLATE(A1988,""zh"", ""en"")"),"practice")</f>
        <v>practice</v>
      </c>
      <c r="D1988" s="4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  <c r="Y1988" s="3"/>
      <c r="Z1988" s="3"/>
    </row>
    <row r="1989" spans="1:26">
      <c r="A1989" s="1" t="s">
        <v>3871</v>
      </c>
      <c r="B1989" s="1" t="s">
        <v>3872</v>
      </c>
      <c r="C1989" s="1" t="str">
        <f ca="1">IFERROR(__xludf.DUMMYFUNCTION("GOOGLETRANSLATE(A1989,""zh"", ""en"")"),"Guest")</f>
        <v>Guest</v>
      </c>
      <c r="D1989" s="4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  <c r="Y1989" s="3"/>
      <c r="Z1989" s="3"/>
    </row>
    <row r="1990" spans="1:26">
      <c r="A1990" s="1" t="s">
        <v>3873</v>
      </c>
      <c r="B1990" s="1" t="s">
        <v>3874</v>
      </c>
      <c r="C1990" s="1" t="str">
        <f ca="1">IFERROR(__xludf.DUMMYFUNCTION("GOOGLETRANSLATE(A1990,""zh"", ""en"")"),"Dream / dream")</f>
        <v>Dream / dream</v>
      </c>
      <c r="D1990" s="4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  <c r="Y1990" s="3"/>
      <c r="Z1990" s="3"/>
    </row>
  </sheetData>
  <hyperlinks>
    <hyperlink ref="A2" r:id="rId1" location="Chinese" xr:uid="{00000000-0004-0000-0000-000000000000}"/>
    <hyperlink ref="A3" r:id="rId2" location="Chinese" xr:uid="{00000000-0004-0000-0000-000001000000}"/>
    <hyperlink ref="A4" r:id="rId3" location="Chinese" xr:uid="{00000000-0004-0000-0000-000002000000}"/>
    <hyperlink ref="A5" r:id="rId4" location="Chinese" xr:uid="{00000000-0004-0000-0000-000003000000}"/>
    <hyperlink ref="A6" r:id="rId5" location="Chinese" xr:uid="{00000000-0004-0000-0000-000004000000}"/>
    <hyperlink ref="A7" r:id="rId6" location="Chinese" xr:uid="{00000000-0004-0000-0000-000005000000}"/>
    <hyperlink ref="A8" r:id="rId7" location="Chinese" xr:uid="{00000000-0004-0000-0000-000006000000}"/>
    <hyperlink ref="A9" r:id="rId8" location="Chinese" xr:uid="{00000000-0004-0000-0000-000007000000}"/>
    <hyperlink ref="A10" r:id="rId9" location="Chinese" xr:uid="{00000000-0004-0000-0000-000008000000}"/>
    <hyperlink ref="A11" r:id="rId10" location="Chinese" xr:uid="{00000000-0004-0000-0000-000009000000}"/>
    <hyperlink ref="A12" r:id="rId11" location="Chinese" xr:uid="{00000000-0004-0000-0000-00000A000000}"/>
    <hyperlink ref="A13" r:id="rId12" location="Chinese" xr:uid="{00000000-0004-0000-0000-00000B000000}"/>
    <hyperlink ref="A14" r:id="rId13" location="Chinese" xr:uid="{00000000-0004-0000-0000-00000C000000}"/>
    <hyperlink ref="A15" r:id="rId14" location="Chinese" xr:uid="{00000000-0004-0000-0000-00000D000000}"/>
    <hyperlink ref="A16" r:id="rId15" location="Chinese" xr:uid="{00000000-0004-0000-0000-00000E000000}"/>
    <hyperlink ref="A17" r:id="rId16" location="Chinese" xr:uid="{00000000-0004-0000-0000-00000F000000}"/>
    <hyperlink ref="A18" r:id="rId17" location="Chinese" xr:uid="{00000000-0004-0000-0000-000010000000}"/>
    <hyperlink ref="A19" r:id="rId18" location="Chinese" xr:uid="{00000000-0004-0000-0000-000011000000}"/>
    <hyperlink ref="A20" r:id="rId19" location="Chinese" xr:uid="{00000000-0004-0000-0000-000012000000}"/>
    <hyperlink ref="A21" r:id="rId20" location="Chinese" xr:uid="{00000000-0004-0000-0000-000013000000}"/>
    <hyperlink ref="A22" r:id="rId21" location="Chinese" xr:uid="{00000000-0004-0000-0000-000014000000}"/>
    <hyperlink ref="A23" r:id="rId22" location="Chinese" xr:uid="{00000000-0004-0000-0000-000015000000}"/>
    <hyperlink ref="A24" r:id="rId23" location="Chinese" xr:uid="{00000000-0004-0000-0000-000016000000}"/>
    <hyperlink ref="A25" r:id="rId24" location="Chinese" xr:uid="{00000000-0004-0000-0000-000017000000}"/>
    <hyperlink ref="A26" r:id="rId25" location="Chinese" xr:uid="{00000000-0004-0000-0000-000018000000}"/>
    <hyperlink ref="A27" r:id="rId26" location="Chinese" xr:uid="{00000000-0004-0000-0000-000019000000}"/>
    <hyperlink ref="A28" r:id="rId27" location="Chinese" xr:uid="{00000000-0004-0000-0000-00001A000000}"/>
    <hyperlink ref="A29" r:id="rId28" location="Chinese" xr:uid="{00000000-0004-0000-0000-00001B000000}"/>
    <hyperlink ref="A30" r:id="rId29" location="Chinese" xr:uid="{00000000-0004-0000-0000-00001C000000}"/>
    <hyperlink ref="A31" r:id="rId30" location="Chinese" xr:uid="{00000000-0004-0000-0000-00001D000000}"/>
    <hyperlink ref="A32" r:id="rId31" location="Chinese" xr:uid="{00000000-0004-0000-0000-00001E000000}"/>
    <hyperlink ref="A33" r:id="rId32" location="Chinese" xr:uid="{00000000-0004-0000-0000-00001F000000}"/>
    <hyperlink ref="A34" r:id="rId33" location="Chinese" xr:uid="{00000000-0004-0000-0000-000020000000}"/>
    <hyperlink ref="A35" r:id="rId34" location="Chinese" xr:uid="{00000000-0004-0000-0000-000021000000}"/>
    <hyperlink ref="A36" r:id="rId35" location="Chinese" xr:uid="{00000000-0004-0000-0000-000022000000}"/>
    <hyperlink ref="A37" r:id="rId36" location="Chinese" xr:uid="{00000000-0004-0000-0000-000023000000}"/>
    <hyperlink ref="A38" r:id="rId37" location="Chinese" xr:uid="{00000000-0004-0000-0000-000024000000}"/>
    <hyperlink ref="A39" r:id="rId38" location="Chinese" xr:uid="{00000000-0004-0000-0000-000025000000}"/>
    <hyperlink ref="A40" r:id="rId39" location="Chinese" xr:uid="{00000000-0004-0000-0000-000026000000}"/>
    <hyperlink ref="A41" r:id="rId40" location="Chinese" xr:uid="{00000000-0004-0000-0000-000027000000}"/>
    <hyperlink ref="A42" r:id="rId41" location="Chinese" xr:uid="{00000000-0004-0000-0000-000028000000}"/>
    <hyperlink ref="A43" r:id="rId42" location="Chinese" xr:uid="{00000000-0004-0000-0000-000029000000}"/>
    <hyperlink ref="A44" r:id="rId43" location="Chinese" xr:uid="{00000000-0004-0000-0000-00002A000000}"/>
    <hyperlink ref="A45" r:id="rId44" location="Chinese" xr:uid="{00000000-0004-0000-0000-00002B000000}"/>
    <hyperlink ref="A46" r:id="rId45" location="Chinese" xr:uid="{00000000-0004-0000-0000-00002C000000}"/>
    <hyperlink ref="A47" r:id="rId46" location="Chinese" xr:uid="{00000000-0004-0000-0000-00002D000000}"/>
    <hyperlink ref="A48" r:id="rId47" location="Chinese" xr:uid="{00000000-0004-0000-0000-00002E000000}"/>
    <hyperlink ref="A49" r:id="rId48" location="Chinese" xr:uid="{00000000-0004-0000-0000-00002F000000}"/>
    <hyperlink ref="A50" r:id="rId49" location="Chinese" xr:uid="{00000000-0004-0000-0000-000030000000}"/>
    <hyperlink ref="A51" r:id="rId50" location="Chinese" xr:uid="{00000000-0004-0000-0000-000031000000}"/>
    <hyperlink ref="A52" r:id="rId51" location="Chinese" xr:uid="{00000000-0004-0000-0000-000032000000}"/>
    <hyperlink ref="A53" r:id="rId52" location="Chinese" xr:uid="{00000000-0004-0000-0000-000033000000}"/>
    <hyperlink ref="A54" r:id="rId53" location="Chinese" xr:uid="{00000000-0004-0000-0000-000034000000}"/>
    <hyperlink ref="A55" r:id="rId54" location="Chinese" xr:uid="{00000000-0004-0000-0000-000035000000}"/>
    <hyperlink ref="A56" r:id="rId55" location="Chinese" xr:uid="{00000000-0004-0000-0000-000036000000}"/>
    <hyperlink ref="A57" r:id="rId56" location="Chinese" xr:uid="{00000000-0004-0000-0000-000037000000}"/>
    <hyperlink ref="A58" r:id="rId57" location="Chinese" xr:uid="{00000000-0004-0000-0000-000038000000}"/>
    <hyperlink ref="A59" r:id="rId58" location="Chinese" xr:uid="{00000000-0004-0000-0000-000039000000}"/>
    <hyperlink ref="A60" r:id="rId59" location="Chinese" xr:uid="{00000000-0004-0000-0000-00003A000000}"/>
    <hyperlink ref="A61" r:id="rId60" location="Chinese" xr:uid="{00000000-0004-0000-0000-00003B000000}"/>
    <hyperlink ref="A62" r:id="rId61" location="Chinese" xr:uid="{00000000-0004-0000-0000-00003C000000}"/>
    <hyperlink ref="A63" r:id="rId62" location="Chinese" xr:uid="{00000000-0004-0000-0000-00003D000000}"/>
    <hyperlink ref="A64" r:id="rId63" location="Chinese" xr:uid="{00000000-0004-0000-0000-00003E000000}"/>
    <hyperlink ref="A65" r:id="rId64" location="Chinese" xr:uid="{00000000-0004-0000-0000-00003F000000}"/>
    <hyperlink ref="A66" r:id="rId65" location="Chinese" xr:uid="{00000000-0004-0000-0000-000040000000}"/>
    <hyperlink ref="A67" r:id="rId66" location="Chinese" xr:uid="{00000000-0004-0000-0000-000041000000}"/>
    <hyperlink ref="A68" r:id="rId67" location="Chinese" xr:uid="{00000000-0004-0000-0000-000042000000}"/>
    <hyperlink ref="A69" r:id="rId68" location="Chinese" xr:uid="{00000000-0004-0000-0000-000043000000}"/>
    <hyperlink ref="A70" r:id="rId69" location="Chinese" xr:uid="{00000000-0004-0000-0000-000044000000}"/>
    <hyperlink ref="A71" r:id="rId70" location="Chinese" xr:uid="{00000000-0004-0000-0000-000045000000}"/>
    <hyperlink ref="A72" r:id="rId71" location="Chinese" xr:uid="{00000000-0004-0000-0000-000046000000}"/>
    <hyperlink ref="A73" r:id="rId72" location="Chinese" xr:uid="{00000000-0004-0000-0000-000047000000}"/>
    <hyperlink ref="A74" r:id="rId73" location="Chinese" xr:uid="{00000000-0004-0000-0000-000048000000}"/>
    <hyperlink ref="A75" r:id="rId74" location="Chinese" xr:uid="{00000000-0004-0000-0000-000049000000}"/>
    <hyperlink ref="A76" r:id="rId75" location="Chinese" xr:uid="{00000000-0004-0000-0000-00004A000000}"/>
    <hyperlink ref="A77" r:id="rId76" location="Chinese" xr:uid="{00000000-0004-0000-0000-00004B000000}"/>
    <hyperlink ref="A78" r:id="rId77" location="Chinese" xr:uid="{00000000-0004-0000-0000-00004C000000}"/>
    <hyperlink ref="A79" r:id="rId78" location="Chinese" xr:uid="{00000000-0004-0000-0000-00004D000000}"/>
    <hyperlink ref="A80" r:id="rId79" location="Chinese" xr:uid="{00000000-0004-0000-0000-00004E000000}"/>
    <hyperlink ref="A81" r:id="rId80" location="Chinese" xr:uid="{00000000-0004-0000-0000-00004F000000}"/>
    <hyperlink ref="A82" r:id="rId81" location="Chinese" xr:uid="{00000000-0004-0000-0000-000050000000}"/>
    <hyperlink ref="A83" r:id="rId82" location="Chinese" xr:uid="{00000000-0004-0000-0000-000051000000}"/>
    <hyperlink ref="A84" r:id="rId83" location="Chinese" xr:uid="{00000000-0004-0000-0000-000052000000}"/>
    <hyperlink ref="A85" r:id="rId84" location="Chinese" xr:uid="{00000000-0004-0000-0000-000053000000}"/>
    <hyperlink ref="A86" r:id="rId85" location="Chinese" xr:uid="{00000000-0004-0000-0000-000054000000}"/>
    <hyperlink ref="A87" r:id="rId86" location="Chinese" xr:uid="{00000000-0004-0000-0000-000055000000}"/>
    <hyperlink ref="A88" r:id="rId87" location="Chinese" xr:uid="{00000000-0004-0000-0000-000056000000}"/>
    <hyperlink ref="A89" r:id="rId88" location="Chinese" xr:uid="{00000000-0004-0000-0000-000057000000}"/>
    <hyperlink ref="A90" r:id="rId89" location="Chinese" xr:uid="{00000000-0004-0000-0000-000058000000}"/>
    <hyperlink ref="A91" r:id="rId90" location="Chinese" xr:uid="{00000000-0004-0000-0000-000059000000}"/>
    <hyperlink ref="A92" r:id="rId91" location="Chinese" xr:uid="{00000000-0004-0000-0000-00005A000000}"/>
    <hyperlink ref="A93" r:id="rId92" location="Chinese" xr:uid="{00000000-0004-0000-0000-00005B000000}"/>
    <hyperlink ref="A94" r:id="rId93" location="Chinese" xr:uid="{00000000-0004-0000-0000-00005C000000}"/>
    <hyperlink ref="A95" r:id="rId94" location="Chinese" xr:uid="{00000000-0004-0000-0000-00005D000000}"/>
    <hyperlink ref="A96" r:id="rId95" location="Chinese" xr:uid="{00000000-0004-0000-0000-00005E000000}"/>
    <hyperlink ref="A97" r:id="rId96" location="Chinese" xr:uid="{00000000-0004-0000-0000-00005F000000}"/>
    <hyperlink ref="A98" r:id="rId97" location="Chinese" xr:uid="{00000000-0004-0000-0000-000060000000}"/>
    <hyperlink ref="A99" r:id="rId98" location="Chinese" xr:uid="{00000000-0004-0000-0000-000061000000}"/>
    <hyperlink ref="A100" r:id="rId99" location="Chinese" xr:uid="{00000000-0004-0000-0000-000062000000}"/>
    <hyperlink ref="A101" r:id="rId100" location="Chinese" xr:uid="{00000000-0004-0000-0000-000063000000}"/>
    <hyperlink ref="A102" r:id="rId101" location="Chinese" xr:uid="{00000000-0004-0000-0000-000064000000}"/>
    <hyperlink ref="A103" r:id="rId102" location="Chinese" xr:uid="{00000000-0004-0000-0000-000065000000}"/>
    <hyperlink ref="A104" r:id="rId103" location="Chinese" xr:uid="{00000000-0004-0000-0000-000066000000}"/>
    <hyperlink ref="A105" r:id="rId104" location="Chinese" xr:uid="{00000000-0004-0000-0000-000067000000}"/>
    <hyperlink ref="A106" r:id="rId105" location="Chinese" xr:uid="{00000000-0004-0000-0000-000068000000}"/>
    <hyperlink ref="A107" r:id="rId106" location="Chinese" xr:uid="{00000000-0004-0000-0000-000069000000}"/>
    <hyperlink ref="A108" r:id="rId107" location="Chinese" xr:uid="{00000000-0004-0000-0000-00006A000000}"/>
    <hyperlink ref="A109" r:id="rId108" location="Chinese" xr:uid="{00000000-0004-0000-0000-00006B000000}"/>
    <hyperlink ref="A110" r:id="rId109" location="Chinese" xr:uid="{00000000-0004-0000-0000-00006C000000}"/>
    <hyperlink ref="A111" r:id="rId110" location="Chinese" xr:uid="{00000000-0004-0000-0000-00006D000000}"/>
    <hyperlink ref="A112" r:id="rId111" location="Chinese" xr:uid="{00000000-0004-0000-0000-00006E000000}"/>
    <hyperlink ref="A113" r:id="rId112" location="Chinese" xr:uid="{00000000-0004-0000-0000-00006F000000}"/>
    <hyperlink ref="A114" r:id="rId113" location="Chinese" xr:uid="{00000000-0004-0000-0000-000070000000}"/>
    <hyperlink ref="A115" r:id="rId114" location="Chinese" xr:uid="{00000000-0004-0000-0000-000071000000}"/>
    <hyperlink ref="A116" r:id="rId115" location="Chinese" xr:uid="{00000000-0004-0000-0000-000072000000}"/>
    <hyperlink ref="A117" r:id="rId116" location="Chinese" xr:uid="{00000000-0004-0000-0000-000073000000}"/>
    <hyperlink ref="A118" r:id="rId117" location="Chinese" xr:uid="{00000000-0004-0000-0000-000074000000}"/>
    <hyperlink ref="A119" r:id="rId118" location="Chinese" xr:uid="{00000000-0004-0000-0000-000075000000}"/>
    <hyperlink ref="A120" r:id="rId119" location="Chinese" xr:uid="{00000000-0004-0000-0000-000076000000}"/>
    <hyperlink ref="A121" r:id="rId120" location="Chinese" xr:uid="{00000000-0004-0000-0000-000077000000}"/>
    <hyperlink ref="A122" r:id="rId121" location="Chinese" xr:uid="{00000000-0004-0000-0000-000078000000}"/>
    <hyperlink ref="A123" r:id="rId122" location="Chinese" xr:uid="{00000000-0004-0000-0000-000079000000}"/>
    <hyperlink ref="A124" r:id="rId123" location="Chinese" xr:uid="{00000000-0004-0000-0000-00007A000000}"/>
    <hyperlink ref="A125" r:id="rId124" location="Chinese" xr:uid="{00000000-0004-0000-0000-00007B000000}"/>
    <hyperlink ref="A126" r:id="rId125" location="Chinese" xr:uid="{00000000-0004-0000-0000-00007C000000}"/>
    <hyperlink ref="A127" r:id="rId126" location="Chinese" xr:uid="{00000000-0004-0000-0000-00007D000000}"/>
    <hyperlink ref="A128" r:id="rId127" location="Chinese" xr:uid="{00000000-0004-0000-0000-00007E000000}"/>
    <hyperlink ref="A129" r:id="rId128" location="Chinese" xr:uid="{00000000-0004-0000-0000-00007F000000}"/>
    <hyperlink ref="A130" r:id="rId129" location="Chinese" xr:uid="{00000000-0004-0000-0000-000080000000}"/>
    <hyperlink ref="A131" r:id="rId130" location="Chinese" xr:uid="{00000000-0004-0000-0000-000081000000}"/>
    <hyperlink ref="A132" r:id="rId131" location="Chinese" xr:uid="{00000000-0004-0000-0000-000082000000}"/>
    <hyperlink ref="A133" r:id="rId132" location="Chinese" xr:uid="{00000000-0004-0000-0000-000083000000}"/>
    <hyperlink ref="A134" r:id="rId133" location="Chinese" xr:uid="{00000000-0004-0000-0000-000084000000}"/>
    <hyperlink ref="A135" r:id="rId134" location="Chinese" xr:uid="{00000000-0004-0000-0000-000085000000}"/>
    <hyperlink ref="A136" r:id="rId135" location="Chinese" xr:uid="{00000000-0004-0000-0000-000086000000}"/>
    <hyperlink ref="A137" r:id="rId136" location="Chinese" xr:uid="{00000000-0004-0000-0000-000087000000}"/>
    <hyperlink ref="A138" r:id="rId137" location="Chinese" xr:uid="{00000000-0004-0000-0000-000088000000}"/>
    <hyperlink ref="A139" r:id="rId138" location="Chinese" xr:uid="{00000000-0004-0000-0000-000089000000}"/>
    <hyperlink ref="A140" r:id="rId139" location="Chinese" xr:uid="{00000000-0004-0000-0000-00008A000000}"/>
    <hyperlink ref="A141" r:id="rId140" location="Chinese" xr:uid="{00000000-0004-0000-0000-00008B000000}"/>
    <hyperlink ref="A142" r:id="rId141" location="Chinese" xr:uid="{00000000-0004-0000-0000-00008C000000}"/>
    <hyperlink ref="A143" r:id="rId142" location="Chinese" xr:uid="{00000000-0004-0000-0000-00008D000000}"/>
    <hyperlink ref="A144" r:id="rId143" location="Chinese" xr:uid="{00000000-0004-0000-0000-00008E000000}"/>
    <hyperlink ref="A145" r:id="rId144" location="Chinese" xr:uid="{00000000-0004-0000-0000-00008F000000}"/>
    <hyperlink ref="A146" r:id="rId145" location="Chinese" xr:uid="{00000000-0004-0000-0000-000090000000}"/>
    <hyperlink ref="A147" r:id="rId146" location="Chinese" xr:uid="{00000000-0004-0000-0000-000091000000}"/>
    <hyperlink ref="A148" r:id="rId147" location="Chinese" xr:uid="{00000000-0004-0000-0000-000092000000}"/>
    <hyperlink ref="A149" r:id="rId148" location="Chinese" xr:uid="{00000000-0004-0000-0000-000093000000}"/>
    <hyperlink ref="A150" r:id="rId149" location="Chinese" xr:uid="{00000000-0004-0000-0000-000094000000}"/>
    <hyperlink ref="A151" r:id="rId150" location="Chinese" xr:uid="{00000000-0004-0000-0000-000095000000}"/>
    <hyperlink ref="A152" r:id="rId151" location="Chinese" xr:uid="{00000000-0004-0000-0000-000096000000}"/>
    <hyperlink ref="A153" r:id="rId152" location="Chinese" xr:uid="{00000000-0004-0000-0000-000097000000}"/>
    <hyperlink ref="A154" r:id="rId153" location="Chinese" xr:uid="{00000000-0004-0000-0000-000098000000}"/>
    <hyperlink ref="A155" r:id="rId154" location="Chinese" xr:uid="{00000000-0004-0000-0000-000099000000}"/>
    <hyperlink ref="A156" r:id="rId155" location="Chinese" xr:uid="{00000000-0004-0000-0000-00009A000000}"/>
    <hyperlink ref="A157" r:id="rId156" location="Chinese" xr:uid="{00000000-0004-0000-0000-00009B000000}"/>
    <hyperlink ref="A158" r:id="rId157" location="Chinese" xr:uid="{00000000-0004-0000-0000-00009C000000}"/>
    <hyperlink ref="A159" r:id="rId158" location="Chinese" xr:uid="{00000000-0004-0000-0000-00009D000000}"/>
    <hyperlink ref="A160" r:id="rId159" location="Chinese" xr:uid="{00000000-0004-0000-0000-00009E000000}"/>
    <hyperlink ref="A161" r:id="rId160" location="Chinese" xr:uid="{00000000-0004-0000-0000-00009F000000}"/>
    <hyperlink ref="A162" r:id="rId161" location="Chinese" xr:uid="{00000000-0004-0000-0000-0000A0000000}"/>
    <hyperlink ref="A163" r:id="rId162" location="Chinese" xr:uid="{00000000-0004-0000-0000-0000A1000000}"/>
    <hyperlink ref="A164" r:id="rId163" location="Chinese" xr:uid="{00000000-0004-0000-0000-0000A2000000}"/>
    <hyperlink ref="A165" r:id="rId164" location="Chinese" xr:uid="{00000000-0004-0000-0000-0000A3000000}"/>
    <hyperlink ref="A166" r:id="rId165" location="Chinese" xr:uid="{00000000-0004-0000-0000-0000A4000000}"/>
    <hyperlink ref="A167" r:id="rId166" location="Chinese" xr:uid="{00000000-0004-0000-0000-0000A5000000}"/>
    <hyperlink ref="A168" r:id="rId167" location="Chinese" xr:uid="{00000000-0004-0000-0000-0000A6000000}"/>
    <hyperlink ref="A169" r:id="rId168" location="Chinese" xr:uid="{00000000-0004-0000-0000-0000A7000000}"/>
    <hyperlink ref="A170" r:id="rId169" location="Chinese" xr:uid="{00000000-0004-0000-0000-0000A8000000}"/>
    <hyperlink ref="A171" r:id="rId170" location="Chinese" xr:uid="{00000000-0004-0000-0000-0000A9000000}"/>
    <hyperlink ref="A172" r:id="rId171" location="Chinese" xr:uid="{00000000-0004-0000-0000-0000AA000000}"/>
    <hyperlink ref="A173" r:id="rId172" location="Chinese" xr:uid="{00000000-0004-0000-0000-0000AB000000}"/>
    <hyperlink ref="A174" r:id="rId173" location="Chinese" xr:uid="{00000000-0004-0000-0000-0000AC000000}"/>
    <hyperlink ref="A175" r:id="rId174" location="Chinese" xr:uid="{00000000-0004-0000-0000-0000AD000000}"/>
    <hyperlink ref="A176" r:id="rId175" location="Chinese" xr:uid="{00000000-0004-0000-0000-0000AE000000}"/>
    <hyperlink ref="A177" r:id="rId176" location="Chinese" xr:uid="{00000000-0004-0000-0000-0000AF000000}"/>
    <hyperlink ref="A178" r:id="rId177" location="Chinese" xr:uid="{00000000-0004-0000-0000-0000B0000000}"/>
    <hyperlink ref="A179" r:id="rId178" location="Chinese" xr:uid="{00000000-0004-0000-0000-0000B1000000}"/>
    <hyperlink ref="A180" r:id="rId179" location="Chinese" xr:uid="{00000000-0004-0000-0000-0000B2000000}"/>
    <hyperlink ref="A181" r:id="rId180" location="Chinese" xr:uid="{00000000-0004-0000-0000-0000B3000000}"/>
    <hyperlink ref="A182" r:id="rId181" location="Chinese" xr:uid="{00000000-0004-0000-0000-0000B4000000}"/>
    <hyperlink ref="A183" r:id="rId182" location="Chinese" xr:uid="{00000000-0004-0000-0000-0000B5000000}"/>
    <hyperlink ref="A184" r:id="rId183" location="Chinese" xr:uid="{00000000-0004-0000-0000-0000B6000000}"/>
    <hyperlink ref="A185" r:id="rId184" location="Chinese" xr:uid="{00000000-0004-0000-0000-0000B7000000}"/>
    <hyperlink ref="A186" r:id="rId185" location="Chinese" xr:uid="{00000000-0004-0000-0000-0000B8000000}"/>
    <hyperlink ref="A187" r:id="rId186" location="Chinese" xr:uid="{00000000-0004-0000-0000-0000B9000000}"/>
    <hyperlink ref="A188" r:id="rId187" location="Chinese" xr:uid="{00000000-0004-0000-0000-0000BA000000}"/>
    <hyperlink ref="A189" r:id="rId188" location="Chinese" xr:uid="{00000000-0004-0000-0000-0000BB000000}"/>
    <hyperlink ref="A190" r:id="rId189" location="Chinese" xr:uid="{00000000-0004-0000-0000-0000BC000000}"/>
    <hyperlink ref="A191" r:id="rId190" location="Chinese" xr:uid="{00000000-0004-0000-0000-0000BD000000}"/>
    <hyperlink ref="A192" r:id="rId191" location="Chinese" xr:uid="{00000000-0004-0000-0000-0000BE000000}"/>
    <hyperlink ref="A193" r:id="rId192" location="Chinese" xr:uid="{00000000-0004-0000-0000-0000BF000000}"/>
    <hyperlink ref="A194" r:id="rId193" location="Chinese" xr:uid="{00000000-0004-0000-0000-0000C0000000}"/>
    <hyperlink ref="A195" r:id="rId194" location="Chinese" xr:uid="{00000000-0004-0000-0000-0000C1000000}"/>
    <hyperlink ref="A196" r:id="rId195" location="Chinese" xr:uid="{00000000-0004-0000-0000-0000C2000000}"/>
    <hyperlink ref="A197" r:id="rId196" location="Chinese" xr:uid="{00000000-0004-0000-0000-0000C3000000}"/>
    <hyperlink ref="A198" r:id="rId197" location="Chinese" xr:uid="{00000000-0004-0000-0000-0000C4000000}"/>
    <hyperlink ref="A199" r:id="rId198" location="Chinese" xr:uid="{00000000-0004-0000-0000-0000C5000000}"/>
    <hyperlink ref="A200" r:id="rId199" location="Chinese" xr:uid="{00000000-0004-0000-0000-0000C6000000}"/>
    <hyperlink ref="A201" r:id="rId200" location="Chinese" xr:uid="{00000000-0004-0000-0000-0000C7000000}"/>
    <hyperlink ref="A202" r:id="rId201" location="Chinese" xr:uid="{00000000-0004-0000-0000-0000C8000000}"/>
    <hyperlink ref="A203" r:id="rId202" location="Chinese" xr:uid="{00000000-0004-0000-0000-0000C9000000}"/>
    <hyperlink ref="A204" r:id="rId203" location="Chinese" xr:uid="{00000000-0004-0000-0000-0000CA000000}"/>
    <hyperlink ref="A205" r:id="rId204" location="Chinese" xr:uid="{00000000-0004-0000-0000-0000CB000000}"/>
    <hyperlink ref="A206" r:id="rId205" location="Chinese" xr:uid="{00000000-0004-0000-0000-0000CC000000}"/>
    <hyperlink ref="A207" r:id="rId206" location="Chinese" xr:uid="{00000000-0004-0000-0000-0000CD000000}"/>
    <hyperlink ref="A208" r:id="rId207" location="Chinese" xr:uid="{00000000-0004-0000-0000-0000CE000000}"/>
    <hyperlink ref="A209" r:id="rId208" location="Chinese" xr:uid="{00000000-0004-0000-0000-0000CF000000}"/>
    <hyperlink ref="A210" r:id="rId209" location="Chinese" xr:uid="{00000000-0004-0000-0000-0000D0000000}"/>
    <hyperlink ref="A211" r:id="rId210" location="Chinese" xr:uid="{00000000-0004-0000-0000-0000D1000000}"/>
    <hyperlink ref="A212" r:id="rId211" location="Chinese" xr:uid="{00000000-0004-0000-0000-0000D2000000}"/>
    <hyperlink ref="A213" r:id="rId212" location="Chinese" xr:uid="{00000000-0004-0000-0000-0000D3000000}"/>
    <hyperlink ref="A214" r:id="rId213" location="Chinese" xr:uid="{00000000-0004-0000-0000-0000D4000000}"/>
    <hyperlink ref="A215" r:id="rId214" location="Chinese" xr:uid="{00000000-0004-0000-0000-0000D5000000}"/>
    <hyperlink ref="A216" r:id="rId215" location="Chinese" xr:uid="{00000000-0004-0000-0000-0000D6000000}"/>
    <hyperlink ref="A217" r:id="rId216" location="Chinese" xr:uid="{00000000-0004-0000-0000-0000D7000000}"/>
    <hyperlink ref="A218" r:id="rId217" location="Chinese" xr:uid="{00000000-0004-0000-0000-0000D8000000}"/>
    <hyperlink ref="A219" r:id="rId218" location="Chinese" xr:uid="{00000000-0004-0000-0000-0000D9000000}"/>
    <hyperlink ref="A220" r:id="rId219" location="Chinese" xr:uid="{00000000-0004-0000-0000-0000DA000000}"/>
    <hyperlink ref="A221" r:id="rId220" location="Chinese" xr:uid="{00000000-0004-0000-0000-0000DB000000}"/>
    <hyperlink ref="A222" r:id="rId221" location="Chinese" xr:uid="{00000000-0004-0000-0000-0000DC000000}"/>
    <hyperlink ref="A223" r:id="rId222" location="Chinese" xr:uid="{00000000-0004-0000-0000-0000DD000000}"/>
    <hyperlink ref="A224" r:id="rId223" location="Chinese" xr:uid="{00000000-0004-0000-0000-0000DE000000}"/>
    <hyperlink ref="A225" r:id="rId224" location="Chinese" xr:uid="{00000000-0004-0000-0000-0000DF000000}"/>
    <hyperlink ref="A226" r:id="rId225" location="Chinese" xr:uid="{00000000-0004-0000-0000-0000E0000000}"/>
    <hyperlink ref="A227" r:id="rId226" location="Chinese" xr:uid="{00000000-0004-0000-0000-0000E1000000}"/>
    <hyperlink ref="A228" r:id="rId227" location="Chinese" xr:uid="{00000000-0004-0000-0000-0000E2000000}"/>
    <hyperlink ref="A229" r:id="rId228" location="Chinese" xr:uid="{00000000-0004-0000-0000-0000E3000000}"/>
    <hyperlink ref="A230" r:id="rId229" location="Chinese" xr:uid="{00000000-0004-0000-0000-0000E4000000}"/>
    <hyperlink ref="A231" r:id="rId230" location="Chinese" xr:uid="{00000000-0004-0000-0000-0000E5000000}"/>
    <hyperlink ref="A232" r:id="rId231" location="Chinese" xr:uid="{00000000-0004-0000-0000-0000E6000000}"/>
    <hyperlink ref="A233" r:id="rId232" location="Chinese" xr:uid="{00000000-0004-0000-0000-0000E7000000}"/>
    <hyperlink ref="A234" r:id="rId233" location="Chinese" xr:uid="{00000000-0004-0000-0000-0000E8000000}"/>
    <hyperlink ref="A235" r:id="rId234" location="Chinese" xr:uid="{00000000-0004-0000-0000-0000E9000000}"/>
    <hyperlink ref="A236" r:id="rId235" location="Chinese" xr:uid="{00000000-0004-0000-0000-0000EA000000}"/>
    <hyperlink ref="A237" r:id="rId236" location="Chinese" xr:uid="{00000000-0004-0000-0000-0000EB000000}"/>
    <hyperlink ref="A238" r:id="rId237" location="Chinese" xr:uid="{00000000-0004-0000-0000-0000EC000000}"/>
    <hyperlink ref="A239" r:id="rId238" location="Chinese" xr:uid="{00000000-0004-0000-0000-0000ED000000}"/>
    <hyperlink ref="A240" r:id="rId239" location="Chinese" xr:uid="{00000000-0004-0000-0000-0000EE000000}"/>
    <hyperlink ref="A241" r:id="rId240" location="Chinese" xr:uid="{00000000-0004-0000-0000-0000EF000000}"/>
    <hyperlink ref="A242" r:id="rId241" location="Chinese" xr:uid="{00000000-0004-0000-0000-0000F0000000}"/>
    <hyperlink ref="A243" r:id="rId242" location="Chinese" xr:uid="{00000000-0004-0000-0000-0000F1000000}"/>
    <hyperlink ref="A244" r:id="rId243" location="Chinese" xr:uid="{00000000-0004-0000-0000-0000F2000000}"/>
    <hyperlink ref="A245" r:id="rId244" location="Chinese" xr:uid="{00000000-0004-0000-0000-0000F3000000}"/>
    <hyperlink ref="A246" r:id="rId245" location="Chinese" xr:uid="{00000000-0004-0000-0000-0000F4000000}"/>
    <hyperlink ref="A247" r:id="rId246" location="Chinese" xr:uid="{00000000-0004-0000-0000-0000F5000000}"/>
    <hyperlink ref="A248" r:id="rId247" location="Chinese" xr:uid="{00000000-0004-0000-0000-0000F6000000}"/>
    <hyperlink ref="A249" r:id="rId248" location="Chinese" xr:uid="{00000000-0004-0000-0000-0000F7000000}"/>
    <hyperlink ref="A250" r:id="rId249" location="Chinese" xr:uid="{00000000-0004-0000-0000-0000F8000000}"/>
    <hyperlink ref="A251" r:id="rId250" location="Chinese" xr:uid="{00000000-0004-0000-0000-0000F9000000}"/>
    <hyperlink ref="A252" r:id="rId251" location="Chinese" xr:uid="{00000000-0004-0000-0000-0000FA000000}"/>
    <hyperlink ref="A253" r:id="rId252" location="Chinese" xr:uid="{00000000-0004-0000-0000-0000FB000000}"/>
    <hyperlink ref="A254" r:id="rId253" location="Chinese" xr:uid="{00000000-0004-0000-0000-0000FC000000}"/>
    <hyperlink ref="A255" r:id="rId254" location="Chinese" xr:uid="{00000000-0004-0000-0000-0000FD000000}"/>
    <hyperlink ref="A256" r:id="rId255" location="Chinese" xr:uid="{00000000-0004-0000-0000-0000FE000000}"/>
    <hyperlink ref="A257" r:id="rId256" location="Chinese" xr:uid="{00000000-0004-0000-0000-0000FF000000}"/>
    <hyperlink ref="A258" r:id="rId257" location="Chinese" xr:uid="{00000000-0004-0000-0000-000000010000}"/>
    <hyperlink ref="A259" r:id="rId258" location="Chinese" xr:uid="{00000000-0004-0000-0000-000001010000}"/>
    <hyperlink ref="A260" r:id="rId259" location="Chinese" xr:uid="{00000000-0004-0000-0000-000002010000}"/>
    <hyperlink ref="A261" r:id="rId260" location="Chinese" xr:uid="{00000000-0004-0000-0000-000003010000}"/>
    <hyperlink ref="A262" r:id="rId261" location="Chinese" xr:uid="{00000000-0004-0000-0000-000004010000}"/>
    <hyperlink ref="A263" r:id="rId262" location="Chinese" xr:uid="{00000000-0004-0000-0000-000005010000}"/>
    <hyperlink ref="A264" r:id="rId263" location="Chinese" xr:uid="{00000000-0004-0000-0000-000006010000}"/>
    <hyperlink ref="A265" r:id="rId264" location="Chinese" xr:uid="{00000000-0004-0000-0000-000007010000}"/>
    <hyperlink ref="A266" r:id="rId265" location="Chinese" xr:uid="{00000000-0004-0000-0000-000008010000}"/>
    <hyperlink ref="A267" r:id="rId266" location="Chinese" xr:uid="{00000000-0004-0000-0000-000009010000}"/>
    <hyperlink ref="A268" r:id="rId267" location="Chinese" xr:uid="{00000000-0004-0000-0000-00000A010000}"/>
    <hyperlink ref="A269" r:id="rId268" location="Chinese" xr:uid="{00000000-0004-0000-0000-00000B010000}"/>
    <hyperlink ref="A270" r:id="rId269" location="Chinese" xr:uid="{00000000-0004-0000-0000-00000C010000}"/>
    <hyperlink ref="A271" r:id="rId270" location="Chinese" xr:uid="{00000000-0004-0000-0000-00000D010000}"/>
    <hyperlink ref="A272" r:id="rId271" location="Chinese" xr:uid="{00000000-0004-0000-0000-00000E010000}"/>
    <hyperlink ref="A273" r:id="rId272" location="Chinese" xr:uid="{00000000-0004-0000-0000-00000F010000}"/>
    <hyperlink ref="A274" r:id="rId273" location="Chinese" xr:uid="{00000000-0004-0000-0000-000010010000}"/>
    <hyperlink ref="A275" r:id="rId274" location="Chinese" xr:uid="{00000000-0004-0000-0000-000011010000}"/>
    <hyperlink ref="A276" r:id="rId275" location="Chinese" xr:uid="{00000000-0004-0000-0000-000012010000}"/>
    <hyperlink ref="A277" r:id="rId276" location="Chinese" xr:uid="{00000000-0004-0000-0000-000013010000}"/>
    <hyperlink ref="A278" r:id="rId277" location="Chinese" xr:uid="{00000000-0004-0000-0000-000014010000}"/>
    <hyperlink ref="A279" r:id="rId278" location="Chinese" xr:uid="{00000000-0004-0000-0000-000015010000}"/>
    <hyperlink ref="A280" r:id="rId279" location="Chinese" xr:uid="{00000000-0004-0000-0000-000016010000}"/>
    <hyperlink ref="A281" r:id="rId280" location="Chinese" xr:uid="{00000000-0004-0000-0000-000017010000}"/>
    <hyperlink ref="A282" r:id="rId281" location="Chinese" xr:uid="{00000000-0004-0000-0000-000018010000}"/>
    <hyperlink ref="A283" r:id="rId282" location="Chinese" xr:uid="{00000000-0004-0000-0000-000019010000}"/>
    <hyperlink ref="A284" r:id="rId283" location="Chinese" xr:uid="{00000000-0004-0000-0000-00001A010000}"/>
    <hyperlink ref="A285" r:id="rId284" location="Chinese" xr:uid="{00000000-0004-0000-0000-00001B010000}"/>
    <hyperlink ref="A286" r:id="rId285" location="Chinese" xr:uid="{00000000-0004-0000-0000-00001C010000}"/>
    <hyperlink ref="A287" r:id="rId286" location="Chinese" xr:uid="{00000000-0004-0000-0000-00001D010000}"/>
    <hyperlink ref="A288" r:id="rId287" location="Chinese" xr:uid="{00000000-0004-0000-0000-00001E010000}"/>
    <hyperlink ref="A289" r:id="rId288" location="Chinese" xr:uid="{00000000-0004-0000-0000-00001F010000}"/>
    <hyperlink ref="A290" r:id="rId289" location="Chinese" xr:uid="{00000000-0004-0000-0000-000020010000}"/>
    <hyperlink ref="A291" r:id="rId290" location="Chinese" xr:uid="{00000000-0004-0000-0000-000021010000}"/>
    <hyperlink ref="A292" r:id="rId291" location="Chinese" xr:uid="{00000000-0004-0000-0000-000022010000}"/>
    <hyperlink ref="A293" r:id="rId292" location="Chinese" xr:uid="{00000000-0004-0000-0000-000023010000}"/>
    <hyperlink ref="A294" r:id="rId293" location="Chinese" xr:uid="{00000000-0004-0000-0000-000024010000}"/>
    <hyperlink ref="A295" r:id="rId294" location="Chinese" xr:uid="{00000000-0004-0000-0000-000025010000}"/>
    <hyperlink ref="A296" r:id="rId295" location="Chinese" xr:uid="{00000000-0004-0000-0000-000026010000}"/>
    <hyperlink ref="A297" r:id="rId296" location="Chinese" xr:uid="{00000000-0004-0000-0000-000027010000}"/>
    <hyperlink ref="A298" r:id="rId297" location="Chinese" xr:uid="{00000000-0004-0000-0000-000028010000}"/>
    <hyperlink ref="A299" r:id="rId298" location="Chinese" xr:uid="{00000000-0004-0000-0000-000029010000}"/>
    <hyperlink ref="A300" r:id="rId299" location="Chinese" xr:uid="{00000000-0004-0000-0000-00002A010000}"/>
    <hyperlink ref="A301" r:id="rId300" location="Chinese" xr:uid="{00000000-0004-0000-0000-00002B010000}"/>
    <hyperlink ref="A302" r:id="rId301" location="Chinese" xr:uid="{00000000-0004-0000-0000-00002C010000}"/>
    <hyperlink ref="A303" r:id="rId302" location="Chinese" xr:uid="{00000000-0004-0000-0000-00002D010000}"/>
    <hyperlink ref="A304" r:id="rId303" location="Chinese" xr:uid="{00000000-0004-0000-0000-00002E010000}"/>
    <hyperlink ref="A305" r:id="rId304" location="Chinese" xr:uid="{00000000-0004-0000-0000-00002F010000}"/>
    <hyperlink ref="A306" r:id="rId305" location="Chinese" xr:uid="{00000000-0004-0000-0000-000030010000}"/>
    <hyperlink ref="A307" r:id="rId306" location="Chinese" xr:uid="{00000000-0004-0000-0000-000031010000}"/>
    <hyperlink ref="A308" r:id="rId307" location="Chinese" xr:uid="{00000000-0004-0000-0000-000032010000}"/>
    <hyperlink ref="A309" r:id="rId308" location="Chinese" xr:uid="{00000000-0004-0000-0000-000033010000}"/>
    <hyperlink ref="A310" r:id="rId309" location="Chinese" xr:uid="{00000000-0004-0000-0000-000034010000}"/>
    <hyperlink ref="A311" r:id="rId310" location="Chinese" xr:uid="{00000000-0004-0000-0000-000035010000}"/>
    <hyperlink ref="A312" r:id="rId311" location="Chinese" xr:uid="{00000000-0004-0000-0000-000036010000}"/>
    <hyperlink ref="A313" r:id="rId312" location="Chinese" xr:uid="{00000000-0004-0000-0000-000037010000}"/>
    <hyperlink ref="A314" r:id="rId313" location="Chinese" xr:uid="{00000000-0004-0000-0000-000038010000}"/>
    <hyperlink ref="A315" r:id="rId314" location="Chinese" xr:uid="{00000000-0004-0000-0000-000039010000}"/>
    <hyperlink ref="A316" r:id="rId315" location="Chinese" xr:uid="{00000000-0004-0000-0000-00003A010000}"/>
    <hyperlink ref="A317" r:id="rId316" location="Chinese" xr:uid="{00000000-0004-0000-0000-00003B010000}"/>
    <hyperlink ref="A318" r:id="rId317" location="Chinese" xr:uid="{00000000-0004-0000-0000-00003C010000}"/>
    <hyperlink ref="A319" r:id="rId318" location="Chinese" xr:uid="{00000000-0004-0000-0000-00003D010000}"/>
    <hyperlink ref="A320" r:id="rId319" location="Chinese" xr:uid="{00000000-0004-0000-0000-00003E010000}"/>
    <hyperlink ref="A321" r:id="rId320" location="Chinese" xr:uid="{00000000-0004-0000-0000-00003F010000}"/>
    <hyperlink ref="A322" r:id="rId321" location="Chinese" xr:uid="{00000000-0004-0000-0000-000040010000}"/>
    <hyperlink ref="A323" r:id="rId322" location="Chinese" xr:uid="{00000000-0004-0000-0000-000041010000}"/>
    <hyperlink ref="A324" r:id="rId323" location="Chinese" xr:uid="{00000000-0004-0000-0000-000042010000}"/>
    <hyperlink ref="A325" r:id="rId324" location="Chinese" xr:uid="{00000000-0004-0000-0000-000043010000}"/>
    <hyperlink ref="A326" r:id="rId325" location="Chinese" xr:uid="{00000000-0004-0000-0000-000044010000}"/>
    <hyperlink ref="A327" r:id="rId326" location="Chinese" xr:uid="{00000000-0004-0000-0000-000045010000}"/>
    <hyperlink ref="A328" r:id="rId327" location="Chinese" xr:uid="{00000000-0004-0000-0000-000046010000}"/>
    <hyperlink ref="A329" r:id="rId328" location="Chinese" xr:uid="{00000000-0004-0000-0000-000047010000}"/>
    <hyperlink ref="A330" r:id="rId329" location="Chinese" xr:uid="{00000000-0004-0000-0000-000048010000}"/>
    <hyperlink ref="A331" r:id="rId330" location="Chinese" xr:uid="{00000000-0004-0000-0000-000049010000}"/>
    <hyperlink ref="A332" r:id="rId331" location="Chinese" xr:uid="{00000000-0004-0000-0000-00004A010000}"/>
    <hyperlink ref="A333" r:id="rId332" location="Chinese" xr:uid="{00000000-0004-0000-0000-00004B010000}"/>
    <hyperlink ref="A334" r:id="rId333" location="Chinese" xr:uid="{00000000-0004-0000-0000-00004C010000}"/>
    <hyperlink ref="A335" r:id="rId334" location="Chinese" xr:uid="{00000000-0004-0000-0000-00004D010000}"/>
    <hyperlink ref="A336" r:id="rId335" location="Chinese" xr:uid="{00000000-0004-0000-0000-00004E010000}"/>
    <hyperlink ref="A337" r:id="rId336" location="Chinese" xr:uid="{00000000-0004-0000-0000-00004F010000}"/>
    <hyperlink ref="A338" r:id="rId337" location="Chinese" xr:uid="{00000000-0004-0000-0000-000050010000}"/>
    <hyperlink ref="A339" r:id="rId338" location="Chinese" xr:uid="{00000000-0004-0000-0000-000051010000}"/>
    <hyperlink ref="A340" r:id="rId339" location="Chinese" xr:uid="{00000000-0004-0000-0000-000052010000}"/>
    <hyperlink ref="A341" r:id="rId340" location="Chinese" xr:uid="{00000000-0004-0000-0000-000053010000}"/>
    <hyperlink ref="A342" r:id="rId341" location="Chinese" xr:uid="{00000000-0004-0000-0000-000054010000}"/>
    <hyperlink ref="A343" r:id="rId342" location="Chinese" xr:uid="{00000000-0004-0000-0000-000055010000}"/>
    <hyperlink ref="A344" r:id="rId343" location="Chinese" xr:uid="{00000000-0004-0000-0000-000056010000}"/>
    <hyperlink ref="A345" r:id="rId344" location="Chinese" xr:uid="{00000000-0004-0000-0000-000057010000}"/>
    <hyperlink ref="A346" r:id="rId345" location="Chinese" xr:uid="{00000000-0004-0000-0000-000058010000}"/>
    <hyperlink ref="A347" r:id="rId346" location="Chinese" xr:uid="{00000000-0004-0000-0000-000059010000}"/>
    <hyperlink ref="A348" r:id="rId347" location="Chinese" xr:uid="{00000000-0004-0000-0000-00005A010000}"/>
    <hyperlink ref="A349" r:id="rId348" location="Chinese" xr:uid="{00000000-0004-0000-0000-00005B010000}"/>
    <hyperlink ref="A350" r:id="rId349" location="Chinese" xr:uid="{00000000-0004-0000-0000-00005C010000}"/>
    <hyperlink ref="A351" r:id="rId350" location="Chinese" xr:uid="{00000000-0004-0000-0000-00005D010000}"/>
    <hyperlink ref="A352" r:id="rId351" location="Chinese" xr:uid="{00000000-0004-0000-0000-00005E010000}"/>
    <hyperlink ref="A353" r:id="rId352" location="Chinese" xr:uid="{00000000-0004-0000-0000-00005F010000}"/>
    <hyperlink ref="A354" r:id="rId353" location="Chinese" xr:uid="{00000000-0004-0000-0000-000060010000}"/>
    <hyperlink ref="A355" r:id="rId354" location="Chinese" xr:uid="{00000000-0004-0000-0000-000061010000}"/>
    <hyperlink ref="A356" r:id="rId355" location="Chinese" xr:uid="{00000000-0004-0000-0000-000062010000}"/>
    <hyperlink ref="A357" r:id="rId356" location="Chinese" xr:uid="{00000000-0004-0000-0000-000063010000}"/>
    <hyperlink ref="A358" r:id="rId357" location="Chinese" xr:uid="{00000000-0004-0000-0000-000064010000}"/>
    <hyperlink ref="A359" r:id="rId358" location="Chinese" xr:uid="{00000000-0004-0000-0000-000065010000}"/>
    <hyperlink ref="A360" r:id="rId359" location="Chinese" xr:uid="{00000000-0004-0000-0000-000066010000}"/>
    <hyperlink ref="A361" r:id="rId360" location="Chinese" xr:uid="{00000000-0004-0000-0000-000067010000}"/>
    <hyperlink ref="A362" r:id="rId361" location="Chinese" xr:uid="{00000000-0004-0000-0000-000068010000}"/>
    <hyperlink ref="A363" r:id="rId362" location="Chinese" xr:uid="{00000000-0004-0000-0000-000069010000}"/>
    <hyperlink ref="A364" r:id="rId363" location="Chinese" xr:uid="{00000000-0004-0000-0000-00006A010000}"/>
    <hyperlink ref="A365" r:id="rId364" location="Chinese" xr:uid="{00000000-0004-0000-0000-00006B010000}"/>
    <hyperlink ref="A366" r:id="rId365" location="Chinese" xr:uid="{00000000-0004-0000-0000-00006C010000}"/>
    <hyperlink ref="A367" r:id="rId366" location="Chinese" xr:uid="{00000000-0004-0000-0000-00006D010000}"/>
    <hyperlink ref="A368" r:id="rId367" location="Chinese" xr:uid="{00000000-0004-0000-0000-00006E010000}"/>
    <hyperlink ref="A369" r:id="rId368" location="Chinese" xr:uid="{00000000-0004-0000-0000-00006F010000}"/>
    <hyperlink ref="A370" r:id="rId369" location="Chinese" xr:uid="{00000000-0004-0000-0000-000070010000}"/>
    <hyperlink ref="A371" r:id="rId370" location="Chinese" xr:uid="{00000000-0004-0000-0000-000071010000}"/>
    <hyperlink ref="A372" r:id="rId371" location="Chinese" xr:uid="{00000000-0004-0000-0000-000072010000}"/>
    <hyperlink ref="A373" r:id="rId372" location="Chinese" xr:uid="{00000000-0004-0000-0000-000073010000}"/>
    <hyperlink ref="A374" r:id="rId373" location="Chinese" xr:uid="{00000000-0004-0000-0000-000074010000}"/>
    <hyperlink ref="A375" r:id="rId374" location="Chinese" xr:uid="{00000000-0004-0000-0000-000075010000}"/>
    <hyperlink ref="A376" r:id="rId375" location="Chinese" xr:uid="{00000000-0004-0000-0000-000076010000}"/>
    <hyperlink ref="A377" r:id="rId376" location="Chinese" xr:uid="{00000000-0004-0000-0000-000077010000}"/>
    <hyperlink ref="A378" r:id="rId377" location="Chinese" xr:uid="{00000000-0004-0000-0000-000078010000}"/>
    <hyperlink ref="A379" r:id="rId378" location="Chinese" xr:uid="{00000000-0004-0000-0000-000079010000}"/>
    <hyperlink ref="A380" r:id="rId379" location="Chinese" xr:uid="{00000000-0004-0000-0000-00007A010000}"/>
    <hyperlink ref="A381" r:id="rId380" location="Chinese" xr:uid="{00000000-0004-0000-0000-00007B010000}"/>
    <hyperlink ref="A382" r:id="rId381" location="Chinese" xr:uid="{00000000-0004-0000-0000-00007C010000}"/>
    <hyperlink ref="A383" r:id="rId382" location="Chinese" xr:uid="{00000000-0004-0000-0000-00007D010000}"/>
    <hyperlink ref="A384" r:id="rId383" location="Chinese" xr:uid="{00000000-0004-0000-0000-00007E010000}"/>
    <hyperlink ref="A385" r:id="rId384" location="Chinese" xr:uid="{00000000-0004-0000-0000-00007F010000}"/>
    <hyperlink ref="A386" r:id="rId385" location="Chinese" xr:uid="{00000000-0004-0000-0000-000080010000}"/>
    <hyperlink ref="A387" r:id="rId386" location="Chinese" xr:uid="{00000000-0004-0000-0000-000081010000}"/>
    <hyperlink ref="A388" r:id="rId387" location="Chinese" xr:uid="{00000000-0004-0000-0000-000082010000}"/>
    <hyperlink ref="A389" r:id="rId388" location="Chinese" xr:uid="{00000000-0004-0000-0000-000083010000}"/>
    <hyperlink ref="A390" r:id="rId389" location="Chinese" xr:uid="{00000000-0004-0000-0000-000084010000}"/>
    <hyperlink ref="A391" r:id="rId390" location="Chinese" xr:uid="{00000000-0004-0000-0000-000085010000}"/>
    <hyperlink ref="A392" r:id="rId391" location="Chinese" xr:uid="{00000000-0004-0000-0000-000086010000}"/>
    <hyperlink ref="A393" r:id="rId392" location="Chinese" xr:uid="{00000000-0004-0000-0000-000087010000}"/>
    <hyperlink ref="A394" r:id="rId393" location="Chinese" xr:uid="{00000000-0004-0000-0000-000088010000}"/>
    <hyperlink ref="A395" r:id="rId394" location="Chinese" xr:uid="{00000000-0004-0000-0000-000089010000}"/>
    <hyperlink ref="A396" r:id="rId395" location="Chinese" xr:uid="{00000000-0004-0000-0000-00008A010000}"/>
    <hyperlink ref="A397" r:id="rId396" location="Chinese" xr:uid="{00000000-0004-0000-0000-00008B010000}"/>
    <hyperlink ref="A398" r:id="rId397" location="Chinese" xr:uid="{00000000-0004-0000-0000-00008C010000}"/>
    <hyperlink ref="A399" r:id="rId398" location="Chinese" xr:uid="{00000000-0004-0000-0000-00008D010000}"/>
    <hyperlink ref="A400" r:id="rId399" location="Chinese" xr:uid="{00000000-0004-0000-0000-00008E010000}"/>
    <hyperlink ref="A401" r:id="rId400" location="Chinese" xr:uid="{00000000-0004-0000-0000-00008F010000}"/>
    <hyperlink ref="A402" r:id="rId401" location="Chinese" xr:uid="{00000000-0004-0000-0000-000090010000}"/>
    <hyperlink ref="A403" r:id="rId402" location="Chinese" xr:uid="{00000000-0004-0000-0000-000091010000}"/>
    <hyperlink ref="A404" r:id="rId403" location="Chinese" xr:uid="{00000000-0004-0000-0000-000092010000}"/>
    <hyperlink ref="A405" r:id="rId404" location="Chinese" xr:uid="{00000000-0004-0000-0000-000093010000}"/>
    <hyperlink ref="A406" r:id="rId405" location="Chinese" xr:uid="{00000000-0004-0000-0000-000094010000}"/>
    <hyperlink ref="A407" r:id="rId406" location="Chinese" xr:uid="{00000000-0004-0000-0000-000095010000}"/>
    <hyperlink ref="A408" r:id="rId407" location="Chinese" xr:uid="{00000000-0004-0000-0000-000096010000}"/>
    <hyperlink ref="A409" r:id="rId408" location="Chinese" xr:uid="{00000000-0004-0000-0000-000097010000}"/>
    <hyperlink ref="A410" r:id="rId409" location="Chinese" xr:uid="{00000000-0004-0000-0000-000098010000}"/>
    <hyperlink ref="A411" r:id="rId410" location="Chinese" xr:uid="{00000000-0004-0000-0000-000099010000}"/>
    <hyperlink ref="A412" r:id="rId411" location="Chinese" xr:uid="{00000000-0004-0000-0000-00009A010000}"/>
    <hyperlink ref="A413" r:id="rId412" location="Chinese" xr:uid="{00000000-0004-0000-0000-00009B010000}"/>
    <hyperlink ref="A414" r:id="rId413" location="Chinese" xr:uid="{00000000-0004-0000-0000-00009C010000}"/>
    <hyperlink ref="A415" r:id="rId414" location="Chinese" xr:uid="{00000000-0004-0000-0000-00009D010000}"/>
    <hyperlink ref="A416" r:id="rId415" location="Chinese" xr:uid="{00000000-0004-0000-0000-00009E010000}"/>
    <hyperlink ref="A417" r:id="rId416" location="Chinese" xr:uid="{00000000-0004-0000-0000-00009F010000}"/>
    <hyperlink ref="A418" r:id="rId417" location="Chinese" xr:uid="{00000000-0004-0000-0000-0000A0010000}"/>
    <hyperlink ref="A419" r:id="rId418" location="Chinese" xr:uid="{00000000-0004-0000-0000-0000A1010000}"/>
    <hyperlink ref="A420" r:id="rId419" location="Chinese" xr:uid="{00000000-0004-0000-0000-0000A2010000}"/>
    <hyperlink ref="A421" r:id="rId420" location="Chinese" xr:uid="{00000000-0004-0000-0000-0000A3010000}"/>
    <hyperlink ref="A422" r:id="rId421" location="Chinese" xr:uid="{00000000-0004-0000-0000-0000A4010000}"/>
    <hyperlink ref="A423" r:id="rId422" location="Chinese" xr:uid="{00000000-0004-0000-0000-0000A5010000}"/>
    <hyperlink ref="A424" r:id="rId423" location="Chinese" xr:uid="{00000000-0004-0000-0000-0000A6010000}"/>
    <hyperlink ref="A425" r:id="rId424" location="Chinese" xr:uid="{00000000-0004-0000-0000-0000A7010000}"/>
    <hyperlink ref="A426" r:id="rId425" location="Chinese" xr:uid="{00000000-0004-0000-0000-0000A8010000}"/>
    <hyperlink ref="A427" r:id="rId426" location="Chinese" xr:uid="{00000000-0004-0000-0000-0000A9010000}"/>
    <hyperlink ref="A428" r:id="rId427" location="Chinese" xr:uid="{00000000-0004-0000-0000-0000AA010000}"/>
    <hyperlink ref="A429" r:id="rId428" location="Chinese" xr:uid="{00000000-0004-0000-0000-0000AB010000}"/>
    <hyperlink ref="A430" r:id="rId429" location="Chinese" xr:uid="{00000000-0004-0000-0000-0000AC010000}"/>
    <hyperlink ref="A431" r:id="rId430" location="Chinese" xr:uid="{00000000-0004-0000-0000-0000AD010000}"/>
    <hyperlink ref="A432" r:id="rId431" location="Chinese" xr:uid="{00000000-0004-0000-0000-0000AE010000}"/>
    <hyperlink ref="A433" r:id="rId432" location="Chinese" xr:uid="{00000000-0004-0000-0000-0000AF010000}"/>
    <hyperlink ref="A434" r:id="rId433" location="Chinese" xr:uid="{00000000-0004-0000-0000-0000B0010000}"/>
    <hyperlink ref="A435" r:id="rId434" location="Chinese" xr:uid="{00000000-0004-0000-0000-0000B1010000}"/>
    <hyperlink ref="A436" r:id="rId435" location="Chinese" xr:uid="{00000000-0004-0000-0000-0000B2010000}"/>
    <hyperlink ref="A437" r:id="rId436" location="Chinese" xr:uid="{00000000-0004-0000-0000-0000B3010000}"/>
    <hyperlink ref="A438" r:id="rId437" location="Chinese" xr:uid="{00000000-0004-0000-0000-0000B4010000}"/>
    <hyperlink ref="A439" r:id="rId438" location="Chinese" xr:uid="{00000000-0004-0000-0000-0000B5010000}"/>
    <hyperlink ref="A440" r:id="rId439" location="Chinese" xr:uid="{00000000-0004-0000-0000-0000B6010000}"/>
    <hyperlink ref="A441" r:id="rId440" location="Chinese" xr:uid="{00000000-0004-0000-0000-0000B7010000}"/>
    <hyperlink ref="A442" r:id="rId441" location="Chinese" xr:uid="{00000000-0004-0000-0000-0000B8010000}"/>
    <hyperlink ref="A443" r:id="rId442" location="Chinese" xr:uid="{00000000-0004-0000-0000-0000B9010000}"/>
    <hyperlink ref="A444" r:id="rId443" location="Chinese" xr:uid="{00000000-0004-0000-0000-0000BA010000}"/>
    <hyperlink ref="A445" r:id="rId444" location="Chinese" xr:uid="{00000000-0004-0000-0000-0000BB010000}"/>
    <hyperlink ref="A446" r:id="rId445" location="Chinese" xr:uid="{00000000-0004-0000-0000-0000BC010000}"/>
    <hyperlink ref="A447" r:id="rId446" location="Chinese" xr:uid="{00000000-0004-0000-0000-0000BD010000}"/>
    <hyperlink ref="A448" r:id="rId447" location="Chinese" xr:uid="{00000000-0004-0000-0000-0000BE010000}"/>
    <hyperlink ref="A449" r:id="rId448" location="Chinese" xr:uid="{00000000-0004-0000-0000-0000BF010000}"/>
    <hyperlink ref="A450" r:id="rId449" location="Chinese" xr:uid="{00000000-0004-0000-0000-0000C0010000}"/>
    <hyperlink ref="A451" r:id="rId450" location="Chinese" xr:uid="{00000000-0004-0000-0000-0000C1010000}"/>
    <hyperlink ref="A452" r:id="rId451" location="Chinese" xr:uid="{00000000-0004-0000-0000-0000C2010000}"/>
    <hyperlink ref="A453" r:id="rId452" location="Chinese" xr:uid="{00000000-0004-0000-0000-0000C3010000}"/>
    <hyperlink ref="A454" r:id="rId453" location="Chinese" xr:uid="{00000000-0004-0000-0000-0000C4010000}"/>
    <hyperlink ref="A455" r:id="rId454" location="Chinese" xr:uid="{00000000-0004-0000-0000-0000C5010000}"/>
    <hyperlink ref="A456" r:id="rId455" location="Chinese" xr:uid="{00000000-0004-0000-0000-0000C6010000}"/>
    <hyperlink ref="A457" r:id="rId456" location="Chinese" xr:uid="{00000000-0004-0000-0000-0000C7010000}"/>
    <hyperlink ref="A458" r:id="rId457" location="Chinese" xr:uid="{00000000-0004-0000-0000-0000C8010000}"/>
    <hyperlink ref="A459" r:id="rId458" location="Chinese" xr:uid="{00000000-0004-0000-0000-0000C9010000}"/>
    <hyperlink ref="A460" r:id="rId459" location="Chinese" xr:uid="{00000000-0004-0000-0000-0000CA010000}"/>
    <hyperlink ref="A461" r:id="rId460" location="Chinese" xr:uid="{00000000-0004-0000-0000-0000CB010000}"/>
    <hyperlink ref="A462" r:id="rId461" location="Chinese" xr:uid="{00000000-0004-0000-0000-0000CC010000}"/>
    <hyperlink ref="A463" r:id="rId462" location="Chinese" xr:uid="{00000000-0004-0000-0000-0000CD010000}"/>
    <hyperlink ref="A464" r:id="rId463" location="Chinese" xr:uid="{00000000-0004-0000-0000-0000CE010000}"/>
    <hyperlink ref="A465" r:id="rId464" location="Chinese" xr:uid="{00000000-0004-0000-0000-0000CF010000}"/>
    <hyperlink ref="A466" r:id="rId465" location="Chinese" xr:uid="{00000000-0004-0000-0000-0000D0010000}"/>
    <hyperlink ref="A467" r:id="rId466" location="Chinese" xr:uid="{00000000-0004-0000-0000-0000D1010000}"/>
    <hyperlink ref="A468" r:id="rId467" location="Chinese" xr:uid="{00000000-0004-0000-0000-0000D2010000}"/>
    <hyperlink ref="A469" r:id="rId468" location="Chinese" xr:uid="{00000000-0004-0000-0000-0000D3010000}"/>
    <hyperlink ref="A470" r:id="rId469" location="Chinese" xr:uid="{00000000-0004-0000-0000-0000D4010000}"/>
    <hyperlink ref="A471" r:id="rId470" location="Chinese" xr:uid="{00000000-0004-0000-0000-0000D5010000}"/>
    <hyperlink ref="A472" r:id="rId471" location="Chinese" xr:uid="{00000000-0004-0000-0000-0000D6010000}"/>
    <hyperlink ref="A473" r:id="rId472" location="Chinese" xr:uid="{00000000-0004-0000-0000-0000D7010000}"/>
    <hyperlink ref="A474" r:id="rId473" location="Chinese" xr:uid="{00000000-0004-0000-0000-0000D8010000}"/>
    <hyperlink ref="A475" r:id="rId474" location="Chinese" xr:uid="{00000000-0004-0000-0000-0000D9010000}"/>
    <hyperlink ref="A476" r:id="rId475" location="Chinese" xr:uid="{00000000-0004-0000-0000-0000DA010000}"/>
    <hyperlink ref="A477" r:id="rId476" location="Chinese" xr:uid="{00000000-0004-0000-0000-0000DB010000}"/>
    <hyperlink ref="A478" r:id="rId477" location="Chinese" xr:uid="{00000000-0004-0000-0000-0000DC010000}"/>
    <hyperlink ref="A479" r:id="rId478" location="Chinese" xr:uid="{00000000-0004-0000-0000-0000DD010000}"/>
    <hyperlink ref="A480" r:id="rId479" location="Chinese" xr:uid="{00000000-0004-0000-0000-0000DE010000}"/>
    <hyperlink ref="A481" r:id="rId480" location="Chinese" xr:uid="{00000000-0004-0000-0000-0000DF010000}"/>
    <hyperlink ref="A482" r:id="rId481" location="Chinese" xr:uid="{00000000-0004-0000-0000-0000E0010000}"/>
    <hyperlink ref="A483" r:id="rId482" location="Chinese" xr:uid="{00000000-0004-0000-0000-0000E1010000}"/>
    <hyperlink ref="A484" r:id="rId483" location="Chinese" xr:uid="{00000000-0004-0000-0000-0000E2010000}"/>
    <hyperlink ref="A485" r:id="rId484" location="Chinese" xr:uid="{00000000-0004-0000-0000-0000E3010000}"/>
    <hyperlink ref="A486" r:id="rId485" location="Chinese" xr:uid="{00000000-0004-0000-0000-0000E4010000}"/>
    <hyperlink ref="A487" r:id="rId486" location="Chinese" xr:uid="{00000000-0004-0000-0000-0000E5010000}"/>
    <hyperlink ref="A488" r:id="rId487" location="Chinese" xr:uid="{00000000-0004-0000-0000-0000E6010000}"/>
    <hyperlink ref="A489" r:id="rId488" location="Chinese" xr:uid="{00000000-0004-0000-0000-0000E7010000}"/>
    <hyperlink ref="A490" r:id="rId489" location="Chinese" xr:uid="{00000000-0004-0000-0000-0000E8010000}"/>
    <hyperlink ref="A491" r:id="rId490" location="Chinese" xr:uid="{00000000-0004-0000-0000-0000E9010000}"/>
    <hyperlink ref="A492" r:id="rId491" location="Chinese" xr:uid="{00000000-0004-0000-0000-0000EA010000}"/>
    <hyperlink ref="A493" r:id="rId492" location="Chinese" xr:uid="{00000000-0004-0000-0000-0000EB010000}"/>
    <hyperlink ref="A494" r:id="rId493" location="Chinese" xr:uid="{00000000-0004-0000-0000-0000EC010000}"/>
    <hyperlink ref="A495" r:id="rId494" location="Chinese" xr:uid="{00000000-0004-0000-0000-0000ED010000}"/>
    <hyperlink ref="A496" r:id="rId495" location="Chinese" xr:uid="{00000000-0004-0000-0000-0000EE010000}"/>
    <hyperlink ref="A497" r:id="rId496" location="Chinese" xr:uid="{00000000-0004-0000-0000-0000EF010000}"/>
    <hyperlink ref="A498" r:id="rId497" location="Chinese" xr:uid="{00000000-0004-0000-0000-0000F0010000}"/>
    <hyperlink ref="A499" r:id="rId498" location="Chinese" xr:uid="{00000000-0004-0000-0000-0000F1010000}"/>
    <hyperlink ref="A500" r:id="rId499" location="Chinese" xr:uid="{00000000-0004-0000-0000-0000F2010000}"/>
    <hyperlink ref="A501" r:id="rId500" location="Chinese" xr:uid="{00000000-0004-0000-0000-0000F3010000}"/>
    <hyperlink ref="A502" r:id="rId501" location="Chinese" xr:uid="{00000000-0004-0000-0000-0000F4010000}"/>
    <hyperlink ref="A503" r:id="rId502" location="Chinese" xr:uid="{00000000-0004-0000-0000-0000F5010000}"/>
    <hyperlink ref="A504" r:id="rId503" location="Chinese" xr:uid="{00000000-0004-0000-0000-0000F6010000}"/>
    <hyperlink ref="A505" r:id="rId504" location="Chinese" xr:uid="{00000000-0004-0000-0000-0000F7010000}"/>
    <hyperlink ref="A506" r:id="rId505" location="Chinese" xr:uid="{00000000-0004-0000-0000-0000F8010000}"/>
    <hyperlink ref="A507" r:id="rId506" location="Chinese" xr:uid="{00000000-0004-0000-0000-0000F9010000}"/>
    <hyperlink ref="A508" r:id="rId507" location="Chinese" xr:uid="{00000000-0004-0000-0000-0000FA010000}"/>
    <hyperlink ref="A509" r:id="rId508" location="Chinese" xr:uid="{00000000-0004-0000-0000-0000FB010000}"/>
    <hyperlink ref="A510" r:id="rId509" location="Chinese" xr:uid="{00000000-0004-0000-0000-0000FC010000}"/>
    <hyperlink ref="A511" r:id="rId510" location="Chinese" xr:uid="{00000000-0004-0000-0000-0000FD010000}"/>
    <hyperlink ref="A512" r:id="rId511" location="Chinese" xr:uid="{00000000-0004-0000-0000-0000FE010000}"/>
    <hyperlink ref="A513" r:id="rId512" location="Chinese" xr:uid="{00000000-0004-0000-0000-0000FF010000}"/>
    <hyperlink ref="A514" r:id="rId513" location="Chinese" xr:uid="{00000000-0004-0000-0000-000000020000}"/>
    <hyperlink ref="A515" r:id="rId514" location="Chinese" xr:uid="{00000000-0004-0000-0000-000001020000}"/>
    <hyperlink ref="A516" r:id="rId515" location="Chinese" xr:uid="{00000000-0004-0000-0000-000002020000}"/>
    <hyperlink ref="A517" r:id="rId516" location="Chinese" xr:uid="{00000000-0004-0000-0000-000003020000}"/>
    <hyperlink ref="A518" r:id="rId517" location="Chinese" xr:uid="{00000000-0004-0000-0000-000004020000}"/>
    <hyperlink ref="A519" r:id="rId518" location="Chinese" xr:uid="{00000000-0004-0000-0000-000005020000}"/>
    <hyperlink ref="A520" r:id="rId519" location="Chinese" xr:uid="{00000000-0004-0000-0000-000006020000}"/>
    <hyperlink ref="A521" r:id="rId520" location="Chinese" xr:uid="{00000000-0004-0000-0000-000007020000}"/>
    <hyperlink ref="A522" r:id="rId521" location="Chinese" xr:uid="{00000000-0004-0000-0000-000008020000}"/>
    <hyperlink ref="A523" r:id="rId522" location="Chinese" xr:uid="{00000000-0004-0000-0000-000009020000}"/>
    <hyperlink ref="A524" r:id="rId523" location="Chinese" xr:uid="{00000000-0004-0000-0000-00000A020000}"/>
    <hyperlink ref="A525" r:id="rId524" location="Chinese" xr:uid="{00000000-0004-0000-0000-00000B020000}"/>
    <hyperlink ref="A526" r:id="rId525" location="Chinese" xr:uid="{00000000-0004-0000-0000-00000C020000}"/>
    <hyperlink ref="A527" r:id="rId526" location="Chinese" xr:uid="{00000000-0004-0000-0000-00000D020000}"/>
    <hyperlink ref="A528" r:id="rId527" location="Chinese" xr:uid="{00000000-0004-0000-0000-00000E020000}"/>
    <hyperlink ref="A529" r:id="rId528" location="Chinese" xr:uid="{00000000-0004-0000-0000-00000F020000}"/>
    <hyperlink ref="A530" r:id="rId529" location="Chinese" xr:uid="{00000000-0004-0000-0000-000010020000}"/>
    <hyperlink ref="A531" r:id="rId530" location="Chinese" xr:uid="{00000000-0004-0000-0000-000011020000}"/>
    <hyperlink ref="A532" r:id="rId531" location="Chinese" xr:uid="{00000000-0004-0000-0000-000012020000}"/>
    <hyperlink ref="A533" r:id="rId532" location="Chinese" xr:uid="{00000000-0004-0000-0000-000013020000}"/>
    <hyperlink ref="A534" r:id="rId533" location="Chinese" xr:uid="{00000000-0004-0000-0000-000014020000}"/>
    <hyperlink ref="A535" r:id="rId534" location="Chinese" xr:uid="{00000000-0004-0000-0000-000015020000}"/>
    <hyperlink ref="A536" r:id="rId535" location="Chinese" xr:uid="{00000000-0004-0000-0000-000016020000}"/>
    <hyperlink ref="A537" r:id="rId536" location="Chinese" xr:uid="{00000000-0004-0000-0000-000017020000}"/>
    <hyperlink ref="A538" r:id="rId537" location="Chinese" xr:uid="{00000000-0004-0000-0000-000018020000}"/>
    <hyperlink ref="A539" r:id="rId538" location="Chinese" xr:uid="{00000000-0004-0000-0000-000019020000}"/>
    <hyperlink ref="A540" r:id="rId539" location="Chinese" xr:uid="{00000000-0004-0000-0000-00001A020000}"/>
    <hyperlink ref="A541" r:id="rId540" location="Chinese" xr:uid="{00000000-0004-0000-0000-00001B020000}"/>
    <hyperlink ref="A542" r:id="rId541" location="Chinese" xr:uid="{00000000-0004-0000-0000-00001C020000}"/>
    <hyperlink ref="A543" r:id="rId542" location="Chinese" xr:uid="{00000000-0004-0000-0000-00001D020000}"/>
    <hyperlink ref="A544" r:id="rId543" location="Chinese" xr:uid="{00000000-0004-0000-0000-00001E020000}"/>
    <hyperlink ref="A545" r:id="rId544" location="Chinese" xr:uid="{00000000-0004-0000-0000-00001F020000}"/>
    <hyperlink ref="A546" r:id="rId545" location="Chinese" xr:uid="{00000000-0004-0000-0000-000020020000}"/>
    <hyperlink ref="A547" r:id="rId546" location="Chinese" xr:uid="{00000000-0004-0000-0000-000021020000}"/>
    <hyperlink ref="A548" r:id="rId547" location="Chinese" xr:uid="{00000000-0004-0000-0000-000022020000}"/>
    <hyperlink ref="A549" r:id="rId548" location="Chinese" xr:uid="{00000000-0004-0000-0000-000023020000}"/>
    <hyperlink ref="A550" r:id="rId549" location="Chinese" xr:uid="{00000000-0004-0000-0000-000024020000}"/>
    <hyperlink ref="A551" r:id="rId550" location="Chinese" xr:uid="{00000000-0004-0000-0000-000025020000}"/>
    <hyperlink ref="A552" r:id="rId551" location="Chinese" xr:uid="{00000000-0004-0000-0000-000026020000}"/>
    <hyperlink ref="A553" r:id="rId552" location="Chinese" xr:uid="{00000000-0004-0000-0000-000027020000}"/>
    <hyperlink ref="A554" r:id="rId553" location="Chinese" xr:uid="{00000000-0004-0000-0000-000028020000}"/>
    <hyperlink ref="A555" r:id="rId554" location="Chinese" xr:uid="{00000000-0004-0000-0000-000029020000}"/>
    <hyperlink ref="A556" r:id="rId555" location="Chinese" xr:uid="{00000000-0004-0000-0000-00002A020000}"/>
    <hyperlink ref="A557" r:id="rId556" location="Chinese" xr:uid="{00000000-0004-0000-0000-00002B020000}"/>
    <hyperlink ref="A558" r:id="rId557" location="Chinese" xr:uid="{00000000-0004-0000-0000-00002C020000}"/>
    <hyperlink ref="A559" r:id="rId558" location="Chinese" xr:uid="{00000000-0004-0000-0000-00002D020000}"/>
    <hyperlink ref="A560" r:id="rId559" location="Chinese" xr:uid="{00000000-0004-0000-0000-00002E020000}"/>
    <hyperlink ref="A561" r:id="rId560" location="Chinese" xr:uid="{00000000-0004-0000-0000-00002F020000}"/>
    <hyperlink ref="A562" r:id="rId561" location="Chinese" xr:uid="{00000000-0004-0000-0000-000030020000}"/>
    <hyperlink ref="A563" r:id="rId562" location="Chinese" xr:uid="{00000000-0004-0000-0000-000031020000}"/>
    <hyperlink ref="A564" r:id="rId563" location="Chinese" xr:uid="{00000000-0004-0000-0000-000032020000}"/>
    <hyperlink ref="A565" r:id="rId564" location="Chinese" xr:uid="{00000000-0004-0000-0000-000033020000}"/>
    <hyperlink ref="A566" r:id="rId565" location="Chinese" xr:uid="{00000000-0004-0000-0000-000034020000}"/>
    <hyperlink ref="A567" r:id="rId566" location="Chinese" xr:uid="{00000000-0004-0000-0000-000035020000}"/>
    <hyperlink ref="A568" r:id="rId567" location="Chinese" xr:uid="{00000000-0004-0000-0000-000036020000}"/>
    <hyperlink ref="A569" r:id="rId568" location="Chinese" xr:uid="{00000000-0004-0000-0000-000037020000}"/>
    <hyperlink ref="A570" r:id="rId569" location="Chinese" xr:uid="{00000000-0004-0000-0000-000038020000}"/>
    <hyperlink ref="A571" r:id="rId570" location="Chinese" xr:uid="{00000000-0004-0000-0000-000039020000}"/>
    <hyperlink ref="A572" r:id="rId571" location="Chinese" xr:uid="{00000000-0004-0000-0000-00003A020000}"/>
    <hyperlink ref="A573" r:id="rId572" location="Chinese" xr:uid="{00000000-0004-0000-0000-00003B020000}"/>
    <hyperlink ref="A574" r:id="rId573" location="Chinese" xr:uid="{00000000-0004-0000-0000-00003C020000}"/>
    <hyperlink ref="A575" r:id="rId574" location="Chinese" xr:uid="{00000000-0004-0000-0000-00003D020000}"/>
    <hyperlink ref="A576" r:id="rId575" location="Chinese" xr:uid="{00000000-0004-0000-0000-00003E020000}"/>
    <hyperlink ref="A577" r:id="rId576" location="Chinese" xr:uid="{00000000-0004-0000-0000-00003F020000}"/>
    <hyperlink ref="A578" r:id="rId577" location="Chinese" xr:uid="{00000000-0004-0000-0000-000040020000}"/>
    <hyperlink ref="A579" r:id="rId578" location="Chinese" xr:uid="{00000000-0004-0000-0000-000041020000}"/>
    <hyperlink ref="A580" r:id="rId579" location="Chinese" xr:uid="{00000000-0004-0000-0000-000042020000}"/>
    <hyperlink ref="A581" r:id="rId580" location="Chinese" xr:uid="{00000000-0004-0000-0000-000043020000}"/>
    <hyperlink ref="A582" r:id="rId581" location="Chinese" xr:uid="{00000000-0004-0000-0000-000044020000}"/>
    <hyperlink ref="A583" r:id="rId582" location="Chinese" xr:uid="{00000000-0004-0000-0000-000045020000}"/>
    <hyperlink ref="A584" r:id="rId583" location="Chinese" xr:uid="{00000000-0004-0000-0000-000046020000}"/>
    <hyperlink ref="A585" r:id="rId584" location="Chinese" xr:uid="{00000000-0004-0000-0000-000047020000}"/>
    <hyperlink ref="A586" r:id="rId585" location="Chinese" xr:uid="{00000000-0004-0000-0000-000048020000}"/>
    <hyperlink ref="A587" r:id="rId586" location="Chinese" xr:uid="{00000000-0004-0000-0000-000049020000}"/>
    <hyperlink ref="A588" r:id="rId587" location="Chinese" xr:uid="{00000000-0004-0000-0000-00004A020000}"/>
    <hyperlink ref="A589" r:id="rId588" location="Chinese" xr:uid="{00000000-0004-0000-0000-00004B020000}"/>
    <hyperlink ref="A590" r:id="rId589" location="Chinese" xr:uid="{00000000-0004-0000-0000-00004C020000}"/>
    <hyperlink ref="A591" r:id="rId590" location="Chinese" xr:uid="{00000000-0004-0000-0000-00004D020000}"/>
    <hyperlink ref="A592" r:id="rId591" location="Chinese" xr:uid="{00000000-0004-0000-0000-00004E020000}"/>
    <hyperlink ref="A593" r:id="rId592" location="Chinese" xr:uid="{00000000-0004-0000-0000-00004F020000}"/>
    <hyperlink ref="A594" r:id="rId593" location="Chinese" xr:uid="{00000000-0004-0000-0000-000050020000}"/>
    <hyperlink ref="A595" r:id="rId594" location="Chinese" xr:uid="{00000000-0004-0000-0000-000051020000}"/>
    <hyperlink ref="A596" r:id="rId595" location="Chinese" xr:uid="{00000000-0004-0000-0000-000052020000}"/>
    <hyperlink ref="A597" r:id="rId596" location="Chinese" xr:uid="{00000000-0004-0000-0000-000053020000}"/>
    <hyperlink ref="A598" r:id="rId597" location="Chinese" xr:uid="{00000000-0004-0000-0000-000054020000}"/>
    <hyperlink ref="A599" r:id="rId598" location="Chinese" xr:uid="{00000000-0004-0000-0000-000055020000}"/>
    <hyperlink ref="A600" r:id="rId599" location="Chinese" xr:uid="{00000000-0004-0000-0000-000056020000}"/>
    <hyperlink ref="A601" r:id="rId600" location="Chinese" xr:uid="{00000000-0004-0000-0000-000057020000}"/>
    <hyperlink ref="A602" r:id="rId601" location="Chinese" xr:uid="{00000000-0004-0000-0000-000058020000}"/>
    <hyperlink ref="A603" r:id="rId602" location="Chinese" xr:uid="{00000000-0004-0000-0000-000059020000}"/>
    <hyperlink ref="A604" r:id="rId603" location="Chinese" xr:uid="{00000000-0004-0000-0000-00005A020000}"/>
    <hyperlink ref="A605" r:id="rId604" location="Chinese" xr:uid="{00000000-0004-0000-0000-00005B020000}"/>
    <hyperlink ref="A606" r:id="rId605" location="Chinese" xr:uid="{00000000-0004-0000-0000-00005C020000}"/>
    <hyperlink ref="A607" r:id="rId606" location="Chinese" xr:uid="{00000000-0004-0000-0000-00005D020000}"/>
    <hyperlink ref="A608" r:id="rId607" location="Chinese" xr:uid="{00000000-0004-0000-0000-00005E020000}"/>
    <hyperlink ref="A609" r:id="rId608" location="Chinese" xr:uid="{00000000-0004-0000-0000-00005F020000}"/>
    <hyperlink ref="A610" r:id="rId609" location="Chinese" xr:uid="{00000000-0004-0000-0000-000060020000}"/>
    <hyperlink ref="A611" r:id="rId610" location="Chinese" xr:uid="{00000000-0004-0000-0000-000061020000}"/>
    <hyperlink ref="A612" r:id="rId611" location="Chinese" xr:uid="{00000000-0004-0000-0000-000062020000}"/>
    <hyperlink ref="A613" r:id="rId612" location="Chinese" xr:uid="{00000000-0004-0000-0000-000063020000}"/>
    <hyperlink ref="A614" r:id="rId613" location="Chinese" xr:uid="{00000000-0004-0000-0000-000064020000}"/>
    <hyperlink ref="A615" r:id="rId614" location="Chinese" xr:uid="{00000000-0004-0000-0000-000065020000}"/>
    <hyperlink ref="A616" r:id="rId615" location="Chinese" xr:uid="{00000000-0004-0000-0000-000066020000}"/>
    <hyperlink ref="A617" r:id="rId616" location="Chinese" xr:uid="{00000000-0004-0000-0000-000067020000}"/>
    <hyperlink ref="A618" r:id="rId617" location="Chinese" xr:uid="{00000000-0004-0000-0000-000068020000}"/>
    <hyperlink ref="A619" r:id="rId618" location="Chinese" xr:uid="{00000000-0004-0000-0000-000069020000}"/>
    <hyperlink ref="A620" r:id="rId619" location="Chinese" xr:uid="{00000000-0004-0000-0000-00006A020000}"/>
    <hyperlink ref="A621" r:id="rId620" location="Chinese" xr:uid="{00000000-0004-0000-0000-00006B020000}"/>
    <hyperlink ref="A622" r:id="rId621" location="Chinese" xr:uid="{00000000-0004-0000-0000-00006C020000}"/>
    <hyperlink ref="A623" r:id="rId622" location="Chinese" xr:uid="{00000000-0004-0000-0000-00006D020000}"/>
    <hyperlink ref="A624" r:id="rId623" location="Chinese" xr:uid="{00000000-0004-0000-0000-00006E020000}"/>
    <hyperlink ref="A625" r:id="rId624" location="Chinese" xr:uid="{00000000-0004-0000-0000-00006F020000}"/>
    <hyperlink ref="A626" r:id="rId625" location="Chinese" xr:uid="{00000000-0004-0000-0000-000070020000}"/>
    <hyperlink ref="A627" r:id="rId626" location="Chinese" xr:uid="{00000000-0004-0000-0000-000071020000}"/>
    <hyperlink ref="A628" r:id="rId627" location="Chinese" xr:uid="{00000000-0004-0000-0000-000072020000}"/>
    <hyperlink ref="A629" r:id="rId628" location="Chinese" xr:uid="{00000000-0004-0000-0000-000073020000}"/>
    <hyperlink ref="A630" r:id="rId629" location="Chinese" xr:uid="{00000000-0004-0000-0000-000074020000}"/>
    <hyperlink ref="A631" r:id="rId630" location="Chinese" xr:uid="{00000000-0004-0000-0000-000075020000}"/>
    <hyperlink ref="A632" r:id="rId631" location="Chinese" xr:uid="{00000000-0004-0000-0000-000076020000}"/>
    <hyperlink ref="A633" r:id="rId632" location="Chinese" xr:uid="{00000000-0004-0000-0000-000077020000}"/>
    <hyperlink ref="A634" r:id="rId633" location="Chinese" xr:uid="{00000000-0004-0000-0000-000078020000}"/>
    <hyperlink ref="A635" r:id="rId634" location="Chinese" xr:uid="{00000000-0004-0000-0000-000079020000}"/>
    <hyperlink ref="A636" r:id="rId635" location="Chinese" xr:uid="{00000000-0004-0000-0000-00007A020000}"/>
    <hyperlink ref="A637" r:id="rId636" location="Chinese" xr:uid="{00000000-0004-0000-0000-00007B020000}"/>
    <hyperlink ref="A638" r:id="rId637" location="Chinese" xr:uid="{00000000-0004-0000-0000-00007C020000}"/>
    <hyperlink ref="A639" r:id="rId638" location="Chinese" xr:uid="{00000000-0004-0000-0000-00007D020000}"/>
    <hyperlink ref="A640" r:id="rId639" location="Chinese" xr:uid="{00000000-0004-0000-0000-00007E020000}"/>
    <hyperlink ref="A641" r:id="rId640" location="Chinese" xr:uid="{00000000-0004-0000-0000-00007F020000}"/>
    <hyperlink ref="A642" r:id="rId641" location="Chinese" xr:uid="{00000000-0004-0000-0000-000080020000}"/>
    <hyperlink ref="A643" r:id="rId642" location="Chinese" xr:uid="{00000000-0004-0000-0000-000081020000}"/>
    <hyperlink ref="A644" r:id="rId643" location="Chinese" xr:uid="{00000000-0004-0000-0000-000082020000}"/>
    <hyperlink ref="A645" r:id="rId644" location="Chinese" xr:uid="{00000000-0004-0000-0000-000083020000}"/>
    <hyperlink ref="A646" r:id="rId645" location="Chinese" xr:uid="{00000000-0004-0000-0000-000084020000}"/>
    <hyperlink ref="A647" r:id="rId646" location="Chinese" xr:uid="{00000000-0004-0000-0000-000085020000}"/>
    <hyperlink ref="A648" r:id="rId647" location="Chinese" xr:uid="{00000000-0004-0000-0000-000086020000}"/>
    <hyperlink ref="A649" r:id="rId648" location="Chinese" xr:uid="{00000000-0004-0000-0000-000087020000}"/>
    <hyperlink ref="A650" r:id="rId649" location="Chinese" xr:uid="{00000000-0004-0000-0000-000088020000}"/>
    <hyperlink ref="A651" r:id="rId650" location="Chinese" xr:uid="{00000000-0004-0000-0000-000089020000}"/>
    <hyperlink ref="A652" r:id="rId651" location="Chinese" xr:uid="{00000000-0004-0000-0000-00008A020000}"/>
    <hyperlink ref="A653" r:id="rId652" location="Chinese" xr:uid="{00000000-0004-0000-0000-00008B020000}"/>
    <hyperlink ref="A654" r:id="rId653" location="Chinese" xr:uid="{00000000-0004-0000-0000-00008C020000}"/>
    <hyperlink ref="A655" r:id="rId654" location="Chinese" xr:uid="{00000000-0004-0000-0000-00008D020000}"/>
    <hyperlink ref="A656" r:id="rId655" location="Chinese" xr:uid="{00000000-0004-0000-0000-00008E020000}"/>
    <hyperlink ref="A657" r:id="rId656" location="Chinese" xr:uid="{00000000-0004-0000-0000-00008F020000}"/>
    <hyperlink ref="A658" r:id="rId657" location="Chinese" xr:uid="{00000000-0004-0000-0000-000090020000}"/>
    <hyperlink ref="A659" r:id="rId658" location="Chinese" xr:uid="{00000000-0004-0000-0000-000091020000}"/>
    <hyperlink ref="A660" r:id="rId659" location="Chinese" xr:uid="{00000000-0004-0000-0000-000092020000}"/>
    <hyperlink ref="A661" r:id="rId660" location="Chinese" xr:uid="{00000000-0004-0000-0000-000093020000}"/>
    <hyperlink ref="A662" r:id="rId661" location="Chinese" xr:uid="{00000000-0004-0000-0000-000094020000}"/>
    <hyperlink ref="A663" r:id="rId662" location="Chinese" xr:uid="{00000000-0004-0000-0000-000095020000}"/>
    <hyperlink ref="A664" r:id="rId663" location="Chinese" xr:uid="{00000000-0004-0000-0000-000096020000}"/>
    <hyperlink ref="A665" r:id="rId664" location="Chinese" xr:uid="{00000000-0004-0000-0000-000097020000}"/>
    <hyperlink ref="A666" r:id="rId665" location="Chinese" xr:uid="{00000000-0004-0000-0000-000098020000}"/>
    <hyperlink ref="A667" r:id="rId666" location="Chinese" xr:uid="{00000000-0004-0000-0000-000099020000}"/>
    <hyperlink ref="A668" r:id="rId667" location="Chinese" xr:uid="{00000000-0004-0000-0000-00009A020000}"/>
    <hyperlink ref="A669" r:id="rId668" location="Chinese" xr:uid="{00000000-0004-0000-0000-00009B020000}"/>
    <hyperlink ref="A670" r:id="rId669" location="Chinese" xr:uid="{00000000-0004-0000-0000-00009C020000}"/>
    <hyperlink ref="A671" r:id="rId670" location="Chinese" xr:uid="{00000000-0004-0000-0000-00009D020000}"/>
    <hyperlink ref="A672" r:id="rId671" location="Chinese" xr:uid="{00000000-0004-0000-0000-00009E020000}"/>
    <hyperlink ref="A673" r:id="rId672" location="Chinese" xr:uid="{00000000-0004-0000-0000-00009F020000}"/>
    <hyperlink ref="A674" r:id="rId673" location="Chinese" xr:uid="{00000000-0004-0000-0000-0000A0020000}"/>
    <hyperlink ref="A675" r:id="rId674" location="Chinese" xr:uid="{00000000-0004-0000-0000-0000A1020000}"/>
    <hyperlink ref="A676" r:id="rId675" location="Chinese" xr:uid="{00000000-0004-0000-0000-0000A2020000}"/>
    <hyperlink ref="A677" r:id="rId676" location="Chinese" xr:uid="{00000000-0004-0000-0000-0000A3020000}"/>
    <hyperlink ref="A678" r:id="rId677" location="Chinese" xr:uid="{00000000-0004-0000-0000-0000A4020000}"/>
    <hyperlink ref="A679" r:id="rId678" location="Chinese" xr:uid="{00000000-0004-0000-0000-0000A5020000}"/>
    <hyperlink ref="A680" r:id="rId679" location="Chinese" xr:uid="{00000000-0004-0000-0000-0000A6020000}"/>
    <hyperlink ref="A681" r:id="rId680" location="Chinese" xr:uid="{00000000-0004-0000-0000-0000A7020000}"/>
    <hyperlink ref="A682" r:id="rId681" location="Chinese" xr:uid="{00000000-0004-0000-0000-0000A8020000}"/>
    <hyperlink ref="A683" r:id="rId682" location="Chinese" xr:uid="{00000000-0004-0000-0000-0000A9020000}"/>
    <hyperlink ref="A684" r:id="rId683" location="Chinese" xr:uid="{00000000-0004-0000-0000-0000AA020000}"/>
    <hyperlink ref="A685" r:id="rId684" location="Chinese" xr:uid="{00000000-0004-0000-0000-0000AB020000}"/>
    <hyperlink ref="A686" r:id="rId685" location="Chinese" xr:uid="{00000000-0004-0000-0000-0000AC020000}"/>
    <hyperlink ref="A687" r:id="rId686" location="Chinese" xr:uid="{00000000-0004-0000-0000-0000AD020000}"/>
    <hyperlink ref="A688" r:id="rId687" location="Chinese" xr:uid="{00000000-0004-0000-0000-0000AE020000}"/>
    <hyperlink ref="A689" r:id="rId688" location="Chinese" xr:uid="{00000000-0004-0000-0000-0000AF020000}"/>
    <hyperlink ref="A690" r:id="rId689" location="Chinese" xr:uid="{00000000-0004-0000-0000-0000B0020000}"/>
    <hyperlink ref="A691" r:id="rId690" location="Chinese" xr:uid="{00000000-0004-0000-0000-0000B1020000}"/>
    <hyperlink ref="A692" r:id="rId691" location="Chinese" xr:uid="{00000000-0004-0000-0000-0000B2020000}"/>
    <hyperlink ref="A693" r:id="rId692" location="Chinese" xr:uid="{00000000-0004-0000-0000-0000B3020000}"/>
    <hyperlink ref="A694" r:id="rId693" location="Chinese" xr:uid="{00000000-0004-0000-0000-0000B4020000}"/>
    <hyperlink ref="A695" r:id="rId694" location="Chinese" xr:uid="{00000000-0004-0000-0000-0000B5020000}"/>
    <hyperlink ref="A696" r:id="rId695" location="Chinese" xr:uid="{00000000-0004-0000-0000-0000B6020000}"/>
    <hyperlink ref="A697" r:id="rId696" location="Chinese" xr:uid="{00000000-0004-0000-0000-0000B7020000}"/>
    <hyperlink ref="A698" r:id="rId697" location="Chinese" xr:uid="{00000000-0004-0000-0000-0000B8020000}"/>
    <hyperlink ref="A699" r:id="rId698" location="Chinese" xr:uid="{00000000-0004-0000-0000-0000B9020000}"/>
    <hyperlink ref="A700" r:id="rId699" location="Chinese" xr:uid="{00000000-0004-0000-0000-0000BA020000}"/>
    <hyperlink ref="A701" r:id="rId700" location="Chinese" xr:uid="{00000000-0004-0000-0000-0000BB020000}"/>
    <hyperlink ref="A702" r:id="rId701" location="Chinese" xr:uid="{00000000-0004-0000-0000-0000BC020000}"/>
    <hyperlink ref="A703" r:id="rId702" location="Chinese" xr:uid="{00000000-0004-0000-0000-0000BD020000}"/>
    <hyperlink ref="A704" r:id="rId703" location="Chinese" xr:uid="{00000000-0004-0000-0000-0000BE020000}"/>
    <hyperlink ref="A705" r:id="rId704" location="Chinese" xr:uid="{00000000-0004-0000-0000-0000BF020000}"/>
    <hyperlink ref="A706" r:id="rId705" location="Chinese" xr:uid="{00000000-0004-0000-0000-0000C0020000}"/>
    <hyperlink ref="A707" r:id="rId706" location="Chinese" xr:uid="{00000000-0004-0000-0000-0000C1020000}"/>
    <hyperlink ref="A708" r:id="rId707" location="Chinese" xr:uid="{00000000-0004-0000-0000-0000C2020000}"/>
    <hyperlink ref="A709" r:id="rId708" location="Chinese" xr:uid="{00000000-0004-0000-0000-0000C3020000}"/>
    <hyperlink ref="A710" r:id="rId709" location="Chinese" xr:uid="{00000000-0004-0000-0000-0000C4020000}"/>
    <hyperlink ref="A711" r:id="rId710" location="Chinese" xr:uid="{00000000-0004-0000-0000-0000C5020000}"/>
    <hyperlink ref="A712" r:id="rId711" location="Chinese" xr:uid="{00000000-0004-0000-0000-0000C6020000}"/>
    <hyperlink ref="A713" r:id="rId712" location="Chinese" xr:uid="{00000000-0004-0000-0000-0000C7020000}"/>
    <hyperlink ref="A714" r:id="rId713" location="Chinese" xr:uid="{00000000-0004-0000-0000-0000C8020000}"/>
    <hyperlink ref="A715" r:id="rId714" location="Chinese" xr:uid="{00000000-0004-0000-0000-0000C9020000}"/>
    <hyperlink ref="A716" r:id="rId715" location="Chinese" xr:uid="{00000000-0004-0000-0000-0000CA020000}"/>
    <hyperlink ref="A717" r:id="rId716" location="Chinese" xr:uid="{00000000-0004-0000-0000-0000CB020000}"/>
    <hyperlink ref="A718" r:id="rId717" location="Chinese" xr:uid="{00000000-0004-0000-0000-0000CC020000}"/>
    <hyperlink ref="A719" r:id="rId718" location="Chinese" xr:uid="{00000000-0004-0000-0000-0000CD020000}"/>
    <hyperlink ref="A720" r:id="rId719" location="Chinese" xr:uid="{00000000-0004-0000-0000-0000CE020000}"/>
    <hyperlink ref="A721" r:id="rId720" location="Chinese" xr:uid="{00000000-0004-0000-0000-0000CF020000}"/>
    <hyperlink ref="A722" r:id="rId721" location="Chinese" xr:uid="{00000000-0004-0000-0000-0000D0020000}"/>
    <hyperlink ref="A723" r:id="rId722" location="Chinese" xr:uid="{00000000-0004-0000-0000-0000D1020000}"/>
    <hyperlink ref="A724" r:id="rId723" location="Chinese" xr:uid="{00000000-0004-0000-0000-0000D2020000}"/>
    <hyperlink ref="A725" r:id="rId724" location="Chinese" xr:uid="{00000000-0004-0000-0000-0000D3020000}"/>
    <hyperlink ref="A726" r:id="rId725" location="Chinese" xr:uid="{00000000-0004-0000-0000-0000D4020000}"/>
    <hyperlink ref="A727" r:id="rId726" location="Chinese" xr:uid="{00000000-0004-0000-0000-0000D5020000}"/>
    <hyperlink ref="A728" r:id="rId727" location="Chinese" xr:uid="{00000000-0004-0000-0000-0000D6020000}"/>
    <hyperlink ref="A729" r:id="rId728" location="Chinese" xr:uid="{00000000-0004-0000-0000-0000D7020000}"/>
    <hyperlink ref="A730" r:id="rId729" location="Chinese" xr:uid="{00000000-0004-0000-0000-0000D8020000}"/>
    <hyperlink ref="A731" r:id="rId730" location="Chinese" xr:uid="{00000000-0004-0000-0000-0000D9020000}"/>
    <hyperlink ref="A732" r:id="rId731" location="Chinese" xr:uid="{00000000-0004-0000-0000-0000DA020000}"/>
    <hyperlink ref="A733" r:id="rId732" location="Chinese" xr:uid="{00000000-0004-0000-0000-0000DB020000}"/>
    <hyperlink ref="A734" r:id="rId733" location="Chinese" xr:uid="{00000000-0004-0000-0000-0000DC020000}"/>
    <hyperlink ref="A735" r:id="rId734" location="Chinese" xr:uid="{00000000-0004-0000-0000-0000DD020000}"/>
    <hyperlink ref="A736" r:id="rId735" location="Chinese" xr:uid="{00000000-0004-0000-0000-0000DE020000}"/>
    <hyperlink ref="A737" r:id="rId736" location="Chinese" xr:uid="{00000000-0004-0000-0000-0000DF020000}"/>
    <hyperlink ref="A738" r:id="rId737" location="Chinese" xr:uid="{00000000-0004-0000-0000-0000E0020000}"/>
    <hyperlink ref="A739" r:id="rId738" location="Chinese" xr:uid="{00000000-0004-0000-0000-0000E1020000}"/>
    <hyperlink ref="A740" r:id="rId739" location="Chinese" xr:uid="{00000000-0004-0000-0000-0000E2020000}"/>
    <hyperlink ref="A741" r:id="rId740" location="Chinese" xr:uid="{00000000-0004-0000-0000-0000E3020000}"/>
    <hyperlink ref="A742" r:id="rId741" location="Chinese" xr:uid="{00000000-0004-0000-0000-0000E4020000}"/>
    <hyperlink ref="A743" r:id="rId742" location="Chinese" xr:uid="{00000000-0004-0000-0000-0000E5020000}"/>
    <hyperlink ref="A744" r:id="rId743" location="Chinese" xr:uid="{00000000-0004-0000-0000-0000E6020000}"/>
    <hyperlink ref="A745" r:id="rId744" location="Chinese" xr:uid="{00000000-0004-0000-0000-0000E7020000}"/>
    <hyperlink ref="A746" r:id="rId745" location="Chinese" xr:uid="{00000000-0004-0000-0000-0000E8020000}"/>
    <hyperlink ref="A747" r:id="rId746" location="Chinese" xr:uid="{00000000-0004-0000-0000-0000E9020000}"/>
    <hyperlink ref="A748" r:id="rId747" location="Chinese" xr:uid="{00000000-0004-0000-0000-0000EA020000}"/>
    <hyperlink ref="A749" r:id="rId748" location="Chinese" xr:uid="{00000000-0004-0000-0000-0000EB020000}"/>
    <hyperlink ref="A750" r:id="rId749" location="Chinese" xr:uid="{00000000-0004-0000-0000-0000EC020000}"/>
    <hyperlink ref="A751" r:id="rId750" location="Chinese" xr:uid="{00000000-0004-0000-0000-0000ED020000}"/>
    <hyperlink ref="A752" r:id="rId751" location="Chinese" xr:uid="{00000000-0004-0000-0000-0000EE020000}"/>
    <hyperlink ref="A753" r:id="rId752" location="Chinese" xr:uid="{00000000-0004-0000-0000-0000EF020000}"/>
    <hyperlink ref="A754" r:id="rId753" location="Chinese" xr:uid="{00000000-0004-0000-0000-0000F0020000}"/>
    <hyperlink ref="A755" r:id="rId754" location="Chinese" xr:uid="{00000000-0004-0000-0000-0000F1020000}"/>
    <hyperlink ref="A756" r:id="rId755" location="Chinese" xr:uid="{00000000-0004-0000-0000-0000F2020000}"/>
    <hyperlink ref="A757" r:id="rId756" location="Chinese" xr:uid="{00000000-0004-0000-0000-0000F3020000}"/>
    <hyperlink ref="A758" r:id="rId757" location="Chinese" xr:uid="{00000000-0004-0000-0000-0000F4020000}"/>
    <hyperlink ref="A759" r:id="rId758" location="Chinese" xr:uid="{00000000-0004-0000-0000-0000F5020000}"/>
    <hyperlink ref="A760" r:id="rId759" location="Chinese" xr:uid="{00000000-0004-0000-0000-0000F6020000}"/>
    <hyperlink ref="A761" r:id="rId760" location="Chinese" xr:uid="{00000000-0004-0000-0000-0000F7020000}"/>
    <hyperlink ref="A762" r:id="rId761" location="Chinese" xr:uid="{00000000-0004-0000-0000-0000F8020000}"/>
    <hyperlink ref="A763" r:id="rId762" location="Chinese" xr:uid="{00000000-0004-0000-0000-0000F9020000}"/>
    <hyperlink ref="A764" r:id="rId763" location="Chinese" xr:uid="{00000000-0004-0000-0000-0000FA020000}"/>
    <hyperlink ref="A765" r:id="rId764" location="Chinese" xr:uid="{00000000-0004-0000-0000-0000FB020000}"/>
    <hyperlink ref="A766" r:id="rId765" location="Chinese" xr:uid="{00000000-0004-0000-0000-0000FC020000}"/>
    <hyperlink ref="A767" r:id="rId766" location="Chinese" xr:uid="{00000000-0004-0000-0000-0000FD020000}"/>
    <hyperlink ref="A768" r:id="rId767" location="Chinese" xr:uid="{00000000-0004-0000-0000-0000FE020000}"/>
    <hyperlink ref="A769" r:id="rId768" location="Chinese" xr:uid="{00000000-0004-0000-0000-0000FF020000}"/>
    <hyperlink ref="A770" r:id="rId769" location="Chinese" xr:uid="{00000000-0004-0000-0000-000000030000}"/>
    <hyperlink ref="A771" r:id="rId770" location="Chinese" xr:uid="{00000000-0004-0000-0000-000001030000}"/>
    <hyperlink ref="A772" r:id="rId771" location="Chinese" xr:uid="{00000000-0004-0000-0000-000002030000}"/>
    <hyperlink ref="A773" r:id="rId772" location="Chinese" xr:uid="{00000000-0004-0000-0000-000003030000}"/>
    <hyperlink ref="A774" r:id="rId773" location="Chinese" xr:uid="{00000000-0004-0000-0000-000004030000}"/>
    <hyperlink ref="A775" r:id="rId774" location="Chinese" xr:uid="{00000000-0004-0000-0000-000005030000}"/>
    <hyperlink ref="A776" r:id="rId775" location="Chinese" xr:uid="{00000000-0004-0000-0000-000006030000}"/>
    <hyperlink ref="A777" r:id="rId776" location="Chinese" xr:uid="{00000000-0004-0000-0000-000007030000}"/>
    <hyperlink ref="A778" r:id="rId777" location="Chinese" xr:uid="{00000000-0004-0000-0000-000008030000}"/>
    <hyperlink ref="A779" r:id="rId778" location="Chinese" xr:uid="{00000000-0004-0000-0000-000009030000}"/>
    <hyperlink ref="A780" r:id="rId779" location="Chinese" xr:uid="{00000000-0004-0000-0000-00000A030000}"/>
    <hyperlink ref="A781" r:id="rId780" location="Chinese" xr:uid="{00000000-0004-0000-0000-00000B030000}"/>
    <hyperlink ref="A782" r:id="rId781" location="Chinese" xr:uid="{00000000-0004-0000-0000-00000C030000}"/>
    <hyperlink ref="A783" r:id="rId782" location="Chinese" xr:uid="{00000000-0004-0000-0000-00000D030000}"/>
    <hyperlink ref="A784" r:id="rId783" location="Chinese" xr:uid="{00000000-0004-0000-0000-00000E030000}"/>
    <hyperlink ref="A785" r:id="rId784" location="Chinese" xr:uid="{00000000-0004-0000-0000-00000F030000}"/>
    <hyperlink ref="A786" r:id="rId785" location="Chinese" xr:uid="{00000000-0004-0000-0000-000010030000}"/>
    <hyperlink ref="A787" r:id="rId786" location="Chinese" xr:uid="{00000000-0004-0000-0000-000011030000}"/>
    <hyperlink ref="A788" r:id="rId787" location="Chinese" xr:uid="{00000000-0004-0000-0000-000012030000}"/>
    <hyperlink ref="A789" r:id="rId788" location="Chinese" xr:uid="{00000000-0004-0000-0000-000013030000}"/>
    <hyperlink ref="A790" r:id="rId789" location="Chinese" xr:uid="{00000000-0004-0000-0000-000014030000}"/>
    <hyperlink ref="A791" r:id="rId790" location="Chinese" xr:uid="{00000000-0004-0000-0000-000015030000}"/>
    <hyperlink ref="A792" r:id="rId791" location="Chinese" xr:uid="{00000000-0004-0000-0000-000016030000}"/>
    <hyperlink ref="A793" r:id="rId792" location="Chinese" xr:uid="{00000000-0004-0000-0000-000017030000}"/>
    <hyperlink ref="A794" r:id="rId793" location="Chinese" xr:uid="{00000000-0004-0000-0000-000018030000}"/>
    <hyperlink ref="A795" r:id="rId794" location="Chinese" xr:uid="{00000000-0004-0000-0000-000019030000}"/>
    <hyperlink ref="A796" r:id="rId795" location="Chinese" xr:uid="{00000000-0004-0000-0000-00001A030000}"/>
    <hyperlink ref="A797" r:id="rId796" location="Chinese" xr:uid="{00000000-0004-0000-0000-00001B030000}"/>
    <hyperlink ref="A798" r:id="rId797" location="Chinese" xr:uid="{00000000-0004-0000-0000-00001C030000}"/>
    <hyperlink ref="A799" r:id="rId798" location="Chinese" xr:uid="{00000000-0004-0000-0000-00001D030000}"/>
    <hyperlink ref="A800" r:id="rId799" location="Chinese" xr:uid="{00000000-0004-0000-0000-00001E030000}"/>
    <hyperlink ref="A801" r:id="rId800" location="Chinese" xr:uid="{00000000-0004-0000-0000-00001F030000}"/>
    <hyperlink ref="A802" r:id="rId801" location="Chinese" xr:uid="{00000000-0004-0000-0000-000020030000}"/>
    <hyperlink ref="A803" r:id="rId802" location="Chinese" xr:uid="{00000000-0004-0000-0000-000021030000}"/>
    <hyperlink ref="A804" r:id="rId803" location="Chinese" xr:uid="{00000000-0004-0000-0000-000022030000}"/>
    <hyperlink ref="A805" r:id="rId804" location="Chinese" xr:uid="{00000000-0004-0000-0000-000023030000}"/>
    <hyperlink ref="A806" r:id="rId805" location="Chinese" xr:uid="{00000000-0004-0000-0000-000024030000}"/>
    <hyperlink ref="A807" r:id="rId806" location="Chinese" xr:uid="{00000000-0004-0000-0000-000025030000}"/>
    <hyperlink ref="A808" r:id="rId807" location="Chinese" xr:uid="{00000000-0004-0000-0000-000026030000}"/>
    <hyperlink ref="A809" r:id="rId808" location="Chinese" xr:uid="{00000000-0004-0000-0000-000027030000}"/>
    <hyperlink ref="A810" r:id="rId809" location="Chinese" xr:uid="{00000000-0004-0000-0000-000028030000}"/>
    <hyperlink ref="A811" r:id="rId810" location="Chinese" xr:uid="{00000000-0004-0000-0000-000029030000}"/>
    <hyperlink ref="A812" r:id="rId811" location="Chinese" xr:uid="{00000000-0004-0000-0000-00002A030000}"/>
    <hyperlink ref="A813" r:id="rId812" location="Chinese" xr:uid="{00000000-0004-0000-0000-00002B030000}"/>
    <hyperlink ref="A814" r:id="rId813" location="Chinese" xr:uid="{00000000-0004-0000-0000-00002C030000}"/>
    <hyperlink ref="A815" r:id="rId814" location="Chinese" xr:uid="{00000000-0004-0000-0000-00002D030000}"/>
    <hyperlink ref="A816" r:id="rId815" location="Chinese" xr:uid="{00000000-0004-0000-0000-00002E030000}"/>
    <hyperlink ref="A817" r:id="rId816" location="Chinese" xr:uid="{00000000-0004-0000-0000-00002F030000}"/>
    <hyperlink ref="A818" r:id="rId817" location="Chinese" xr:uid="{00000000-0004-0000-0000-000030030000}"/>
    <hyperlink ref="A819" r:id="rId818" location="Chinese" xr:uid="{00000000-0004-0000-0000-000031030000}"/>
    <hyperlink ref="A820" r:id="rId819" location="Chinese" xr:uid="{00000000-0004-0000-0000-000032030000}"/>
    <hyperlink ref="A821" r:id="rId820" location="Chinese" xr:uid="{00000000-0004-0000-0000-000033030000}"/>
    <hyperlink ref="A822" r:id="rId821" location="Chinese" xr:uid="{00000000-0004-0000-0000-000034030000}"/>
    <hyperlink ref="A823" r:id="rId822" location="Chinese" xr:uid="{00000000-0004-0000-0000-000035030000}"/>
    <hyperlink ref="A824" r:id="rId823" location="Chinese" xr:uid="{00000000-0004-0000-0000-000036030000}"/>
    <hyperlink ref="A825" r:id="rId824" location="Chinese" xr:uid="{00000000-0004-0000-0000-000037030000}"/>
    <hyperlink ref="A826" r:id="rId825" location="Chinese" xr:uid="{00000000-0004-0000-0000-000038030000}"/>
    <hyperlink ref="A827" r:id="rId826" location="Chinese" xr:uid="{00000000-0004-0000-0000-000039030000}"/>
    <hyperlink ref="A828" r:id="rId827" location="Chinese" xr:uid="{00000000-0004-0000-0000-00003A030000}"/>
    <hyperlink ref="A829" r:id="rId828" location="Chinese" xr:uid="{00000000-0004-0000-0000-00003B030000}"/>
    <hyperlink ref="A830" r:id="rId829" location="Chinese" xr:uid="{00000000-0004-0000-0000-00003C030000}"/>
    <hyperlink ref="A831" r:id="rId830" location="Chinese" xr:uid="{00000000-0004-0000-0000-00003D030000}"/>
    <hyperlink ref="A832" r:id="rId831" location="Chinese" xr:uid="{00000000-0004-0000-0000-00003E030000}"/>
    <hyperlink ref="A833" r:id="rId832" location="Chinese" xr:uid="{00000000-0004-0000-0000-00003F030000}"/>
    <hyperlink ref="A834" r:id="rId833" location="Chinese" xr:uid="{00000000-0004-0000-0000-000040030000}"/>
    <hyperlink ref="A835" r:id="rId834" location="Chinese" xr:uid="{00000000-0004-0000-0000-000041030000}"/>
    <hyperlink ref="A836" r:id="rId835" location="Chinese" xr:uid="{00000000-0004-0000-0000-000042030000}"/>
    <hyperlink ref="A837" r:id="rId836" location="Chinese" xr:uid="{00000000-0004-0000-0000-000043030000}"/>
    <hyperlink ref="A838" r:id="rId837" location="Chinese" xr:uid="{00000000-0004-0000-0000-000044030000}"/>
    <hyperlink ref="A839" r:id="rId838" location="Chinese" xr:uid="{00000000-0004-0000-0000-000045030000}"/>
    <hyperlink ref="A840" r:id="rId839" location="Chinese" xr:uid="{00000000-0004-0000-0000-000046030000}"/>
    <hyperlink ref="A841" r:id="rId840" location="Chinese" xr:uid="{00000000-0004-0000-0000-000047030000}"/>
    <hyperlink ref="A842" r:id="rId841" location="Chinese" xr:uid="{00000000-0004-0000-0000-000048030000}"/>
    <hyperlink ref="A843" r:id="rId842" location="Chinese" xr:uid="{00000000-0004-0000-0000-000049030000}"/>
    <hyperlink ref="A844" r:id="rId843" location="Chinese" xr:uid="{00000000-0004-0000-0000-00004A030000}"/>
    <hyperlink ref="A845" r:id="rId844" location="Chinese" xr:uid="{00000000-0004-0000-0000-00004B030000}"/>
    <hyperlink ref="A846" r:id="rId845" location="Chinese" xr:uid="{00000000-0004-0000-0000-00004C030000}"/>
    <hyperlink ref="A847" r:id="rId846" location="Chinese" xr:uid="{00000000-0004-0000-0000-00004D030000}"/>
    <hyperlink ref="A848" r:id="rId847" location="Chinese" xr:uid="{00000000-0004-0000-0000-00004E030000}"/>
    <hyperlink ref="A849" r:id="rId848" location="Chinese" xr:uid="{00000000-0004-0000-0000-00004F030000}"/>
    <hyperlink ref="A850" r:id="rId849" location="Chinese" xr:uid="{00000000-0004-0000-0000-000050030000}"/>
    <hyperlink ref="A851" r:id="rId850" location="Chinese" xr:uid="{00000000-0004-0000-0000-000051030000}"/>
    <hyperlink ref="A852" r:id="rId851" location="Chinese" xr:uid="{00000000-0004-0000-0000-000052030000}"/>
    <hyperlink ref="A853" r:id="rId852" location="Chinese" xr:uid="{00000000-0004-0000-0000-000053030000}"/>
    <hyperlink ref="A854" r:id="rId853" location="Chinese" xr:uid="{00000000-0004-0000-0000-000054030000}"/>
    <hyperlink ref="A855" r:id="rId854" location="Chinese" xr:uid="{00000000-0004-0000-0000-000055030000}"/>
    <hyperlink ref="A856" r:id="rId855" location="Chinese" xr:uid="{00000000-0004-0000-0000-000056030000}"/>
    <hyperlink ref="A857" r:id="rId856" location="Chinese" xr:uid="{00000000-0004-0000-0000-000057030000}"/>
    <hyperlink ref="A858" r:id="rId857" location="Chinese" xr:uid="{00000000-0004-0000-0000-000058030000}"/>
    <hyperlink ref="A859" r:id="rId858" location="Chinese" xr:uid="{00000000-0004-0000-0000-000059030000}"/>
    <hyperlink ref="A860" r:id="rId859" location="Chinese" xr:uid="{00000000-0004-0000-0000-00005A030000}"/>
    <hyperlink ref="A861" r:id="rId860" location="Chinese" xr:uid="{00000000-0004-0000-0000-00005B030000}"/>
    <hyperlink ref="A862" r:id="rId861" location="Chinese" xr:uid="{00000000-0004-0000-0000-00005C030000}"/>
    <hyperlink ref="A863" r:id="rId862" location="Chinese" xr:uid="{00000000-0004-0000-0000-00005D030000}"/>
    <hyperlink ref="A864" r:id="rId863" location="Chinese" xr:uid="{00000000-0004-0000-0000-00005E030000}"/>
    <hyperlink ref="A865" r:id="rId864" location="Chinese" xr:uid="{00000000-0004-0000-0000-00005F030000}"/>
    <hyperlink ref="A866" r:id="rId865" location="Chinese" xr:uid="{00000000-0004-0000-0000-000060030000}"/>
    <hyperlink ref="A867" r:id="rId866" location="Chinese" xr:uid="{00000000-0004-0000-0000-000061030000}"/>
    <hyperlink ref="A868" r:id="rId867" location="Chinese" xr:uid="{00000000-0004-0000-0000-000062030000}"/>
    <hyperlink ref="A869" r:id="rId868" location="Chinese" xr:uid="{00000000-0004-0000-0000-000063030000}"/>
    <hyperlink ref="A870" r:id="rId869" location="Chinese" xr:uid="{00000000-0004-0000-0000-000064030000}"/>
    <hyperlink ref="A871" r:id="rId870" location="Chinese" xr:uid="{00000000-0004-0000-0000-000065030000}"/>
    <hyperlink ref="A872" r:id="rId871" location="Chinese" xr:uid="{00000000-0004-0000-0000-000066030000}"/>
    <hyperlink ref="A873" r:id="rId872" location="Chinese" xr:uid="{00000000-0004-0000-0000-000067030000}"/>
    <hyperlink ref="A874" r:id="rId873" location="Chinese" xr:uid="{00000000-0004-0000-0000-000068030000}"/>
    <hyperlink ref="A875" r:id="rId874" location="Chinese" xr:uid="{00000000-0004-0000-0000-000069030000}"/>
    <hyperlink ref="A876" r:id="rId875" location="Chinese" xr:uid="{00000000-0004-0000-0000-00006A030000}"/>
    <hyperlink ref="A877" r:id="rId876" location="Chinese" xr:uid="{00000000-0004-0000-0000-00006B030000}"/>
    <hyperlink ref="A878" r:id="rId877" location="Chinese" xr:uid="{00000000-0004-0000-0000-00006C030000}"/>
    <hyperlink ref="A879" r:id="rId878" location="Chinese" xr:uid="{00000000-0004-0000-0000-00006D030000}"/>
    <hyperlink ref="A880" r:id="rId879" location="Chinese" xr:uid="{00000000-0004-0000-0000-00006E030000}"/>
    <hyperlink ref="A881" r:id="rId880" location="Chinese" xr:uid="{00000000-0004-0000-0000-00006F030000}"/>
    <hyperlink ref="A882" r:id="rId881" location="Chinese" xr:uid="{00000000-0004-0000-0000-000070030000}"/>
    <hyperlink ref="A883" r:id="rId882" location="Chinese" xr:uid="{00000000-0004-0000-0000-000071030000}"/>
    <hyperlink ref="A884" r:id="rId883" location="Chinese" xr:uid="{00000000-0004-0000-0000-000072030000}"/>
    <hyperlink ref="A885" r:id="rId884" location="Chinese" xr:uid="{00000000-0004-0000-0000-000073030000}"/>
    <hyperlink ref="A886" r:id="rId885" location="Chinese" xr:uid="{00000000-0004-0000-0000-000074030000}"/>
    <hyperlink ref="A887" r:id="rId886" location="Chinese" xr:uid="{00000000-0004-0000-0000-000075030000}"/>
    <hyperlink ref="A888" r:id="rId887" location="Chinese" xr:uid="{00000000-0004-0000-0000-000076030000}"/>
    <hyperlink ref="A889" r:id="rId888" location="Chinese" xr:uid="{00000000-0004-0000-0000-000077030000}"/>
    <hyperlink ref="A890" r:id="rId889" location="Chinese" xr:uid="{00000000-0004-0000-0000-000078030000}"/>
    <hyperlink ref="A891" r:id="rId890" location="Chinese" xr:uid="{00000000-0004-0000-0000-000079030000}"/>
    <hyperlink ref="A892" r:id="rId891" location="Chinese" xr:uid="{00000000-0004-0000-0000-00007A030000}"/>
    <hyperlink ref="A893" r:id="rId892" location="Chinese" xr:uid="{00000000-0004-0000-0000-00007B030000}"/>
    <hyperlink ref="A894" r:id="rId893" location="Chinese" xr:uid="{00000000-0004-0000-0000-00007C030000}"/>
    <hyperlink ref="A895" r:id="rId894" location="Chinese" xr:uid="{00000000-0004-0000-0000-00007D030000}"/>
    <hyperlink ref="A896" r:id="rId895" location="Chinese" xr:uid="{00000000-0004-0000-0000-00007E030000}"/>
    <hyperlink ref="A897" r:id="rId896" location="Chinese" xr:uid="{00000000-0004-0000-0000-00007F030000}"/>
    <hyperlink ref="A898" r:id="rId897" location="Chinese" xr:uid="{00000000-0004-0000-0000-000080030000}"/>
    <hyperlink ref="A899" r:id="rId898" location="Chinese" xr:uid="{00000000-0004-0000-0000-000081030000}"/>
    <hyperlink ref="A900" r:id="rId899" location="Chinese" xr:uid="{00000000-0004-0000-0000-000082030000}"/>
    <hyperlink ref="A901" r:id="rId900" location="Chinese" xr:uid="{00000000-0004-0000-0000-000083030000}"/>
    <hyperlink ref="A902" r:id="rId901" location="Chinese" xr:uid="{00000000-0004-0000-0000-000084030000}"/>
    <hyperlink ref="A903" r:id="rId902" location="Chinese" xr:uid="{00000000-0004-0000-0000-000085030000}"/>
    <hyperlink ref="A904" r:id="rId903" location="Chinese" xr:uid="{00000000-0004-0000-0000-000086030000}"/>
    <hyperlink ref="A905" r:id="rId904" location="Chinese" xr:uid="{00000000-0004-0000-0000-000087030000}"/>
    <hyperlink ref="A906" r:id="rId905" location="Chinese" xr:uid="{00000000-0004-0000-0000-000088030000}"/>
    <hyperlink ref="A907" r:id="rId906" location="Chinese" xr:uid="{00000000-0004-0000-0000-000089030000}"/>
    <hyperlink ref="A908" r:id="rId907" location="Chinese" xr:uid="{00000000-0004-0000-0000-00008A030000}"/>
    <hyperlink ref="A909" r:id="rId908" location="Chinese" xr:uid="{00000000-0004-0000-0000-00008B030000}"/>
    <hyperlink ref="A910" r:id="rId909" location="Chinese" xr:uid="{00000000-0004-0000-0000-00008C030000}"/>
    <hyperlink ref="A911" r:id="rId910" location="Chinese" xr:uid="{00000000-0004-0000-0000-00008D030000}"/>
    <hyperlink ref="A912" r:id="rId911" location="Chinese" xr:uid="{00000000-0004-0000-0000-00008E030000}"/>
    <hyperlink ref="A913" r:id="rId912" location="Chinese" xr:uid="{00000000-0004-0000-0000-00008F030000}"/>
    <hyperlink ref="A914" r:id="rId913" location="Chinese" xr:uid="{00000000-0004-0000-0000-000090030000}"/>
    <hyperlink ref="A915" r:id="rId914" location="Chinese" xr:uid="{00000000-0004-0000-0000-000091030000}"/>
    <hyperlink ref="A916" r:id="rId915" location="Chinese" xr:uid="{00000000-0004-0000-0000-000092030000}"/>
    <hyperlink ref="A917" r:id="rId916" location="Chinese" xr:uid="{00000000-0004-0000-0000-000093030000}"/>
    <hyperlink ref="A918" r:id="rId917" location="Chinese" xr:uid="{00000000-0004-0000-0000-000094030000}"/>
    <hyperlink ref="A919" r:id="rId918" location="Chinese" xr:uid="{00000000-0004-0000-0000-000095030000}"/>
    <hyperlink ref="A920" r:id="rId919" location="Chinese" xr:uid="{00000000-0004-0000-0000-000096030000}"/>
    <hyperlink ref="A921" r:id="rId920" location="Chinese" xr:uid="{00000000-0004-0000-0000-000097030000}"/>
    <hyperlink ref="A922" r:id="rId921" location="Chinese" xr:uid="{00000000-0004-0000-0000-000098030000}"/>
    <hyperlink ref="A923" r:id="rId922" location="Chinese" xr:uid="{00000000-0004-0000-0000-000099030000}"/>
    <hyperlink ref="A924" r:id="rId923" location="Chinese" xr:uid="{00000000-0004-0000-0000-00009A030000}"/>
    <hyperlink ref="A925" r:id="rId924" location="Chinese" xr:uid="{00000000-0004-0000-0000-00009B030000}"/>
    <hyperlink ref="A926" r:id="rId925" location="Chinese" xr:uid="{00000000-0004-0000-0000-00009C030000}"/>
    <hyperlink ref="A927" r:id="rId926" location="Chinese" xr:uid="{00000000-0004-0000-0000-00009D030000}"/>
    <hyperlink ref="A928" r:id="rId927" location="Chinese" xr:uid="{00000000-0004-0000-0000-00009E030000}"/>
    <hyperlink ref="A929" r:id="rId928" location="Chinese" xr:uid="{00000000-0004-0000-0000-00009F030000}"/>
    <hyperlink ref="A930" r:id="rId929" location="Chinese" xr:uid="{00000000-0004-0000-0000-0000A0030000}"/>
    <hyperlink ref="A931" r:id="rId930" location="Chinese" xr:uid="{00000000-0004-0000-0000-0000A1030000}"/>
    <hyperlink ref="A932" r:id="rId931" location="Chinese" xr:uid="{00000000-0004-0000-0000-0000A2030000}"/>
    <hyperlink ref="A933" r:id="rId932" location="Chinese" xr:uid="{00000000-0004-0000-0000-0000A3030000}"/>
    <hyperlink ref="A934" r:id="rId933" location="Chinese" xr:uid="{00000000-0004-0000-0000-0000A4030000}"/>
    <hyperlink ref="A935" r:id="rId934" location="Chinese" xr:uid="{00000000-0004-0000-0000-0000A5030000}"/>
    <hyperlink ref="A936" r:id="rId935" location="Chinese" xr:uid="{00000000-0004-0000-0000-0000A6030000}"/>
    <hyperlink ref="A937" r:id="rId936" location="Chinese" xr:uid="{00000000-0004-0000-0000-0000A7030000}"/>
    <hyperlink ref="A938" r:id="rId937" location="Chinese" xr:uid="{00000000-0004-0000-0000-0000A8030000}"/>
    <hyperlink ref="A939" r:id="rId938" location="Chinese" xr:uid="{00000000-0004-0000-0000-0000A9030000}"/>
    <hyperlink ref="A940" r:id="rId939" location="Chinese" xr:uid="{00000000-0004-0000-0000-0000AA030000}"/>
    <hyperlink ref="A941" r:id="rId940" location="Chinese" xr:uid="{00000000-0004-0000-0000-0000AB030000}"/>
    <hyperlink ref="A942" r:id="rId941" location="Chinese" xr:uid="{00000000-0004-0000-0000-0000AC030000}"/>
    <hyperlink ref="A943" r:id="rId942" location="Chinese" xr:uid="{00000000-0004-0000-0000-0000AD030000}"/>
    <hyperlink ref="A944" r:id="rId943" location="Chinese" xr:uid="{00000000-0004-0000-0000-0000AE030000}"/>
    <hyperlink ref="A945" r:id="rId944" location="Chinese" xr:uid="{00000000-0004-0000-0000-0000AF030000}"/>
    <hyperlink ref="A946" r:id="rId945" location="Chinese" xr:uid="{00000000-0004-0000-0000-0000B0030000}"/>
    <hyperlink ref="A947" r:id="rId946" location="Chinese" xr:uid="{00000000-0004-0000-0000-0000B1030000}"/>
    <hyperlink ref="A948" r:id="rId947" location="Chinese" xr:uid="{00000000-0004-0000-0000-0000B2030000}"/>
    <hyperlink ref="A949" r:id="rId948" location="Chinese" xr:uid="{00000000-0004-0000-0000-0000B3030000}"/>
    <hyperlink ref="A950" r:id="rId949" location="Chinese" xr:uid="{00000000-0004-0000-0000-0000B4030000}"/>
    <hyperlink ref="A951" r:id="rId950" location="Chinese" xr:uid="{00000000-0004-0000-0000-0000B5030000}"/>
    <hyperlink ref="A952" r:id="rId951" location="Chinese" xr:uid="{00000000-0004-0000-0000-0000B6030000}"/>
    <hyperlink ref="A953" r:id="rId952" location="Chinese" xr:uid="{00000000-0004-0000-0000-0000B7030000}"/>
    <hyperlink ref="A954" r:id="rId953" location="Chinese" xr:uid="{00000000-0004-0000-0000-0000B8030000}"/>
    <hyperlink ref="A955" r:id="rId954" location="Chinese" xr:uid="{00000000-0004-0000-0000-0000B9030000}"/>
    <hyperlink ref="A956" r:id="rId955" location="Chinese" xr:uid="{00000000-0004-0000-0000-0000BA030000}"/>
    <hyperlink ref="A957" r:id="rId956" location="Chinese" xr:uid="{00000000-0004-0000-0000-0000BB030000}"/>
    <hyperlink ref="A958" r:id="rId957" location="Chinese" xr:uid="{00000000-0004-0000-0000-0000BC030000}"/>
    <hyperlink ref="A959" r:id="rId958" location="Chinese" xr:uid="{00000000-0004-0000-0000-0000BD030000}"/>
    <hyperlink ref="A960" r:id="rId959" location="Chinese" xr:uid="{00000000-0004-0000-0000-0000BE030000}"/>
    <hyperlink ref="A961" r:id="rId960" location="Chinese" xr:uid="{00000000-0004-0000-0000-0000BF030000}"/>
    <hyperlink ref="A962" r:id="rId961" location="Chinese" xr:uid="{00000000-0004-0000-0000-0000C0030000}"/>
    <hyperlink ref="A963" r:id="rId962" location="Chinese" xr:uid="{00000000-0004-0000-0000-0000C1030000}"/>
    <hyperlink ref="A964" r:id="rId963" location="Chinese" xr:uid="{00000000-0004-0000-0000-0000C2030000}"/>
    <hyperlink ref="A965" r:id="rId964" location="Chinese" xr:uid="{00000000-0004-0000-0000-0000C3030000}"/>
    <hyperlink ref="A966" r:id="rId965" location="Chinese" xr:uid="{00000000-0004-0000-0000-0000C4030000}"/>
    <hyperlink ref="A967" r:id="rId966" location="Chinese" xr:uid="{00000000-0004-0000-0000-0000C5030000}"/>
    <hyperlink ref="A968" r:id="rId967" location="Chinese" xr:uid="{00000000-0004-0000-0000-0000C6030000}"/>
    <hyperlink ref="A969" r:id="rId968" location="Chinese" xr:uid="{00000000-0004-0000-0000-0000C7030000}"/>
    <hyperlink ref="A970" r:id="rId969" location="Chinese" xr:uid="{00000000-0004-0000-0000-0000C8030000}"/>
    <hyperlink ref="A971" r:id="rId970" location="Chinese" xr:uid="{00000000-0004-0000-0000-0000C9030000}"/>
    <hyperlink ref="A972" r:id="rId971" location="Chinese" xr:uid="{00000000-0004-0000-0000-0000CA030000}"/>
    <hyperlink ref="A973" r:id="rId972" location="Chinese" xr:uid="{00000000-0004-0000-0000-0000CB030000}"/>
    <hyperlink ref="A974" r:id="rId973" location="Chinese" xr:uid="{00000000-0004-0000-0000-0000CC030000}"/>
    <hyperlink ref="A975" r:id="rId974" location="Chinese" xr:uid="{00000000-0004-0000-0000-0000CD030000}"/>
    <hyperlink ref="A976" r:id="rId975" location="Chinese" xr:uid="{00000000-0004-0000-0000-0000CE030000}"/>
    <hyperlink ref="A977" r:id="rId976" location="Chinese" xr:uid="{00000000-0004-0000-0000-0000CF030000}"/>
    <hyperlink ref="A978" r:id="rId977" location="Chinese" xr:uid="{00000000-0004-0000-0000-0000D0030000}"/>
    <hyperlink ref="A979" r:id="rId978" location="Chinese" xr:uid="{00000000-0004-0000-0000-0000D1030000}"/>
    <hyperlink ref="A980" r:id="rId979" location="Chinese" xr:uid="{00000000-0004-0000-0000-0000D2030000}"/>
    <hyperlink ref="A981" r:id="rId980" location="Chinese" xr:uid="{00000000-0004-0000-0000-0000D3030000}"/>
    <hyperlink ref="A982" r:id="rId981" location="Chinese" xr:uid="{00000000-0004-0000-0000-0000D4030000}"/>
    <hyperlink ref="A983" r:id="rId982" location="Chinese" xr:uid="{00000000-0004-0000-0000-0000D5030000}"/>
    <hyperlink ref="A984" r:id="rId983" location="Chinese" xr:uid="{00000000-0004-0000-0000-0000D6030000}"/>
    <hyperlink ref="A985" r:id="rId984" location="Chinese" xr:uid="{00000000-0004-0000-0000-0000D7030000}"/>
    <hyperlink ref="A986" r:id="rId985" location="Chinese" xr:uid="{00000000-0004-0000-0000-0000D8030000}"/>
    <hyperlink ref="A987" r:id="rId986" location="Chinese" xr:uid="{00000000-0004-0000-0000-0000D9030000}"/>
    <hyperlink ref="A988" r:id="rId987" location="Chinese" xr:uid="{00000000-0004-0000-0000-0000DA030000}"/>
    <hyperlink ref="A989" r:id="rId988" location="Chinese" xr:uid="{00000000-0004-0000-0000-0000DB030000}"/>
    <hyperlink ref="A990" r:id="rId989" location="Chinese" xr:uid="{00000000-0004-0000-0000-0000DC030000}"/>
    <hyperlink ref="A991" r:id="rId990" location="Chinese" xr:uid="{00000000-0004-0000-0000-0000DD030000}"/>
    <hyperlink ref="A992" r:id="rId991" location="Chinese" xr:uid="{00000000-0004-0000-0000-0000DE030000}"/>
    <hyperlink ref="A993" r:id="rId992" location="Chinese" xr:uid="{00000000-0004-0000-0000-0000DF030000}"/>
    <hyperlink ref="A994" r:id="rId993" location="Chinese" xr:uid="{00000000-0004-0000-0000-0000E0030000}"/>
    <hyperlink ref="A995" r:id="rId994" location="Chinese" xr:uid="{00000000-0004-0000-0000-0000E1030000}"/>
    <hyperlink ref="A996" r:id="rId995" location="Chinese" xr:uid="{00000000-0004-0000-0000-0000E2030000}"/>
    <hyperlink ref="A997" r:id="rId996" location="Chinese" xr:uid="{00000000-0004-0000-0000-0000E3030000}"/>
    <hyperlink ref="A998" r:id="rId997" location="Chinese" xr:uid="{00000000-0004-0000-0000-0000E4030000}"/>
    <hyperlink ref="A999" r:id="rId998" location="Chinese" xr:uid="{00000000-0004-0000-0000-0000E5030000}"/>
    <hyperlink ref="A1000" r:id="rId999" location="Chinese" xr:uid="{00000000-0004-0000-0000-0000E6030000}"/>
    <hyperlink ref="A1001" r:id="rId1000" location="Chinese" xr:uid="{00000000-0004-0000-0000-0000E7030000}"/>
    <hyperlink ref="A1002" r:id="rId1001" location="Chinese" xr:uid="{00000000-0004-0000-0000-0000E8030000}"/>
    <hyperlink ref="A1003" r:id="rId1002" location="Chinese" xr:uid="{00000000-0004-0000-0000-0000E9030000}"/>
    <hyperlink ref="A1004" r:id="rId1003" location="Chinese" xr:uid="{00000000-0004-0000-0000-0000EA030000}"/>
    <hyperlink ref="A1005" r:id="rId1004" location="Chinese" xr:uid="{00000000-0004-0000-0000-0000EB030000}"/>
    <hyperlink ref="A1006" r:id="rId1005" location="Chinese" xr:uid="{00000000-0004-0000-0000-0000EC030000}"/>
    <hyperlink ref="A1007" r:id="rId1006" location="Chinese" xr:uid="{00000000-0004-0000-0000-0000ED030000}"/>
    <hyperlink ref="A1008" r:id="rId1007" location="Chinese" xr:uid="{00000000-0004-0000-0000-0000EE030000}"/>
    <hyperlink ref="A1009" r:id="rId1008" location="Chinese" xr:uid="{00000000-0004-0000-0000-0000EF030000}"/>
    <hyperlink ref="A1010" r:id="rId1009" location="Chinese" xr:uid="{00000000-0004-0000-0000-0000F0030000}"/>
    <hyperlink ref="A1011" r:id="rId1010" location="Chinese" xr:uid="{00000000-0004-0000-0000-0000F1030000}"/>
    <hyperlink ref="A1012" r:id="rId1011" location="Chinese" xr:uid="{00000000-0004-0000-0000-0000F2030000}"/>
    <hyperlink ref="A1013" r:id="rId1012" location="Chinese" xr:uid="{00000000-0004-0000-0000-0000F3030000}"/>
    <hyperlink ref="A1014" r:id="rId1013" location="Chinese" xr:uid="{00000000-0004-0000-0000-0000F4030000}"/>
    <hyperlink ref="A1015" r:id="rId1014" location="Chinese" xr:uid="{00000000-0004-0000-0000-0000F5030000}"/>
    <hyperlink ref="A1016" r:id="rId1015" location="Chinese" xr:uid="{00000000-0004-0000-0000-0000F6030000}"/>
    <hyperlink ref="A1017" r:id="rId1016" location="Chinese" xr:uid="{00000000-0004-0000-0000-0000F7030000}"/>
    <hyperlink ref="A1018" r:id="rId1017" location="Chinese" xr:uid="{00000000-0004-0000-0000-0000F8030000}"/>
    <hyperlink ref="A1019" r:id="rId1018" location="Chinese" xr:uid="{00000000-0004-0000-0000-0000F9030000}"/>
    <hyperlink ref="A1020" r:id="rId1019" location="Chinese" xr:uid="{00000000-0004-0000-0000-0000FA030000}"/>
    <hyperlink ref="A1021" r:id="rId1020" location="Chinese" xr:uid="{00000000-0004-0000-0000-0000FB030000}"/>
    <hyperlink ref="A1022" r:id="rId1021" location="Chinese" xr:uid="{00000000-0004-0000-0000-0000FC030000}"/>
    <hyperlink ref="A1023" r:id="rId1022" location="Chinese" xr:uid="{00000000-0004-0000-0000-0000FD030000}"/>
    <hyperlink ref="A1024" r:id="rId1023" location="Chinese" xr:uid="{00000000-0004-0000-0000-0000FE030000}"/>
    <hyperlink ref="A1025" r:id="rId1024" location="Chinese" xr:uid="{00000000-0004-0000-0000-0000FF030000}"/>
    <hyperlink ref="A1026" r:id="rId1025" location="Chinese" xr:uid="{00000000-0004-0000-0000-000000040000}"/>
    <hyperlink ref="A1027" r:id="rId1026" location="Chinese" xr:uid="{00000000-0004-0000-0000-000001040000}"/>
    <hyperlink ref="A1028" r:id="rId1027" location="Chinese" xr:uid="{00000000-0004-0000-0000-000002040000}"/>
    <hyperlink ref="A1029" r:id="rId1028" location="Chinese" xr:uid="{00000000-0004-0000-0000-000003040000}"/>
    <hyperlink ref="A1030" r:id="rId1029" location="Chinese" xr:uid="{00000000-0004-0000-0000-000004040000}"/>
    <hyperlink ref="A1031" r:id="rId1030" location="Chinese" xr:uid="{00000000-0004-0000-0000-000005040000}"/>
    <hyperlink ref="A1032" r:id="rId1031" location="Chinese" xr:uid="{00000000-0004-0000-0000-000006040000}"/>
    <hyperlink ref="A1033" r:id="rId1032" location="Chinese" xr:uid="{00000000-0004-0000-0000-000007040000}"/>
    <hyperlink ref="A1034" r:id="rId1033" location="Chinese" xr:uid="{00000000-0004-0000-0000-000008040000}"/>
    <hyperlink ref="A1035" r:id="rId1034" location="Chinese" xr:uid="{00000000-0004-0000-0000-000009040000}"/>
    <hyperlink ref="A1036" r:id="rId1035" location="Chinese" xr:uid="{00000000-0004-0000-0000-00000A040000}"/>
    <hyperlink ref="A1037" r:id="rId1036" location="Chinese" xr:uid="{00000000-0004-0000-0000-00000B040000}"/>
    <hyperlink ref="A1038" r:id="rId1037" location="Chinese" xr:uid="{00000000-0004-0000-0000-00000C040000}"/>
    <hyperlink ref="A1039" r:id="rId1038" location="Chinese" xr:uid="{00000000-0004-0000-0000-00000D040000}"/>
    <hyperlink ref="A1040" r:id="rId1039" location="Chinese" xr:uid="{00000000-0004-0000-0000-00000E040000}"/>
    <hyperlink ref="A1041" r:id="rId1040" location="Chinese" xr:uid="{00000000-0004-0000-0000-00000F040000}"/>
    <hyperlink ref="A1042" r:id="rId1041" location="Chinese" xr:uid="{00000000-0004-0000-0000-000010040000}"/>
    <hyperlink ref="A1043" r:id="rId1042" location="Chinese" xr:uid="{00000000-0004-0000-0000-000011040000}"/>
    <hyperlink ref="A1044" r:id="rId1043" location="Chinese" xr:uid="{00000000-0004-0000-0000-000012040000}"/>
    <hyperlink ref="A1045" r:id="rId1044" location="Chinese" xr:uid="{00000000-0004-0000-0000-000013040000}"/>
    <hyperlink ref="A1046" r:id="rId1045" location="Chinese" xr:uid="{00000000-0004-0000-0000-000014040000}"/>
    <hyperlink ref="A1047" r:id="rId1046" location="Chinese" xr:uid="{00000000-0004-0000-0000-000015040000}"/>
    <hyperlink ref="A1048" r:id="rId1047" location="Chinese" xr:uid="{00000000-0004-0000-0000-000016040000}"/>
    <hyperlink ref="A1049" r:id="rId1048" location="Chinese" xr:uid="{00000000-0004-0000-0000-000017040000}"/>
    <hyperlink ref="A1050" r:id="rId1049" location="Chinese" xr:uid="{00000000-0004-0000-0000-000018040000}"/>
    <hyperlink ref="A1051" r:id="rId1050" location="Chinese" xr:uid="{00000000-0004-0000-0000-000019040000}"/>
    <hyperlink ref="A1052" r:id="rId1051" location="Chinese" xr:uid="{00000000-0004-0000-0000-00001A040000}"/>
    <hyperlink ref="A1053" r:id="rId1052" location="Chinese" xr:uid="{00000000-0004-0000-0000-00001B040000}"/>
    <hyperlink ref="A1054" r:id="rId1053" location="Chinese" xr:uid="{00000000-0004-0000-0000-00001C040000}"/>
    <hyperlink ref="A1055" r:id="rId1054" location="Chinese" xr:uid="{00000000-0004-0000-0000-00001D040000}"/>
    <hyperlink ref="A1056" r:id="rId1055" location="Chinese" xr:uid="{00000000-0004-0000-0000-00001E040000}"/>
    <hyperlink ref="A1057" r:id="rId1056" location="Chinese" xr:uid="{00000000-0004-0000-0000-00001F040000}"/>
    <hyperlink ref="A1058" r:id="rId1057" location="Chinese" xr:uid="{00000000-0004-0000-0000-000020040000}"/>
    <hyperlink ref="A1059" r:id="rId1058" location="Chinese" xr:uid="{00000000-0004-0000-0000-000021040000}"/>
    <hyperlink ref="A1060" r:id="rId1059" location="Chinese" xr:uid="{00000000-0004-0000-0000-000022040000}"/>
    <hyperlink ref="A1061" r:id="rId1060" location="Chinese" xr:uid="{00000000-0004-0000-0000-000023040000}"/>
    <hyperlink ref="A1062" r:id="rId1061" location="Chinese" xr:uid="{00000000-0004-0000-0000-000024040000}"/>
    <hyperlink ref="A1063" r:id="rId1062" location="Chinese" xr:uid="{00000000-0004-0000-0000-000025040000}"/>
    <hyperlink ref="A1064" r:id="rId1063" location="Chinese" xr:uid="{00000000-0004-0000-0000-000026040000}"/>
    <hyperlink ref="A1065" r:id="rId1064" location="Chinese" xr:uid="{00000000-0004-0000-0000-000027040000}"/>
    <hyperlink ref="A1066" r:id="rId1065" location="Chinese" xr:uid="{00000000-0004-0000-0000-000028040000}"/>
    <hyperlink ref="A1067" r:id="rId1066" location="Chinese" xr:uid="{00000000-0004-0000-0000-000029040000}"/>
    <hyperlink ref="A1068" r:id="rId1067" location="Chinese" xr:uid="{00000000-0004-0000-0000-00002A040000}"/>
    <hyperlink ref="A1069" r:id="rId1068" location="Chinese" xr:uid="{00000000-0004-0000-0000-00002B040000}"/>
    <hyperlink ref="A1070" r:id="rId1069" location="Chinese" xr:uid="{00000000-0004-0000-0000-00002C040000}"/>
    <hyperlink ref="A1071" r:id="rId1070" location="Chinese" xr:uid="{00000000-0004-0000-0000-00002D040000}"/>
    <hyperlink ref="A1072" r:id="rId1071" location="Chinese" xr:uid="{00000000-0004-0000-0000-00002E040000}"/>
    <hyperlink ref="A1073" r:id="rId1072" location="Chinese" xr:uid="{00000000-0004-0000-0000-00002F040000}"/>
    <hyperlink ref="A1074" r:id="rId1073" location="Chinese" xr:uid="{00000000-0004-0000-0000-000030040000}"/>
    <hyperlink ref="A1075" r:id="rId1074" location="Chinese" xr:uid="{00000000-0004-0000-0000-000031040000}"/>
    <hyperlink ref="A1076" r:id="rId1075" location="Chinese" xr:uid="{00000000-0004-0000-0000-000032040000}"/>
    <hyperlink ref="A1077" r:id="rId1076" location="Chinese" xr:uid="{00000000-0004-0000-0000-000033040000}"/>
    <hyperlink ref="A1078" r:id="rId1077" location="Chinese" xr:uid="{00000000-0004-0000-0000-000034040000}"/>
    <hyperlink ref="A1079" r:id="rId1078" location="Chinese" xr:uid="{00000000-0004-0000-0000-000035040000}"/>
    <hyperlink ref="A1080" r:id="rId1079" location="Chinese" xr:uid="{00000000-0004-0000-0000-000036040000}"/>
    <hyperlink ref="A1081" r:id="rId1080" location="Chinese" xr:uid="{00000000-0004-0000-0000-000037040000}"/>
    <hyperlink ref="A1082" r:id="rId1081" location="Chinese" xr:uid="{00000000-0004-0000-0000-000038040000}"/>
    <hyperlink ref="A1083" r:id="rId1082" location="Chinese" xr:uid="{00000000-0004-0000-0000-000039040000}"/>
    <hyperlink ref="A1084" r:id="rId1083" location="Chinese" xr:uid="{00000000-0004-0000-0000-00003A040000}"/>
    <hyperlink ref="A1085" r:id="rId1084" location="Chinese" xr:uid="{00000000-0004-0000-0000-00003B040000}"/>
    <hyperlink ref="A1086" r:id="rId1085" location="Chinese" xr:uid="{00000000-0004-0000-0000-00003C040000}"/>
    <hyperlink ref="A1087" r:id="rId1086" location="Chinese" xr:uid="{00000000-0004-0000-0000-00003D040000}"/>
    <hyperlink ref="A1088" r:id="rId1087" location="Chinese" xr:uid="{00000000-0004-0000-0000-00003E040000}"/>
    <hyperlink ref="A1089" r:id="rId1088" location="Chinese" xr:uid="{00000000-0004-0000-0000-00003F040000}"/>
    <hyperlink ref="A1090" r:id="rId1089" location="Chinese" xr:uid="{00000000-0004-0000-0000-000040040000}"/>
    <hyperlink ref="A1091" r:id="rId1090" location="Chinese" xr:uid="{00000000-0004-0000-0000-000041040000}"/>
    <hyperlink ref="A1092" r:id="rId1091" location="Chinese" xr:uid="{00000000-0004-0000-0000-000042040000}"/>
    <hyperlink ref="A1093" r:id="rId1092" location="Chinese" xr:uid="{00000000-0004-0000-0000-000043040000}"/>
    <hyperlink ref="A1094" r:id="rId1093" location="Chinese" xr:uid="{00000000-0004-0000-0000-000044040000}"/>
    <hyperlink ref="A1095" r:id="rId1094" location="Chinese" xr:uid="{00000000-0004-0000-0000-000045040000}"/>
    <hyperlink ref="A1096" r:id="rId1095" location="Chinese" xr:uid="{00000000-0004-0000-0000-000046040000}"/>
    <hyperlink ref="A1097" r:id="rId1096" location="Chinese" xr:uid="{00000000-0004-0000-0000-000047040000}"/>
    <hyperlink ref="A1098" r:id="rId1097" location="Chinese" xr:uid="{00000000-0004-0000-0000-000048040000}"/>
    <hyperlink ref="A1099" r:id="rId1098" location="Chinese" xr:uid="{00000000-0004-0000-0000-000049040000}"/>
    <hyperlink ref="A1100" r:id="rId1099" location="Chinese" xr:uid="{00000000-0004-0000-0000-00004A040000}"/>
    <hyperlink ref="A1101" r:id="rId1100" location="Chinese" xr:uid="{00000000-0004-0000-0000-00004B040000}"/>
    <hyperlink ref="A1102" r:id="rId1101" location="Chinese" xr:uid="{00000000-0004-0000-0000-00004C040000}"/>
    <hyperlink ref="A1103" r:id="rId1102" location="Chinese" xr:uid="{00000000-0004-0000-0000-00004D040000}"/>
    <hyperlink ref="A1104" r:id="rId1103" location="Chinese" xr:uid="{00000000-0004-0000-0000-00004E040000}"/>
    <hyperlink ref="A1105" r:id="rId1104" location="Chinese" xr:uid="{00000000-0004-0000-0000-00004F040000}"/>
    <hyperlink ref="A1106" r:id="rId1105" location="Chinese" xr:uid="{00000000-0004-0000-0000-000050040000}"/>
    <hyperlink ref="A1107" r:id="rId1106" location="Chinese" xr:uid="{00000000-0004-0000-0000-000051040000}"/>
    <hyperlink ref="A1108" r:id="rId1107" location="Chinese" xr:uid="{00000000-0004-0000-0000-000052040000}"/>
    <hyperlink ref="A1109" r:id="rId1108" location="Chinese" xr:uid="{00000000-0004-0000-0000-000053040000}"/>
    <hyperlink ref="A1110" r:id="rId1109" location="Chinese" xr:uid="{00000000-0004-0000-0000-000054040000}"/>
    <hyperlink ref="A1111" r:id="rId1110" location="Chinese" xr:uid="{00000000-0004-0000-0000-000055040000}"/>
    <hyperlink ref="A1112" r:id="rId1111" location="Chinese" xr:uid="{00000000-0004-0000-0000-000056040000}"/>
    <hyperlink ref="A1113" r:id="rId1112" location="Chinese" xr:uid="{00000000-0004-0000-0000-000057040000}"/>
    <hyperlink ref="A1114" r:id="rId1113" location="Chinese" xr:uid="{00000000-0004-0000-0000-000058040000}"/>
    <hyperlink ref="A1115" r:id="rId1114" location="Chinese" xr:uid="{00000000-0004-0000-0000-000059040000}"/>
    <hyperlink ref="A1116" r:id="rId1115" location="Chinese" xr:uid="{00000000-0004-0000-0000-00005A040000}"/>
    <hyperlink ref="A1117" r:id="rId1116" location="Chinese" xr:uid="{00000000-0004-0000-0000-00005B040000}"/>
    <hyperlink ref="A1118" r:id="rId1117" location="Chinese" xr:uid="{00000000-0004-0000-0000-00005C040000}"/>
    <hyperlink ref="A1119" r:id="rId1118" location="Chinese" xr:uid="{00000000-0004-0000-0000-00005D040000}"/>
    <hyperlink ref="A1120" r:id="rId1119" location="Chinese" xr:uid="{00000000-0004-0000-0000-00005E040000}"/>
    <hyperlink ref="A1121" r:id="rId1120" location="Chinese" xr:uid="{00000000-0004-0000-0000-00005F040000}"/>
    <hyperlink ref="A1122" r:id="rId1121" location="Chinese" xr:uid="{00000000-0004-0000-0000-000060040000}"/>
    <hyperlink ref="A1123" r:id="rId1122" location="Chinese" xr:uid="{00000000-0004-0000-0000-000061040000}"/>
    <hyperlink ref="A1124" r:id="rId1123" location="Chinese" xr:uid="{00000000-0004-0000-0000-000062040000}"/>
    <hyperlink ref="A1125" r:id="rId1124" location="Chinese" xr:uid="{00000000-0004-0000-0000-000063040000}"/>
    <hyperlink ref="A1126" r:id="rId1125" location="Chinese" xr:uid="{00000000-0004-0000-0000-000064040000}"/>
    <hyperlink ref="A1127" r:id="rId1126" location="Chinese" xr:uid="{00000000-0004-0000-0000-000065040000}"/>
    <hyperlink ref="A1128" r:id="rId1127" location="Chinese" xr:uid="{00000000-0004-0000-0000-000066040000}"/>
    <hyperlink ref="A1129" r:id="rId1128" location="Chinese" xr:uid="{00000000-0004-0000-0000-000067040000}"/>
    <hyperlink ref="A1130" r:id="rId1129" location="Chinese" xr:uid="{00000000-0004-0000-0000-000068040000}"/>
    <hyperlink ref="A1131" r:id="rId1130" location="Chinese" xr:uid="{00000000-0004-0000-0000-000069040000}"/>
    <hyperlink ref="A1132" r:id="rId1131" location="Chinese" xr:uid="{00000000-0004-0000-0000-00006A040000}"/>
    <hyperlink ref="A1133" r:id="rId1132" location="Chinese" xr:uid="{00000000-0004-0000-0000-00006B040000}"/>
    <hyperlink ref="A1134" r:id="rId1133" location="Chinese" xr:uid="{00000000-0004-0000-0000-00006C040000}"/>
    <hyperlink ref="A1135" r:id="rId1134" location="Chinese" xr:uid="{00000000-0004-0000-0000-00006D040000}"/>
    <hyperlink ref="A1136" r:id="rId1135" location="Chinese" xr:uid="{00000000-0004-0000-0000-00006E040000}"/>
    <hyperlink ref="A1137" r:id="rId1136" location="Chinese" xr:uid="{00000000-0004-0000-0000-00006F040000}"/>
    <hyperlink ref="A1138" r:id="rId1137" location="Chinese" xr:uid="{00000000-0004-0000-0000-000070040000}"/>
    <hyperlink ref="A1139" r:id="rId1138" location="Chinese" xr:uid="{00000000-0004-0000-0000-000071040000}"/>
    <hyperlink ref="A1140" r:id="rId1139" location="Chinese" xr:uid="{00000000-0004-0000-0000-000072040000}"/>
    <hyperlink ref="A1141" r:id="rId1140" location="Chinese" xr:uid="{00000000-0004-0000-0000-000073040000}"/>
    <hyperlink ref="A1142" r:id="rId1141" location="Chinese" xr:uid="{00000000-0004-0000-0000-000074040000}"/>
    <hyperlink ref="A1143" r:id="rId1142" location="Chinese" xr:uid="{00000000-0004-0000-0000-000075040000}"/>
    <hyperlink ref="A1144" r:id="rId1143" location="Chinese" xr:uid="{00000000-0004-0000-0000-000076040000}"/>
    <hyperlink ref="A1145" r:id="rId1144" location="Chinese" xr:uid="{00000000-0004-0000-0000-000077040000}"/>
    <hyperlink ref="A1146" r:id="rId1145" location="Chinese" xr:uid="{00000000-0004-0000-0000-000078040000}"/>
    <hyperlink ref="A1147" r:id="rId1146" location="Chinese" xr:uid="{00000000-0004-0000-0000-000079040000}"/>
    <hyperlink ref="A1148" r:id="rId1147" location="Chinese" xr:uid="{00000000-0004-0000-0000-00007A040000}"/>
    <hyperlink ref="A1149" r:id="rId1148" location="Chinese" xr:uid="{00000000-0004-0000-0000-00007B040000}"/>
    <hyperlink ref="A1150" r:id="rId1149" location="Chinese" xr:uid="{00000000-0004-0000-0000-00007C040000}"/>
    <hyperlink ref="A1151" r:id="rId1150" location="Chinese" xr:uid="{00000000-0004-0000-0000-00007D040000}"/>
    <hyperlink ref="A1152" r:id="rId1151" location="Chinese" xr:uid="{00000000-0004-0000-0000-00007E040000}"/>
    <hyperlink ref="A1153" r:id="rId1152" location="Chinese" xr:uid="{00000000-0004-0000-0000-00007F040000}"/>
    <hyperlink ref="A1154" r:id="rId1153" location="Chinese" xr:uid="{00000000-0004-0000-0000-000080040000}"/>
    <hyperlink ref="A1155" r:id="rId1154" location="Chinese" xr:uid="{00000000-0004-0000-0000-000081040000}"/>
    <hyperlink ref="A1156" r:id="rId1155" location="Chinese" xr:uid="{00000000-0004-0000-0000-000082040000}"/>
    <hyperlink ref="A1157" r:id="rId1156" location="Chinese" xr:uid="{00000000-0004-0000-0000-000083040000}"/>
    <hyperlink ref="A1158" r:id="rId1157" location="Chinese" xr:uid="{00000000-0004-0000-0000-000084040000}"/>
    <hyperlink ref="A1159" r:id="rId1158" location="Chinese" xr:uid="{00000000-0004-0000-0000-000085040000}"/>
    <hyperlink ref="A1160" r:id="rId1159" location="Chinese" xr:uid="{00000000-0004-0000-0000-000086040000}"/>
    <hyperlink ref="A1161" r:id="rId1160" location="Chinese" xr:uid="{00000000-0004-0000-0000-000087040000}"/>
    <hyperlink ref="A1162" r:id="rId1161" location="Chinese" xr:uid="{00000000-0004-0000-0000-000088040000}"/>
    <hyperlink ref="A1163" r:id="rId1162" location="Chinese" xr:uid="{00000000-0004-0000-0000-000089040000}"/>
    <hyperlink ref="A1164" r:id="rId1163" location="Chinese" xr:uid="{00000000-0004-0000-0000-00008A040000}"/>
    <hyperlink ref="A1165" r:id="rId1164" location="Chinese" xr:uid="{00000000-0004-0000-0000-00008B040000}"/>
    <hyperlink ref="A1166" r:id="rId1165" location="Chinese" xr:uid="{00000000-0004-0000-0000-00008C040000}"/>
    <hyperlink ref="A1167" r:id="rId1166" location="Chinese" xr:uid="{00000000-0004-0000-0000-00008D040000}"/>
    <hyperlink ref="A1168" r:id="rId1167" location="Chinese" xr:uid="{00000000-0004-0000-0000-00008E040000}"/>
    <hyperlink ref="A1169" r:id="rId1168" location="Chinese" xr:uid="{00000000-0004-0000-0000-00008F040000}"/>
    <hyperlink ref="A1170" r:id="rId1169" location="Chinese" xr:uid="{00000000-0004-0000-0000-000090040000}"/>
    <hyperlink ref="A1171" r:id="rId1170" location="Chinese" xr:uid="{00000000-0004-0000-0000-000091040000}"/>
    <hyperlink ref="A1172" r:id="rId1171" location="Chinese" xr:uid="{00000000-0004-0000-0000-000092040000}"/>
    <hyperlink ref="A1173" r:id="rId1172" location="Chinese" xr:uid="{00000000-0004-0000-0000-000093040000}"/>
    <hyperlink ref="A1174" r:id="rId1173" location="Chinese" xr:uid="{00000000-0004-0000-0000-000094040000}"/>
    <hyperlink ref="A1175" r:id="rId1174" location="Chinese" xr:uid="{00000000-0004-0000-0000-000095040000}"/>
    <hyperlink ref="A1176" r:id="rId1175" location="Chinese" xr:uid="{00000000-0004-0000-0000-000096040000}"/>
    <hyperlink ref="A1177" r:id="rId1176" location="Chinese" xr:uid="{00000000-0004-0000-0000-000097040000}"/>
    <hyperlink ref="A1178" r:id="rId1177" location="Chinese" xr:uid="{00000000-0004-0000-0000-000098040000}"/>
    <hyperlink ref="A1179" r:id="rId1178" location="Chinese" xr:uid="{00000000-0004-0000-0000-000099040000}"/>
    <hyperlink ref="A1180" r:id="rId1179" location="Chinese" xr:uid="{00000000-0004-0000-0000-00009A040000}"/>
    <hyperlink ref="A1181" r:id="rId1180" location="Chinese" xr:uid="{00000000-0004-0000-0000-00009B040000}"/>
    <hyperlink ref="A1182" r:id="rId1181" location="Chinese" xr:uid="{00000000-0004-0000-0000-00009C040000}"/>
    <hyperlink ref="A1183" r:id="rId1182" location="Chinese" xr:uid="{00000000-0004-0000-0000-00009D040000}"/>
    <hyperlink ref="A1184" r:id="rId1183" location="Chinese" xr:uid="{00000000-0004-0000-0000-00009E040000}"/>
    <hyperlink ref="A1185" r:id="rId1184" location="Chinese" xr:uid="{00000000-0004-0000-0000-00009F040000}"/>
    <hyperlink ref="A1186" r:id="rId1185" location="Chinese" xr:uid="{00000000-0004-0000-0000-0000A0040000}"/>
    <hyperlink ref="A1187" r:id="rId1186" location="Chinese" xr:uid="{00000000-0004-0000-0000-0000A1040000}"/>
    <hyperlink ref="A1188" r:id="rId1187" location="Chinese" xr:uid="{00000000-0004-0000-0000-0000A2040000}"/>
    <hyperlink ref="A1189" r:id="rId1188" location="Chinese" xr:uid="{00000000-0004-0000-0000-0000A3040000}"/>
    <hyperlink ref="A1190" r:id="rId1189" location="Chinese" xr:uid="{00000000-0004-0000-0000-0000A4040000}"/>
    <hyperlink ref="A1191" r:id="rId1190" location="Chinese" xr:uid="{00000000-0004-0000-0000-0000A5040000}"/>
    <hyperlink ref="A1192" r:id="rId1191" location="Chinese" xr:uid="{00000000-0004-0000-0000-0000A6040000}"/>
    <hyperlink ref="A1193" r:id="rId1192" location="Chinese" xr:uid="{00000000-0004-0000-0000-0000A7040000}"/>
    <hyperlink ref="A1194" r:id="rId1193" location="Chinese" xr:uid="{00000000-0004-0000-0000-0000A8040000}"/>
    <hyperlink ref="A1195" r:id="rId1194" location="Chinese" xr:uid="{00000000-0004-0000-0000-0000A9040000}"/>
    <hyperlink ref="A1196" r:id="rId1195" location="Chinese" xr:uid="{00000000-0004-0000-0000-0000AA040000}"/>
    <hyperlink ref="A1197" r:id="rId1196" location="Chinese" xr:uid="{00000000-0004-0000-0000-0000AB040000}"/>
    <hyperlink ref="A1198" r:id="rId1197" location="Chinese" xr:uid="{00000000-0004-0000-0000-0000AC040000}"/>
    <hyperlink ref="A1199" r:id="rId1198" location="Chinese" xr:uid="{00000000-0004-0000-0000-0000AD040000}"/>
    <hyperlink ref="A1200" r:id="rId1199" location="Chinese" xr:uid="{00000000-0004-0000-0000-0000AE040000}"/>
    <hyperlink ref="A1201" r:id="rId1200" location="Chinese" xr:uid="{00000000-0004-0000-0000-0000AF040000}"/>
    <hyperlink ref="A1202" r:id="rId1201" location="Chinese" xr:uid="{00000000-0004-0000-0000-0000B0040000}"/>
    <hyperlink ref="A1203" r:id="rId1202" location="Chinese" xr:uid="{00000000-0004-0000-0000-0000B1040000}"/>
    <hyperlink ref="A1204" r:id="rId1203" location="Chinese" xr:uid="{00000000-0004-0000-0000-0000B2040000}"/>
    <hyperlink ref="A1205" r:id="rId1204" location="Chinese" xr:uid="{00000000-0004-0000-0000-0000B3040000}"/>
    <hyperlink ref="A1206" r:id="rId1205" location="Chinese" xr:uid="{00000000-0004-0000-0000-0000B4040000}"/>
    <hyperlink ref="A1207" r:id="rId1206" location="Chinese" xr:uid="{00000000-0004-0000-0000-0000B5040000}"/>
    <hyperlink ref="A1208" r:id="rId1207" location="Chinese" xr:uid="{00000000-0004-0000-0000-0000B6040000}"/>
    <hyperlink ref="A1209" r:id="rId1208" location="Chinese" xr:uid="{00000000-0004-0000-0000-0000B7040000}"/>
    <hyperlink ref="A1210" r:id="rId1209" location="Chinese" xr:uid="{00000000-0004-0000-0000-0000B8040000}"/>
    <hyperlink ref="A1211" r:id="rId1210" location="Chinese" xr:uid="{00000000-0004-0000-0000-0000B9040000}"/>
    <hyperlink ref="A1212" r:id="rId1211" location="Chinese" xr:uid="{00000000-0004-0000-0000-0000BA040000}"/>
    <hyperlink ref="A1213" r:id="rId1212" location="Chinese" xr:uid="{00000000-0004-0000-0000-0000BB040000}"/>
    <hyperlink ref="A1214" r:id="rId1213" location="Chinese" xr:uid="{00000000-0004-0000-0000-0000BC040000}"/>
    <hyperlink ref="A1215" r:id="rId1214" location="Chinese" xr:uid="{00000000-0004-0000-0000-0000BD040000}"/>
    <hyperlink ref="A1216" r:id="rId1215" location="Chinese" xr:uid="{00000000-0004-0000-0000-0000BE040000}"/>
    <hyperlink ref="A1217" r:id="rId1216" location="Chinese" xr:uid="{00000000-0004-0000-0000-0000BF040000}"/>
    <hyperlink ref="A1218" r:id="rId1217" location="Chinese" xr:uid="{00000000-0004-0000-0000-0000C0040000}"/>
    <hyperlink ref="A1219" r:id="rId1218" location="Chinese" xr:uid="{00000000-0004-0000-0000-0000C1040000}"/>
    <hyperlink ref="A1220" r:id="rId1219" location="Chinese" xr:uid="{00000000-0004-0000-0000-0000C2040000}"/>
    <hyperlink ref="A1221" r:id="rId1220" location="Chinese" xr:uid="{00000000-0004-0000-0000-0000C3040000}"/>
    <hyperlink ref="A1222" r:id="rId1221" location="Chinese" xr:uid="{00000000-0004-0000-0000-0000C4040000}"/>
    <hyperlink ref="A1223" r:id="rId1222" location="Chinese" xr:uid="{00000000-0004-0000-0000-0000C5040000}"/>
    <hyperlink ref="A1224" r:id="rId1223" location="Chinese" xr:uid="{00000000-0004-0000-0000-0000C6040000}"/>
    <hyperlink ref="A1225" r:id="rId1224" location="Chinese" xr:uid="{00000000-0004-0000-0000-0000C7040000}"/>
    <hyperlink ref="A1226" r:id="rId1225" location="Chinese" xr:uid="{00000000-0004-0000-0000-0000C8040000}"/>
    <hyperlink ref="A1227" r:id="rId1226" location="Chinese" xr:uid="{00000000-0004-0000-0000-0000C9040000}"/>
    <hyperlink ref="A1228" r:id="rId1227" location="Chinese" xr:uid="{00000000-0004-0000-0000-0000CA040000}"/>
    <hyperlink ref="A1229" r:id="rId1228" location="Chinese" xr:uid="{00000000-0004-0000-0000-0000CB040000}"/>
    <hyperlink ref="A1230" r:id="rId1229" location="Chinese" xr:uid="{00000000-0004-0000-0000-0000CC040000}"/>
    <hyperlink ref="A1231" r:id="rId1230" location="Chinese" xr:uid="{00000000-0004-0000-0000-0000CD040000}"/>
    <hyperlink ref="A1232" r:id="rId1231" location="Chinese" xr:uid="{00000000-0004-0000-0000-0000CE040000}"/>
    <hyperlink ref="A1233" r:id="rId1232" location="Chinese" xr:uid="{00000000-0004-0000-0000-0000CF040000}"/>
    <hyperlink ref="A1234" r:id="rId1233" location="Chinese" xr:uid="{00000000-0004-0000-0000-0000D0040000}"/>
    <hyperlink ref="A1235" r:id="rId1234" location="Chinese" xr:uid="{00000000-0004-0000-0000-0000D1040000}"/>
    <hyperlink ref="A1236" r:id="rId1235" location="Chinese" xr:uid="{00000000-0004-0000-0000-0000D2040000}"/>
    <hyperlink ref="A1237" r:id="rId1236" location="Chinese" xr:uid="{00000000-0004-0000-0000-0000D3040000}"/>
    <hyperlink ref="A1238" r:id="rId1237" location="Chinese" xr:uid="{00000000-0004-0000-0000-0000D4040000}"/>
    <hyperlink ref="A1239" r:id="rId1238" location="Chinese" xr:uid="{00000000-0004-0000-0000-0000D5040000}"/>
    <hyperlink ref="A1240" r:id="rId1239" location="Chinese" xr:uid="{00000000-0004-0000-0000-0000D6040000}"/>
    <hyperlink ref="A1241" r:id="rId1240" location="Chinese" xr:uid="{00000000-0004-0000-0000-0000D7040000}"/>
    <hyperlink ref="A1242" r:id="rId1241" location="Chinese" xr:uid="{00000000-0004-0000-0000-0000D8040000}"/>
    <hyperlink ref="A1243" r:id="rId1242" location="Chinese" xr:uid="{00000000-0004-0000-0000-0000D9040000}"/>
    <hyperlink ref="A1244" r:id="rId1243" location="Chinese" xr:uid="{00000000-0004-0000-0000-0000DA040000}"/>
    <hyperlink ref="A1245" r:id="rId1244" location="Chinese" xr:uid="{00000000-0004-0000-0000-0000DB040000}"/>
    <hyperlink ref="A1246" r:id="rId1245" location="Chinese" xr:uid="{00000000-0004-0000-0000-0000DC040000}"/>
    <hyperlink ref="A1247" r:id="rId1246" location="Chinese" xr:uid="{00000000-0004-0000-0000-0000DD040000}"/>
    <hyperlink ref="A1248" r:id="rId1247" location="Chinese" xr:uid="{00000000-0004-0000-0000-0000DE040000}"/>
    <hyperlink ref="A1249" r:id="rId1248" location="Chinese" xr:uid="{00000000-0004-0000-0000-0000DF040000}"/>
    <hyperlink ref="A1250" r:id="rId1249" location="Chinese" xr:uid="{00000000-0004-0000-0000-0000E0040000}"/>
    <hyperlink ref="A1251" r:id="rId1250" location="Chinese" xr:uid="{00000000-0004-0000-0000-0000E1040000}"/>
    <hyperlink ref="A1252" r:id="rId1251" location="Chinese" xr:uid="{00000000-0004-0000-0000-0000E2040000}"/>
    <hyperlink ref="A1253" r:id="rId1252" location="Chinese" xr:uid="{00000000-0004-0000-0000-0000E3040000}"/>
    <hyperlink ref="A1254" r:id="rId1253" location="Chinese" xr:uid="{00000000-0004-0000-0000-0000E4040000}"/>
    <hyperlink ref="A1255" r:id="rId1254" location="Chinese" xr:uid="{00000000-0004-0000-0000-0000E5040000}"/>
    <hyperlink ref="A1256" r:id="rId1255" location="Chinese" xr:uid="{00000000-0004-0000-0000-0000E6040000}"/>
    <hyperlink ref="A1257" r:id="rId1256" location="Chinese" xr:uid="{00000000-0004-0000-0000-0000E7040000}"/>
    <hyperlink ref="A1258" r:id="rId1257" location="Chinese" xr:uid="{00000000-0004-0000-0000-0000E8040000}"/>
    <hyperlink ref="A1259" r:id="rId1258" location="Chinese" xr:uid="{00000000-0004-0000-0000-0000E9040000}"/>
    <hyperlink ref="A1260" r:id="rId1259" location="Chinese" xr:uid="{00000000-0004-0000-0000-0000EA040000}"/>
    <hyperlink ref="A1261" r:id="rId1260" location="Chinese" xr:uid="{00000000-0004-0000-0000-0000EB040000}"/>
    <hyperlink ref="A1262" r:id="rId1261" location="Chinese" xr:uid="{00000000-0004-0000-0000-0000EC040000}"/>
    <hyperlink ref="A1263" r:id="rId1262" location="Chinese" xr:uid="{00000000-0004-0000-0000-0000ED040000}"/>
    <hyperlink ref="A1264" r:id="rId1263" location="Chinese" xr:uid="{00000000-0004-0000-0000-0000EE040000}"/>
    <hyperlink ref="A1265" r:id="rId1264" location="Chinese" xr:uid="{00000000-0004-0000-0000-0000EF040000}"/>
    <hyperlink ref="A1266" r:id="rId1265" location="Chinese" xr:uid="{00000000-0004-0000-0000-0000F0040000}"/>
    <hyperlink ref="A1267" r:id="rId1266" location="Chinese" xr:uid="{00000000-0004-0000-0000-0000F1040000}"/>
    <hyperlink ref="A1268" r:id="rId1267" location="Chinese" xr:uid="{00000000-0004-0000-0000-0000F2040000}"/>
    <hyperlink ref="A1269" r:id="rId1268" location="Chinese" xr:uid="{00000000-0004-0000-0000-0000F3040000}"/>
    <hyperlink ref="A1270" r:id="rId1269" location="Chinese" xr:uid="{00000000-0004-0000-0000-0000F4040000}"/>
    <hyperlink ref="A1271" r:id="rId1270" location="Chinese" xr:uid="{00000000-0004-0000-0000-0000F5040000}"/>
    <hyperlink ref="A1272" r:id="rId1271" location="Chinese" xr:uid="{00000000-0004-0000-0000-0000F6040000}"/>
    <hyperlink ref="A1273" r:id="rId1272" location="Chinese" xr:uid="{00000000-0004-0000-0000-0000F7040000}"/>
    <hyperlink ref="A1274" r:id="rId1273" location="Chinese" xr:uid="{00000000-0004-0000-0000-0000F8040000}"/>
    <hyperlink ref="A1275" r:id="rId1274" location="Chinese" xr:uid="{00000000-0004-0000-0000-0000F9040000}"/>
    <hyperlink ref="A1276" r:id="rId1275" location="Chinese" xr:uid="{00000000-0004-0000-0000-0000FA040000}"/>
    <hyperlink ref="A1277" r:id="rId1276" location="Chinese" xr:uid="{00000000-0004-0000-0000-0000FB040000}"/>
    <hyperlink ref="A1278" r:id="rId1277" location="Chinese" xr:uid="{00000000-0004-0000-0000-0000FC040000}"/>
    <hyperlink ref="A1279" r:id="rId1278" location="Chinese" xr:uid="{00000000-0004-0000-0000-0000FD040000}"/>
    <hyperlink ref="A1280" r:id="rId1279" location="Chinese" xr:uid="{00000000-0004-0000-0000-0000FE040000}"/>
    <hyperlink ref="A1281" r:id="rId1280" location="Chinese" xr:uid="{00000000-0004-0000-0000-0000FF040000}"/>
    <hyperlink ref="A1282" r:id="rId1281" location="Chinese" xr:uid="{00000000-0004-0000-0000-000000050000}"/>
    <hyperlink ref="A1283" r:id="rId1282" location="Chinese" xr:uid="{00000000-0004-0000-0000-000001050000}"/>
    <hyperlink ref="A1284" r:id="rId1283" location="Chinese" xr:uid="{00000000-0004-0000-0000-000002050000}"/>
    <hyperlink ref="A1285" r:id="rId1284" location="Chinese" xr:uid="{00000000-0004-0000-0000-000003050000}"/>
    <hyperlink ref="A1286" r:id="rId1285" location="Chinese" xr:uid="{00000000-0004-0000-0000-000004050000}"/>
    <hyperlink ref="A1287" r:id="rId1286" location="Chinese" xr:uid="{00000000-0004-0000-0000-000005050000}"/>
    <hyperlink ref="A1288" r:id="rId1287" location="Chinese" xr:uid="{00000000-0004-0000-0000-000006050000}"/>
    <hyperlink ref="A1289" r:id="rId1288" location="Chinese" xr:uid="{00000000-0004-0000-0000-000007050000}"/>
    <hyperlink ref="A1290" r:id="rId1289" location="Chinese" xr:uid="{00000000-0004-0000-0000-000008050000}"/>
    <hyperlink ref="A1291" r:id="rId1290" location="Chinese" xr:uid="{00000000-0004-0000-0000-000009050000}"/>
    <hyperlink ref="A1292" r:id="rId1291" location="Chinese" xr:uid="{00000000-0004-0000-0000-00000A050000}"/>
    <hyperlink ref="A1293" r:id="rId1292" location="Chinese" xr:uid="{00000000-0004-0000-0000-00000B050000}"/>
    <hyperlink ref="A1294" r:id="rId1293" location="Chinese" xr:uid="{00000000-0004-0000-0000-00000C050000}"/>
    <hyperlink ref="A1295" r:id="rId1294" location="Chinese" xr:uid="{00000000-0004-0000-0000-00000D050000}"/>
    <hyperlink ref="A1296" r:id="rId1295" location="Chinese" xr:uid="{00000000-0004-0000-0000-00000E050000}"/>
    <hyperlink ref="A1297" r:id="rId1296" location="Chinese" xr:uid="{00000000-0004-0000-0000-00000F050000}"/>
    <hyperlink ref="A1298" r:id="rId1297" location="Chinese" xr:uid="{00000000-0004-0000-0000-000010050000}"/>
    <hyperlink ref="A1299" r:id="rId1298" location="Chinese" xr:uid="{00000000-0004-0000-0000-000011050000}"/>
    <hyperlink ref="A1300" r:id="rId1299" location="Chinese" xr:uid="{00000000-0004-0000-0000-000012050000}"/>
    <hyperlink ref="A1301" r:id="rId1300" location="Chinese" xr:uid="{00000000-0004-0000-0000-000013050000}"/>
    <hyperlink ref="A1302" r:id="rId1301" location="Chinese" xr:uid="{00000000-0004-0000-0000-000014050000}"/>
    <hyperlink ref="A1303" r:id="rId1302" location="Chinese" xr:uid="{00000000-0004-0000-0000-000015050000}"/>
    <hyperlink ref="A1304" r:id="rId1303" location="Chinese" xr:uid="{00000000-0004-0000-0000-000016050000}"/>
    <hyperlink ref="A1305" r:id="rId1304" location="Chinese" xr:uid="{00000000-0004-0000-0000-000017050000}"/>
    <hyperlink ref="A1306" r:id="rId1305" location="Chinese" xr:uid="{00000000-0004-0000-0000-000018050000}"/>
    <hyperlink ref="A1307" r:id="rId1306" location="Chinese" xr:uid="{00000000-0004-0000-0000-000019050000}"/>
    <hyperlink ref="A1308" r:id="rId1307" location="Chinese" xr:uid="{00000000-0004-0000-0000-00001A050000}"/>
    <hyperlink ref="A1309" r:id="rId1308" location="Chinese" xr:uid="{00000000-0004-0000-0000-00001B050000}"/>
    <hyperlink ref="A1310" r:id="rId1309" location="Chinese" xr:uid="{00000000-0004-0000-0000-00001C050000}"/>
    <hyperlink ref="A1311" r:id="rId1310" location="Chinese" xr:uid="{00000000-0004-0000-0000-00001D050000}"/>
    <hyperlink ref="A1312" r:id="rId1311" location="Chinese" xr:uid="{00000000-0004-0000-0000-00001E050000}"/>
    <hyperlink ref="A1313" r:id="rId1312" location="Chinese" xr:uid="{00000000-0004-0000-0000-00001F050000}"/>
    <hyperlink ref="A1314" r:id="rId1313" location="Chinese" xr:uid="{00000000-0004-0000-0000-000020050000}"/>
    <hyperlink ref="A1315" r:id="rId1314" location="Chinese" xr:uid="{00000000-0004-0000-0000-000021050000}"/>
    <hyperlink ref="A1316" r:id="rId1315" location="Chinese" xr:uid="{00000000-0004-0000-0000-000022050000}"/>
    <hyperlink ref="A1317" r:id="rId1316" location="Chinese" xr:uid="{00000000-0004-0000-0000-000023050000}"/>
    <hyperlink ref="A1318" r:id="rId1317" location="Chinese" xr:uid="{00000000-0004-0000-0000-000024050000}"/>
    <hyperlink ref="A1319" r:id="rId1318" location="Chinese" xr:uid="{00000000-0004-0000-0000-000025050000}"/>
    <hyperlink ref="A1320" r:id="rId1319" location="Chinese" xr:uid="{00000000-0004-0000-0000-000026050000}"/>
    <hyperlink ref="A1321" r:id="rId1320" location="Chinese" xr:uid="{00000000-0004-0000-0000-000027050000}"/>
    <hyperlink ref="A1322" r:id="rId1321" location="Chinese" xr:uid="{00000000-0004-0000-0000-000028050000}"/>
    <hyperlink ref="A1323" r:id="rId1322" location="Chinese" xr:uid="{00000000-0004-0000-0000-000029050000}"/>
    <hyperlink ref="A1324" r:id="rId1323" location="Chinese" xr:uid="{00000000-0004-0000-0000-00002A050000}"/>
    <hyperlink ref="A1325" r:id="rId1324" location="Chinese" xr:uid="{00000000-0004-0000-0000-00002B050000}"/>
    <hyperlink ref="A1326" r:id="rId1325" location="Chinese" xr:uid="{00000000-0004-0000-0000-00002C050000}"/>
    <hyperlink ref="A1327" r:id="rId1326" location="Chinese" xr:uid="{00000000-0004-0000-0000-00002D050000}"/>
    <hyperlink ref="A1328" r:id="rId1327" location="Chinese" xr:uid="{00000000-0004-0000-0000-00002E050000}"/>
    <hyperlink ref="A1329" r:id="rId1328" location="Chinese" xr:uid="{00000000-0004-0000-0000-00002F050000}"/>
    <hyperlink ref="A1330" r:id="rId1329" location="Chinese" xr:uid="{00000000-0004-0000-0000-000030050000}"/>
    <hyperlink ref="A1331" r:id="rId1330" location="Chinese" xr:uid="{00000000-0004-0000-0000-000031050000}"/>
    <hyperlink ref="A1332" r:id="rId1331" location="Chinese" xr:uid="{00000000-0004-0000-0000-000032050000}"/>
    <hyperlink ref="A1333" r:id="rId1332" location="Chinese" xr:uid="{00000000-0004-0000-0000-000033050000}"/>
    <hyperlink ref="A1334" r:id="rId1333" location="Chinese" xr:uid="{00000000-0004-0000-0000-000034050000}"/>
    <hyperlink ref="A1335" r:id="rId1334" location="Chinese" xr:uid="{00000000-0004-0000-0000-000035050000}"/>
    <hyperlink ref="A1336" r:id="rId1335" location="Chinese" xr:uid="{00000000-0004-0000-0000-000036050000}"/>
    <hyperlink ref="A1337" r:id="rId1336" location="Chinese" xr:uid="{00000000-0004-0000-0000-000037050000}"/>
    <hyperlink ref="A1338" r:id="rId1337" location="Chinese" xr:uid="{00000000-0004-0000-0000-000038050000}"/>
    <hyperlink ref="A1339" r:id="rId1338" location="Chinese" xr:uid="{00000000-0004-0000-0000-000039050000}"/>
    <hyperlink ref="A1340" r:id="rId1339" location="Chinese" xr:uid="{00000000-0004-0000-0000-00003A050000}"/>
    <hyperlink ref="A1341" r:id="rId1340" location="Chinese" xr:uid="{00000000-0004-0000-0000-00003B050000}"/>
    <hyperlink ref="A1342" r:id="rId1341" location="Chinese" xr:uid="{00000000-0004-0000-0000-00003C050000}"/>
    <hyperlink ref="A1343" r:id="rId1342" location="Chinese" xr:uid="{00000000-0004-0000-0000-00003D050000}"/>
    <hyperlink ref="A1344" r:id="rId1343" location="Chinese" xr:uid="{00000000-0004-0000-0000-00003E050000}"/>
    <hyperlink ref="A1345" r:id="rId1344" location="Chinese" xr:uid="{00000000-0004-0000-0000-00003F050000}"/>
    <hyperlink ref="A1346" r:id="rId1345" location="Chinese" xr:uid="{00000000-0004-0000-0000-000040050000}"/>
    <hyperlink ref="A1347" r:id="rId1346" location="Chinese" xr:uid="{00000000-0004-0000-0000-000041050000}"/>
    <hyperlink ref="A1348" r:id="rId1347" location="Chinese" xr:uid="{00000000-0004-0000-0000-000042050000}"/>
    <hyperlink ref="A1349" r:id="rId1348" location="Chinese" xr:uid="{00000000-0004-0000-0000-000043050000}"/>
    <hyperlink ref="A1350" r:id="rId1349" location="Chinese" xr:uid="{00000000-0004-0000-0000-000044050000}"/>
    <hyperlink ref="A1351" r:id="rId1350" location="Chinese" xr:uid="{00000000-0004-0000-0000-000045050000}"/>
    <hyperlink ref="A1352" r:id="rId1351" location="Chinese" xr:uid="{00000000-0004-0000-0000-000046050000}"/>
    <hyperlink ref="A1353" r:id="rId1352" location="Chinese" xr:uid="{00000000-0004-0000-0000-000047050000}"/>
    <hyperlink ref="A1354" r:id="rId1353" location="Chinese" xr:uid="{00000000-0004-0000-0000-000048050000}"/>
    <hyperlink ref="A1355" r:id="rId1354" location="Chinese" xr:uid="{00000000-0004-0000-0000-000049050000}"/>
    <hyperlink ref="A1356" r:id="rId1355" location="Chinese" xr:uid="{00000000-0004-0000-0000-00004A050000}"/>
    <hyperlink ref="A1357" r:id="rId1356" location="Chinese" xr:uid="{00000000-0004-0000-0000-00004B050000}"/>
    <hyperlink ref="A1358" r:id="rId1357" location="Chinese" xr:uid="{00000000-0004-0000-0000-00004C050000}"/>
    <hyperlink ref="A1359" r:id="rId1358" location="Chinese" xr:uid="{00000000-0004-0000-0000-00004D050000}"/>
    <hyperlink ref="A1360" r:id="rId1359" location="Chinese" xr:uid="{00000000-0004-0000-0000-00004E050000}"/>
    <hyperlink ref="A1361" r:id="rId1360" location="Chinese" xr:uid="{00000000-0004-0000-0000-00004F050000}"/>
    <hyperlink ref="A1362" r:id="rId1361" location="Chinese" xr:uid="{00000000-0004-0000-0000-000050050000}"/>
    <hyperlink ref="A1363" r:id="rId1362" location="Chinese" xr:uid="{00000000-0004-0000-0000-000051050000}"/>
    <hyperlink ref="A1364" r:id="rId1363" location="Chinese" xr:uid="{00000000-0004-0000-0000-000052050000}"/>
    <hyperlink ref="A1365" r:id="rId1364" location="Chinese" xr:uid="{00000000-0004-0000-0000-000053050000}"/>
    <hyperlink ref="A1366" r:id="rId1365" location="Chinese" xr:uid="{00000000-0004-0000-0000-000054050000}"/>
    <hyperlink ref="A1367" r:id="rId1366" location="Chinese" xr:uid="{00000000-0004-0000-0000-000055050000}"/>
    <hyperlink ref="A1368" r:id="rId1367" location="Chinese" xr:uid="{00000000-0004-0000-0000-000056050000}"/>
    <hyperlink ref="A1369" r:id="rId1368" location="Chinese" xr:uid="{00000000-0004-0000-0000-000057050000}"/>
    <hyperlink ref="A1370" r:id="rId1369" location="Chinese" xr:uid="{00000000-0004-0000-0000-000058050000}"/>
    <hyperlink ref="A1371" r:id="rId1370" location="Chinese" xr:uid="{00000000-0004-0000-0000-000059050000}"/>
    <hyperlink ref="A1372" r:id="rId1371" location="Chinese" xr:uid="{00000000-0004-0000-0000-00005A050000}"/>
    <hyperlink ref="A1373" r:id="rId1372" location="Chinese" xr:uid="{00000000-0004-0000-0000-00005B050000}"/>
    <hyperlink ref="A1374" r:id="rId1373" location="Chinese" xr:uid="{00000000-0004-0000-0000-00005C050000}"/>
    <hyperlink ref="A1375" r:id="rId1374" location="Chinese" xr:uid="{00000000-0004-0000-0000-00005D050000}"/>
    <hyperlink ref="A1376" r:id="rId1375" location="Chinese" xr:uid="{00000000-0004-0000-0000-00005E050000}"/>
    <hyperlink ref="A1377" r:id="rId1376" location="Chinese" xr:uid="{00000000-0004-0000-0000-00005F050000}"/>
    <hyperlink ref="A1378" r:id="rId1377" location="Chinese" xr:uid="{00000000-0004-0000-0000-000060050000}"/>
    <hyperlink ref="A1379" r:id="rId1378" location="Chinese" xr:uid="{00000000-0004-0000-0000-000061050000}"/>
    <hyperlink ref="A1380" r:id="rId1379" location="Chinese" xr:uid="{00000000-0004-0000-0000-000062050000}"/>
    <hyperlink ref="A1381" r:id="rId1380" location="Chinese" xr:uid="{00000000-0004-0000-0000-000063050000}"/>
    <hyperlink ref="A1382" r:id="rId1381" location="Chinese" xr:uid="{00000000-0004-0000-0000-000064050000}"/>
    <hyperlink ref="A1383" r:id="rId1382" location="Chinese" xr:uid="{00000000-0004-0000-0000-000065050000}"/>
    <hyperlink ref="A1384" r:id="rId1383" location="Chinese" xr:uid="{00000000-0004-0000-0000-000066050000}"/>
    <hyperlink ref="A1385" r:id="rId1384" location="Chinese" xr:uid="{00000000-0004-0000-0000-000067050000}"/>
    <hyperlink ref="A1386" r:id="rId1385" location="Chinese" xr:uid="{00000000-0004-0000-0000-000068050000}"/>
    <hyperlink ref="A1387" r:id="rId1386" location="Chinese" xr:uid="{00000000-0004-0000-0000-000069050000}"/>
    <hyperlink ref="A1388" r:id="rId1387" location="Chinese" xr:uid="{00000000-0004-0000-0000-00006A050000}"/>
    <hyperlink ref="A1389" r:id="rId1388" location="Chinese" xr:uid="{00000000-0004-0000-0000-00006B050000}"/>
    <hyperlink ref="A1390" r:id="rId1389" location="Chinese" xr:uid="{00000000-0004-0000-0000-00006C050000}"/>
    <hyperlink ref="A1391" r:id="rId1390" location="Chinese" xr:uid="{00000000-0004-0000-0000-00006D050000}"/>
    <hyperlink ref="A1392" r:id="rId1391" location="Chinese" xr:uid="{00000000-0004-0000-0000-00006E050000}"/>
    <hyperlink ref="A1393" r:id="rId1392" location="Chinese" xr:uid="{00000000-0004-0000-0000-00006F050000}"/>
    <hyperlink ref="A1394" r:id="rId1393" location="Chinese" xr:uid="{00000000-0004-0000-0000-000070050000}"/>
    <hyperlink ref="A1395" r:id="rId1394" location="Chinese" xr:uid="{00000000-0004-0000-0000-000071050000}"/>
    <hyperlink ref="A1396" r:id="rId1395" location="Chinese" xr:uid="{00000000-0004-0000-0000-000072050000}"/>
    <hyperlink ref="A1397" r:id="rId1396" location="Chinese" xr:uid="{00000000-0004-0000-0000-000073050000}"/>
    <hyperlink ref="A1398" r:id="rId1397" location="Chinese" xr:uid="{00000000-0004-0000-0000-000074050000}"/>
    <hyperlink ref="A1399" r:id="rId1398" location="Chinese" xr:uid="{00000000-0004-0000-0000-000075050000}"/>
    <hyperlink ref="A1400" r:id="rId1399" location="Chinese" xr:uid="{00000000-0004-0000-0000-000076050000}"/>
    <hyperlink ref="A1401" r:id="rId1400" location="Chinese" xr:uid="{00000000-0004-0000-0000-000077050000}"/>
    <hyperlink ref="A1402" r:id="rId1401" location="Chinese" xr:uid="{00000000-0004-0000-0000-000078050000}"/>
    <hyperlink ref="A1403" r:id="rId1402" location="Chinese" xr:uid="{00000000-0004-0000-0000-000079050000}"/>
    <hyperlink ref="A1404" r:id="rId1403" location="Chinese" xr:uid="{00000000-0004-0000-0000-00007A050000}"/>
    <hyperlink ref="A1405" r:id="rId1404" location="Chinese" xr:uid="{00000000-0004-0000-0000-00007B050000}"/>
    <hyperlink ref="A1406" r:id="rId1405" location="Chinese" xr:uid="{00000000-0004-0000-0000-00007C050000}"/>
    <hyperlink ref="A1407" r:id="rId1406" location="Chinese" xr:uid="{00000000-0004-0000-0000-00007D050000}"/>
    <hyperlink ref="A1408" r:id="rId1407" location="Chinese" xr:uid="{00000000-0004-0000-0000-00007E050000}"/>
    <hyperlink ref="A1409" r:id="rId1408" location="Chinese" xr:uid="{00000000-0004-0000-0000-00007F050000}"/>
    <hyperlink ref="A1410" r:id="rId1409" location="Chinese" xr:uid="{00000000-0004-0000-0000-000080050000}"/>
    <hyperlink ref="A1411" r:id="rId1410" location="Chinese" xr:uid="{00000000-0004-0000-0000-000081050000}"/>
    <hyperlink ref="A1412" r:id="rId1411" location="Chinese" xr:uid="{00000000-0004-0000-0000-000082050000}"/>
    <hyperlink ref="A1413" r:id="rId1412" location="Chinese" xr:uid="{00000000-0004-0000-0000-000083050000}"/>
    <hyperlink ref="A1414" r:id="rId1413" location="Chinese" xr:uid="{00000000-0004-0000-0000-000084050000}"/>
    <hyperlink ref="A1415" r:id="rId1414" location="Chinese" xr:uid="{00000000-0004-0000-0000-000085050000}"/>
    <hyperlink ref="A1416" r:id="rId1415" location="Chinese" xr:uid="{00000000-0004-0000-0000-000086050000}"/>
    <hyperlink ref="A1417" r:id="rId1416" location="Chinese" xr:uid="{00000000-0004-0000-0000-000087050000}"/>
    <hyperlink ref="A1418" r:id="rId1417" location="Chinese" xr:uid="{00000000-0004-0000-0000-000088050000}"/>
    <hyperlink ref="A1419" r:id="rId1418" location="Chinese" xr:uid="{00000000-0004-0000-0000-000089050000}"/>
    <hyperlink ref="A1420" r:id="rId1419" location="Chinese" xr:uid="{00000000-0004-0000-0000-00008A050000}"/>
    <hyperlink ref="A1421" r:id="rId1420" location="Chinese" xr:uid="{00000000-0004-0000-0000-00008B050000}"/>
    <hyperlink ref="A1422" r:id="rId1421" location="Chinese" xr:uid="{00000000-0004-0000-0000-00008C050000}"/>
    <hyperlink ref="A1423" r:id="rId1422" location="Chinese" xr:uid="{00000000-0004-0000-0000-00008D050000}"/>
    <hyperlink ref="A1424" r:id="rId1423" location="Chinese" xr:uid="{00000000-0004-0000-0000-00008E050000}"/>
    <hyperlink ref="A1425" r:id="rId1424" location="Chinese" xr:uid="{00000000-0004-0000-0000-00008F050000}"/>
    <hyperlink ref="A1426" r:id="rId1425" location="Chinese" xr:uid="{00000000-0004-0000-0000-000090050000}"/>
    <hyperlink ref="A1427" r:id="rId1426" location="Chinese" xr:uid="{00000000-0004-0000-0000-000091050000}"/>
    <hyperlink ref="A1428" r:id="rId1427" location="Chinese" xr:uid="{00000000-0004-0000-0000-000092050000}"/>
    <hyperlink ref="A1429" r:id="rId1428" location="Chinese" xr:uid="{00000000-0004-0000-0000-000093050000}"/>
    <hyperlink ref="A1430" r:id="rId1429" location="Chinese" xr:uid="{00000000-0004-0000-0000-000094050000}"/>
    <hyperlink ref="A1431" r:id="rId1430" location="Chinese" xr:uid="{00000000-0004-0000-0000-000095050000}"/>
    <hyperlink ref="A1432" r:id="rId1431" location="Chinese" xr:uid="{00000000-0004-0000-0000-000096050000}"/>
    <hyperlink ref="A1433" r:id="rId1432" location="Chinese" xr:uid="{00000000-0004-0000-0000-000097050000}"/>
    <hyperlink ref="A1434" r:id="rId1433" location="Chinese" xr:uid="{00000000-0004-0000-0000-000098050000}"/>
    <hyperlink ref="A1435" r:id="rId1434" location="Chinese" xr:uid="{00000000-0004-0000-0000-000099050000}"/>
    <hyperlink ref="A1436" r:id="rId1435" location="Chinese" xr:uid="{00000000-0004-0000-0000-00009A050000}"/>
    <hyperlink ref="A1437" r:id="rId1436" location="Chinese" xr:uid="{00000000-0004-0000-0000-00009B050000}"/>
    <hyperlink ref="A1438" r:id="rId1437" location="Chinese" xr:uid="{00000000-0004-0000-0000-00009C050000}"/>
    <hyperlink ref="A1439" r:id="rId1438" location="Chinese" xr:uid="{00000000-0004-0000-0000-00009D050000}"/>
    <hyperlink ref="A1440" r:id="rId1439" location="Chinese" xr:uid="{00000000-0004-0000-0000-00009E050000}"/>
    <hyperlink ref="A1441" r:id="rId1440" location="Chinese" xr:uid="{00000000-0004-0000-0000-00009F050000}"/>
    <hyperlink ref="A1442" r:id="rId1441" location="Chinese" xr:uid="{00000000-0004-0000-0000-0000A0050000}"/>
    <hyperlink ref="A1443" r:id="rId1442" location="Chinese" xr:uid="{00000000-0004-0000-0000-0000A1050000}"/>
    <hyperlink ref="A1444" r:id="rId1443" location="Chinese" xr:uid="{00000000-0004-0000-0000-0000A2050000}"/>
    <hyperlink ref="A1445" r:id="rId1444" location="Chinese" xr:uid="{00000000-0004-0000-0000-0000A3050000}"/>
    <hyperlink ref="A1446" r:id="rId1445" location="Chinese" xr:uid="{00000000-0004-0000-0000-0000A4050000}"/>
    <hyperlink ref="A1447" r:id="rId1446" location="Chinese" xr:uid="{00000000-0004-0000-0000-0000A5050000}"/>
    <hyperlink ref="A1448" r:id="rId1447" location="Chinese" xr:uid="{00000000-0004-0000-0000-0000A6050000}"/>
    <hyperlink ref="A1449" r:id="rId1448" location="Chinese" xr:uid="{00000000-0004-0000-0000-0000A7050000}"/>
    <hyperlink ref="A1450" r:id="rId1449" location="Chinese" xr:uid="{00000000-0004-0000-0000-0000A8050000}"/>
    <hyperlink ref="A1451" r:id="rId1450" location="Chinese" xr:uid="{00000000-0004-0000-0000-0000A9050000}"/>
    <hyperlink ref="A1452" r:id="rId1451" location="Chinese" xr:uid="{00000000-0004-0000-0000-0000AA050000}"/>
    <hyperlink ref="A1453" r:id="rId1452" location="Chinese" xr:uid="{00000000-0004-0000-0000-0000AB050000}"/>
    <hyperlink ref="A1454" r:id="rId1453" location="Chinese" xr:uid="{00000000-0004-0000-0000-0000AC050000}"/>
    <hyperlink ref="A1455" r:id="rId1454" location="Chinese" xr:uid="{00000000-0004-0000-0000-0000AD050000}"/>
    <hyperlink ref="A1456" r:id="rId1455" location="Chinese" xr:uid="{00000000-0004-0000-0000-0000AE050000}"/>
    <hyperlink ref="A1457" r:id="rId1456" location="Chinese" xr:uid="{00000000-0004-0000-0000-0000AF050000}"/>
    <hyperlink ref="A1458" r:id="rId1457" location="Chinese" xr:uid="{00000000-0004-0000-0000-0000B0050000}"/>
    <hyperlink ref="A1459" r:id="rId1458" location="Chinese" xr:uid="{00000000-0004-0000-0000-0000B1050000}"/>
    <hyperlink ref="A1460" r:id="rId1459" location="Chinese" xr:uid="{00000000-0004-0000-0000-0000B2050000}"/>
    <hyperlink ref="A1461" r:id="rId1460" location="Chinese" xr:uid="{00000000-0004-0000-0000-0000B3050000}"/>
    <hyperlink ref="A1462" r:id="rId1461" location="Chinese" xr:uid="{00000000-0004-0000-0000-0000B4050000}"/>
    <hyperlink ref="A1463" r:id="rId1462" location="Chinese" xr:uid="{00000000-0004-0000-0000-0000B5050000}"/>
    <hyperlink ref="A1464" r:id="rId1463" location="Chinese" xr:uid="{00000000-0004-0000-0000-0000B6050000}"/>
    <hyperlink ref="A1465" r:id="rId1464" location="Chinese" xr:uid="{00000000-0004-0000-0000-0000B7050000}"/>
    <hyperlink ref="A1466" r:id="rId1465" location="Chinese" xr:uid="{00000000-0004-0000-0000-0000B8050000}"/>
    <hyperlink ref="A1467" r:id="rId1466" location="Chinese" xr:uid="{00000000-0004-0000-0000-0000B9050000}"/>
    <hyperlink ref="A1468" r:id="rId1467" location="Chinese" xr:uid="{00000000-0004-0000-0000-0000BA050000}"/>
    <hyperlink ref="A1469" r:id="rId1468" location="Chinese" xr:uid="{00000000-0004-0000-0000-0000BB050000}"/>
    <hyperlink ref="A1470" r:id="rId1469" location="Chinese" xr:uid="{00000000-0004-0000-0000-0000BC050000}"/>
    <hyperlink ref="A1471" r:id="rId1470" location="Chinese" xr:uid="{00000000-0004-0000-0000-0000BD050000}"/>
    <hyperlink ref="A1472" r:id="rId1471" location="Chinese" xr:uid="{00000000-0004-0000-0000-0000BE050000}"/>
    <hyperlink ref="A1473" r:id="rId1472" location="Chinese" xr:uid="{00000000-0004-0000-0000-0000BF050000}"/>
    <hyperlink ref="A1474" r:id="rId1473" location="Chinese" xr:uid="{00000000-0004-0000-0000-0000C0050000}"/>
    <hyperlink ref="A1475" r:id="rId1474" location="Chinese" xr:uid="{00000000-0004-0000-0000-0000C1050000}"/>
    <hyperlink ref="A1476" r:id="rId1475" location="Chinese" xr:uid="{00000000-0004-0000-0000-0000C2050000}"/>
    <hyperlink ref="A1477" r:id="rId1476" location="Chinese" xr:uid="{00000000-0004-0000-0000-0000C3050000}"/>
    <hyperlink ref="A1478" r:id="rId1477" location="Chinese" xr:uid="{00000000-0004-0000-0000-0000C4050000}"/>
    <hyperlink ref="A1479" r:id="rId1478" location="Chinese" xr:uid="{00000000-0004-0000-0000-0000C5050000}"/>
    <hyperlink ref="A1480" r:id="rId1479" location="Chinese" xr:uid="{00000000-0004-0000-0000-0000C6050000}"/>
    <hyperlink ref="A1481" r:id="rId1480" location="Chinese" xr:uid="{00000000-0004-0000-0000-0000C7050000}"/>
    <hyperlink ref="A1482" r:id="rId1481" location="Chinese" xr:uid="{00000000-0004-0000-0000-0000C8050000}"/>
    <hyperlink ref="A1483" r:id="rId1482" location="Chinese" xr:uid="{00000000-0004-0000-0000-0000C9050000}"/>
    <hyperlink ref="A1484" r:id="rId1483" location="Chinese" xr:uid="{00000000-0004-0000-0000-0000CA050000}"/>
    <hyperlink ref="A1485" r:id="rId1484" location="Chinese" xr:uid="{00000000-0004-0000-0000-0000CB050000}"/>
    <hyperlink ref="A1486" r:id="rId1485" location="Chinese" xr:uid="{00000000-0004-0000-0000-0000CC050000}"/>
    <hyperlink ref="A1487" r:id="rId1486" location="Chinese" xr:uid="{00000000-0004-0000-0000-0000CD050000}"/>
    <hyperlink ref="A1488" r:id="rId1487" location="Chinese" xr:uid="{00000000-0004-0000-0000-0000CE050000}"/>
    <hyperlink ref="A1489" r:id="rId1488" location="Chinese" xr:uid="{00000000-0004-0000-0000-0000CF050000}"/>
    <hyperlink ref="A1490" r:id="rId1489" location="Chinese" xr:uid="{00000000-0004-0000-0000-0000D0050000}"/>
    <hyperlink ref="A1491" r:id="rId1490" location="Chinese" xr:uid="{00000000-0004-0000-0000-0000D1050000}"/>
    <hyperlink ref="A1492" r:id="rId1491" location="Chinese" xr:uid="{00000000-0004-0000-0000-0000D2050000}"/>
    <hyperlink ref="A1493" r:id="rId1492" location="Chinese" xr:uid="{00000000-0004-0000-0000-0000D3050000}"/>
    <hyperlink ref="A1494" r:id="rId1493" location="Chinese" xr:uid="{00000000-0004-0000-0000-0000D4050000}"/>
    <hyperlink ref="A1495" r:id="rId1494" location="Chinese" xr:uid="{00000000-0004-0000-0000-0000D5050000}"/>
    <hyperlink ref="A1496" r:id="rId1495" location="Chinese" xr:uid="{00000000-0004-0000-0000-0000D6050000}"/>
    <hyperlink ref="A1497" r:id="rId1496" location="Chinese" xr:uid="{00000000-0004-0000-0000-0000D7050000}"/>
    <hyperlink ref="A1498" r:id="rId1497" location="Chinese" xr:uid="{00000000-0004-0000-0000-0000D8050000}"/>
    <hyperlink ref="A1499" r:id="rId1498" location="Chinese" xr:uid="{00000000-0004-0000-0000-0000D9050000}"/>
    <hyperlink ref="A1500" r:id="rId1499" location="Chinese" xr:uid="{00000000-0004-0000-0000-0000DA050000}"/>
    <hyperlink ref="A1501" r:id="rId1500" location="Chinese" xr:uid="{00000000-0004-0000-0000-0000DB050000}"/>
    <hyperlink ref="A1502" r:id="rId1501" location="Chinese" xr:uid="{00000000-0004-0000-0000-0000DC050000}"/>
    <hyperlink ref="A1503" r:id="rId1502" location="Chinese" xr:uid="{00000000-0004-0000-0000-0000DD050000}"/>
    <hyperlink ref="A1504" r:id="rId1503" location="Chinese" xr:uid="{00000000-0004-0000-0000-0000DE050000}"/>
    <hyperlink ref="A1505" r:id="rId1504" location="Chinese" xr:uid="{00000000-0004-0000-0000-0000DF050000}"/>
    <hyperlink ref="A1506" r:id="rId1505" location="Chinese" xr:uid="{00000000-0004-0000-0000-0000E0050000}"/>
    <hyperlink ref="A1507" r:id="rId1506" location="Chinese" xr:uid="{00000000-0004-0000-0000-0000E1050000}"/>
    <hyperlink ref="A1508" r:id="rId1507" location="Chinese" xr:uid="{00000000-0004-0000-0000-0000E2050000}"/>
    <hyperlink ref="A1509" r:id="rId1508" location="Chinese" xr:uid="{00000000-0004-0000-0000-0000E3050000}"/>
    <hyperlink ref="A1510" r:id="rId1509" location="Chinese" xr:uid="{00000000-0004-0000-0000-0000E4050000}"/>
    <hyperlink ref="A1511" r:id="rId1510" location="Chinese" xr:uid="{00000000-0004-0000-0000-0000E5050000}"/>
    <hyperlink ref="A1512" r:id="rId1511" location="Chinese" xr:uid="{00000000-0004-0000-0000-0000E6050000}"/>
    <hyperlink ref="A1513" r:id="rId1512" location="Chinese" xr:uid="{00000000-0004-0000-0000-0000E7050000}"/>
    <hyperlink ref="A1514" r:id="rId1513" location="Chinese" xr:uid="{00000000-0004-0000-0000-0000E8050000}"/>
    <hyperlink ref="A1515" r:id="rId1514" location="Chinese" xr:uid="{00000000-0004-0000-0000-0000E9050000}"/>
    <hyperlink ref="A1516" r:id="rId1515" location="Chinese" xr:uid="{00000000-0004-0000-0000-0000EA050000}"/>
    <hyperlink ref="A1517" r:id="rId1516" location="Chinese" xr:uid="{00000000-0004-0000-0000-0000EB050000}"/>
    <hyperlink ref="A1518" r:id="rId1517" location="Chinese" xr:uid="{00000000-0004-0000-0000-0000EC050000}"/>
    <hyperlink ref="A1519" r:id="rId1518" location="Chinese" xr:uid="{00000000-0004-0000-0000-0000ED050000}"/>
    <hyperlink ref="A1520" r:id="rId1519" location="Chinese" xr:uid="{00000000-0004-0000-0000-0000EE050000}"/>
    <hyperlink ref="A1521" r:id="rId1520" location="Chinese" xr:uid="{00000000-0004-0000-0000-0000EF050000}"/>
    <hyperlink ref="A1522" r:id="rId1521" location="Chinese" xr:uid="{00000000-0004-0000-0000-0000F0050000}"/>
    <hyperlink ref="A1523" r:id="rId1522" location="Chinese" xr:uid="{00000000-0004-0000-0000-0000F1050000}"/>
    <hyperlink ref="A1524" r:id="rId1523" location="Chinese" xr:uid="{00000000-0004-0000-0000-0000F2050000}"/>
    <hyperlink ref="A1525" r:id="rId1524" location="Chinese" xr:uid="{00000000-0004-0000-0000-0000F3050000}"/>
    <hyperlink ref="A1526" r:id="rId1525" location="Chinese" xr:uid="{00000000-0004-0000-0000-0000F4050000}"/>
    <hyperlink ref="A1527" r:id="rId1526" location="Chinese" xr:uid="{00000000-0004-0000-0000-0000F5050000}"/>
    <hyperlink ref="A1528" r:id="rId1527" location="Chinese" xr:uid="{00000000-0004-0000-0000-0000F6050000}"/>
    <hyperlink ref="A1529" r:id="rId1528" location="Chinese" xr:uid="{00000000-0004-0000-0000-0000F7050000}"/>
    <hyperlink ref="A1530" r:id="rId1529" location="Chinese" xr:uid="{00000000-0004-0000-0000-0000F8050000}"/>
    <hyperlink ref="A1531" r:id="rId1530" location="Chinese" xr:uid="{00000000-0004-0000-0000-0000F9050000}"/>
    <hyperlink ref="A1532" r:id="rId1531" location="Chinese" xr:uid="{00000000-0004-0000-0000-0000FA050000}"/>
    <hyperlink ref="A1533" r:id="rId1532" location="Chinese" xr:uid="{00000000-0004-0000-0000-0000FB050000}"/>
    <hyperlink ref="A1534" r:id="rId1533" location="Chinese" xr:uid="{00000000-0004-0000-0000-0000FC050000}"/>
    <hyperlink ref="A1535" r:id="rId1534" location="Chinese" xr:uid="{00000000-0004-0000-0000-0000FD050000}"/>
    <hyperlink ref="A1536" r:id="rId1535" location="Chinese" xr:uid="{00000000-0004-0000-0000-0000FE050000}"/>
    <hyperlink ref="A1537" r:id="rId1536" location="Chinese" xr:uid="{00000000-0004-0000-0000-0000FF050000}"/>
    <hyperlink ref="A1538" r:id="rId1537" location="Chinese" xr:uid="{00000000-0004-0000-0000-000000060000}"/>
    <hyperlink ref="A1539" r:id="rId1538" location="Chinese" xr:uid="{00000000-0004-0000-0000-000001060000}"/>
    <hyperlink ref="A1540" r:id="rId1539" location="Chinese" xr:uid="{00000000-0004-0000-0000-000002060000}"/>
    <hyperlink ref="A1541" r:id="rId1540" location="Chinese" xr:uid="{00000000-0004-0000-0000-000003060000}"/>
    <hyperlink ref="A1542" r:id="rId1541" location="Chinese" xr:uid="{00000000-0004-0000-0000-000004060000}"/>
    <hyperlink ref="A1543" r:id="rId1542" location="Chinese" xr:uid="{00000000-0004-0000-0000-000005060000}"/>
    <hyperlink ref="A1544" r:id="rId1543" location="Chinese" xr:uid="{00000000-0004-0000-0000-000006060000}"/>
    <hyperlink ref="A1545" r:id="rId1544" location="Chinese" xr:uid="{00000000-0004-0000-0000-000007060000}"/>
    <hyperlink ref="A1546" r:id="rId1545" location="Chinese" xr:uid="{00000000-0004-0000-0000-000008060000}"/>
    <hyperlink ref="A1547" r:id="rId1546" location="Chinese" xr:uid="{00000000-0004-0000-0000-000009060000}"/>
    <hyperlink ref="A1548" r:id="rId1547" location="Chinese" xr:uid="{00000000-0004-0000-0000-00000A060000}"/>
    <hyperlink ref="A1549" r:id="rId1548" location="Chinese" xr:uid="{00000000-0004-0000-0000-00000B060000}"/>
    <hyperlink ref="A1550" r:id="rId1549" location="Chinese" xr:uid="{00000000-0004-0000-0000-00000C060000}"/>
    <hyperlink ref="A1551" r:id="rId1550" location="Chinese" xr:uid="{00000000-0004-0000-0000-00000D060000}"/>
    <hyperlink ref="A1552" r:id="rId1551" location="Chinese" xr:uid="{00000000-0004-0000-0000-00000E060000}"/>
    <hyperlink ref="A1553" r:id="rId1552" location="Chinese" xr:uid="{00000000-0004-0000-0000-00000F060000}"/>
    <hyperlink ref="A1554" r:id="rId1553" location="Chinese" xr:uid="{00000000-0004-0000-0000-000010060000}"/>
    <hyperlink ref="A1555" r:id="rId1554" location="Chinese" xr:uid="{00000000-0004-0000-0000-000011060000}"/>
    <hyperlink ref="A1556" r:id="rId1555" location="Chinese" xr:uid="{00000000-0004-0000-0000-000012060000}"/>
    <hyperlink ref="A1557" r:id="rId1556" location="Chinese" xr:uid="{00000000-0004-0000-0000-000013060000}"/>
    <hyperlink ref="A1558" r:id="rId1557" location="Chinese" xr:uid="{00000000-0004-0000-0000-000014060000}"/>
    <hyperlink ref="A1559" r:id="rId1558" location="Chinese" xr:uid="{00000000-0004-0000-0000-000015060000}"/>
    <hyperlink ref="A1560" r:id="rId1559" location="Chinese" xr:uid="{00000000-0004-0000-0000-000016060000}"/>
    <hyperlink ref="A1561" r:id="rId1560" location="Chinese" xr:uid="{00000000-0004-0000-0000-000017060000}"/>
    <hyperlink ref="A1562" r:id="rId1561" location="Chinese" xr:uid="{00000000-0004-0000-0000-000018060000}"/>
    <hyperlink ref="A1563" r:id="rId1562" location="Chinese" xr:uid="{00000000-0004-0000-0000-000019060000}"/>
    <hyperlink ref="A1564" r:id="rId1563" location="Chinese" xr:uid="{00000000-0004-0000-0000-00001A060000}"/>
    <hyperlink ref="A1565" r:id="rId1564" location="Chinese" xr:uid="{00000000-0004-0000-0000-00001B060000}"/>
    <hyperlink ref="A1566" r:id="rId1565" location="Chinese" xr:uid="{00000000-0004-0000-0000-00001C060000}"/>
    <hyperlink ref="A1567" r:id="rId1566" location="Chinese" xr:uid="{00000000-0004-0000-0000-00001D060000}"/>
    <hyperlink ref="A1568" r:id="rId1567" location="Chinese" xr:uid="{00000000-0004-0000-0000-00001E060000}"/>
    <hyperlink ref="A1569" r:id="rId1568" location="Chinese" xr:uid="{00000000-0004-0000-0000-00001F060000}"/>
    <hyperlink ref="A1570" r:id="rId1569" location="Chinese" xr:uid="{00000000-0004-0000-0000-000020060000}"/>
    <hyperlink ref="A1571" r:id="rId1570" location="Chinese" xr:uid="{00000000-0004-0000-0000-000021060000}"/>
    <hyperlink ref="A1572" r:id="rId1571" location="Chinese" xr:uid="{00000000-0004-0000-0000-000022060000}"/>
    <hyperlink ref="A1573" r:id="rId1572" location="Chinese" xr:uid="{00000000-0004-0000-0000-000023060000}"/>
    <hyperlink ref="A1574" r:id="rId1573" location="Chinese" xr:uid="{00000000-0004-0000-0000-000024060000}"/>
    <hyperlink ref="A1575" r:id="rId1574" location="Chinese" xr:uid="{00000000-0004-0000-0000-000025060000}"/>
    <hyperlink ref="A1576" r:id="rId1575" location="Chinese" xr:uid="{00000000-0004-0000-0000-000026060000}"/>
    <hyperlink ref="A1577" r:id="rId1576" location="Chinese" xr:uid="{00000000-0004-0000-0000-000027060000}"/>
    <hyperlink ref="A1578" r:id="rId1577" location="Chinese" xr:uid="{00000000-0004-0000-0000-000028060000}"/>
    <hyperlink ref="A1579" r:id="rId1578" location="Chinese" xr:uid="{00000000-0004-0000-0000-000029060000}"/>
    <hyperlink ref="A1580" r:id="rId1579" location="Chinese" xr:uid="{00000000-0004-0000-0000-00002A060000}"/>
    <hyperlink ref="A1581" r:id="rId1580" location="Chinese" xr:uid="{00000000-0004-0000-0000-00002B060000}"/>
    <hyperlink ref="A1582" r:id="rId1581" location="Chinese" xr:uid="{00000000-0004-0000-0000-00002C060000}"/>
    <hyperlink ref="A1583" r:id="rId1582" location="Chinese" xr:uid="{00000000-0004-0000-0000-00002D060000}"/>
    <hyperlink ref="A1584" r:id="rId1583" location="Chinese" xr:uid="{00000000-0004-0000-0000-00002E060000}"/>
    <hyperlink ref="A1585" r:id="rId1584" location="Chinese" xr:uid="{00000000-0004-0000-0000-00002F060000}"/>
    <hyperlink ref="A1586" r:id="rId1585" location="Chinese" xr:uid="{00000000-0004-0000-0000-000030060000}"/>
    <hyperlink ref="A1587" r:id="rId1586" location="Chinese" xr:uid="{00000000-0004-0000-0000-000031060000}"/>
    <hyperlink ref="A1588" r:id="rId1587" location="Chinese" xr:uid="{00000000-0004-0000-0000-000032060000}"/>
    <hyperlink ref="A1589" r:id="rId1588" location="Chinese" xr:uid="{00000000-0004-0000-0000-000033060000}"/>
    <hyperlink ref="A1590" r:id="rId1589" location="Chinese" xr:uid="{00000000-0004-0000-0000-000034060000}"/>
    <hyperlink ref="A1591" r:id="rId1590" location="Chinese" xr:uid="{00000000-0004-0000-0000-000035060000}"/>
    <hyperlink ref="A1592" r:id="rId1591" location="Chinese" xr:uid="{00000000-0004-0000-0000-000036060000}"/>
    <hyperlink ref="A1593" r:id="rId1592" location="Chinese" xr:uid="{00000000-0004-0000-0000-000037060000}"/>
    <hyperlink ref="A1594" r:id="rId1593" location="Chinese" xr:uid="{00000000-0004-0000-0000-000038060000}"/>
    <hyperlink ref="A1595" r:id="rId1594" location="Chinese" xr:uid="{00000000-0004-0000-0000-000039060000}"/>
    <hyperlink ref="A1596" r:id="rId1595" location="Chinese" xr:uid="{00000000-0004-0000-0000-00003A060000}"/>
    <hyperlink ref="A1597" r:id="rId1596" location="Chinese" xr:uid="{00000000-0004-0000-0000-00003B060000}"/>
    <hyperlink ref="A1598" r:id="rId1597" location="Chinese" xr:uid="{00000000-0004-0000-0000-00003C060000}"/>
    <hyperlink ref="A1599" r:id="rId1598" location="Chinese" xr:uid="{00000000-0004-0000-0000-00003D060000}"/>
    <hyperlink ref="A1600" r:id="rId1599" location="Chinese" xr:uid="{00000000-0004-0000-0000-00003E060000}"/>
    <hyperlink ref="A1601" r:id="rId1600" location="Chinese" xr:uid="{00000000-0004-0000-0000-00003F060000}"/>
    <hyperlink ref="A1602" r:id="rId1601" location="Chinese" xr:uid="{00000000-0004-0000-0000-000040060000}"/>
    <hyperlink ref="A1603" r:id="rId1602" location="Chinese" xr:uid="{00000000-0004-0000-0000-000041060000}"/>
    <hyperlink ref="A1604" r:id="rId1603" location="Chinese" xr:uid="{00000000-0004-0000-0000-000042060000}"/>
    <hyperlink ref="A1605" r:id="rId1604" location="Chinese" xr:uid="{00000000-0004-0000-0000-000043060000}"/>
    <hyperlink ref="A1606" r:id="rId1605" location="Chinese" xr:uid="{00000000-0004-0000-0000-000044060000}"/>
    <hyperlink ref="A1607" r:id="rId1606" location="Chinese" xr:uid="{00000000-0004-0000-0000-000045060000}"/>
    <hyperlink ref="A1608" r:id="rId1607" location="Chinese" xr:uid="{00000000-0004-0000-0000-000046060000}"/>
    <hyperlink ref="A1609" r:id="rId1608" location="Chinese" xr:uid="{00000000-0004-0000-0000-000047060000}"/>
    <hyperlink ref="A1610" r:id="rId1609" location="Chinese" xr:uid="{00000000-0004-0000-0000-000048060000}"/>
    <hyperlink ref="A1611" r:id="rId1610" location="Chinese" xr:uid="{00000000-0004-0000-0000-000049060000}"/>
    <hyperlink ref="A1612" r:id="rId1611" location="Chinese" xr:uid="{00000000-0004-0000-0000-00004A060000}"/>
    <hyperlink ref="A1613" r:id="rId1612" location="Chinese" xr:uid="{00000000-0004-0000-0000-00004B060000}"/>
    <hyperlink ref="A1614" r:id="rId1613" location="Chinese" xr:uid="{00000000-0004-0000-0000-00004C060000}"/>
    <hyperlink ref="A1615" r:id="rId1614" location="Chinese" xr:uid="{00000000-0004-0000-0000-00004D060000}"/>
    <hyperlink ref="A1616" r:id="rId1615" location="Chinese" xr:uid="{00000000-0004-0000-0000-00004E060000}"/>
    <hyperlink ref="A1617" r:id="rId1616" location="Chinese" xr:uid="{00000000-0004-0000-0000-00004F060000}"/>
    <hyperlink ref="A1618" r:id="rId1617" location="Chinese" xr:uid="{00000000-0004-0000-0000-000050060000}"/>
    <hyperlink ref="A1619" r:id="rId1618" location="Chinese" xr:uid="{00000000-0004-0000-0000-000051060000}"/>
    <hyperlink ref="A1620" r:id="rId1619" location="Chinese" xr:uid="{00000000-0004-0000-0000-000052060000}"/>
    <hyperlink ref="A1621" r:id="rId1620" location="Chinese" xr:uid="{00000000-0004-0000-0000-000053060000}"/>
    <hyperlink ref="A1622" r:id="rId1621" location="Chinese" xr:uid="{00000000-0004-0000-0000-000054060000}"/>
    <hyperlink ref="A1623" r:id="rId1622" location="Chinese" xr:uid="{00000000-0004-0000-0000-000055060000}"/>
    <hyperlink ref="A1624" r:id="rId1623" location="Chinese" xr:uid="{00000000-0004-0000-0000-000056060000}"/>
    <hyperlink ref="A1625" r:id="rId1624" location="Chinese" xr:uid="{00000000-0004-0000-0000-000057060000}"/>
    <hyperlink ref="A1626" r:id="rId1625" location="Chinese" xr:uid="{00000000-0004-0000-0000-000058060000}"/>
    <hyperlink ref="A1627" r:id="rId1626" location="Chinese" xr:uid="{00000000-0004-0000-0000-000059060000}"/>
    <hyperlink ref="A1628" r:id="rId1627" location="Chinese" xr:uid="{00000000-0004-0000-0000-00005A060000}"/>
    <hyperlink ref="A1629" r:id="rId1628" location="Chinese" xr:uid="{00000000-0004-0000-0000-00005B060000}"/>
    <hyperlink ref="A1630" r:id="rId1629" location="Chinese" xr:uid="{00000000-0004-0000-0000-00005C060000}"/>
    <hyperlink ref="A1631" r:id="rId1630" location="Chinese" xr:uid="{00000000-0004-0000-0000-00005D060000}"/>
    <hyperlink ref="A1632" r:id="rId1631" location="Chinese" xr:uid="{00000000-0004-0000-0000-00005E060000}"/>
    <hyperlink ref="A1633" r:id="rId1632" location="Chinese" xr:uid="{00000000-0004-0000-0000-00005F060000}"/>
    <hyperlink ref="A1634" r:id="rId1633" location="Chinese" xr:uid="{00000000-0004-0000-0000-000060060000}"/>
    <hyperlink ref="A1635" r:id="rId1634" location="Chinese" xr:uid="{00000000-0004-0000-0000-000061060000}"/>
    <hyperlink ref="A1636" r:id="rId1635" location="Chinese" xr:uid="{00000000-0004-0000-0000-000062060000}"/>
    <hyperlink ref="A1637" r:id="rId1636" location="Chinese" xr:uid="{00000000-0004-0000-0000-000063060000}"/>
    <hyperlink ref="A1638" r:id="rId1637" location="Chinese" xr:uid="{00000000-0004-0000-0000-000064060000}"/>
    <hyperlink ref="A1639" r:id="rId1638" location="Chinese" xr:uid="{00000000-0004-0000-0000-000065060000}"/>
    <hyperlink ref="A1640" r:id="rId1639" location="Chinese" xr:uid="{00000000-0004-0000-0000-000066060000}"/>
    <hyperlink ref="A1641" r:id="rId1640" location="Chinese" xr:uid="{00000000-0004-0000-0000-000067060000}"/>
    <hyperlink ref="A1642" r:id="rId1641" location="Chinese" xr:uid="{00000000-0004-0000-0000-000068060000}"/>
    <hyperlink ref="A1643" r:id="rId1642" location="Chinese" xr:uid="{00000000-0004-0000-0000-000069060000}"/>
    <hyperlink ref="A1644" r:id="rId1643" location="Chinese" xr:uid="{00000000-0004-0000-0000-00006A060000}"/>
    <hyperlink ref="A1645" r:id="rId1644" location="Chinese" xr:uid="{00000000-0004-0000-0000-00006B060000}"/>
    <hyperlink ref="A1646" r:id="rId1645" location="Chinese" xr:uid="{00000000-0004-0000-0000-00006C060000}"/>
    <hyperlink ref="A1647" r:id="rId1646" location="Chinese" xr:uid="{00000000-0004-0000-0000-00006D060000}"/>
    <hyperlink ref="A1648" r:id="rId1647" location="Chinese" xr:uid="{00000000-0004-0000-0000-00006E060000}"/>
    <hyperlink ref="A1649" r:id="rId1648" location="Chinese" xr:uid="{00000000-0004-0000-0000-00006F060000}"/>
    <hyperlink ref="A1650" r:id="rId1649" location="Chinese" xr:uid="{00000000-0004-0000-0000-000070060000}"/>
    <hyperlink ref="A1651" r:id="rId1650" location="Chinese" xr:uid="{00000000-0004-0000-0000-000071060000}"/>
    <hyperlink ref="A1652" r:id="rId1651" location="Chinese" xr:uid="{00000000-0004-0000-0000-000072060000}"/>
    <hyperlink ref="A1653" r:id="rId1652" location="Chinese" xr:uid="{00000000-0004-0000-0000-000073060000}"/>
    <hyperlink ref="A1654" r:id="rId1653" location="Chinese" xr:uid="{00000000-0004-0000-0000-000074060000}"/>
    <hyperlink ref="A1655" r:id="rId1654" location="Chinese" xr:uid="{00000000-0004-0000-0000-000075060000}"/>
    <hyperlink ref="A1656" r:id="rId1655" location="Chinese" xr:uid="{00000000-0004-0000-0000-000076060000}"/>
    <hyperlink ref="A1657" r:id="rId1656" location="Chinese" xr:uid="{00000000-0004-0000-0000-000077060000}"/>
    <hyperlink ref="A1658" r:id="rId1657" location="Chinese" xr:uid="{00000000-0004-0000-0000-000078060000}"/>
    <hyperlink ref="A1659" r:id="rId1658" location="Chinese" xr:uid="{00000000-0004-0000-0000-000079060000}"/>
    <hyperlink ref="A1660" r:id="rId1659" location="Chinese" xr:uid="{00000000-0004-0000-0000-00007A060000}"/>
    <hyperlink ref="A1661" r:id="rId1660" location="Chinese" xr:uid="{00000000-0004-0000-0000-00007B060000}"/>
    <hyperlink ref="A1662" r:id="rId1661" location="Chinese" xr:uid="{00000000-0004-0000-0000-00007C060000}"/>
    <hyperlink ref="A1663" r:id="rId1662" location="Chinese" xr:uid="{00000000-0004-0000-0000-00007D060000}"/>
    <hyperlink ref="A1664" r:id="rId1663" location="Chinese" xr:uid="{00000000-0004-0000-0000-00007E060000}"/>
    <hyperlink ref="A1665" r:id="rId1664" location="Chinese" xr:uid="{00000000-0004-0000-0000-00007F060000}"/>
    <hyperlink ref="A1666" r:id="rId1665" location="Chinese" xr:uid="{00000000-0004-0000-0000-000080060000}"/>
    <hyperlink ref="A1667" r:id="rId1666" location="Chinese" xr:uid="{00000000-0004-0000-0000-000081060000}"/>
    <hyperlink ref="A1668" r:id="rId1667" location="Chinese" xr:uid="{00000000-0004-0000-0000-000082060000}"/>
    <hyperlink ref="A1669" r:id="rId1668" location="Chinese" xr:uid="{00000000-0004-0000-0000-000083060000}"/>
    <hyperlink ref="A1670" r:id="rId1669" location="Chinese" xr:uid="{00000000-0004-0000-0000-000084060000}"/>
    <hyperlink ref="A1671" r:id="rId1670" location="Chinese" xr:uid="{00000000-0004-0000-0000-000085060000}"/>
    <hyperlink ref="A1672" r:id="rId1671" location="Chinese" xr:uid="{00000000-0004-0000-0000-000086060000}"/>
    <hyperlink ref="A1673" r:id="rId1672" location="Chinese" xr:uid="{00000000-0004-0000-0000-000087060000}"/>
    <hyperlink ref="A1674" r:id="rId1673" location="Chinese" xr:uid="{00000000-0004-0000-0000-000088060000}"/>
    <hyperlink ref="A1675" r:id="rId1674" location="Chinese" xr:uid="{00000000-0004-0000-0000-000089060000}"/>
    <hyperlink ref="A1676" r:id="rId1675" location="Chinese" xr:uid="{00000000-0004-0000-0000-00008A060000}"/>
    <hyperlink ref="A1677" r:id="rId1676" location="Chinese" xr:uid="{00000000-0004-0000-0000-00008B060000}"/>
    <hyperlink ref="A1678" r:id="rId1677" location="Chinese" xr:uid="{00000000-0004-0000-0000-00008C060000}"/>
    <hyperlink ref="A1679" r:id="rId1678" location="Chinese" xr:uid="{00000000-0004-0000-0000-00008D060000}"/>
    <hyperlink ref="A1680" r:id="rId1679" location="Chinese" xr:uid="{00000000-0004-0000-0000-00008E060000}"/>
    <hyperlink ref="A1681" r:id="rId1680" location="Chinese" xr:uid="{00000000-0004-0000-0000-00008F060000}"/>
    <hyperlink ref="A1682" r:id="rId1681" location="Chinese" xr:uid="{00000000-0004-0000-0000-000090060000}"/>
    <hyperlink ref="A1683" r:id="rId1682" location="Chinese" xr:uid="{00000000-0004-0000-0000-000091060000}"/>
    <hyperlink ref="A1684" r:id="rId1683" location="Chinese" xr:uid="{00000000-0004-0000-0000-000092060000}"/>
    <hyperlink ref="A1685" r:id="rId1684" location="Chinese" xr:uid="{00000000-0004-0000-0000-000093060000}"/>
    <hyperlink ref="A1686" r:id="rId1685" location="Chinese" xr:uid="{00000000-0004-0000-0000-000094060000}"/>
    <hyperlink ref="A1687" r:id="rId1686" location="Chinese" xr:uid="{00000000-0004-0000-0000-000095060000}"/>
    <hyperlink ref="A1688" r:id="rId1687" location="Chinese" xr:uid="{00000000-0004-0000-0000-000096060000}"/>
    <hyperlink ref="A1689" r:id="rId1688" location="Chinese" xr:uid="{00000000-0004-0000-0000-000097060000}"/>
    <hyperlink ref="A1690" r:id="rId1689" location="Chinese" xr:uid="{00000000-0004-0000-0000-000098060000}"/>
    <hyperlink ref="A1691" r:id="rId1690" location="Chinese" xr:uid="{00000000-0004-0000-0000-000099060000}"/>
    <hyperlink ref="A1692" r:id="rId1691" location="Chinese" xr:uid="{00000000-0004-0000-0000-00009A060000}"/>
    <hyperlink ref="A1693" r:id="rId1692" location="Chinese" xr:uid="{00000000-0004-0000-0000-00009B060000}"/>
    <hyperlink ref="A1694" r:id="rId1693" location="Chinese" xr:uid="{00000000-0004-0000-0000-00009C060000}"/>
    <hyperlink ref="A1695" r:id="rId1694" location="Chinese" xr:uid="{00000000-0004-0000-0000-00009D060000}"/>
    <hyperlink ref="A1696" r:id="rId1695" location="Chinese" xr:uid="{00000000-0004-0000-0000-00009E060000}"/>
    <hyperlink ref="A1697" r:id="rId1696" location="Chinese" xr:uid="{00000000-0004-0000-0000-00009F060000}"/>
    <hyperlink ref="A1698" r:id="rId1697" location="Chinese" xr:uid="{00000000-0004-0000-0000-0000A0060000}"/>
    <hyperlink ref="A1699" r:id="rId1698" location="Chinese" xr:uid="{00000000-0004-0000-0000-0000A1060000}"/>
    <hyperlink ref="A1700" r:id="rId1699" location="Chinese" xr:uid="{00000000-0004-0000-0000-0000A2060000}"/>
    <hyperlink ref="A1701" r:id="rId1700" location="Chinese" xr:uid="{00000000-0004-0000-0000-0000A3060000}"/>
    <hyperlink ref="A1702" r:id="rId1701" location="Chinese" xr:uid="{00000000-0004-0000-0000-0000A4060000}"/>
    <hyperlink ref="A1703" r:id="rId1702" location="Chinese" xr:uid="{00000000-0004-0000-0000-0000A5060000}"/>
    <hyperlink ref="A1704" r:id="rId1703" location="Chinese" xr:uid="{00000000-0004-0000-0000-0000A6060000}"/>
    <hyperlink ref="A1705" r:id="rId1704" location="Chinese" xr:uid="{00000000-0004-0000-0000-0000A7060000}"/>
    <hyperlink ref="A1706" r:id="rId1705" location="Chinese" xr:uid="{00000000-0004-0000-0000-0000A8060000}"/>
    <hyperlink ref="A1707" r:id="rId1706" location="Chinese" xr:uid="{00000000-0004-0000-0000-0000A9060000}"/>
    <hyperlink ref="A1708" r:id="rId1707" location="Chinese" xr:uid="{00000000-0004-0000-0000-0000AA060000}"/>
    <hyperlink ref="A1709" r:id="rId1708" location="Chinese" xr:uid="{00000000-0004-0000-0000-0000AB060000}"/>
    <hyperlink ref="A1710" r:id="rId1709" location="Chinese" xr:uid="{00000000-0004-0000-0000-0000AC060000}"/>
    <hyperlink ref="A1711" r:id="rId1710" location="Chinese" xr:uid="{00000000-0004-0000-0000-0000AD060000}"/>
    <hyperlink ref="A1712" r:id="rId1711" location="Chinese" xr:uid="{00000000-0004-0000-0000-0000AE060000}"/>
    <hyperlink ref="A1713" r:id="rId1712" location="Chinese" xr:uid="{00000000-0004-0000-0000-0000AF060000}"/>
    <hyperlink ref="A1714" r:id="rId1713" location="Chinese" xr:uid="{00000000-0004-0000-0000-0000B0060000}"/>
    <hyperlink ref="A1715" r:id="rId1714" location="Chinese" xr:uid="{00000000-0004-0000-0000-0000B1060000}"/>
    <hyperlink ref="A1716" r:id="rId1715" location="Chinese" xr:uid="{00000000-0004-0000-0000-0000B2060000}"/>
    <hyperlink ref="A1717" r:id="rId1716" location="Chinese" xr:uid="{00000000-0004-0000-0000-0000B3060000}"/>
    <hyperlink ref="A1718" r:id="rId1717" location="Chinese" xr:uid="{00000000-0004-0000-0000-0000B4060000}"/>
    <hyperlink ref="A1719" r:id="rId1718" location="Chinese" xr:uid="{00000000-0004-0000-0000-0000B5060000}"/>
    <hyperlink ref="A1720" r:id="rId1719" location="Chinese" xr:uid="{00000000-0004-0000-0000-0000B6060000}"/>
    <hyperlink ref="A1721" r:id="rId1720" location="Chinese" xr:uid="{00000000-0004-0000-0000-0000B7060000}"/>
    <hyperlink ref="A1722" r:id="rId1721" location="Chinese" xr:uid="{00000000-0004-0000-0000-0000B8060000}"/>
    <hyperlink ref="A1723" r:id="rId1722" location="Chinese" xr:uid="{00000000-0004-0000-0000-0000B9060000}"/>
    <hyperlink ref="A1724" r:id="rId1723" location="Chinese" xr:uid="{00000000-0004-0000-0000-0000BA060000}"/>
    <hyperlink ref="A1725" r:id="rId1724" location="Chinese" xr:uid="{00000000-0004-0000-0000-0000BB060000}"/>
    <hyperlink ref="A1726" r:id="rId1725" location="Chinese" xr:uid="{00000000-0004-0000-0000-0000BC060000}"/>
    <hyperlink ref="A1727" r:id="rId1726" location="Chinese" xr:uid="{00000000-0004-0000-0000-0000BD060000}"/>
    <hyperlink ref="A1728" r:id="rId1727" location="Chinese" xr:uid="{00000000-0004-0000-0000-0000BE060000}"/>
    <hyperlink ref="A1729" r:id="rId1728" location="Chinese" xr:uid="{00000000-0004-0000-0000-0000BF060000}"/>
    <hyperlink ref="A1730" r:id="rId1729" location="Chinese" xr:uid="{00000000-0004-0000-0000-0000C0060000}"/>
    <hyperlink ref="A1731" r:id="rId1730" location="Chinese" xr:uid="{00000000-0004-0000-0000-0000C1060000}"/>
    <hyperlink ref="A1732" r:id="rId1731" location="Chinese" xr:uid="{00000000-0004-0000-0000-0000C2060000}"/>
    <hyperlink ref="A1733" r:id="rId1732" location="Chinese" xr:uid="{00000000-0004-0000-0000-0000C3060000}"/>
    <hyperlink ref="A1734" r:id="rId1733" location="Chinese" xr:uid="{00000000-0004-0000-0000-0000C4060000}"/>
    <hyperlink ref="A1735" r:id="rId1734" location="Chinese" xr:uid="{00000000-0004-0000-0000-0000C5060000}"/>
    <hyperlink ref="A1736" r:id="rId1735" location="Chinese" xr:uid="{00000000-0004-0000-0000-0000C6060000}"/>
    <hyperlink ref="A1737" r:id="rId1736" location="Chinese" xr:uid="{00000000-0004-0000-0000-0000C7060000}"/>
    <hyperlink ref="A1738" r:id="rId1737" location="Chinese" xr:uid="{00000000-0004-0000-0000-0000C8060000}"/>
    <hyperlink ref="A1739" r:id="rId1738" location="Chinese" xr:uid="{00000000-0004-0000-0000-0000C9060000}"/>
    <hyperlink ref="A1740" r:id="rId1739" location="Chinese" xr:uid="{00000000-0004-0000-0000-0000CA060000}"/>
    <hyperlink ref="A1741" r:id="rId1740" location="Chinese" xr:uid="{00000000-0004-0000-0000-0000CB060000}"/>
    <hyperlink ref="A1742" r:id="rId1741" location="Chinese" xr:uid="{00000000-0004-0000-0000-0000CC060000}"/>
    <hyperlink ref="A1743" r:id="rId1742" location="Chinese" xr:uid="{00000000-0004-0000-0000-0000CD060000}"/>
    <hyperlink ref="A1744" r:id="rId1743" location="Chinese" xr:uid="{00000000-0004-0000-0000-0000CE060000}"/>
    <hyperlink ref="A1745" r:id="rId1744" location="Chinese" xr:uid="{00000000-0004-0000-0000-0000CF060000}"/>
    <hyperlink ref="A1746" r:id="rId1745" location="Chinese" xr:uid="{00000000-0004-0000-0000-0000D0060000}"/>
    <hyperlink ref="A1747" r:id="rId1746" location="Chinese" xr:uid="{00000000-0004-0000-0000-0000D1060000}"/>
    <hyperlink ref="A1748" r:id="rId1747" location="Chinese" xr:uid="{00000000-0004-0000-0000-0000D2060000}"/>
    <hyperlink ref="A1749" r:id="rId1748" location="Chinese" xr:uid="{00000000-0004-0000-0000-0000D3060000}"/>
    <hyperlink ref="A1750" r:id="rId1749" location="Chinese" xr:uid="{00000000-0004-0000-0000-0000D4060000}"/>
    <hyperlink ref="A1751" r:id="rId1750" location="Chinese" xr:uid="{00000000-0004-0000-0000-0000D5060000}"/>
    <hyperlink ref="A1752" r:id="rId1751" location="Chinese" xr:uid="{00000000-0004-0000-0000-0000D6060000}"/>
    <hyperlink ref="A1753" r:id="rId1752" location="Chinese" xr:uid="{00000000-0004-0000-0000-0000D7060000}"/>
    <hyperlink ref="A1754" r:id="rId1753" location="Chinese" xr:uid="{00000000-0004-0000-0000-0000D8060000}"/>
    <hyperlink ref="A1755" r:id="rId1754" location="Chinese" xr:uid="{00000000-0004-0000-0000-0000D9060000}"/>
    <hyperlink ref="A1756" r:id="rId1755" location="Chinese" xr:uid="{00000000-0004-0000-0000-0000DA060000}"/>
    <hyperlink ref="A1757" r:id="rId1756" location="Chinese" xr:uid="{00000000-0004-0000-0000-0000DB060000}"/>
    <hyperlink ref="A1758" r:id="rId1757" location="Chinese" xr:uid="{00000000-0004-0000-0000-0000DC060000}"/>
    <hyperlink ref="A1759" r:id="rId1758" location="Chinese" xr:uid="{00000000-0004-0000-0000-0000DD060000}"/>
    <hyperlink ref="A1760" r:id="rId1759" location="Chinese" xr:uid="{00000000-0004-0000-0000-0000DE060000}"/>
    <hyperlink ref="A1761" r:id="rId1760" xr:uid="{00000000-0004-0000-0000-0000DF060000}"/>
    <hyperlink ref="A1762" r:id="rId1761" location="Chinese" xr:uid="{00000000-0004-0000-0000-0000E0060000}"/>
    <hyperlink ref="A1763" r:id="rId1762" location="Chinese" xr:uid="{00000000-0004-0000-0000-0000E1060000}"/>
    <hyperlink ref="A1764" r:id="rId1763" location="Chinese" xr:uid="{00000000-0004-0000-0000-0000E2060000}"/>
    <hyperlink ref="A1765" r:id="rId1764" location="Chinese" xr:uid="{00000000-0004-0000-0000-0000E3060000}"/>
    <hyperlink ref="A1766" r:id="rId1765" location="Chinese" xr:uid="{00000000-0004-0000-0000-0000E4060000}"/>
    <hyperlink ref="A1767" r:id="rId1766" location="Chinese" xr:uid="{00000000-0004-0000-0000-0000E5060000}"/>
    <hyperlink ref="A1768" r:id="rId1767" location="Chinese" xr:uid="{00000000-0004-0000-0000-0000E6060000}"/>
    <hyperlink ref="A1769" r:id="rId1768" location="Chinese" xr:uid="{00000000-0004-0000-0000-0000E7060000}"/>
    <hyperlink ref="A1770" r:id="rId1769" location="Chinese" xr:uid="{00000000-0004-0000-0000-0000E8060000}"/>
    <hyperlink ref="A1771" r:id="rId1770" location="Chinese" xr:uid="{00000000-0004-0000-0000-0000E9060000}"/>
    <hyperlink ref="A1772" r:id="rId1771" location="Chinese" xr:uid="{00000000-0004-0000-0000-0000EA060000}"/>
    <hyperlink ref="A1773" r:id="rId1772" location="Chinese" xr:uid="{00000000-0004-0000-0000-0000EB060000}"/>
    <hyperlink ref="A1774" r:id="rId1773" location="Chinese" xr:uid="{00000000-0004-0000-0000-0000EC060000}"/>
    <hyperlink ref="A1775" r:id="rId1774" location="Chinese" xr:uid="{00000000-0004-0000-0000-0000ED060000}"/>
    <hyperlink ref="A1776" r:id="rId1775" location="Chinese" xr:uid="{00000000-0004-0000-0000-0000EE060000}"/>
    <hyperlink ref="A1777" r:id="rId1776" location="Chinese" xr:uid="{00000000-0004-0000-0000-0000EF060000}"/>
    <hyperlink ref="A1778" r:id="rId1777" location="Chinese" xr:uid="{00000000-0004-0000-0000-0000F0060000}"/>
    <hyperlink ref="A1779" r:id="rId1778" location="Chinese" xr:uid="{00000000-0004-0000-0000-0000F1060000}"/>
    <hyperlink ref="A1780" r:id="rId1779" location="Chinese" xr:uid="{00000000-0004-0000-0000-0000F2060000}"/>
    <hyperlink ref="A1781" r:id="rId1780" location="Chinese" xr:uid="{00000000-0004-0000-0000-0000F3060000}"/>
    <hyperlink ref="A1782" r:id="rId1781" location="Chinese" xr:uid="{00000000-0004-0000-0000-0000F4060000}"/>
    <hyperlink ref="A1783" r:id="rId1782" location="Chinese" xr:uid="{00000000-0004-0000-0000-0000F5060000}"/>
    <hyperlink ref="A1784" r:id="rId1783" location="Chinese" xr:uid="{00000000-0004-0000-0000-0000F6060000}"/>
    <hyperlink ref="A1785" r:id="rId1784" location="Chinese" xr:uid="{00000000-0004-0000-0000-0000F7060000}"/>
    <hyperlink ref="A1786" r:id="rId1785" location="Chinese" xr:uid="{00000000-0004-0000-0000-0000F8060000}"/>
    <hyperlink ref="A1787" r:id="rId1786" location="Chinese" xr:uid="{00000000-0004-0000-0000-0000F9060000}"/>
    <hyperlink ref="A1788" r:id="rId1787" location="Chinese" xr:uid="{00000000-0004-0000-0000-0000FA060000}"/>
    <hyperlink ref="A1789" r:id="rId1788" location="Chinese" xr:uid="{00000000-0004-0000-0000-0000FB060000}"/>
    <hyperlink ref="A1790" r:id="rId1789" location="Chinese" xr:uid="{00000000-0004-0000-0000-0000FC060000}"/>
    <hyperlink ref="A1791" r:id="rId1790" location="Chinese" xr:uid="{00000000-0004-0000-0000-0000FD060000}"/>
    <hyperlink ref="A1792" r:id="rId1791" location="Chinese" xr:uid="{00000000-0004-0000-0000-0000FE060000}"/>
    <hyperlink ref="A1793" r:id="rId1792" location="Chinese" xr:uid="{00000000-0004-0000-0000-0000FF060000}"/>
    <hyperlink ref="A1794" r:id="rId1793" location="Chinese" xr:uid="{00000000-0004-0000-0000-000000070000}"/>
    <hyperlink ref="A1795" r:id="rId1794" location="Chinese" xr:uid="{00000000-0004-0000-0000-000001070000}"/>
    <hyperlink ref="A1796" r:id="rId1795" location="Chinese" xr:uid="{00000000-0004-0000-0000-000002070000}"/>
    <hyperlink ref="A1797" r:id="rId1796" location="Chinese" xr:uid="{00000000-0004-0000-0000-000003070000}"/>
    <hyperlink ref="A1798" r:id="rId1797" location="Chinese" xr:uid="{00000000-0004-0000-0000-000004070000}"/>
    <hyperlink ref="A1799" r:id="rId1798" location="Chinese" xr:uid="{00000000-0004-0000-0000-000005070000}"/>
    <hyperlink ref="A1800" r:id="rId1799" location="Chinese" xr:uid="{00000000-0004-0000-0000-000006070000}"/>
    <hyperlink ref="A1801" r:id="rId1800" location="Chinese" xr:uid="{00000000-0004-0000-0000-000007070000}"/>
    <hyperlink ref="A1802" r:id="rId1801" location="Chinese" xr:uid="{00000000-0004-0000-0000-000008070000}"/>
    <hyperlink ref="A1803" r:id="rId1802" location="Chinese" xr:uid="{00000000-0004-0000-0000-000009070000}"/>
    <hyperlink ref="A1804" r:id="rId1803" location="Chinese" xr:uid="{00000000-0004-0000-0000-00000A070000}"/>
    <hyperlink ref="A1805" r:id="rId1804" location="Chinese" xr:uid="{00000000-0004-0000-0000-00000B070000}"/>
    <hyperlink ref="A1806" r:id="rId1805" location="Chinese" xr:uid="{00000000-0004-0000-0000-00000C070000}"/>
    <hyperlink ref="A1807" r:id="rId1806" location="Chinese" xr:uid="{00000000-0004-0000-0000-00000D070000}"/>
    <hyperlink ref="A1808" r:id="rId1807" location="Chinese" xr:uid="{00000000-0004-0000-0000-00000E070000}"/>
    <hyperlink ref="A1809" r:id="rId1808" location="Chinese" xr:uid="{00000000-0004-0000-0000-00000F070000}"/>
    <hyperlink ref="A1810" r:id="rId1809" location="Chinese" xr:uid="{00000000-0004-0000-0000-000010070000}"/>
    <hyperlink ref="A1811" r:id="rId1810" location="Chinese" xr:uid="{00000000-0004-0000-0000-000011070000}"/>
    <hyperlink ref="A1812" r:id="rId1811" location="Chinese" xr:uid="{00000000-0004-0000-0000-000012070000}"/>
    <hyperlink ref="A1813" r:id="rId1812" location="Chinese" xr:uid="{00000000-0004-0000-0000-000013070000}"/>
    <hyperlink ref="A1814" r:id="rId1813" location="Chinese" xr:uid="{00000000-0004-0000-0000-000014070000}"/>
    <hyperlink ref="A1815" r:id="rId1814" location="Chinese" xr:uid="{00000000-0004-0000-0000-000015070000}"/>
    <hyperlink ref="A1816" r:id="rId1815" location="Chinese" xr:uid="{00000000-0004-0000-0000-000016070000}"/>
    <hyperlink ref="A1817" r:id="rId1816" location="Chinese" xr:uid="{00000000-0004-0000-0000-000017070000}"/>
    <hyperlink ref="A1818" r:id="rId1817" location="Chinese" xr:uid="{00000000-0004-0000-0000-000018070000}"/>
    <hyperlink ref="A1819" r:id="rId1818" location="Chinese" xr:uid="{00000000-0004-0000-0000-000019070000}"/>
    <hyperlink ref="A1820" r:id="rId1819" location="Chinese" xr:uid="{00000000-0004-0000-0000-00001A070000}"/>
    <hyperlink ref="A1821" r:id="rId1820" location="Chinese" xr:uid="{00000000-0004-0000-0000-00001B070000}"/>
    <hyperlink ref="A1822" r:id="rId1821" location="Chinese" xr:uid="{00000000-0004-0000-0000-00001C070000}"/>
    <hyperlink ref="A1823" r:id="rId1822" location="Chinese" xr:uid="{00000000-0004-0000-0000-00001D070000}"/>
    <hyperlink ref="A1824" r:id="rId1823" location="Chinese" xr:uid="{00000000-0004-0000-0000-00001E070000}"/>
    <hyperlink ref="A1825" r:id="rId1824" location="Chinese" xr:uid="{00000000-0004-0000-0000-00001F070000}"/>
    <hyperlink ref="A1826" r:id="rId1825" location="Chinese" xr:uid="{00000000-0004-0000-0000-000020070000}"/>
    <hyperlink ref="A1827" r:id="rId1826" location="Chinese" xr:uid="{00000000-0004-0000-0000-000021070000}"/>
    <hyperlink ref="A1828" r:id="rId1827" location="Chinese" xr:uid="{00000000-0004-0000-0000-000022070000}"/>
    <hyperlink ref="A1829" r:id="rId1828" location="Chinese" xr:uid="{00000000-0004-0000-0000-000023070000}"/>
    <hyperlink ref="A1830" r:id="rId1829" location="Chinese" xr:uid="{00000000-0004-0000-0000-000024070000}"/>
    <hyperlink ref="A1831" r:id="rId1830" location="Chinese" xr:uid="{00000000-0004-0000-0000-000025070000}"/>
    <hyperlink ref="A1832" r:id="rId1831" location="Chinese" xr:uid="{00000000-0004-0000-0000-000026070000}"/>
    <hyperlink ref="A1833" r:id="rId1832" location="Chinese" xr:uid="{00000000-0004-0000-0000-000027070000}"/>
    <hyperlink ref="A1834" r:id="rId1833" location="Chinese" xr:uid="{00000000-0004-0000-0000-000028070000}"/>
    <hyperlink ref="A1835" r:id="rId1834" location="Chinese" xr:uid="{00000000-0004-0000-0000-000029070000}"/>
    <hyperlink ref="A1836" r:id="rId1835" location="Chinese" xr:uid="{00000000-0004-0000-0000-00002A070000}"/>
    <hyperlink ref="A1837" r:id="rId1836" location="Chinese" xr:uid="{00000000-0004-0000-0000-00002B070000}"/>
    <hyperlink ref="A1838" r:id="rId1837" location="Chinese" xr:uid="{00000000-0004-0000-0000-00002C070000}"/>
    <hyperlink ref="A1839" r:id="rId1838" location="Chinese" xr:uid="{00000000-0004-0000-0000-00002D070000}"/>
    <hyperlink ref="A1840" r:id="rId1839" location="Chinese" xr:uid="{00000000-0004-0000-0000-00002E070000}"/>
    <hyperlink ref="A1841" r:id="rId1840" location="Chinese" xr:uid="{00000000-0004-0000-0000-00002F070000}"/>
    <hyperlink ref="A1842" r:id="rId1841" location="Chinese" xr:uid="{00000000-0004-0000-0000-000030070000}"/>
    <hyperlink ref="A1843" r:id="rId1842" location="Chinese" xr:uid="{00000000-0004-0000-0000-000031070000}"/>
    <hyperlink ref="A1844" r:id="rId1843" location="Chinese" xr:uid="{00000000-0004-0000-0000-000032070000}"/>
    <hyperlink ref="A1845" r:id="rId1844" location="Chinese" xr:uid="{00000000-0004-0000-0000-000033070000}"/>
    <hyperlink ref="A1846" r:id="rId1845" location="Chinese" xr:uid="{00000000-0004-0000-0000-000034070000}"/>
    <hyperlink ref="A1847" r:id="rId1846" location="Chinese" xr:uid="{00000000-0004-0000-0000-000035070000}"/>
    <hyperlink ref="A1848" r:id="rId1847" location="Chinese" xr:uid="{00000000-0004-0000-0000-000036070000}"/>
    <hyperlink ref="A1849" r:id="rId1848" location="Chinese" xr:uid="{00000000-0004-0000-0000-000037070000}"/>
    <hyperlink ref="A1850" r:id="rId1849" location="Chinese" xr:uid="{00000000-0004-0000-0000-000038070000}"/>
    <hyperlink ref="A1851" r:id="rId1850" location="Chinese" xr:uid="{00000000-0004-0000-0000-000039070000}"/>
    <hyperlink ref="A1852" r:id="rId1851" location="Chinese" xr:uid="{00000000-0004-0000-0000-00003A070000}"/>
    <hyperlink ref="A1853" r:id="rId1852" location="Chinese" xr:uid="{00000000-0004-0000-0000-00003B070000}"/>
    <hyperlink ref="A1854" r:id="rId1853" location="Chinese" xr:uid="{00000000-0004-0000-0000-00003C070000}"/>
    <hyperlink ref="A1855" r:id="rId1854" location="Chinese" xr:uid="{00000000-0004-0000-0000-00003D070000}"/>
    <hyperlink ref="A1856" r:id="rId1855" location="Chinese" xr:uid="{00000000-0004-0000-0000-00003E070000}"/>
    <hyperlink ref="A1857" r:id="rId1856" location="Chinese" xr:uid="{00000000-0004-0000-0000-00003F070000}"/>
    <hyperlink ref="A1858" r:id="rId1857" location="Chinese" xr:uid="{00000000-0004-0000-0000-000040070000}"/>
    <hyperlink ref="A1859" r:id="rId1858" location="Chinese" xr:uid="{00000000-0004-0000-0000-000041070000}"/>
    <hyperlink ref="A1860" r:id="rId1859" location="Chinese" xr:uid="{00000000-0004-0000-0000-000042070000}"/>
    <hyperlink ref="A1861" r:id="rId1860" location="Chinese" xr:uid="{00000000-0004-0000-0000-000043070000}"/>
    <hyperlink ref="A1862" r:id="rId1861" location="Chinese" xr:uid="{00000000-0004-0000-0000-000044070000}"/>
    <hyperlink ref="A1863" r:id="rId1862" location="Chinese" xr:uid="{00000000-0004-0000-0000-000045070000}"/>
    <hyperlink ref="A1864" r:id="rId1863" location="Chinese" xr:uid="{00000000-0004-0000-0000-000046070000}"/>
    <hyperlink ref="A1865" r:id="rId1864" location="Chinese" xr:uid="{00000000-0004-0000-0000-000047070000}"/>
    <hyperlink ref="A1866" r:id="rId1865" location="Chinese" xr:uid="{00000000-0004-0000-0000-000048070000}"/>
    <hyperlink ref="A1867" r:id="rId1866" location="Chinese" xr:uid="{00000000-0004-0000-0000-000049070000}"/>
    <hyperlink ref="A1868" r:id="rId1867" location="Chinese" xr:uid="{00000000-0004-0000-0000-00004A070000}"/>
    <hyperlink ref="A1869" r:id="rId1868" location="Chinese" xr:uid="{00000000-0004-0000-0000-00004B070000}"/>
    <hyperlink ref="A1870" r:id="rId1869" location="Chinese" xr:uid="{00000000-0004-0000-0000-00004C070000}"/>
    <hyperlink ref="A1871" r:id="rId1870" location="Chinese" xr:uid="{00000000-0004-0000-0000-00004D070000}"/>
    <hyperlink ref="A1872" r:id="rId1871" location="Chinese" xr:uid="{00000000-0004-0000-0000-00004E070000}"/>
    <hyperlink ref="A1873" r:id="rId1872" location="Chinese" xr:uid="{00000000-0004-0000-0000-00004F070000}"/>
    <hyperlink ref="A1874" r:id="rId1873" location="Chinese" xr:uid="{00000000-0004-0000-0000-000050070000}"/>
    <hyperlink ref="A1875" r:id="rId1874" location="Chinese" xr:uid="{00000000-0004-0000-0000-000051070000}"/>
    <hyperlink ref="A1876" r:id="rId1875" location="Chinese" xr:uid="{00000000-0004-0000-0000-000052070000}"/>
    <hyperlink ref="A1877" r:id="rId1876" location="Chinese" xr:uid="{00000000-0004-0000-0000-000053070000}"/>
    <hyperlink ref="A1878" r:id="rId1877" location="Chinese" xr:uid="{00000000-0004-0000-0000-000054070000}"/>
    <hyperlink ref="A1879" r:id="rId1878" location="Chinese" xr:uid="{00000000-0004-0000-0000-000055070000}"/>
    <hyperlink ref="A1880" r:id="rId1879" location="Chinese" xr:uid="{00000000-0004-0000-0000-000056070000}"/>
    <hyperlink ref="A1881" r:id="rId1880" location="Chinese" xr:uid="{00000000-0004-0000-0000-000057070000}"/>
    <hyperlink ref="A1882" r:id="rId1881" location="Chinese" xr:uid="{00000000-0004-0000-0000-000058070000}"/>
    <hyperlink ref="A1883" r:id="rId1882" location="Chinese" xr:uid="{00000000-0004-0000-0000-000059070000}"/>
    <hyperlink ref="A1884" r:id="rId1883" location="Chinese" xr:uid="{00000000-0004-0000-0000-00005A070000}"/>
    <hyperlink ref="A1885" r:id="rId1884" location="Chinese" xr:uid="{00000000-0004-0000-0000-00005B070000}"/>
    <hyperlink ref="A1886" r:id="rId1885" location="Chinese" xr:uid="{00000000-0004-0000-0000-00005C070000}"/>
    <hyperlink ref="A1887" r:id="rId1886" location="Chinese" xr:uid="{00000000-0004-0000-0000-00005D070000}"/>
    <hyperlink ref="A1888" r:id="rId1887" location="Chinese" xr:uid="{00000000-0004-0000-0000-00005E070000}"/>
    <hyperlink ref="A1889" r:id="rId1888" location="Chinese" xr:uid="{00000000-0004-0000-0000-00005F070000}"/>
    <hyperlink ref="A1890" r:id="rId1889" location="Chinese" xr:uid="{00000000-0004-0000-0000-000060070000}"/>
    <hyperlink ref="A1891" r:id="rId1890" location="Chinese" xr:uid="{00000000-0004-0000-0000-000061070000}"/>
    <hyperlink ref="A1892" r:id="rId1891" location="Chinese" xr:uid="{00000000-0004-0000-0000-000062070000}"/>
    <hyperlink ref="A1893" r:id="rId1892" location="Chinese" xr:uid="{00000000-0004-0000-0000-000063070000}"/>
    <hyperlink ref="A1894" r:id="rId1893" location="Chinese" xr:uid="{00000000-0004-0000-0000-000064070000}"/>
    <hyperlink ref="A1895" r:id="rId1894" location="Chinese" xr:uid="{00000000-0004-0000-0000-000065070000}"/>
    <hyperlink ref="A1896" r:id="rId1895" location="Chinese" xr:uid="{00000000-0004-0000-0000-000066070000}"/>
    <hyperlink ref="A1897" r:id="rId1896" location="Chinese" xr:uid="{00000000-0004-0000-0000-000067070000}"/>
    <hyperlink ref="A1898" r:id="rId1897" location="Chinese" xr:uid="{00000000-0004-0000-0000-000068070000}"/>
    <hyperlink ref="A1899" r:id="rId1898" location="Chinese" xr:uid="{00000000-0004-0000-0000-000069070000}"/>
    <hyperlink ref="A1900" r:id="rId1899" location="Chinese" xr:uid="{00000000-0004-0000-0000-00006A070000}"/>
    <hyperlink ref="A1901" r:id="rId1900" location="Chinese" xr:uid="{00000000-0004-0000-0000-00006B070000}"/>
    <hyperlink ref="A1902" r:id="rId1901" location="Chinese" xr:uid="{00000000-0004-0000-0000-00006C070000}"/>
    <hyperlink ref="A1903" r:id="rId1902" location="Chinese" xr:uid="{00000000-0004-0000-0000-00006D070000}"/>
    <hyperlink ref="A1904" r:id="rId1903" location="Chinese" xr:uid="{00000000-0004-0000-0000-00006E070000}"/>
    <hyperlink ref="A1905" r:id="rId1904" location="Chinese" xr:uid="{00000000-0004-0000-0000-00006F070000}"/>
    <hyperlink ref="A1906" r:id="rId1905" location="Chinese" xr:uid="{00000000-0004-0000-0000-000070070000}"/>
    <hyperlink ref="A1907" r:id="rId1906" location="Chinese" xr:uid="{00000000-0004-0000-0000-000071070000}"/>
    <hyperlink ref="A1908" r:id="rId1907" location="Chinese" xr:uid="{00000000-0004-0000-0000-000072070000}"/>
    <hyperlink ref="A1909" r:id="rId1908" location="Chinese" xr:uid="{00000000-0004-0000-0000-000073070000}"/>
    <hyperlink ref="A1910" r:id="rId1909" location="Chinese" xr:uid="{00000000-0004-0000-0000-000074070000}"/>
    <hyperlink ref="A1911" r:id="rId1910" location="Chinese" xr:uid="{00000000-0004-0000-0000-000075070000}"/>
    <hyperlink ref="A1912" r:id="rId1911" location="Chinese" xr:uid="{00000000-0004-0000-0000-000076070000}"/>
    <hyperlink ref="A1913" r:id="rId1912" location="Chinese" xr:uid="{00000000-0004-0000-0000-000077070000}"/>
    <hyperlink ref="A1914" r:id="rId1913" location="Chinese" xr:uid="{00000000-0004-0000-0000-000078070000}"/>
    <hyperlink ref="A1915" r:id="rId1914" location="Chinese" xr:uid="{00000000-0004-0000-0000-000079070000}"/>
    <hyperlink ref="A1916" r:id="rId1915" location="Chinese" xr:uid="{00000000-0004-0000-0000-00007A070000}"/>
    <hyperlink ref="A1917" r:id="rId1916" location="Chinese" xr:uid="{00000000-0004-0000-0000-00007B070000}"/>
    <hyperlink ref="A1918" r:id="rId1917" location="Chinese" xr:uid="{00000000-0004-0000-0000-00007C070000}"/>
    <hyperlink ref="A1919" r:id="rId1918" location="Chinese" xr:uid="{00000000-0004-0000-0000-00007D070000}"/>
    <hyperlink ref="A1920" r:id="rId1919" location="Chinese" xr:uid="{00000000-0004-0000-0000-00007E070000}"/>
    <hyperlink ref="A1921" r:id="rId1920" location="Chinese" xr:uid="{00000000-0004-0000-0000-00007F070000}"/>
    <hyperlink ref="A1922" r:id="rId1921" location="Chinese" xr:uid="{00000000-0004-0000-0000-000080070000}"/>
    <hyperlink ref="A1923" r:id="rId1922" location="Chinese" xr:uid="{00000000-0004-0000-0000-000081070000}"/>
    <hyperlink ref="A1924" r:id="rId1923" location="Chinese" xr:uid="{00000000-0004-0000-0000-000082070000}"/>
    <hyperlink ref="A1925" r:id="rId1924" location="Chinese" xr:uid="{00000000-0004-0000-0000-000083070000}"/>
    <hyperlink ref="A1926" r:id="rId1925" location="Chinese" xr:uid="{00000000-0004-0000-0000-000084070000}"/>
    <hyperlink ref="A1927" r:id="rId1926" location="Chinese" xr:uid="{00000000-0004-0000-0000-000085070000}"/>
    <hyperlink ref="A1928" r:id="rId1927" location="Chinese" xr:uid="{00000000-0004-0000-0000-000086070000}"/>
    <hyperlink ref="A1929" r:id="rId1928" location="Chinese" xr:uid="{00000000-0004-0000-0000-000087070000}"/>
    <hyperlink ref="A1930" r:id="rId1929" location="Chinese" xr:uid="{00000000-0004-0000-0000-000088070000}"/>
    <hyperlink ref="A1931" r:id="rId1930" location="Chinese" xr:uid="{00000000-0004-0000-0000-000089070000}"/>
    <hyperlink ref="A1932" r:id="rId1931" location="Chinese" xr:uid="{00000000-0004-0000-0000-00008A070000}"/>
    <hyperlink ref="A1933" r:id="rId1932" location="Chinese" xr:uid="{00000000-0004-0000-0000-00008B070000}"/>
    <hyperlink ref="A1934" r:id="rId1933" location="Chinese" xr:uid="{00000000-0004-0000-0000-00008C070000}"/>
    <hyperlink ref="A1935" r:id="rId1934" location="Chinese" xr:uid="{00000000-0004-0000-0000-00008D070000}"/>
    <hyperlink ref="A1936" r:id="rId1935" location="Chinese" xr:uid="{00000000-0004-0000-0000-00008E070000}"/>
    <hyperlink ref="A1937" r:id="rId1936" location="Chinese" xr:uid="{00000000-0004-0000-0000-00008F070000}"/>
    <hyperlink ref="A1938" r:id="rId1937" location="Chinese" xr:uid="{00000000-0004-0000-0000-000090070000}"/>
    <hyperlink ref="A1939" r:id="rId1938" location="Chinese" xr:uid="{00000000-0004-0000-0000-000091070000}"/>
    <hyperlink ref="A1940" r:id="rId1939" location="Chinese" xr:uid="{00000000-0004-0000-0000-000092070000}"/>
    <hyperlink ref="A1941" r:id="rId1940" location="Chinese" xr:uid="{00000000-0004-0000-0000-000093070000}"/>
    <hyperlink ref="A1942" r:id="rId1941" location="Chinese" xr:uid="{00000000-0004-0000-0000-000094070000}"/>
    <hyperlink ref="A1943" r:id="rId1942" location="Chinese" xr:uid="{00000000-0004-0000-0000-000095070000}"/>
    <hyperlink ref="A1944" r:id="rId1943" location="Chinese" xr:uid="{00000000-0004-0000-0000-000096070000}"/>
    <hyperlink ref="A1945" r:id="rId1944" location="Chinese" xr:uid="{00000000-0004-0000-0000-000097070000}"/>
    <hyperlink ref="A1946" r:id="rId1945" location="Chinese" xr:uid="{00000000-0004-0000-0000-000098070000}"/>
    <hyperlink ref="A1947" r:id="rId1946" location="Chinese" xr:uid="{00000000-0004-0000-0000-000099070000}"/>
    <hyperlink ref="A1948" r:id="rId1947" location="Chinese" xr:uid="{00000000-0004-0000-0000-00009A070000}"/>
    <hyperlink ref="A1949" r:id="rId1948" location="Chinese" xr:uid="{00000000-0004-0000-0000-00009B070000}"/>
    <hyperlink ref="A1950" r:id="rId1949" location="Chinese" xr:uid="{00000000-0004-0000-0000-00009C070000}"/>
    <hyperlink ref="A1951" r:id="rId1950" location="Chinese" xr:uid="{00000000-0004-0000-0000-00009D070000}"/>
    <hyperlink ref="A1952" r:id="rId1951" location="Chinese" xr:uid="{00000000-0004-0000-0000-00009E070000}"/>
    <hyperlink ref="A1953" r:id="rId1952" location="Chinese" xr:uid="{00000000-0004-0000-0000-00009F070000}"/>
    <hyperlink ref="A1954" r:id="rId1953" location="Chinese" xr:uid="{00000000-0004-0000-0000-0000A0070000}"/>
    <hyperlink ref="A1955" r:id="rId1954" location="Chinese" xr:uid="{00000000-0004-0000-0000-0000A1070000}"/>
    <hyperlink ref="A1956" r:id="rId1955" location="Chinese" xr:uid="{00000000-0004-0000-0000-0000A2070000}"/>
    <hyperlink ref="A1957" r:id="rId1956" location="Chinese" xr:uid="{00000000-0004-0000-0000-0000A3070000}"/>
    <hyperlink ref="A1958" r:id="rId1957" location="Chinese" xr:uid="{00000000-0004-0000-0000-0000A4070000}"/>
    <hyperlink ref="A1959" r:id="rId1958" location="Chinese" xr:uid="{00000000-0004-0000-0000-0000A5070000}"/>
    <hyperlink ref="A1960" r:id="rId1959" location="Chinese" xr:uid="{00000000-0004-0000-0000-0000A6070000}"/>
    <hyperlink ref="A1961" r:id="rId1960" location="Chinese" xr:uid="{00000000-0004-0000-0000-0000A7070000}"/>
    <hyperlink ref="A1962" r:id="rId1961" location="Chinese" xr:uid="{00000000-0004-0000-0000-0000A8070000}"/>
    <hyperlink ref="A1963" r:id="rId1962" location="Chinese" xr:uid="{00000000-0004-0000-0000-0000A9070000}"/>
    <hyperlink ref="A1964" r:id="rId1963" location="Chinese" xr:uid="{00000000-0004-0000-0000-0000AA070000}"/>
    <hyperlink ref="A1965" r:id="rId1964" location="Chinese" xr:uid="{00000000-0004-0000-0000-0000AB070000}"/>
    <hyperlink ref="A1966" r:id="rId1965" location="Chinese" xr:uid="{00000000-0004-0000-0000-0000AC070000}"/>
    <hyperlink ref="A1967" r:id="rId1966" location="Chinese" xr:uid="{00000000-0004-0000-0000-0000AD070000}"/>
    <hyperlink ref="A1968" r:id="rId1967" location="Chinese" xr:uid="{00000000-0004-0000-0000-0000AE070000}"/>
    <hyperlink ref="A1969" r:id="rId1968" location="Chinese" xr:uid="{00000000-0004-0000-0000-0000AF070000}"/>
    <hyperlink ref="A1970" r:id="rId1969" location="Chinese" xr:uid="{00000000-0004-0000-0000-0000B0070000}"/>
    <hyperlink ref="A1971" r:id="rId1970" location="Chinese" xr:uid="{00000000-0004-0000-0000-0000B1070000}"/>
    <hyperlink ref="A1972" r:id="rId1971" location="Chinese" xr:uid="{00000000-0004-0000-0000-0000B2070000}"/>
    <hyperlink ref="A1973" r:id="rId1972" location="Chinese" xr:uid="{00000000-0004-0000-0000-0000B3070000}"/>
    <hyperlink ref="A1974" r:id="rId1973" location="Chinese" xr:uid="{00000000-0004-0000-0000-0000B4070000}"/>
    <hyperlink ref="A1975" r:id="rId1974" location="Chinese" xr:uid="{00000000-0004-0000-0000-0000B5070000}"/>
    <hyperlink ref="A1976" r:id="rId1975" location="Chinese" xr:uid="{00000000-0004-0000-0000-0000B6070000}"/>
    <hyperlink ref="A1977" r:id="rId1976" location="Chinese" xr:uid="{00000000-0004-0000-0000-0000B7070000}"/>
    <hyperlink ref="A1978" r:id="rId1977" location="Chinese" xr:uid="{00000000-0004-0000-0000-0000B8070000}"/>
    <hyperlink ref="A1979" r:id="rId1978" location="Chinese" xr:uid="{00000000-0004-0000-0000-0000B9070000}"/>
    <hyperlink ref="A1980" r:id="rId1979" location="Chinese" xr:uid="{00000000-0004-0000-0000-0000BA070000}"/>
    <hyperlink ref="A1981" r:id="rId1980" location="Chinese" xr:uid="{00000000-0004-0000-0000-0000BB070000}"/>
    <hyperlink ref="A1982" r:id="rId1981" location="Chinese" xr:uid="{00000000-0004-0000-0000-0000BC070000}"/>
    <hyperlink ref="A1983" r:id="rId1982" location="Chinese" xr:uid="{00000000-0004-0000-0000-0000BD070000}"/>
    <hyperlink ref="A1984" r:id="rId1983" location="Chinese" xr:uid="{00000000-0004-0000-0000-0000BE070000}"/>
    <hyperlink ref="A1985" r:id="rId1984" location="Chinese" xr:uid="{00000000-0004-0000-0000-0000BF070000}"/>
    <hyperlink ref="A1986" r:id="rId1985" location="Chinese" xr:uid="{00000000-0004-0000-0000-0000C0070000}"/>
    <hyperlink ref="A1987" r:id="rId1986" location="Chinese" xr:uid="{00000000-0004-0000-0000-0000C1070000}"/>
    <hyperlink ref="A1988" r:id="rId1987" location="Chinese" xr:uid="{00000000-0004-0000-0000-0000C2070000}"/>
    <hyperlink ref="A1989" r:id="rId1988" location="Chinese" xr:uid="{00000000-0004-0000-0000-0000C3070000}"/>
    <hyperlink ref="A1990" r:id="rId1989" location="Chinese" xr:uid="{00000000-0004-0000-0000-0000C407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2021-06-16T01:48:52Z</dcterms:modified>
</cp:coreProperties>
</file>