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Downloads\"/>
    </mc:Choice>
  </mc:AlternateContent>
  <bookViews>
    <workbookView xWindow="0" yWindow="0" windowWidth="14380" windowHeight="4250" activeTab="3"/>
  </bookViews>
  <sheets>
    <sheet name="Admissions" sheetId="1" r:id="rId1"/>
    <sheet name="Hospital Profile" sheetId="2" r:id="rId2"/>
    <sheet name="Analysis" sheetId="10" r:id="rId3"/>
    <sheet name="Dashboard" sheetId="13" r:id="rId4"/>
  </sheets>
  <definedNames>
    <definedName name="_xlnm._FilterDatabase" localSheetId="0" hidden="1">Admissions!$A$1:$A$104</definedName>
    <definedName name="Slicer_Diagnosis1">#N/A</definedName>
    <definedName name="Slicer_Hospital_Region">#N/A</definedName>
    <definedName name="Slicer_Patient_Region1">#N/A</definedName>
  </definedNames>
  <calcPr calcId="162913"/>
  <pivotCaches>
    <pivotCache cacheId="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H7" i="10" l="1"/>
  <c r="G20" i="10" l="1"/>
  <c r="G19" i="10"/>
  <c r="E20" i="10"/>
  <c r="E19" i="10"/>
  <c r="E10" i="10"/>
  <c r="S2" i="1" l="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P2" i="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J68" i="1" l="1"/>
  <c r="J67" i="1"/>
  <c r="J62" i="1"/>
  <c r="J61" i="1"/>
  <c r="J60" i="1"/>
  <c r="B7" i="10" l="1"/>
  <c r="C7" i="10"/>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U6" i="1"/>
  <c r="U5" i="1"/>
  <c r="L22" i="1"/>
  <c r="M22" i="1" s="1"/>
  <c r="L3" i="1"/>
  <c r="M3" i="1" s="1"/>
  <c r="L4" i="1"/>
  <c r="M4" i="1" s="1"/>
  <c r="L5" i="1"/>
  <c r="M5" i="1" s="1"/>
  <c r="L6" i="1"/>
  <c r="M6" i="1" s="1"/>
  <c r="L7" i="1"/>
  <c r="M7" i="1" s="1"/>
  <c r="L8" i="1"/>
  <c r="M8" i="1" s="1"/>
  <c r="L9" i="1"/>
  <c r="M9" i="1" s="1"/>
  <c r="L10" i="1"/>
  <c r="M10" i="1" s="1"/>
  <c r="L11" i="1"/>
  <c r="M11" i="1" s="1"/>
  <c r="L12" i="1"/>
  <c r="M12" i="1" s="1"/>
  <c r="L13" i="1"/>
  <c r="M13" i="1" s="1"/>
  <c r="L14" i="1"/>
  <c r="M14" i="1" s="1"/>
  <c r="L15" i="1"/>
  <c r="M15" i="1" s="1"/>
  <c r="L16" i="1"/>
  <c r="M16" i="1" s="1"/>
  <c r="L17" i="1"/>
  <c r="M17" i="1" s="1"/>
  <c r="L18" i="1"/>
  <c r="M18" i="1" s="1"/>
  <c r="L19" i="1"/>
  <c r="M19" i="1" s="1"/>
  <c r="L20" i="1"/>
  <c r="M20" i="1" s="1"/>
  <c r="L21" i="1"/>
  <c r="M21" i="1" s="1"/>
  <c r="L23" i="1"/>
  <c r="M23" i="1" s="1"/>
  <c r="L24" i="1"/>
  <c r="M24" i="1" s="1"/>
  <c r="L25" i="1"/>
  <c r="M25" i="1" s="1"/>
  <c r="L26" i="1"/>
  <c r="M26" i="1" s="1"/>
  <c r="L27" i="1"/>
  <c r="M27" i="1" s="1"/>
  <c r="L28" i="1"/>
  <c r="M28" i="1" s="1"/>
  <c r="L29" i="1"/>
  <c r="M29" i="1" s="1"/>
  <c r="L30" i="1"/>
  <c r="M30" i="1" s="1"/>
  <c r="L31" i="1"/>
  <c r="M31" i="1" s="1"/>
  <c r="L32" i="1"/>
  <c r="M32" i="1" s="1"/>
  <c r="L33" i="1"/>
  <c r="M33" i="1" s="1"/>
  <c r="L34" i="1"/>
  <c r="M34" i="1" s="1"/>
  <c r="L35" i="1"/>
  <c r="M35" i="1" s="1"/>
  <c r="L36" i="1"/>
  <c r="M36" i="1" s="1"/>
  <c r="L37" i="1"/>
  <c r="M37" i="1" s="1"/>
  <c r="L38" i="1"/>
  <c r="M38" i="1" s="1"/>
  <c r="L39" i="1"/>
  <c r="M39" i="1" s="1"/>
  <c r="L40" i="1"/>
  <c r="M40" i="1" s="1"/>
  <c r="L41" i="1"/>
  <c r="M41" i="1" s="1"/>
  <c r="L42" i="1"/>
  <c r="M42" i="1" s="1"/>
  <c r="L43" i="1"/>
  <c r="M43" i="1" s="1"/>
  <c r="L44" i="1"/>
  <c r="M44" i="1" s="1"/>
  <c r="L45" i="1"/>
  <c r="M45" i="1" s="1"/>
  <c r="L46" i="1"/>
  <c r="M46" i="1" s="1"/>
  <c r="L47" i="1"/>
  <c r="M47" i="1" s="1"/>
  <c r="L48" i="1"/>
  <c r="M48" i="1" s="1"/>
  <c r="L49" i="1"/>
  <c r="M49" i="1" s="1"/>
  <c r="L50" i="1"/>
  <c r="M50" i="1" s="1"/>
  <c r="L51" i="1"/>
  <c r="M51" i="1" s="1"/>
  <c r="L52" i="1"/>
  <c r="M52" i="1" s="1"/>
  <c r="L53" i="1"/>
  <c r="M53" i="1" s="1"/>
  <c r="L54" i="1"/>
  <c r="M54" i="1" s="1"/>
  <c r="L55" i="1"/>
  <c r="M55" i="1" s="1"/>
  <c r="L56" i="1"/>
  <c r="M56" i="1" s="1"/>
  <c r="L57" i="1"/>
  <c r="M57" i="1" s="1"/>
  <c r="L58" i="1"/>
  <c r="M58" i="1" s="1"/>
  <c r="L59" i="1"/>
  <c r="M59" i="1" s="1"/>
  <c r="L60" i="1"/>
  <c r="M60" i="1" s="1"/>
  <c r="L61" i="1"/>
  <c r="M61" i="1" s="1"/>
  <c r="L62" i="1"/>
  <c r="M62" i="1" s="1"/>
  <c r="L63" i="1"/>
  <c r="M63" i="1" s="1"/>
  <c r="L64" i="1"/>
  <c r="M64" i="1" s="1"/>
  <c r="L65" i="1"/>
  <c r="M65" i="1" s="1"/>
  <c r="L66" i="1"/>
  <c r="M66" i="1" s="1"/>
  <c r="L67" i="1"/>
  <c r="M67" i="1" s="1"/>
  <c r="L68" i="1"/>
  <c r="M68" i="1" s="1"/>
  <c r="L69" i="1"/>
  <c r="M69" i="1" s="1"/>
  <c r="L70" i="1"/>
  <c r="M70" i="1" s="1"/>
  <c r="L71" i="1"/>
  <c r="M71" i="1" s="1"/>
  <c r="L72" i="1"/>
  <c r="M72" i="1" s="1"/>
  <c r="L73" i="1"/>
  <c r="M73" i="1" s="1"/>
  <c r="L74" i="1"/>
  <c r="M74" i="1" s="1"/>
  <c r="L75" i="1"/>
  <c r="M75" i="1" s="1"/>
  <c r="L76" i="1"/>
  <c r="M76" i="1" s="1"/>
  <c r="L77" i="1"/>
  <c r="M77" i="1" s="1"/>
  <c r="L78" i="1"/>
  <c r="M78" i="1" s="1"/>
  <c r="L79" i="1"/>
  <c r="M79" i="1" s="1"/>
  <c r="L80" i="1"/>
  <c r="M80" i="1" s="1"/>
  <c r="L81" i="1"/>
  <c r="M81" i="1" s="1"/>
  <c r="L82" i="1"/>
  <c r="M82" i="1" s="1"/>
  <c r="L83" i="1"/>
  <c r="M83" i="1" s="1"/>
  <c r="L84" i="1"/>
  <c r="M84" i="1" s="1"/>
  <c r="L85" i="1"/>
  <c r="M85" i="1" s="1"/>
  <c r="L86" i="1"/>
  <c r="M86" i="1" s="1"/>
  <c r="L87" i="1"/>
  <c r="M87" i="1" s="1"/>
  <c r="L88" i="1"/>
  <c r="M88" i="1" s="1"/>
  <c r="L89" i="1"/>
  <c r="M89" i="1" s="1"/>
  <c r="L90" i="1"/>
  <c r="M90" i="1" s="1"/>
  <c r="L91" i="1"/>
  <c r="M91" i="1" s="1"/>
  <c r="L92" i="1"/>
  <c r="M92" i="1" s="1"/>
  <c r="L93" i="1"/>
  <c r="M93" i="1" s="1"/>
  <c r="L94" i="1"/>
  <c r="M94" i="1" s="1"/>
  <c r="L95" i="1"/>
  <c r="M95" i="1" s="1"/>
  <c r="L96" i="1"/>
  <c r="M96" i="1" s="1"/>
  <c r="L97" i="1"/>
  <c r="M97" i="1" s="1"/>
  <c r="L98" i="1"/>
  <c r="M98" i="1" s="1"/>
  <c r="L99" i="1"/>
  <c r="M99" i="1" s="1"/>
  <c r="L100" i="1"/>
  <c r="M100" i="1" s="1"/>
  <c r="L101" i="1"/>
  <c r="M101" i="1" s="1"/>
  <c r="L2" i="1"/>
  <c r="M2" i="1" s="1"/>
  <c r="G13" i="10" l="1"/>
  <c r="G12" i="10"/>
  <c r="G9" i="10"/>
  <c r="G8" i="10"/>
  <c r="J3" i="1"/>
  <c r="K3" i="1" s="1"/>
  <c r="J4" i="1"/>
  <c r="K4" i="1" s="1"/>
  <c r="J5" i="1"/>
  <c r="K5" i="1" s="1"/>
  <c r="J6" i="1"/>
  <c r="K6" i="1" s="1"/>
  <c r="J7" i="1"/>
  <c r="K7" i="1" s="1"/>
  <c r="J8" i="1"/>
  <c r="K8" i="1" s="1"/>
  <c r="J9" i="1"/>
  <c r="K9" i="1" s="1"/>
  <c r="J10" i="1"/>
  <c r="K10" i="1" s="1"/>
  <c r="J11" i="1"/>
  <c r="K11" i="1" s="1"/>
  <c r="J12" i="1"/>
  <c r="K12" i="1" s="1"/>
  <c r="J13" i="1"/>
  <c r="K13" i="1" s="1"/>
  <c r="J14" i="1"/>
  <c r="K14" i="1" s="1"/>
  <c r="J15" i="1"/>
  <c r="K15" i="1" s="1"/>
  <c r="J16" i="1"/>
  <c r="K16" i="1" s="1"/>
  <c r="J17" i="1"/>
  <c r="K17" i="1" s="1"/>
  <c r="J18" i="1"/>
  <c r="K18" i="1" s="1"/>
  <c r="J19" i="1"/>
  <c r="K19" i="1" s="1"/>
  <c r="J20" i="1"/>
  <c r="K20" i="1" s="1"/>
  <c r="J21" i="1"/>
  <c r="K21" i="1" s="1"/>
  <c r="J22" i="1"/>
  <c r="K22" i="1" s="1"/>
  <c r="J23" i="1"/>
  <c r="K23" i="1" s="1"/>
  <c r="J24" i="1"/>
  <c r="K24" i="1" s="1"/>
  <c r="J25" i="1"/>
  <c r="K25" i="1" s="1"/>
  <c r="J26" i="1"/>
  <c r="K26" i="1" s="1"/>
  <c r="J27" i="1"/>
  <c r="K27" i="1" s="1"/>
  <c r="J28" i="1"/>
  <c r="K28" i="1" s="1"/>
  <c r="J29" i="1"/>
  <c r="K29" i="1" s="1"/>
  <c r="J30" i="1"/>
  <c r="K30" i="1" s="1"/>
  <c r="J31" i="1"/>
  <c r="K31" i="1" s="1"/>
  <c r="J32" i="1"/>
  <c r="K32" i="1" s="1"/>
  <c r="J33" i="1"/>
  <c r="K33" i="1" s="1"/>
  <c r="J34" i="1"/>
  <c r="K34" i="1" s="1"/>
  <c r="J35" i="1"/>
  <c r="K35" i="1" s="1"/>
  <c r="J36" i="1"/>
  <c r="K36" i="1" s="1"/>
  <c r="J37" i="1"/>
  <c r="K37" i="1" s="1"/>
  <c r="J38" i="1"/>
  <c r="K38" i="1" s="1"/>
  <c r="J39" i="1"/>
  <c r="K39" i="1" s="1"/>
  <c r="J40" i="1"/>
  <c r="K40" i="1" s="1"/>
  <c r="J41" i="1"/>
  <c r="K41" i="1" s="1"/>
  <c r="J42" i="1"/>
  <c r="K42" i="1" s="1"/>
  <c r="J43" i="1"/>
  <c r="K43" i="1" s="1"/>
  <c r="J44" i="1"/>
  <c r="K44" i="1" s="1"/>
  <c r="J45" i="1"/>
  <c r="K45" i="1" s="1"/>
  <c r="J46" i="1"/>
  <c r="K46" i="1" s="1"/>
  <c r="J47" i="1"/>
  <c r="K47" i="1" s="1"/>
  <c r="J48" i="1"/>
  <c r="K48" i="1" s="1"/>
  <c r="J49" i="1"/>
  <c r="K49" i="1" s="1"/>
  <c r="J50" i="1"/>
  <c r="K50" i="1" s="1"/>
  <c r="J51" i="1"/>
  <c r="K51" i="1" s="1"/>
  <c r="J52" i="1"/>
  <c r="K52" i="1" s="1"/>
  <c r="J53" i="1"/>
  <c r="K53" i="1" s="1"/>
  <c r="J54" i="1"/>
  <c r="K54" i="1" s="1"/>
  <c r="J55" i="1"/>
  <c r="K55" i="1" s="1"/>
  <c r="J56" i="1"/>
  <c r="K56" i="1" s="1"/>
  <c r="J57" i="1"/>
  <c r="K57" i="1" s="1"/>
  <c r="J58" i="1"/>
  <c r="K58" i="1" s="1"/>
  <c r="J59" i="1"/>
  <c r="K59" i="1" s="1"/>
  <c r="K60" i="1"/>
  <c r="K61" i="1"/>
  <c r="K62" i="1"/>
  <c r="J63" i="1"/>
  <c r="K63" i="1" s="1"/>
  <c r="J64" i="1"/>
  <c r="K64" i="1" s="1"/>
  <c r="J65" i="1"/>
  <c r="K65" i="1" s="1"/>
  <c r="J66" i="1"/>
  <c r="K66" i="1" s="1"/>
  <c r="K67" i="1"/>
  <c r="K68" i="1"/>
  <c r="J69" i="1"/>
  <c r="K69" i="1" s="1"/>
  <c r="J70" i="1"/>
  <c r="K70" i="1" s="1"/>
  <c r="J71" i="1"/>
  <c r="K71" i="1" s="1"/>
  <c r="J72" i="1"/>
  <c r="K72" i="1" s="1"/>
  <c r="J73" i="1"/>
  <c r="K73" i="1" s="1"/>
  <c r="J74" i="1"/>
  <c r="K74" i="1" s="1"/>
  <c r="J75" i="1"/>
  <c r="K75" i="1" s="1"/>
  <c r="J76" i="1"/>
  <c r="K76" i="1" s="1"/>
  <c r="J77" i="1"/>
  <c r="K77" i="1" s="1"/>
  <c r="J78" i="1"/>
  <c r="K78" i="1" s="1"/>
  <c r="J79" i="1"/>
  <c r="K79" i="1" s="1"/>
  <c r="J80" i="1"/>
  <c r="K80" i="1" s="1"/>
  <c r="J81" i="1"/>
  <c r="K81" i="1" s="1"/>
  <c r="J82" i="1"/>
  <c r="K82" i="1" s="1"/>
  <c r="J83" i="1"/>
  <c r="K83" i="1" s="1"/>
  <c r="J84" i="1"/>
  <c r="K84" i="1" s="1"/>
  <c r="J85" i="1"/>
  <c r="K85" i="1" s="1"/>
  <c r="J86" i="1"/>
  <c r="K86" i="1" s="1"/>
  <c r="J87" i="1"/>
  <c r="K87" i="1" s="1"/>
  <c r="J88" i="1"/>
  <c r="K88" i="1" s="1"/>
  <c r="J89" i="1"/>
  <c r="K89" i="1" s="1"/>
  <c r="J90" i="1"/>
  <c r="K90" i="1" s="1"/>
  <c r="J91" i="1"/>
  <c r="K91" i="1" s="1"/>
  <c r="J92" i="1"/>
  <c r="K92" i="1" s="1"/>
  <c r="J93" i="1"/>
  <c r="K93" i="1" s="1"/>
  <c r="J94" i="1"/>
  <c r="K94" i="1" s="1"/>
  <c r="J95" i="1"/>
  <c r="K95" i="1" s="1"/>
  <c r="J96" i="1"/>
  <c r="K96" i="1" s="1"/>
  <c r="J97" i="1"/>
  <c r="K97" i="1" s="1"/>
  <c r="J98" i="1"/>
  <c r="K98" i="1" s="1"/>
  <c r="J99" i="1"/>
  <c r="K99" i="1" s="1"/>
  <c r="J100" i="1"/>
  <c r="K100" i="1" s="1"/>
  <c r="J101" i="1"/>
  <c r="K101" i="1" s="1"/>
  <c r="J2" i="1"/>
  <c r="G14" i="10" l="1"/>
  <c r="U7" i="1"/>
  <c r="K2" i="1"/>
  <c r="E12" i="10"/>
  <c r="E13" i="10"/>
  <c r="E8" i="10"/>
  <c r="E9" i="10"/>
  <c r="G10" i="10"/>
  <c r="E14" i="10" l="1"/>
</calcChain>
</file>

<file path=xl/sharedStrings.xml><?xml version="1.0" encoding="utf-8"?>
<sst xmlns="http://schemas.openxmlformats.org/spreadsheetml/2006/main" count="565" uniqueCount="99">
  <si>
    <t>Hospital</t>
  </si>
  <si>
    <t>Patient Age</t>
  </si>
  <si>
    <t>Gender</t>
  </si>
  <si>
    <t>Diagnosis</t>
  </si>
  <si>
    <t>Admission Date</t>
  </si>
  <si>
    <t>Discharge Date</t>
  </si>
  <si>
    <t>Patient Region</t>
  </si>
  <si>
    <t>UCLH</t>
  </si>
  <si>
    <t>M</t>
  </si>
  <si>
    <t>Diabetes</t>
  </si>
  <si>
    <t>London</t>
  </si>
  <si>
    <t>Stroke</t>
  </si>
  <si>
    <t>South East</t>
  </si>
  <si>
    <t>Heart Failure</t>
  </si>
  <si>
    <t>North West</t>
  </si>
  <si>
    <t>F</t>
  </si>
  <si>
    <t>Pneumonia</t>
  </si>
  <si>
    <t>Asthma</t>
  </si>
  <si>
    <t>Midlands</t>
  </si>
  <si>
    <t>COPD</t>
  </si>
  <si>
    <t>North Yorkshire</t>
  </si>
  <si>
    <t>St Mary’s</t>
  </si>
  <si>
    <t>Royal Free</t>
  </si>
  <si>
    <t>Manchester Royal</t>
  </si>
  <si>
    <t>Leeds General</t>
  </si>
  <si>
    <t>King's College</t>
  </si>
  <si>
    <t>Length of Stay (Days)</t>
  </si>
  <si>
    <t>ID</t>
  </si>
  <si>
    <t>Age Banding</t>
  </si>
  <si>
    <t>Child Stroke Flag</t>
  </si>
  <si>
    <t xml:space="preserve">Hospital </t>
  </si>
  <si>
    <t>Hospital Region</t>
  </si>
  <si>
    <t>South</t>
  </si>
  <si>
    <t>North</t>
  </si>
  <si>
    <t>in Region Activity</t>
  </si>
  <si>
    <t>Average Patient Age</t>
  </si>
  <si>
    <t>Adult Patients Treated in Region from the South East</t>
  </si>
  <si>
    <t>Summary Table</t>
  </si>
  <si>
    <t>Total Length of Stay</t>
  </si>
  <si>
    <t>Count of ID</t>
  </si>
  <si>
    <t>Row Labels</t>
  </si>
  <si>
    <t>Adult</t>
  </si>
  <si>
    <t>Child</t>
  </si>
  <si>
    <t>Grand Total</t>
  </si>
  <si>
    <t>Column Labels</t>
  </si>
  <si>
    <t>Average of Length of Stay (Days)</t>
  </si>
  <si>
    <t>Out of region</t>
  </si>
  <si>
    <t>Last time in Admission</t>
  </si>
  <si>
    <t>Day of the week</t>
  </si>
  <si>
    <t>Day of week Name</t>
  </si>
  <si>
    <t>Sunday</t>
  </si>
  <si>
    <t>Monday</t>
  </si>
  <si>
    <t>Tuesday</t>
  </si>
  <si>
    <t>Wednesday</t>
  </si>
  <si>
    <t>Thursday</t>
  </si>
  <si>
    <t>Friday</t>
  </si>
  <si>
    <t>Saturday</t>
  </si>
  <si>
    <t>KPIs</t>
  </si>
  <si>
    <t>Total Admissions</t>
  </si>
  <si>
    <t>Average Length of Stay</t>
  </si>
  <si>
    <t>% Children vs Adults</t>
  </si>
  <si>
    <t>% In-Region vs Out-of-Region</t>
  </si>
  <si>
    <t>Top 3 Diagnoses</t>
  </si>
  <si>
    <t>Average Age of Patients</t>
  </si>
  <si>
    <t xml:space="preserve">Children </t>
  </si>
  <si>
    <t>COUNTIFS(AdmissionsData[Age Banding],"Child"</t>
  </si>
  <si>
    <t>COUNTA(AdmissionsDate[Age Branding}</t>
  </si>
  <si>
    <t>COUNTIFS(AdmissionsData[Age Banding],"Adult"</t>
  </si>
  <si>
    <t>COUNTIFS(AdmissionsData[Reg in Region Activity]</t>
  </si>
  <si>
    <t>COUNTA( In Region Activity)</t>
  </si>
  <si>
    <t>COUNTIFS(AdmissionsData[ Out of  Region Activity]</t>
  </si>
  <si>
    <t>COUNTA(AdmissionsDate[Out of Region Activity}</t>
  </si>
  <si>
    <t>Admission Month</t>
  </si>
  <si>
    <t>No</t>
  </si>
  <si>
    <t>Apr</t>
  </si>
  <si>
    <t>May</t>
  </si>
  <si>
    <t>Admissions Over Time</t>
  </si>
  <si>
    <t>Monthly Trend</t>
  </si>
  <si>
    <t>weekly Trend</t>
  </si>
  <si>
    <t>Discharge Month</t>
  </si>
  <si>
    <t>April</t>
  </si>
  <si>
    <t>June</t>
  </si>
  <si>
    <t>Count of Discharge Date</t>
  </si>
  <si>
    <t>Discharge Trends Over Time</t>
  </si>
  <si>
    <t>Weekly Trend</t>
  </si>
  <si>
    <t>Discharge Day</t>
  </si>
  <si>
    <t>Gender Distribution</t>
  </si>
  <si>
    <t>Region Distribution</t>
  </si>
  <si>
    <t>Yes</t>
  </si>
  <si>
    <t>Child stroke flag</t>
  </si>
  <si>
    <t xml:space="preserve"> </t>
  </si>
  <si>
    <t>Children</t>
  </si>
  <si>
    <t>Category</t>
  </si>
  <si>
    <t>Percentage</t>
  </si>
  <si>
    <t>Adults</t>
  </si>
  <si>
    <t>In-Region Activity</t>
  </si>
  <si>
    <t>Out-of-Region Activity</t>
  </si>
  <si>
    <t>Admissions</t>
  </si>
  <si>
    <t>In Region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</si>
</sst>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0.0"/>
    <numFmt numFmtId="165" formatCode="_(* #,##0_);_(* \(#,##0\);_(* &quot;-&quot;??_);_(@_)"/>
  </numFmts>
  <fonts count="9">
    <font>
      <sz val="10"/>
      <color rgb="FF000000"/>
      <name val="Arial"/>
      <scheme val="minor"/>
    </font>
    <font>
      <sz val="11"/>
      <color rgb="FF000000"/>
      <name val="&quot;Aptos Narrow&quot;"/>
    </font>
    <font>
      <sz val="11"/>
      <color rgb="FF000000"/>
      <name val="Arial"/>
    </font>
    <font>
      <sz val="10"/>
      <color rgb="FF000000"/>
      <name val="Arial"/>
      <scheme val="minor"/>
    </font>
    <font>
      <sz val="10"/>
      <color theme="0"/>
      <name val="Arial"/>
      <family val="2"/>
      <scheme val="minor"/>
    </font>
    <font>
      <sz val="10"/>
      <color rgb="FF000000"/>
      <name val="Arial"/>
      <family val="2"/>
      <scheme val="minor"/>
    </font>
    <font>
      <b/>
      <sz val="10"/>
      <color rgb="FF000000"/>
      <name val="Arial"/>
      <family val="2"/>
      <scheme val="minor"/>
    </font>
    <font>
      <b/>
      <sz val="10"/>
      <color rgb="FF000000"/>
      <name val="Arial"/>
      <scheme val="minor"/>
    </font>
    <font>
      <b/>
      <sz val="10"/>
      <color theme="0"/>
      <name val="Arial"/>
      <family val="2"/>
      <scheme val="minor"/>
    </font>
  </fonts>
  <fills count="3">
    <fill>
      <patternFill patternType="none"/>
    </fill>
    <fill>
      <patternFill patternType="gray125"/>
    </fill>
    <fill>
      <patternFill patternType="solid">
        <fgColor rgb="FF0070C0"/>
        <bgColor indexed="64"/>
      </patternFill>
    </fill>
  </fills>
  <borders count="1">
    <border>
      <left/>
      <right/>
      <top/>
      <bottom/>
      <diagonal/>
    </border>
  </borders>
  <cellStyleXfs count="3">
    <xf numFmtId="0" fontId="0" fillId="0" borderId="0"/>
    <xf numFmtId="43" fontId="3" fillId="0" borderId="0" applyFont="0" applyFill="0" applyBorder="0" applyAlignment="0" applyProtection="0"/>
    <xf numFmtId="9" fontId="3" fillId="0" borderId="0" applyFont="0" applyFill="0" applyBorder="0" applyAlignment="0" applyProtection="0"/>
  </cellStyleXfs>
  <cellXfs count="30">
    <xf numFmtId="0" fontId="0" fillId="0" borderId="0" xfId="0" applyFont="1" applyAlignment="1"/>
    <xf numFmtId="0" fontId="1" fillId="0" borderId="0" xfId="0" applyFont="1" applyAlignment="1"/>
    <xf numFmtId="0" fontId="1" fillId="0" borderId="0" xfId="0" applyFont="1" applyAlignment="1"/>
    <xf numFmtId="1" fontId="2" fillId="0" borderId="0" xfId="0" applyNumberFormat="1" applyFont="1" applyAlignment="1"/>
    <xf numFmtId="1" fontId="1" fillId="0" borderId="0" xfId="0" applyNumberFormat="1" applyFont="1" applyAlignment="1">
      <alignment horizontal="right"/>
    </xf>
    <xf numFmtId="1" fontId="1" fillId="0" borderId="0" xfId="0" applyNumberFormat="1" applyFont="1" applyAlignment="1"/>
    <xf numFmtId="1" fontId="0" fillId="0" borderId="0" xfId="0" applyNumberFormat="1" applyFont="1" applyAlignment="1"/>
    <xf numFmtId="14" fontId="1" fillId="0" borderId="0" xfId="0" applyNumberFormat="1" applyFont="1" applyAlignment="1"/>
    <xf numFmtId="14" fontId="1" fillId="0" borderId="0" xfId="0" applyNumberFormat="1" applyFont="1" applyAlignment="1">
      <alignment horizontal="right"/>
    </xf>
    <xf numFmtId="14" fontId="0" fillId="0" borderId="0" xfId="0" applyNumberFormat="1" applyFont="1" applyAlignment="1"/>
    <xf numFmtId="49" fontId="1" fillId="0" borderId="0" xfId="0" applyNumberFormat="1" applyFont="1" applyAlignment="1"/>
    <xf numFmtId="49" fontId="0" fillId="0" borderId="0" xfId="0" applyNumberFormat="1" applyFont="1" applyAlignment="1"/>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0" fontId="0" fillId="0" borderId="0" xfId="0" applyFont="1" applyAlignment="1">
      <alignment horizontal="left" indent="1"/>
    </xf>
    <xf numFmtId="0" fontId="0" fillId="2" borderId="0" xfId="0" applyFont="1" applyFill="1" applyAlignment="1"/>
    <xf numFmtId="0" fontId="4" fillId="2" borderId="0" xfId="0" applyFont="1" applyFill="1" applyAlignment="1"/>
    <xf numFmtId="0" fontId="5" fillId="0" borderId="0" xfId="0" applyFont="1" applyAlignment="1"/>
    <xf numFmtId="0" fontId="6" fillId="0" borderId="0" xfId="0" applyFont="1" applyAlignment="1"/>
    <xf numFmtId="164" fontId="0" fillId="0" borderId="0" xfId="0" applyNumberFormat="1" applyFont="1" applyAlignment="1"/>
    <xf numFmtId="165" fontId="0" fillId="0" borderId="0" xfId="1" applyNumberFormat="1" applyFont="1" applyAlignment="1"/>
    <xf numFmtId="9" fontId="6" fillId="0" borderId="0" xfId="2" applyFont="1" applyAlignment="1"/>
    <xf numFmtId="9" fontId="0" fillId="0" borderId="0" xfId="0" applyNumberFormat="1" applyFont="1" applyAlignment="1"/>
    <xf numFmtId="0" fontId="7" fillId="0" borderId="0" xfId="0" applyFont="1" applyAlignment="1">
      <alignment horizontal="center" vertical="center" wrapText="1"/>
    </xf>
    <xf numFmtId="0" fontId="0" fillId="0" borderId="0" xfId="0" applyFont="1" applyAlignment="1">
      <alignment vertical="center" wrapText="1"/>
    </xf>
    <xf numFmtId="9" fontId="0" fillId="0" borderId="0" xfId="0" applyNumberFormat="1" applyFont="1" applyAlignment="1">
      <alignment vertical="center" wrapText="1"/>
    </xf>
    <xf numFmtId="1" fontId="6" fillId="0" borderId="0" xfId="0" applyNumberFormat="1" applyFont="1" applyAlignment="1"/>
    <xf numFmtId="1" fontId="0" fillId="0" borderId="0" xfId="0" applyNumberFormat="1" applyFont="1" applyAlignment="1">
      <alignment horizontal="left"/>
    </xf>
    <xf numFmtId="0" fontId="8" fillId="2" borderId="0" xfId="0" applyFont="1" applyFill="1" applyAlignment="1"/>
  </cellXfs>
  <cellStyles count="3">
    <cellStyle name="Comma" xfId="1" builtinId="3"/>
    <cellStyle name="Normal" xfId="0" builtinId="0"/>
    <cellStyle name="Percent" xfId="2" builtinId="5"/>
  </cellStyles>
  <dxfs count="28">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font>
        <b val="0"/>
        <i val="0"/>
        <strike val="0"/>
        <condense val="0"/>
        <extend val="0"/>
        <outline val="0"/>
        <shadow val="0"/>
        <u val="none"/>
        <vertAlign val="baseline"/>
        <sz val="10"/>
        <color rgb="FF000000"/>
        <name val="Arial"/>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Aptos Narrow&quot;"/>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Aptos Narrow&quot;"/>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Aptos Narrow&quot;"/>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Aptos Narrow&quot;"/>
        <scheme val="none"/>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Aptos Narrow&quot;"/>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Aptos Narrow&quot;"/>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1"/>
        <color rgb="FF000000"/>
        <name val="&quot;Aptos Narrow&quot;"/>
        <scheme val="none"/>
      </font>
      <numFmt numFmtId="19" formatCode="dd/mm/yy"/>
      <alignment horizontal="right" vertical="bottom" textRotation="0" wrapText="0" indent="0" justifyLastLine="0" shrinkToFit="0" readingOrder="0"/>
    </dxf>
    <dxf>
      <font>
        <b val="0"/>
        <i val="0"/>
        <strike val="0"/>
        <condense val="0"/>
        <extend val="0"/>
        <outline val="0"/>
        <shadow val="0"/>
        <u val="none"/>
        <vertAlign val="baseline"/>
        <sz val="11"/>
        <color rgb="FF000000"/>
        <name val="&quot;Aptos Narrow&quot;"/>
        <scheme val="none"/>
      </font>
      <numFmt numFmtId="19" formatCode="dd/mm/yy"/>
      <alignment horizontal="right" vertical="bottom" textRotation="0" wrapText="0" indent="0" justifyLastLine="0" shrinkToFit="0" readingOrder="0"/>
    </dxf>
    <dxf>
      <font>
        <b val="0"/>
        <i val="0"/>
        <strike val="0"/>
        <condense val="0"/>
        <extend val="0"/>
        <outline val="0"/>
        <shadow val="0"/>
        <u val="none"/>
        <vertAlign val="baseline"/>
        <sz val="11"/>
        <color rgb="FF000000"/>
        <name val="&quot;Aptos Narrow&quot;"/>
        <scheme val="none"/>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Aptos Narrow&quot;"/>
        <scheme val="none"/>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Aptos Narrow&quot;"/>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1"/>
        <color rgb="FF000000"/>
        <name val="&quot;Aptos Narrow&quot;"/>
        <scheme val="none"/>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Aptos Narrow&quot;"/>
        <scheme val="none"/>
      </font>
      <alignment horizontal="general" vertical="bottom" textRotation="0" wrapText="0" indent="0" justifyLastLine="0" shrinkToFit="0" readingOrder="0"/>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border diagonalUp="0" diagonalDown="0">
        <left/>
        <right/>
        <top/>
        <bottom/>
        <vertical/>
        <horizontal/>
      </border>
    </dxf>
    <dxf>
      <border diagonalUp="0" diagonalDown="0">
        <left/>
        <right/>
        <top/>
        <bottom/>
        <vertical/>
        <horizontal/>
      </border>
    </dxf>
  </dxfs>
  <tableStyles count="5" defaultTableStyle="TableStyleMedium2" defaultPivotStyle="PivotStyleLight16">
    <tableStyle name="Slicer Style 1" pivot="0" table="0" count="5">
      <tableStyleElement type="headerRow" dxfId="27"/>
    </tableStyle>
    <tableStyle name="Slicer Style 2" pivot="0" table="0" count="1">
      <tableStyleElement type="headerRow" dxfId="26"/>
    </tableStyle>
    <tableStyle name="Slicer Style 3" pivot="0" table="0" count="1">
      <tableStyleElement type="headerRow" dxfId="25"/>
    </tableStyle>
    <tableStyle name="Slicer Style 4" pivot="0" table="0" count="2">
      <tableStyleElement type="headerRow" dxfId="24"/>
    </tableStyle>
    <tableStyle name="Slicer Style 5" pivot="0" table="0" count="2">
      <tableStyleElement type="headerRow" dxfId="23"/>
    </tableStyle>
  </tableStyles>
  <extLst>
    <ext xmlns:x14="http://schemas.microsoft.com/office/spreadsheetml/2009/9/main" uri="{46F421CA-312F-682f-3DD2-61675219B42D}">
      <x14:dxfs count="6">
        <dxf>
          <fill>
            <patternFill>
              <bgColor theme="2" tint="-0.14996795556505021"/>
            </patternFill>
          </fill>
          <border diagonalUp="0" diagonalDown="0">
            <left/>
            <right/>
            <top/>
            <bottom/>
            <vertical/>
            <horizontal/>
          </border>
        </dxf>
        <dxf>
          <fill>
            <patternFill>
              <bgColor theme="2" tint="-4.9989318521683403E-2"/>
            </patternFill>
          </fill>
          <border diagonalUp="0" diagonalDown="0">
            <left/>
            <right/>
            <top/>
            <bottom/>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5"/>
            <x14:slicerStyleElement type="unselectedItemWithNoData" dxfId="4"/>
            <x14:slicerStyleElement type="selectedItemWithData" dxfId="3"/>
            <x14:slicerStyleElement type="selectedItemWithNoData" dxfId="2"/>
          </x14:slicerStyleElements>
        </x14:slicerStyle>
        <x14:slicerStyle name="Slicer Style 2"/>
        <x14:slicerStyle name="Slicer Style 3"/>
        <x14:slicerStyle name="Slicer Style 4">
          <x14:slicerStyleElements>
            <x14:slicerStyleElement type="selectedItemWithData" dxfId="1"/>
          </x14:slicerStyleElements>
        </x14:slicerStyle>
        <x14:slicerStyle name="Slicer Style 5">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 Admissions Dataset Training.xlsx]Analysis!PivotTable2</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Analysis!$R$8</c:f>
              <c:strCache>
                <c:ptCount val="1"/>
                <c:pt idx="0">
                  <c:v>Total</c:v>
                </c:pt>
              </c:strCache>
            </c:strRef>
          </c:tx>
          <c:spPr>
            <a:ln w="28575" cap="rnd">
              <a:solidFill>
                <a:schemeClr val="accent1"/>
              </a:solidFill>
              <a:round/>
            </a:ln>
            <a:effectLst/>
          </c:spPr>
          <c:marker>
            <c:symbol val="none"/>
          </c:marker>
          <c:cat>
            <c:strRef>
              <c:f>Analysis!$Q$9:$Q$11</c:f>
              <c:strCache>
                <c:ptCount val="2"/>
                <c:pt idx="0">
                  <c:v>Apr</c:v>
                </c:pt>
                <c:pt idx="1">
                  <c:v>May</c:v>
                </c:pt>
              </c:strCache>
            </c:strRef>
          </c:cat>
          <c:val>
            <c:numRef>
              <c:f>Analysis!$R$9:$R$11</c:f>
              <c:numCache>
                <c:formatCode>General</c:formatCode>
                <c:ptCount val="2"/>
                <c:pt idx="0">
                  <c:v>49</c:v>
                </c:pt>
                <c:pt idx="1">
                  <c:v>51</c:v>
                </c:pt>
              </c:numCache>
            </c:numRef>
          </c:val>
          <c:smooth val="0"/>
          <c:extLst>
            <c:ext xmlns:c16="http://schemas.microsoft.com/office/drawing/2014/chart" uri="{C3380CC4-5D6E-409C-BE32-E72D297353CC}">
              <c16:uniqueId val="{00000000-2FA7-493A-A0A2-E293D5F326A8}"/>
            </c:ext>
          </c:extLst>
        </c:ser>
        <c:dLbls>
          <c:showLegendKey val="0"/>
          <c:showVal val="0"/>
          <c:showCatName val="0"/>
          <c:showSerName val="0"/>
          <c:showPercent val="0"/>
          <c:showBubbleSize val="0"/>
        </c:dLbls>
        <c:smooth val="0"/>
        <c:axId val="390290160"/>
        <c:axId val="269249968"/>
      </c:lineChart>
      <c:catAx>
        <c:axId val="39029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249968"/>
        <c:crosses val="autoZero"/>
        <c:auto val="1"/>
        <c:lblAlgn val="ctr"/>
        <c:lblOffset val="100"/>
        <c:noMultiLvlLbl val="0"/>
      </c:catAx>
      <c:valAx>
        <c:axId val="269249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2901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lumMod val="65000"/>
                    <a:lumOff val="35000"/>
                  </a:schemeClr>
                </a:solidFill>
                <a:latin typeface="+mn-lt"/>
                <a:ea typeface="+mn-ea"/>
                <a:cs typeface="+mn-cs"/>
              </a:defRPr>
            </a:pPr>
            <a:r>
              <a:rPr lang="en-US" sz="1000" b="1"/>
              <a:t>% Children vs Adults</a:t>
            </a:r>
          </a:p>
        </c:rich>
      </c:tx>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2782677165354331"/>
          <c:y val="0.22602374703162104"/>
          <c:w val="0.54434645669291337"/>
          <c:h val="0.51842519685039368"/>
        </c:manualLayout>
      </c:layout>
      <c:pieChart>
        <c:varyColors val="1"/>
        <c:ser>
          <c:idx val="0"/>
          <c:order val="0"/>
          <c:tx>
            <c:strRef>
              <c:f>Analysis!$E$18</c:f>
              <c:strCache>
                <c:ptCount val="1"/>
                <c:pt idx="0">
                  <c:v>Percentage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202-4520-9C52-DE107D0EBD9E}"/>
              </c:ext>
            </c:extLst>
          </c:dPt>
          <c:dPt>
            <c:idx val="1"/>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3-F202-4520-9C52-DE107D0EBD9E}"/>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Analysis!$D$19:$D$20</c:f>
              <c:strCache>
                <c:ptCount val="2"/>
                <c:pt idx="0">
                  <c:v>Children</c:v>
                </c:pt>
                <c:pt idx="1">
                  <c:v>Adults</c:v>
                </c:pt>
              </c:strCache>
            </c:strRef>
          </c:cat>
          <c:val>
            <c:numRef>
              <c:f>Analysis!$E$19:$E$20</c:f>
              <c:numCache>
                <c:formatCode>0%</c:formatCode>
                <c:ptCount val="2"/>
                <c:pt idx="0">
                  <c:v>0.11</c:v>
                </c:pt>
                <c:pt idx="1">
                  <c:v>0.89</c:v>
                </c:pt>
              </c:numCache>
            </c:numRef>
          </c:val>
          <c:extLst>
            <c:ext xmlns:c16="http://schemas.microsoft.com/office/drawing/2014/chart" uri="{C3380CC4-5D6E-409C-BE32-E72D297353CC}">
              <c16:uniqueId val="{00000004-F202-4520-9C52-DE107D0EBD9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lumMod val="65000"/>
                    <a:lumOff val="35000"/>
                  </a:schemeClr>
                </a:solidFill>
                <a:latin typeface="+mn-lt"/>
                <a:ea typeface="+mn-ea"/>
                <a:cs typeface="+mn-cs"/>
              </a:defRPr>
            </a:pPr>
            <a:r>
              <a:rPr lang="en-US" sz="1000" b="1"/>
              <a:t>Region</a:t>
            </a:r>
            <a:r>
              <a:rPr lang="en-US" sz="1000" b="1" baseline="0"/>
              <a:t> Distribution</a:t>
            </a:r>
          </a:p>
          <a:p>
            <a:pPr>
              <a:defRPr sz="800"/>
            </a:pPr>
            <a:endParaRPr lang="en-US" sz="1000" b="1" baseline="0"/>
          </a:p>
          <a:p>
            <a:pPr>
              <a:defRPr sz="800"/>
            </a:pPr>
            <a:endParaRPr lang="en-US"/>
          </a:p>
        </c:rich>
      </c:tx>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Analysis!$G$18</c:f>
              <c:strCache>
                <c:ptCount val="1"/>
                <c:pt idx="0">
                  <c:v>Percentage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Analysis!$F$19:$F$20</c:f>
              <c:strCache>
                <c:ptCount val="2"/>
                <c:pt idx="0">
                  <c:v>In-Region Activity</c:v>
                </c:pt>
                <c:pt idx="1">
                  <c:v>Out-of-Region Activity</c:v>
                </c:pt>
              </c:strCache>
            </c:strRef>
          </c:cat>
          <c:val>
            <c:numRef>
              <c:f>Analysis!$G$19:$G$20</c:f>
              <c:numCache>
                <c:formatCode>0%</c:formatCode>
                <c:ptCount val="2"/>
                <c:pt idx="0">
                  <c:v>0.27</c:v>
                </c:pt>
                <c:pt idx="1">
                  <c:v>0.73</c:v>
                </c:pt>
              </c:numCache>
            </c:numRef>
          </c:val>
          <c:extLst>
            <c:ext xmlns:c16="http://schemas.microsoft.com/office/drawing/2014/chart" uri="{C3380CC4-5D6E-409C-BE32-E72D297353CC}">
              <c16:uniqueId val="{00000000-EF1D-4764-AA15-767917D0D175}"/>
            </c:ext>
          </c:extLst>
        </c:ser>
        <c:dLbls>
          <c:dLblPos val="ctr"/>
          <c:showLegendKey val="0"/>
          <c:showVal val="1"/>
          <c:showCatName val="0"/>
          <c:showSerName val="0"/>
          <c:showPercent val="0"/>
          <c:showBubbleSize val="0"/>
        </c:dLbls>
        <c:gapWidth val="170"/>
        <c:overlap val="100"/>
        <c:axId val="1008139199"/>
        <c:axId val="1089608239"/>
      </c:barChart>
      <c:catAx>
        <c:axId val="1008139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089608239"/>
        <c:crosses val="autoZero"/>
        <c:auto val="1"/>
        <c:lblAlgn val="ctr"/>
        <c:lblOffset val="100"/>
        <c:noMultiLvlLbl val="0"/>
      </c:catAx>
      <c:valAx>
        <c:axId val="1089608239"/>
        <c:scaling>
          <c:orientation val="minMax"/>
        </c:scaling>
        <c:delete val="1"/>
        <c:axPos val="l"/>
        <c:numFmt formatCode="0%" sourceLinked="1"/>
        <c:majorTickMark val="none"/>
        <c:minorTickMark val="none"/>
        <c:tickLblPos val="nextTo"/>
        <c:crossAx val="1008139199"/>
        <c:crosses val="autoZero"/>
        <c:crossBetween val="between"/>
      </c:valAx>
      <c:spPr>
        <a:noFill/>
        <a:ln>
          <a:noFill/>
        </a:ln>
        <a:effectLst/>
      </c:spPr>
    </c:plotArea>
    <c:plotVisOnly val="1"/>
    <c:dispBlanksAs val="gap"/>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 Admissions Dataset Training.xlsx]Analysis!PivotTable9</c:name>
    <c:fmtId val="6"/>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1"/>
              <a:t>Weekly</a:t>
            </a:r>
            <a:r>
              <a:rPr lang="en-US" sz="1000" b="1" baseline="0"/>
              <a:t> Admission Vs Average Length of Stay(Days)</a:t>
            </a:r>
          </a:p>
          <a:p>
            <a:pPr>
              <a:defRPr sz="1000"/>
            </a:pPr>
            <a:endParaRPr lang="en-US" sz="1000" b="1" baseline="0"/>
          </a:p>
          <a:p>
            <a:pPr>
              <a:defRPr sz="1000"/>
            </a:pPr>
            <a:endParaRPr lang="en-US" sz="1000" b="1"/>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lumMod val="20000"/>
              <a:lumOff val="8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6.3704217299607735E-2"/>
          <c:y val="0.27731101611560116"/>
          <c:w val="0.9073991181656389"/>
          <c:h val="0.59046204938200531"/>
        </c:manualLayout>
      </c:layout>
      <c:barChart>
        <c:barDir val="col"/>
        <c:grouping val="clustered"/>
        <c:varyColors val="0"/>
        <c:ser>
          <c:idx val="0"/>
          <c:order val="0"/>
          <c:tx>
            <c:strRef>
              <c:f>Analysis!$AX$7</c:f>
              <c:strCache>
                <c:ptCount val="1"/>
                <c:pt idx="0">
                  <c:v>Admissions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Analysis!$AW$8:$AW$15</c:f>
              <c:strCache>
                <c:ptCount val="7"/>
                <c:pt idx="0">
                  <c:v>Friday</c:v>
                </c:pt>
                <c:pt idx="1">
                  <c:v>Monday</c:v>
                </c:pt>
                <c:pt idx="2">
                  <c:v>Tuesday</c:v>
                </c:pt>
                <c:pt idx="3">
                  <c:v>Thursday</c:v>
                </c:pt>
                <c:pt idx="4">
                  <c:v>Wednesday</c:v>
                </c:pt>
                <c:pt idx="5">
                  <c:v>Sunday</c:v>
                </c:pt>
                <c:pt idx="6">
                  <c:v>Saturday</c:v>
                </c:pt>
              </c:strCache>
            </c:strRef>
          </c:cat>
          <c:val>
            <c:numRef>
              <c:f>Analysis!$AX$8:$AX$15</c:f>
              <c:numCache>
                <c:formatCode>0</c:formatCode>
                <c:ptCount val="7"/>
                <c:pt idx="0">
                  <c:v>23</c:v>
                </c:pt>
                <c:pt idx="1">
                  <c:v>21</c:v>
                </c:pt>
                <c:pt idx="2">
                  <c:v>15</c:v>
                </c:pt>
                <c:pt idx="3">
                  <c:v>14</c:v>
                </c:pt>
                <c:pt idx="4">
                  <c:v>10</c:v>
                </c:pt>
                <c:pt idx="5">
                  <c:v>9</c:v>
                </c:pt>
                <c:pt idx="6">
                  <c:v>8</c:v>
                </c:pt>
              </c:numCache>
            </c:numRef>
          </c:val>
          <c:extLst>
            <c:ext xmlns:c16="http://schemas.microsoft.com/office/drawing/2014/chart" uri="{C3380CC4-5D6E-409C-BE32-E72D297353CC}">
              <c16:uniqueId val="{00000000-11C1-4B0A-8167-A4E531D56E06}"/>
            </c:ext>
          </c:extLst>
        </c:ser>
        <c:ser>
          <c:idx val="1"/>
          <c:order val="1"/>
          <c:tx>
            <c:strRef>
              <c:f>Analysis!$AY$7</c:f>
              <c:strCache>
                <c:ptCount val="1"/>
                <c:pt idx="0">
                  <c:v>Average of Length of Stay (Days)</c:v>
                </c:pt>
              </c:strCache>
            </c:strRef>
          </c:tx>
          <c:spPr>
            <a:solidFill>
              <a:schemeClr val="accent1">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Analysis!$AW$8:$AW$15</c:f>
              <c:strCache>
                <c:ptCount val="7"/>
                <c:pt idx="0">
                  <c:v>Friday</c:v>
                </c:pt>
                <c:pt idx="1">
                  <c:v>Monday</c:v>
                </c:pt>
                <c:pt idx="2">
                  <c:v>Tuesday</c:v>
                </c:pt>
                <c:pt idx="3">
                  <c:v>Thursday</c:v>
                </c:pt>
                <c:pt idx="4">
                  <c:v>Wednesday</c:v>
                </c:pt>
                <c:pt idx="5">
                  <c:v>Sunday</c:v>
                </c:pt>
                <c:pt idx="6">
                  <c:v>Saturday</c:v>
                </c:pt>
              </c:strCache>
            </c:strRef>
          </c:cat>
          <c:val>
            <c:numRef>
              <c:f>Analysis!$AY$8:$AY$15</c:f>
              <c:numCache>
                <c:formatCode>0</c:formatCode>
                <c:ptCount val="7"/>
                <c:pt idx="0">
                  <c:v>7.8260869565217392</c:v>
                </c:pt>
                <c:pt idx="1">
                  <c:v>6.1904761904761907</c:v>
                </c:pt>
                <c:pt idx="2">
                  <c:v>9.9333333333333336</c:v>
                </c:pt>
                <c:pt idx="3">
                  <c:v>7.1428571428571432</c:v>
                </c:pt>
                <c:pt idx="4">
                  <c:v>6.3</c:v>
                </c:pt>
                <c:pt idx="5">
                  <c:v>7.333333333333333</c:v>
                </c:pt>
                <c:pt idx="6">
                  <c:v>7.625</c:v>
                </c:pt>
              </c:numCache>
            </c:numRef>
          </c:val>
          <c:extLst>
            <c:ext xmlns:c16="http://schemas.microsoft.com/office/drawing/2014/chart" uri="{C3380CC4-5D6E-409C-BE32-E72D297353CC}">
              <c16:uniqueId val="{00000001-11C1-4B0A-8167-A4E531D56E06}"/>
            </c:ext>
          </c:extLst>
        </c:ser>
        <c:dLbls>
          <c:dLblPos val="outEnd"/>
          <c:showLegendKey val="0"/>
          <c:showVal val="1"/>
          <c:showCatName val="0"/>
          <c:showSerName val="0"/>
          <c:showPercent val="0"/>
          <c:showBubbleSize val="0"/>
        </c:dLbls>
        <c:gapWidth val="219"/>
        <c:overlap val="-27"/>
        <c:axId val="364134144"/>
        <c:axId val="364135392"/>
      </c:barChart>
      <c:catAx>
        <c:axId val="364134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135392"/>
        <c:crosses val="autoZero"/>
        <c:auto val="1"/>
        <c:lblAlgn val="ctr"/>
        <c:lblOffset val="100"/>
        <c:noMultiLvlLbl val="0"/>
      </c:catAx>
      <c:valAx>
        <c:axId val="36413539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134144"/>
        <c:crosses val="autoZero"/>
        <c:crossBetween val="between"/>
      </c:valAx>
      <c:spPr>
        <a:noFill/>
        <a:ln>
          <a:noFill/>
        </a:ln>
        <a:effectLst/>
      </c:spPr>
    </c:plotArea>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 Admissions Dataset Training.xlsx]Analysis!PivotTable10</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Diagnosis</a:t>
            </a:r>
            <a:r>
              <a:rPr lang="en-US" sz="1000" b="1" baseline="0"/>
              <a:t> With Most Out of Region Care</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s>
    <c:plotArea>
      <c:layout/>
      <c:barChart>
        <c:barDir val="col"/>
        <c:grouping val="clustered"/>
        <c:varyColors val="0"/>
        <c:ser>
          <c:idx val="0"/>
          <c:order val="0"/>
          <c:tx>
            <c:strRef>
              <c:f>Analysis!$BC$10:$BC$11</c:f>
              <c:strCache>
                <c:ptCount val="1"/>
                <c:pt idx="0">
                  <c:v>King's College</c:v>
                </c:pt>
              </c:strCache>
            </c:strRef>
          </c:tx>
          <c:spPr>
            <a:solidFill>
              <a:schemeClr val="accent1"/>
            </a:solidFill>
            <a:ln>
              <a:noFill/>
            </a:ln>
            <a:effectLst/>
          </c:spPr>
          <c:invertIfNegative val="0"/>
          <c:cat>
            <c:strRef>
              <c:f>Analysis!$BB$12:$BB$18</c:f>
              <c:strCache>
                <c:ptCount val="6"/>
                <c:pt idx="0">
                  <c:v>Stroke</c:v>
                </c:pt>
                <c:pt idx="1">
                  <c:v>Pneumonia</c:v>
                </c:pt>
                <c:pt idx="2">
                  <c:v>Heart Failure</c:v>
                </c:pt>
                <c:pt idx="3">
                  <c:v>Asthma</c:v>
                </c:pt>
                <c:pt idx="4">
                  <c:v>Diabetes</c:v>
                </c:pt>
                <c:pt idx="5">
                  <c:v>COPD</c:v>
                </c:pt>
              </c:strCache>
            </c:strRef>
          </c:cat>
          <c:val>
            <c:numRef>
              <c:f>Analysis!$BC$12:$BC$18</c:f>
              <c:numCache>
                <c:formatCode>General</c:formatCode>
                <c:ptCount val="6"/>
                <c:pt idx="0">
                  <c:v>6</c:v>
                </c:pt>
                <c:pt idx="1">
                  <c:v>3</c:v>
                </c:pt>
                <c:pt idx="2">
                  <c:v>2</c:v>
                </c:pt>
                <c:pt idx="3">
                  <c:v>2</c:v>
                </c:pt>
                <c:pt idx="4">
                  <c:v>2</c:v>
                </c:pt>
                <c:pt idx="5">
                  <c:v>1</c:v>
                </c:pt>
              </c:numCache>
            </c:numRef>
          </c:val>
          <c:extLst>
            <c:ext xmlns:c16="http://schemas.microsoft.com/office/drawing/2014/chart" uri="{C3380CC4-5D6E-409C-BE32-E72D297353CC}">
              <c16:uniqueId val="{00000000-CDD7-4122-9588-07DE75BA2240}"/>
            </c:ext>
          </c:extLst>
        </c:ser>
        <c:ser>
          <c:idx val="1"/>
          <c:order val="1"/>
          <c:tx>
            <c:strRef>
              <c:f>Analysis!$BD$10:$BD$11</c:f>
              <c:strCache>
                <c:ptCount val="1"/>
                <c:pt idx="0">
                  <c:v>Leeds General</c:v>
                </c:pt>
              </c:strCache>
            </c:strRef>
          </c:tx>
          <c:spPr>
            <a:solidFill>
              <a:schemeClr val="accent2"/>
            </a:solidFill>
            <a:ln>
              <a:noFill/>
            </a:ln>
            <a:effectLst/>
          </c:spPr>
          <c:invertIfNegative val="0"/>
          <c:cat>
            <c:strRef>
              <c:f>Analysis!$BB$12:$BB$18</c:f>
              <c:strCache>
                <c:ptCount val="6"/>
                <c:pt idx="0">
                  <c:v>Stroke</c:v>
                </c:pt>
                <c:pt idx="1">
                  <c:v>Pneumonia</c:v>
                </c:pt>
                <c:pt idx="2">
                  <c:v>Heart Failure</c:v>
                </c:pt>
                <c:pt idx="3">
                  <c:v>Asthma</c:v>
                </c:pt>
                <c:pt idx="4">
                  <c:v>Diabetes</c:v>
                </c:pt>
                <c:pt idx="5">
                  <c:v>COPD</c:v>
                </c:pt>
              </c:strCache>
            </c:strRef>
          </c:cat>
          <c:val>
            <c:numRef>
              <c:f>Analysis!$BD$12:$BD$18</c:f>
              <c:numCache>
                <c:formatCode>General</c:formatCode>
                <c:ptCount val="6"/>
                <c:pt idx="1">
                  <c:v>1</c:v>
                </c:pt>
                <c:pt idx="2">
                  <c:v>1</c:v>
                </c:pt>
                <c:pt idx="4">
                  <c:v>2</c:v>
                </c:pt>
                <c:pt idx="5">
                  <c:v>2</c:v>
                </c:pt>
              </c:numCache>
            </c:numRef>
          </c:val>
          <c:extLst>
            <c:ext xmlns:c16="http://schemas.microsoft.com/office/drawing/2014/chart" uri="{C3380CC4-5D6E-409C-BE32-E72D297353CC}">
              <c16:uniqueId val="{00000001-CDD7-4122-9588-07DE75BA2240}"/>
            </c:ext>
          </c:extLst>
        </c:ser>
        <c:ser>
          <c:idx val="2"/>
          <c:order val="2"/>
          <c:tx>
            <c:strRef>
              <c:f>Analysis!$BE$10:$BE$11</c:f>
              <c:strCache>
                <c:ptCount val="1"/>
                <c:pt idx="0">
                  <c:v>Manchester Royal</c:v>
                </c:pt>
              </c:strCache>
            </c:strRef>
          </c:tx>
          <c:spPr>
            <a:solidFill>
              <a:schemeClr val="accent3"/>
            </a:solidFill>
            <a:ln>
              <a:noFill/>
            </a:ln>
            <a:effectLst/>
          </c:spPr>
          <c:invertIfNegative val="0"/>
          <c:cat>
            <c:strRef>
              <c:f>Analysis!$BB$12:$BB$18</c:f>
              <c:strCache>
                <c:ptCount val="6"/>
                <c:pt idx="0">
                  <c:v>Stroke</c:v>
                </c:pt>
                <c:pt idx="1">
                  <c:v>Pneumonia</c:v>
                </c:pt>
                <c:pt idx="2">
                  <c:v>Heart Failure</c:v>
                </c:pt>
                <c:pt idx="3">
                  <c:v>Asthma</c:v>
                </c:pt>
                <c:pt idx="4">
                  <c:v>Diabetes</c:v>
                </c:pt>
                <c:pt idx="5">
                  <c:v>COPD</c:v>
                </c:pt>
              </c:strCache>
            </c:strRef>
          </c:cat>
          <c:val>
            <c:numRef>
              <c:f>Analysis!$BE$12:$BE$18</c:f>
              <c:numCache>
                <c:formatCode>General</c:formatCode>
                <c:ptCount val="6"/>
                <c:pt idx="0">
                  <c:v>1</c:v>
                </c:pt>
                <c:pt idx="2">
                  <c:v>2</c:v>
                </c:pt>
                <c:pt idx="4">
                  <c:v>3</c:v>
                </c:pt>
                <c:pt idx="5">
                  <c:v>3</c:v>
                </c:pt>
              </c:numCache>
            </c:numRef>
          </c:val>
          <c:extLst>
            <c:ext xmlns:c16="http://schemas.microsoft.com/office/drawing/2014/chart" uri="{C3380CC4-5D6E-409C-BE32-E72D297353CC}">
              <c16:uniqueId val="{00000002-CDD7-4122-9588-07DE75BA2240}"/>
            </c:ext>
          </c:extLst>
        </c:ser>
        <c:ser>
          <c:idx val="3"/>
          <c:order val="3"/>
          <c:tx>
            <c:strRef>
              <c:f>Analysis!$BF$10:$BF$11</c:f>
              <c:strCache>
                <c:ptCount val="1"/>
                <c:pt idx="0">
                  <c:v>Royal Free</c:v>
                </c:pt>
              </c:strCache>
            </c:strRef>
          </c:tx>
          <c:spPr>
            <a:solidFill>
              <a:schemeClr val="accent4"/>
            </a:solidFill>
            <a:ln>
              <a:noFill/>
            </a:ln>
            <a:effectLst/>
          </c:spPr>
          <c:invertIfNegative val="0"/>
          <c:cat>
            <c:strRef>
              <c:f>Analysis!$BB$12:$BB$18</c:f>
              <c:strCache>
                <c:ptCount val="6"/>
                <c:pt idx="0">
                  <c:v>Stroke</c:v>
                </c:pt>
                <c:pt idx="1">
                  <c:v>Pneumonia</c:v>
                </c:pt>
                <c:pt idx="2">
                  <c:v>Heart Failure</c:v>
                </c:pt>
                <c:pt idx="3">
                  <c:v>Asthma</c:v>
                </c:pt>
                <c:pt idx="4">
                  <c:v>Diabetes</c:v>
                </c:pt>
                <c:pt idx="5">
                  <c:v>COPD</c:v>
                </c:pt>
              </c:strCache>
            </c:strRef>
          </c:cat>
          <c:val>
            <c:numRef>
              <c:f>Analysis!$BF$12:$BF$18</c:f>
              <c:numCache>
                <c:formatCode>General</c:formatCode>
                <c:ptCount val="6"/>
                <c:pt idx="0">
                  <c:v>4</c:v>
                </c:pt>
                <c:pt idx="1">
                  <c:v>1</c:v>
                </c:pt>
                <c:pt idx="2">
                  <c:v>3</c:v>
                </c:pt>
                <c:pt idx="3">
                  <c:v>3</c:v>
                </c:pt>
                <c:pt idx="4">
                  <c:v>1</c:v>
                </c:pt>
              </c:numCache>
            </c:numRef>
          </c:val>
          <c:extLst>
            <c:ext xmlns:c16="http://schemas.microsoft.com/office/drawing/2014/chart" uri="{C3380CC4-5D6E-409C-BE32-E72D297353CC}">
              <c16:uniqueId val="{00000003-CDD7-4122-9588-07DE75BA2240}"/>
            </c:ext>
          </c:extLst>
        </c:ser>
        <c:ser>
          <c:idx val="4"/>
          <c:order val="4"/>
          <c:tx>
            <c:strRef>
              <c:f>Analysis!$BG$10:$BG$11</c:f>
              <c:strCache>
                <c:ptCount val="1"/>
                <c:pt idx="0">
                  <c:v>St Mary’s</c:v>
                </c:pt>
              </c:strCache>
            </c:strRef>
          </c:tx>
          <c:spPr>
            <a:solidFill>
              <a:schemeClr val="accent5"/>
            </a:solidFill>
            <a:ln>
              <a:noFill/>
            </a:ln>
            <a:effectLst/>
          </c:spPr>
          <c:invertIfNegative val="0"/>
          <c:cat>
            <c:strRef>
              <c:f>Analysis!$BB$12:$BB$18</c:f>
              <c:strCache>
                <c:ptCount val="6"/>
                <c:pt idx="0">
                  <c:v>Stroke</c:v>
                </c:pt>
                <c:pt idx="1">
                  <c:v>Pneumonia</c:v>
                </c:pt>
                <c:pt idx="2">
                  <c:v>Heart Failure</c:v>
                </c:pt>
                <c:pt idx="3">
                  <c:v>Asthma</c:v>
                </c:pt>
                <c:pt idx="4">
                  <c:v>Diabetes</c:v>
                </c:pt>
                <c:pt idx="5">
                  <c:v>COPD</c:v>
                </c:pt>
              </c:strCache>
            </c:strRef>
          </c:cat>
          <c:val>
            <c:numRef>
              <c:f>Analysis!$BG$12:$BG$18</c:f>
              <c:numCache>
                <c:formatCode>General</c:formatCode>
                <c:ptCount val="6"/>
                <c:pt idx="0">
                  <c:v>3</c:v>
                </c:pt>
                <c:pt idx="1">
                  <c:v>2</c:v>
                </c:pt>
                <c:pt idx="3">
                  <c:v>3</c:v>
                </c:pt>
                <c:pt idx="4">
                  <c:v>3</c:v>
                </c:pt>
                <c:pt idx="5">
                  <c:v>4</c:v>
                </c:pt>
              </c:numCache>
            </c:numRef>
          </c:val>
          <c:extLst>
            <c:ext xmlns:c16="http://schemas.microsoft.com/office/drawing/2014/chart" uri="{C3380CC4-5D6E-409C-BE32-E72D297353CC}">
              <c16:uniqueId val="{00000004-CDD7-4122-9588-07DE75BA2240}"/>
            </c:ext>
          </c:extLst>
        </c:ser>
        <c:ser>
          <c:idx val="5"/>
          <c:order val="5"/>
          <c:tx>
            <c:strRef>
              <c:f>Analysis!$BH$10:$BH$11</c:f>
              <c:strCache>
                <c:ptCount val="1"/>
                <c:pt idx="0">
                  <c:v>UCLH</c:v>
                </c:pt>
              </c:strCache>
            </c:strRef>
          </c:tx>
          <c:spPr>
            <a:solidFill>
              <a:schemeClr val="accent6"/>
            </a:solidFill>
            <a:ln>
              <a:noFill/>
            </a:ln>
            <a:effectLst/>
          </c:spPr>
          <c:invertIfNegative val="0"/>
          <c:cat>
            <c:strRef>
              <c:f>Analysis!$BB$12:$BB$18</c:f>
              <c:strCache>
                <c:ptCount val="6"/>
                <c:pt idx="0">
                  <c:v>Stroke</c:v>
                </c:pt>
                <c:pt idx="1">
                  <c:v>Pneumonia</c:v>
                </c:pt>
                <c:pt idx="2">
                  <c:v>Heart Failure</c:v>
                </c:pt>
                <c:pt idx="3">
                  <c:v>Asthma</c:v>
                </c:pt>
                <c:pt idx="4">
                  <c:v>Diabetes</c:v>
                </c:pt>
                <c:pt idx="5">
                  <c:v>COPD</c:v>
                </c:pt>
              </c:strCache>
            </c:strRef>
          </c:cat>
          <c:val>
            <c:numRef>
              <c:f>Analysis!$BH$12:$BH$18</c:f>
              <c:numCache>
                <c:formatCode>General</c:formatCode>
                <c:ptCount val="6"/>
                <c:pt idx="0">
                  <c:v>4</c:v>
                </c:pt>
                <c:pt idx="1">
                  <c:v>3</c:v>
                </c:pt>
                <c:pt idx="2">
                  <c:v>1</c:v>
                </c:pt>
                <c:pt idx="3">
                  <c:v>2</c:v>
                </c:pt>
                <c:pt idx="4">
                  <c:v>1</c:v>
                </c:pt>
                <c:pt idx="5">
                  <c:v>4</c:v>
                </c:pt>
              </c:numCache>
            </c:numRef>
          </c:val>
          <c:extLst>
            <c:ext xmlns:c16="http://schemas.microsoft.com/office/drawing/2014/chart" uri="{C3380CC4-5D6E-409C-BE32-E72D297353CC}">
              <c16:uniqueId val="{00000005-CDD7-4122-9588-07DE75BA2240}"/>
            </c:ext>
          </c:extLst>
        </c:ser>
        <c:dLbls>
          <c:showLegendKey val="0"/>
          <c:showVal val="0"/>
          <c:showCatName val="0"/>
          <c:showSerName val="0"/>
          <c:showPercent val="0"/>
          <c:showBubbleSize val="0"/>
        </c:dLbls>
        <c:gapWidth val="219"/>
        <c:overlap val="-27"/>
        <c:axId val="736923039"/>
        <c:axId val="736924287"/>
      </c:barChart>
      <c:catAx>
        <c:axId val="736923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24287"/>
        <c:crosses val="autoZero"/>
        <c:auto val="1"/>
        <c:lblAlgn val="ctr"/>
        <c:lblOffset val="100"/>
        <c:noMultiLvlLbl val="0"/>
      </c:catAx>
      <c:valAx>
        <c:axId val="7369242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23039"/>
        <c:crosses val="autoZero"/>
        <c:crossBetween val="between"/>
      </c:valAx>
      <c:spPr>
        <a:noFill/>
        <a:ln w="25400">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14</xdr:col>
      <xdr:colOff>322481</xdr:colOff>
      <xdr:row>15</xdr:row>
      <xdr:rowOff>4234</xdr:rowOff>
    </xdr:from>
    <xdr:to>
      <xdr:col>19</xdr:col>
      <xdr:colOff>186764</xdr:colOff>
      <xdr:row>30</xdr:row>
      <xdr:rowOff>74706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135468</xdr:colOff>
      <xdr:row>5</xdr:row>
      <xdr:rowOff>11780</xdr:rowOff>
    </xdr:from>
    <xdr:to>
      <xdr:col>16</xdr:col>
      <xdr:colOff>397933</xdr:colOff>
      <xdr:row>9</xdr:row>
      <xdr:rowOff>26682</xdr:rowOff>
    </xdr:to>
    <xdr:sp macro="" textlink="">
      <xdr:nvSpPr>
        <xdr:cNvPr id="29" name="Round Diagonal Corner Rectangle 28"/>
        <xdr:cNvSpPr/>
      </xdr:nvSpPr>
      <xdr:spPr>
        <a:xfrm>
          <a:off x="6837292" y="826983"/>
          <a:ext cx="3308749" cy="667064"/>
        </a:xfrm>
        <a:prstGeom prst="round2DiagRect">
          <a:avLst>
            <a:gd name="adj1" fmla="val 16667"/>
            <a:gd name="adj2" fmla="val 18681"/>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296334</xdr:colOff>
      <xdr:row>4</xdr:row>
      <xdr:rowOff>140955</xdr:rowOff>
    </xdr:from>
    <xdr:to>
      <xdr:col>5</xdr:col>
      <xdr:colOff>245533</xdr:colOff>
      <xdr:row>8</xdr:row>
      <xdr:rowOff>155857</xdr:rowOff>
    </xdr:to>
    <xdr:sp macro="" textlink="">
      <xdr:nvSpPr>
        <xdr:cNvPr id="30" name="Round Diagonal Corner Rectangle 29"/>
        <xdr:cNvSpPr/>
      </xdr:nvSpPr>
      <xdr:spPr>
        <a:xfrm>
          <a:off x="296334" y="793117"/>
          <a:ext cx="2995483" cy="667064"/>
        </a:xfrm>
        <a:prstGeom prst="round2DiagRect">
          <a:avLst>
            <a:gd name="adj1" fmla="val 16667"/>
            <a:gd name="adj2" fmla="val 18681"/>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483268</xdr:colOff>
      <xdr:row>5</xdr:row>
      <xdr:rowOff>33073</xdr:rowOff>
    </xdr:from>
    <xdr:ext cx="1324850" cy="239809"/>
    <xdr:sp macro="" textlink="">
      <xdr:nvSpPr>
        <xdr:cNvPr id="12" name="TextBox 11"/>
        <xdr:cNvSpPr txBox="1"/>
      </xdr:nvSpPr>
      <xdr:spPr>
        <a:xfrm>
          <a:off x="1092525" y="848276"/>
          <a:ext cx="1324850"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t>Total</a:t>
          </a:r>
          <a:r>
            <a:rPr lang="en-US" sz="1000" b="1" baseline="0"/>
            <a:t> Admisssions</a:t>
          </a:r>
          <a:endParaRPr lang="en-US" sz="1000" b="1"/>
        </a:p>
      </xdr:txBody>
    </xdr:sp>
    <xdr:clientData/>
  </xdr:oneCellAnchor>
  <xdr:twoCellAnchor>
    <xdr:from>
      <xdr:col>0</xdr:col>
      <xdr:colOff>303388</xdr:colOff>
      <xdr:row>9</xdr:row>
      <xdr:rowOff>123318</xdr:rowOff>
    </xdr:from>
    <xdr:to>
      <xdr:col>4</xdr:col>
      <xdr:colOff>91213</xdr:colOff>
      <xdr:row>22</xdr:row>
      <xdr:rowOff>55527</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206376</xdr:colOff>
      <xdr:row>9</xdr:row>
      <xdr:rowOff>132136</xdr:rowOff>
    </xdr:from>
    <xdr:to>
      <xdr:col>7</xdr:col>
      <xdr:colOff>599017</xdr:colOff>
      <xdr:row>22</xdr:row>
      <xdr:rowOff>64345</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347134</xdr:colOff>
      <xdr:row>5</xdr:row>
      <xdr:rowOff>3314</xdr:rowOff>
    </xdr:from>
    <xdr:to>
      <xdr:col>11</xdr:col>
      <xdr:colOff>33867</xdr:colOff>
      <xdr:row>9</xdr:row>
      <xdr:rowOff>18216</xdr:rowOff>
    </xdr:to>
    <xdr:sp macro="" textlink="">
      <xdr:nvSpPr>
        <xdr:cNvPr id="21" name="Round Diagonal Corner Rectangle 20"/>
        <xdr:cNvSpPr/>
      </xdr:nvSpPr>
      <xdr:spPr>
        <a:xfrm>
          <a:off x="3393418" y="818517"/>
          <a:ext cx="3342273" cy="667064"/>
        </a:xfrm>
        <a:prstGeom prst="round2DiagRect">
          <a:avLst>
            <a:gd name="adj1" fmla="val 16667"/>
            <a:gd name="adj2" fmla="val 18681"/>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6</xdr:col>
      <xdr:colOff>516686</xdr:colOff>
      <xdr:row>5</xdr:row>
      <xdr:rowOff>45399</xdr:rowOff>
    </xdr:from>
    <xdr:ext cx="1574277" cy="239809"/>
    <xdr:sp macro="" textlink="">
      <xdr:nvSpPr>
        <xdr:cNvPr id="13" name="TextBox 12"/>
        <xdr:cNvSpPr txBox="1"/>
      </xdr:nvSpPr>
      <xdr:spPr>
        <a:xfrm>
          <a:off x="4172227" y="860602"/>
          <a:ext cx="157427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t>Average</a:t>
          </a:r>
          <a:r>
            <a:rPr lang="en-US" sz="1000" b="1" baseline="0"/>
            <a:t> length of Stay</a:t>
          </a:r>
          <a:endParaRPr lang="en-US" sz="1000" b="1"/>
        </a:p>
      </xdr:txBody>
    </xdr:sp>
    <xdr:clientData/>
  </xdr:oneCellAnchor>
  <xdr:oneCellAnchor>
    <xdr:from>
      <xdr:col>12</xdr:col>
      <xdr:colOff>359137</xdr:colOff>
      <xdr:row>5</xdr:row>
      <xdr:rowOff>66710</xdr:rowOff>
    </xdr:from>
    <xdr:ext cx="1659813" cy="239809"/>
    <xdr:sp macro="" textlink="">
      <xdr:nvSpPr>
        <xdr:cNvPr id="17" name="TextBox 16"/>
        <xdr:cNvSpPr txBox="1"/>
      </xdr:nvSpPr>
      <xdr:spPr>
        <a:xfrm>
          <a:off x="7670218" y="881913"/>
          <a:ext cx="165981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t>Average</a:t>
          </a:r>
          <a:r>
            <a:rPr lang="en-US" sz="1000" b="1" baseline="0"/>
            <a:t> Age of Patients</a:t>
          </a:r>
          <a:endParaRPr lang="en-US" sz="1000" b="1"/>
        </a:p>
      </xdr:txBody>
    </xdr:sp>
    <xdr:clientData/>
  </xdr:oneCellAnchor>
  <xdr:twoCellAnchor>
    <xdr:from>
      <xdr:col>8</xdr:col>
      <xdr:colOff>118532</xdr:colOff>
      <xdr:row>9</xdr:row>
      <xdr:rowOff>120143</xdr:rowOff>
    </xdr:from>
    <xdr:to>
      <xdr:col>16</xdr:col>
      <xdr:colOff>355599</xdr:colOff>
      <xdr:row>22</xdr:row>
      <xdr:rowOff>41768</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127000</xdr:colOff>
      <xdr:row>23</xdr:row>
      <xdr:rowOff>75634</xdr:rowOff>
    </xdr:from>
    <xdr:to>
      <xdr:col>16</xdr:col>
      <xdr:colOff>397933</xdr:colOff>
      <xdr:row>37</xdr:row>
      <xdr:rowOff>92567</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338667</xdr:colOff>
      <xdr:row>31</xdr:row>
      <xdr:rowOff>10021</xdr:rowOff>
    </xdr:from>
    <xdr:to>
      <xdr:col>4</xdr:col>
      <xdr:colOff>137297</xdr:colOff>
      <xdr:row>38</xdr:row>
      <xdr:rowOff>8587</xdr:rowOff>
    </xdr:to>
    <mc:AlternateContent xmlns:mc="http://schemas.openxmlformats.org/markup-compatibility/2006" xmlns:a14="http://schemas.microsoft.com/office/drawing/2010/main">
      <mc:Choice Requires="a14">
        <xdr:graphicFrame macro="">
          <xdr:nvGraphicFramePr>
            <xdr:cNvPr id="16" name="Patient Region 1"/>
            <xdr:cNvGraphicFramePr/>
          </xdr:nvGraphicFramePr>
          <xdr:xfrm>
            <a:off x="0" y="0"/>
            <a:ext cx="0" cy="0"/>
          </xdr:xfrm>
          <a:graphic>
            <a:graphicData uri="http://schemas.microsoft.com/office/drawing/2010/slicer">
              <sle:slicer xmlns:sle="http://schemas.microsoft.com/office/drawing/2010/slicer" name="Patient Region 1"/>
            </a:graphicData>
          </a:graphic>
        </xdr:graphicFrame>
      </mc:Choice>
      <mc:Fallback xmlns="">
        <xdr:sp macro="" textlink="">
          <xdr:nvSpPr>
            <xdr:cNvPr id="0" name=""/>
            <xdr:cNvSpPr>
              <a:spLocks noTextEdit="1"/>
            </xdr:cNvSpPr>
          </xdr:nvSpPr>
          <xdr:spPr>
            <a:xfrm>
              <a:off x="338667" y="5064278"/>
              <a:ext cx="2235657" cy="1139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214528</xdr:colOff>
      <xdr:row>31</xdr:row>
      <xdr:rowOff>18482</xdr:rowOff>
    </xdr:from>
    <xdr:to>
      <xdr:col>8</xdr:col>
      <xdr:colOff>8581</xdr:colOff>
      <xdr:row>38</xdr:row>
      <xdr:rowOff>51486</xdr:rowOff>
    </xdr:to>
    <mc:AlternateContent xmlns:mc="http://schemas.openxmlformats.org/markup-compatibility/2006">
      <mc:Choice xmlns:a14="http://schemas.microsoft.com/office/drawing/2010/main" Requires="a14">
        <xdr:graphicFrame macro="">
          <xdr:nvGraphicFramePr>
            <xdr:cNvPr id="22" name="Hospital Region"/>
            <xdr:cNvGraphicFramePr/>
          </xdr:nvGraphicFramePr>
          <xdr:xfrm>
            <a:off x="0" y="0"/>
            <a:ext cx="0" cy="0"/>
          </xdr:xfrm>
          <a:graphic>
            <a:graphicData uri="http://schemas.microsoft.com/office/drawing/2010/slicer">
              <sle:slicer xmlns:sle="http://schemas.microsoft.com/office/drawing/2010/slicer" name="Hospital Region"/>
            </a:graphicData>
          </a:graphic>
        </xdr:graphicFrame>
      </mc:Choice>
      <mc:Fallback>
        <xdr:sp macro="" textlink="">
          <xdr:nvSpPr>
            <xdr:cNvPr id="0" name=""/>
            <xdr:cNvSpPr>
              <a:spLocks noTextEdit="1"/>
            </xdr:cNvSpPr>
          </xdr:nvSpPr>
          <xdr:spPr>
            <a:xfrm>
              <a:off x="2669861" y="4950315"/>
              <a:ext cx="2249387" cy="11442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338664</xdr:colOff>
      <xdr:row>23</xdr:row>
      <xdr:rowOff>109501</xdr:rowOff>
    </xdr:from>
    <xdr:to>
      <xdr:col>7</xdr:col>
      <xdr:colOff>592665</xdr:colOff>
      <xdr:row>30</xdr:row>
      <xdr:rowOff>130726</xdr:rowOff>
    </xdr:to>
    <mc:AlternateContent xmlns:mc="http://schemas.openxmlformats.org/markup-compatibility/2006" xmlns:a14="http://schemas.microsoft.com/office/drawing/2010/main">
      <mc:Choice Requires="a14">
        <xdr:graphicFrame macro="">
          <xdr:nvGraphicFramePr>
            <xdr:cNvPr id="28" name="Diagnosis 1"/>
            <xdr:cNvGraphicFramePr/>
          </xdr:nvGraphicFramePr>
          <xdr:xfrm>
            <a:off x="0" y="0"/>
            <a:ext cx="0" cy="0"/>
          </xdr:xfrm>
          <a:graphic>
            <a:graphicData uri="http://schemas.microsoft.com/office/drawing/2010/slicer">
              <sle:slicer xmlns:sle="http://schemas.microsoft.com/office/drawing/2010/slicer" name="Diagnosis 1"/>
            </a:graphicData>
          </a:graphic>
        </xdr:graphicFrame>
      </mc:Choice>
      <mc:Fallback xmlns="">
        <xdr:sp macro="" textlink="">
          <xdr:nvSpPr>
            <xdr:cNvPr id="0" name=""/>
            <xdr:cNvSpPr>
              <a:spLocks noTextEdit="1"/>
            </xdr:cNvSpPr>
          </xdr:nvSpPr>
          <xdr:spPr>
            <a:xfrm>
              <a:off x="338664" y="3859433"/>
              <a:ext cx="4518798" cy="11625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274595</xdr:colOff>
      <xdr:row>0</xdr:row>
      <xdr:rowOff>68648</xdr:rowOff>
    </xdr:from>
    <xdr:to>
      <xdr:col>16</xdr:col>
      <xdr:colOff>360406</xdr:colOff>
      <xdr:row>4</xdr:row>
      <xdr:rowOff>8581</xdr:rowOff>
    </xdr:to>
    <xdr:sp macro="" textlink="">
      <xdr:nvSpPr>
        <xdr:cNvPr id="2" name="Rectangle 1"/>
        <xdr:cNvSpPr/>
      </xdr:nvSpPr>
      <xdr:spPr>
        <a:xfrm>
          <a:off x="274595" y="68648"/>
          <a:ext cx="9833919" cy="59209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471959</xdr:colOff>
      <xdr:row>1</xdr:row>
      <xdr:rowOff>26178</xdr:rowOff>
    </xdr:from>
    <xdr:ext cx="5243041" cy="357790"/>
    <xdr:sp macro="" textlink="">
      <xdr:nvSpPr>
        <xdr:cNvPr id="20" name="TextBox 19"/>
        <xdr:cNvSpPr txBox="1"/>
      </xdr:nvSpPr>
      <xdr:spPr>
        <a:xfrm>
          <a:off x="2908986" y="189219"/>
          <a:ext cx="5243041" cy="3577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800" b="1">
              <a:solidFill>
                <a:schemeClr val="bg1"/>
              </a:solidFill>
            </a:rPr>
            <a:t>NHS</a:t>
          </a:r>
          <a:r>
            <a:rPr lang="en-US" sz="1800" b="1" baseline="0">
              <a:solidFill>
                <a:schemeClr val="bg1"/>
              </a:solidFill>
            </a:rPr>
            <a:t> Hospital Admissions Dashboard</a:t>
          </a:r>
          <a:endParaRPr lang="en-US" sz="1800" b="1">
            <a:solidFill>
              <a:schemeClr val="bg1"/>
            </a:solidFill>
          </a:endParaRPr>
        </a:p>
      </xdr:txBody>
    </xdr:sp>
    <xdr:clientData/>
  </xdr:oneCellAnchor>
  <xdr:oneCellAnchor>
    <xdr:from>
      <xdr:col>2</xdr:col>
      <xdr:colOff>292424</xdr:colOff>
      <xdr:row>6</xdr:row>
      <xdr:rowOff>151149</xdr:rowOff>
    </xdr:from>
    <xdr:ext cx="497035" cy="239809"/>
    <xdr:sp macro="" textlink="Analysis!B7">
      <xdr:nvSpPr>
        <xdr:cNvPr id="23" name="TextBox 22"/>
        <xdr:cNvSpPr txBox="1"/>
      </xdr:nvSpPr>
      <xdr:spPr>
        <a:xfrm>
          <a:off x="1510938" y="1129392"/>
          <a:ext cx="497035"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737B445F-56B4-411D-9819-47B1937AA9B4}" type="TxLink">
            <a:rPr lang="en-US" sz="1000" b="0" i="0" u="none" strike="noStrike" baseline="0">
              <a:solidFill>
                <a:srgbClr val="000000"/>
              </a:solidFill>
              <a:latin typeface="Arial"/>
              <a:cs typeface="Arial"/>
            </a:rPr>
            <a:t> 100 </a:t>
          </a:fld>
          <a:endParaRPr lang="en-US" sz="1000" b="1"/>
        </a:p>
      </xdr:txBody>
    </xdr:sp>
    <xdr:clientData/>
  </xdr:oneCellAnchor>
  <xdr:oneCellAnchor>
    <xdr:from>
      <xdr:col>7</xdr:col>
      <xdr:colOff>488885</xdr:colOff>
      <xdr:row>7</xdr:row>
      <xdr:rowOff>9015</xdr:rowOff>
    </xdr:from>
    <xdr:ext cx="1270238" cy="239809"/>
    <xdr:sp macro="" textlink="Analysis!C7">
      <xdr:nvSpPr>
        <xdr:cNvPr id="26" name="TextBox 25"/>
        <xdr:cNvSpPr txBox="1"/>
      </xdr:nvSpPr>
      <xdr:spPr>
        <a:xfrm>
          <a:off x="4753682" y="1150299"/>
          <a:ext cx="127023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1CF80BD8-3159-4FB7-9101-16A343F5A2AD}" type="TxLink">
            <a:rPr lang="en-US" sz="1000" b="0" i="0" u="none" strike="noStrike">
              <a:solidFill>
                <a:srgbClr val="000000"/>
              </a:solidFill>
              <a:latin typeface="Arial"/>
              <a:cs typeface="Arial"/>
            </a:rPr>
            <a:t>7.5</a:t>
          </a:fld>
          <a:endParaRPr lang="en-US" sz="1000" b="1"/>
        </a:p>
      </xdr:txBody>
    </xdr:sp>
    <xdr:clientData/>
  </xdr:oneCellAnchor>
  <xdr:oneCellAnchor>
    <xdr:from>
      <xdr:col>13</xdr:col>
      <xdr:colOff>348497</xdr:colOff>
      <xdr:row>7</xdr:row>
      <xdr:rowOff>8582</xdr:rowOff>
    </xdr:from>
    <xdr:ext cx="1659813" cy="304460"/>
    <xdr:sp macro="" textlink="Analysis!H7">
      <xdr:nvSpPr>
        <xdr:cNvPr id="27" name="TextBox 26"/>
        <xdr:cNvSpPr txBox="1"/>
      </xdr:nvSpPr>
      <xdr:spPr>
        <a:xfrm>
          <a:off x="8268835" y="1149866"/>
          <a:ext cx="1659813" cy="304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661C213A-1771-4386-99EF-75A9C1F7FE4A}" type="TxLink">
            <a:rPr lang="en-US" sz="1000" b="0" i="0" u="none" strike="noStrike" baseline="0">
              <a:solidFill>
                <a:srgbClr val="000000"/>
              </a:solidFill>
              <a:latin typeface="Arial"/>
              <a:cs typeface="Arial"/>
            </a:rPr>
            <a:t>52</a:t>
          </a:fld>
          <a:endParaRPr lang="en-US" sz="1000" b="1"/>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860.953381597225" createdVersion="6" refreshedVersion="6" minRefreshableVersion="3" recordCount="100">
  <cacheSource type="worksheet">
    <worksheetSource name="AdimissionsData"/>
  </cacheSource>
  <cacheFields count="19">
    <cacheField name="Hospital" numFmtId="0">
      <sharedItems count="6">
        <s v="St Mary’s"/>
        <s v="Leeds General"/>
        <s v="Royal Free"/>
        <s v="UCLH"/>
        <s v="King's College"/>
        <s v="Manchester Royal"/>
      </sharedItems>
    </cacheField>
    <cacheField name="Patient Age" numFmtId="1">
      <sharedItems containsSemiMixedTypes="0" containsString="0" containsNumber="1" containsInteger="1" minValue="10" maxValue="90"/>
    </cacheField>
    <cacheField name="Gender" numFmtId="49">
      <sharedItems count="2">
        <s v="M"/>
        <s v="F"/>
      </sharedItems>
    </cacheField>
    <cacheField name="Diagnosis" numFmtId="49">
      <sharedItems count="6">
        <s v="Asthma"/>
        <s v="COPD"/>
        <s v="Pneumonia"/>
        <s v="Diabetes"/>
        <s v="Stroke"/>
        <s v="Heart Failure"/>
      </sharedItems>
    </cacheField>
    <cacheField name="Admission Date" numFmtId="14">
      <sharedItems containsSemiMixedTypes="0" containsNonDate="0" containsDate="1" containsString="0" minDate="2024-04-01T00:00:00" maxDate="2024-06-01T00:00:00"/>
    </cacheField>
    <cacheField name="Discharge Date" numFmtId="14">
      <sharedItems containsSemiMixedTypes="0" containsNonDate="0" containsDate="1" containsString="0" minDate="2024-04-04T00:00:00" maxDate="2024-06-12T00:00:00"/>
    </cacheField>
    <cacheField name="Length of Stay (Days)" numFmtId="1">
      <sharedItems containsSemiMixedTypes="0" containsString="0" containsNumber="1" containsInteger="1" minValue="0" maxValue="14"/>
    </cacheField>
    <cacheField name="Patient Region" numFmtId="0">
      <sharedItems count="5">
        <s v="North West"/>
        <s v="South East"/>
        <s v="Midlands"/>
        <s v="North Yorkshire"/>
        <s v="London"/>
      </sharedItems>
    </cacheField>
    <cacheField name="ID" numFmtId="1">
      <sharedItems containsSemiMixedTypes="0" containsString="0" containsNumber="1" containsInteger="1" minValue="1" maxValue="100"/>
    </cacheField>
    <cacheField name="Age Banding" numFmtId="0">
      <sharedItems count="2">
        <s v="Child"/>
        <s v="Adult"/>
      </sharedItems>
    </cacheField>
    <cacheField name="Child Stroke Flag" numFmtId="0">
      <sharedItems count="2">
        <s v="No"/>
        <s v="Yes"/>
      </sharedItems>
    </cacheField>
    <cacheField name="Hospital Region" numFmtId="0">
      <sharedItems count="3">
        <s v="South"/>
        <s v="North"/>
        <s v="London"/>
      </sharedItems>
    </cacheField>
    <cacheField name="in Region Activity" numFmtId="0">
      <sharedItems count="2">
        <s v="Out of region"/>
        <s v="In Region"/>
      </sharedItems>
    </cacheField>
    <cacheField name="Last time in Admission" numFmtId="1">
      <sharedItems containsSemiMixedTypes="0" containsString="0" containsNumber="1" containsInteger="1" minValue="406" maxValue="474"/>
    </cacheField>
    <cacheField name="Day of the week" numFmtId="0">
      <sharedItems containsSemiMixedTypes="0" containsString="0" containsNumber="1" containsInteger="1" minValue="1" maxValue="7"/>
    </cacheField>
    <cacheField name="Day of week Name" numFmtId="0">
      <sharedItems count="7">
        <s v="Saturday"/>
        <s v="Wednesday"/>
        <s v="Tuesday"/>
        <s v="Sunday"/>
        <s v="Monday"/>
        <s v="Thursday"/>
        <s v="Friday"/>
      </sharedItems>
    </cacheField>
    <cacheField name="Admission Month" numFmtId="0">
      <sharedItems count="2">
        <s v="May"/>
        <s v="Apr"/>
      </sharedItems>
    </cacheField>
    <cacheField name="Discharge Month" numFmtId="0">
      <sharedItems count="3">
        <s v="May"/>
        <s v="April"/>
        <s v="June"/>
      </sharedItems>
    </cacheField>
    <cacheField name="Discharge Day" numFmtId="0">
      <sharedItems count="7">
        <s v="Monday"/>
        <s v="Thursday"/>
        <s v="Sunday"/>
        <s v="Tuesday"/>
        <s v="Saturday"/>
        <s v="Friday"/>
        <s v="Wednesday"/>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
  <r>
    <x v="0"/>
    <n v="10"/>
    <x v="0"/>
    <x v="0"/>
    <d v="2024-05-11T00:00:00"/>
    <d v="2024-05-13T00:00:00"/>
    <n v="2"/>
    <x v="0"/>
    <n v="1"/>
    <x v="0"/>
    <x v="0"/>
    <x v="0"/>
    <x v="0"/>
    <n v="435"/>
    <n v="6"/>
    <x v="0"/>
    <x v="0"/>
    <x v="0"/>
    <x v="0"/>
  </r>
  <r>
    <x v="1"/>
    <n v="12"/>
    <x v="0"/>
    <x v="1"/>
    <d v="2024-05-18T00:00:00"/>
    <d v="2024-05-20T00:00:00"/>
    <n v="2"/>
    <x v="1"/>
    <n v="2"/>
    <x v="0"/>
    <x v="0"/>
    <x v="1"/>
    <x v="0"/>
    <n v="428"/>
    <n v="6"/>
    <x v="0"/>
    <x v="0"/>
    <x v="0"/>
    <x v="0"/>
  </r>
  <r>
    <x v="0"/>
    <n v="12"/>
    <x v="0"/>
    <x v="1"/>
    <d v="2024-04-03T00:00:00"/>
    <d v="2024-04-04T00:00:00"/>
    <n v="1"/>
    <x v="2"/>
    <n v="3"/>
    <x v="0"/>
    <x v="0"/>
    <x v="0"/>
    <x v="0"/>
    <n v="474"/>
    <n v="3"/>
    <x v="1"/>
    <x v="1"/>
    <x v="1"/>
    <x v="1"/>
  </r>
  <r>
    <x v="2"/>
    <n v="14"/>
    <x v="1"/>
    <x v="0"/>
    <d v="2024-04-02T00:00:00"/>
    <d v="2024-04-11T00:00:00"/>
    <n v="9"/>
    <x v="1"/>
    <n v="4"/>
    <x v="0"/>
    <x v="0"/>
    <x v="2"/>
    <x v="0"/>
    <n v="467"/>
    <n v="2"/>
    <x v="2"/>
    <x v="1"/>
    <x v="1"/>
    <x v="1"/>
  </r>
  <r>
    <x v="0"/>
    <n v="38"/>
    <x v="1"/>
    <x v="2"/>
    <d v="2024-05-08T00:00:00"/>
    <d v="2024-05-13T00:00:00"/>
    <n v="5"/>
    <x v="3"/>
    <n v="5"/>
    <x v="1"/>
    <x v="0"/>
    <x v="0"/>
    <x v="0"/>
    <n v="435"/>
    <n v="3"/>
    <x v="1"/>
    <x v="0"/>
    <x v="0"/>
    <x v="0"/>
  </r>
  <r>
    <x v="3"/>
    <n v="31"/>
    <x v="0"/>
    <x v="3"/>
    <d v="2024-04-10T00:00:00"/>
    <d v="2024-04-14T00:00:00"/>
    <n v="4"/>
    <x v="4"/>
    <n v="6"/>
    <x v="1"/>
    <x v="0"/>
    <x v="2"/>
    <x v="1"/>
    <n v="464"/>
    <n v="3"/>
    <x v="1"/>
    <x v="1"/>
    <x v="1"/>
    <x v="2"/>
  </r>
  <r>
    <x v="3"/>
    <n v="51"/>
    <x v="0"/>
    <x v="4"/>
    <d v="2024-04-23T00:00:00"/>
    <d v="2024-05-07T00:00:00"/>
    <n v="14"/>
    <x v="1"/>
    <n v="7"/>
    <x v="1"/>
    <x v="0"/>
    <x v="2"/>
    <x v="0"/>
    <n v="441"/>
    <n v="2"/>
    <x v="2"/>
    <x v="1"/>
    <x v="0"/>
    <x v="3"/>
  </r>
  <r>
    <x v="4"/>
    <n v="28"/>
    <x v="1"/>
    <x v="4"/>
    <d v="2024-05-05T00:00:00"/>
    <d v="2024-05-07T00:00:00"/>
    <n v="2"/>
    <x v="2"/>
    <n v="8"/>
    <x v="1"/>
    <x v="0"/>
    <x v="2"/>
    <x v="0"/>
    <n v="441"/>
    <n v="7"/>
    <x v="3"/>
    <x v="0"/>
    <x v="0"/>
    <x v="3"/>
  </r>
  <r>
    <x v="3"/>
    <n v="42"/>
    <x v="0"/>
    <x v="5"/>
    <d v="2024-05-27T00:00:00"/>
    <d v="2024-06-10T00:00:00"/>
    <n v="14"/>
    <x v="0"/>
    <n v="9"/>
    <x v="1"/>
    <x v="0"/>
    <x v="2"/>
    <x v="0"/>
    <n v="407"/>
    <n v="1"/>
    <x v="4"/>
    <x v="0"/>
    <x v="2"/>
    <x v="0"/>
  </r>
  <r>
    <x v="0"/>
    <n v="47"/>
    <x v="0"/>
    <x v="3"/>
    <d v="2024-05-20T00:00:00"/>
    <d v="2024-05-25T00:00:00"/>
    <n v="5"/>
    <x v="3"/>
    <n v="10"/>
    <x v="1"/>
    <x v="0"/>
    <x v="0"/>
    <x v="0"/>
    <n v="423"/>
    <n v="1"/>
    <x v="4"/>
    <x v="0"/>
    <x v="0"/>
    <x v="4"/>
  </r>
  <r>
    <x v="3"/>
    <n v="38"/>
    <x v="1"/>
    <x v="2"/>
    <d v="2024-04-30T00:00:00"/>
    <d v="2024-05-11T00:00:00"/>
    <n v="11"/>
    <x v="0"/>
    <n v="11"/>
    <x v="1"/>
    <x v="0"/>
    <x v="2"/>
    <x v="0"/>
    <n v="437"/>
    <n v="2"/>
    <x v="2"/>
    <x v="1"/>
    <x v="0"/>
    <x v="4"/>
  </r>
  <r>
    <x v="1"/>
    <n v="27"/>
    <x v="0"/>
    <x v="1"/>
    <d v="2024-05-13T00:00:00"/>
    <d v="2024-05-13T00:00:00"/>
    <n v="0"/>
    <x v="0"/>
    <n v="12"/>
    <x v="1"/>
    <x v="0"/>
    <x v="1"/>
    <x v="1"/>
    <n v="435"/>
    <n v="1"/>
    <x v="4"/>
    <x v="0"/>
    <x v="0"/>
    <x v="0"/>
  </r>
  <r>
    <x v="4"/>
    <n v="52"/>
    <x v="0"/>
    <x v="4"/>
    <d v="2024-04-11T00:00:00"/>
    <d v="2024-04-19T00:00:00"/>
    <n v="8"/>
    <x v="3"/>
    <n v="13"/>
    <x v="1"/>
    <x v="0"/>
    <x v="2"/>
    <x v="0"/>
    <n v="459"/>
    <n v="4"/>
    <x v="5"/>
    <x v="1"/>
    <x v="1"/>
    <x v="5"/>
  </r>
  <r>
    <x v="0"/>
    <n v="47"/>
    <x v="0"/>
    <x v="2"/>
    <d v="2024-05-24T00:00:00"/>
    <d v="2024-06-06T00:00:00"/>
    <n v="13"/>
    <x v="1"/>
    <n v="14"/>
    <x v="1"/>
    <x v="0"/>
    <x v="0"/>
    <x v="1"/>
    <n v="411"/>
    <n v="5"/>
    <x v="6"/>
    <x v="0"/>
    <x v="2"/>
    <x v="1"/>
  </r>
  <r>
    <x v="2"/>
    <n v="90"/>
    <x v="1"/>
    <x v="0"/>
    <d v="2024-04-18T00:00:00"/>
    <d v="2024-04-20T00:00:00"/>
    <n v="2"/>
    <x v="1"/>
    <n v="15"/>
    <x v="1"/>
    <x v="0"/>
    <x v="2"/>
    <x v="0"/>
    <n v="458"/>
    <n v="4"/>
    <x v="5"/>
    <x v="1"/>
    <x v="1"/>
    <x v="4"/>
  </r>
  <r>
    <x v="4"/>
    <n v="36"/>
    <x v="1"/>
    <x v="0"/>
    <d v="2024-04-26T00:00:00"/>
    <d v="2024-05-07T00:00:00"/>
    <n v="11"/>
    <x v="0"/>
    <n v="16"/>
    <x v="1"/>
    <x v="0"/>
    <x v="2"/>
    <x v="0"/>
    <n v="441"/>
    <n v="5"/>
    <x v="6"/>
    <x v="1"/>
    <x v="0"/>
    <x v="3"/>
  </r>
  <r>
    <x v="5"/>
    <n v="51"/>
    <x v="1"/>
    <x v="1"/>
    <d v="2024-05-18T00:00:00"/>
    <d v="2024-05-27T00:00:00"/>
    <n v="9"/>
    <x v="1"/>
    <n v="17"/>
    <x v="1"/>
    <x v="0"/>
    <x v="1"/>
    <x v="0"/>
    <n v="421"/>
    <n v="6"/>
    <x v="0"/>
    <x v="0"/>
    <x v="0"/>
    <x v="0"/>
  </r>
  <r>
    <x v="2"/>
    <n v="83"/>
    <x v="1"/>
    <x v="5"/>
    <d v="2024-04-24T00:00:00"/>
    <d v="2024-04-28T00:00:00"/>
    <n v="4"/>
    <x v="4"/>
    <n v="18"/>
    <x v="1"/>
    <x v="0"/>
    <x v="2"/>
    <x v="1"/>
    <n v="450"/>
    <n v="3"/>
    <x v="1"/>
    <x v="1"/>
    <x v="1"/>
    <x v="2"/>
  </r>
  <r>
    <x v="2"/>
    <n v="38"/>
    <x v="1"/>
    <x v="1"/>
    <d v="2024-05-26T00:00:00"/>
    <d v="2024-05-26T00:00:00"/>
    <n v="0"/>
    <x v="4"/>
    <n v="19"/>
    <x v="1"/>
    <x v="0"/>
    <x v="2"/>
    <x v="1"/>
    <n v="422"/>
    <n v="7"/>
    <x v="3"/>
    <x v="0"/>
    <x v="0"/>
    <x v="2"/>
  </r>
  <r>
    <x v="5"/>
    <n v="10"/>
    <x v="1"/>
    <x v="1"/>
    <d v="2024-04-25T00:00:00"/>
    <d v="2024-05-02T00:00:00"/>
    <n v="7"/>
    <x v="4"/>
    <n v="20"/>
    <x v="0"/>
    <x v="0"/>
    <x v="1"/>
    <x v="0"/>
    <n v="446"/>
    <n v="4"/>
    <x v="5"/>
    <x v="1"/>
    <x v="0"/>
    <x v="1"/>
  </r>
  <r>
    <x v="0"/>
    <n v="12"/>
    <x v="1"/>
    <x v="4"/>
    <d v="2024-05-14T00:00:00"/>
    <d v="2024-05-26T00:00:00"/>
    <n v="12"/>
    <x v="3"/>
    <n v="21"/>
    <x v="0"/>
    <x v="1"/>
    <x v="0"/>
    <x v="0"/>
    <n v="422"/>
    <n v="2"/>
    <x v="2"/>
    <x v="0"/>
    <x v="0"/>
    <x v="2"/>
  </r>
  <r>
    <x v="4"/>
    <n v="12"/>
    <x v="1"/>
    <x v="5"/>
    <d v="2024-04-08T00:00:00"/>
    <d v="2024-04-13T00:00:00"/>
    <n v="5"/>
    <x v="3"/>
    <n v="22"/>
    <x v="0"/>
    <x v="0"/>
    <x v="2"/>
    <x v="0"/>
    <n v="465"/>
    <n v="1"/>
    <x v="4"/>
    <x v="1"/>
    <x v="1"/>
    <x v="4"/>
  </r>
  <r>
    <x v="2"/>
    <n v="14"/>
    <x v="0"/>
    <x v="4"/>
    <d v="2024-05-03T00:00:00"/>
    <d v="2024-05-16T00:00:00"/>
    <n v="13"/>
    <x v="3"/>
    <n v="23"/>
    <x v="0"/>
    <x v="1"/>
    <x v="2"/>
    <x v="0"/>
    <n v="432"/>
    <n v="5"/>
    <x v="6"/>
    <x v="0"/>
    <x v="0"/>
    <x v="1"/>
  </r>
  <r>
    <x v="5"/>
    <n v="43"/>
    <x v="0"/>
    <x v="2"/>
    <d v="2024-05-24T00:00:00"/>
    <d v="2024-06-04T00:00:00"/>
    <n v="11"/>
    <x v="0"/>
    <n v="24"/>
    <x v="1"/>
    <x v="0"/>
    <x v="1"/>
    <x v="1"/>
    <n v="413"/>
    <n v="5"/>
    <x v="6"/>
    <x v="0"/>
    <x v="2"/>
    <x v="3"/>
  </r>
  <r>
    <x v="5"/>
    <n v="18"/>
    <x v="1"/>
    <x v="3"/>
    <d v="2024-05-05T00:00:00"/>
    <d v="2024-05-18T00:00:00"/>
    <n v="13"/>
    <x v="4"/>
    <n v="25"/>
    <x v="0"/>
    <x v="0"/>
    <x v="1"/>
    <x v="0"/>
    <n v="430"/>
    <n v="7"/>
    <x v="3"/>
    <x v="0"/>
    <x v="0"/>
    <x v="4"/>
  </r>
  <r>
    <x v="3"/>
    <n v="48"/>
    <x v="0"/>
    <x v="0"/>
    <d v="2024-04-08T00:00:00"/>
    <d v="2024-04-14T00:00:00"/>
    <n v="6"/>
    <x v="2"/>
    <n v="26"/>
    <x v="1"/>
    <x v="0"/>
    <x v="2"/>
    <x v="0"/>
    <n v="464"/>
    <n v="1"/>
    <x v="4"/>
    <x v="1"/>
    <x v="1"/>
    <x v="2"/>
  </r>
  <r>
    <x v="0"/>
    <n v="80"/>
    <x v="0"/>
    <x v="1"/>
    <d v="2024-05-31T00:00:00"/>
    <d v="2024-06-02T00:00:00"/>
    <n v="2"/>
    <x v="0"/>
    <n v="27"/>
    <x v="1"/>
    <x v="0"/>
    <x v="0"/>
    <x v="0"/>
    <n v="415"/>
    <n v="5"/>
    <x v="6"/>
    <x v="0"/>
    <x v="2"/>
    <x v="2"/>
  </r>
  <r>
    <x v="4"/>
    <n v="88"/>
    <x v="0"/>
    <x v="2"/>
    <d v="2024-04-09T00:00:00"/>
    <d v="2024-04-20T00:00:00"/>
    <n v="11"/>
    <x v="2"/>
    <n v="28"/>
    <x v="1"/>
    <x v="0"/>
    <x v="2"/>
    <x v="0"/>
    <n v="458"/>
    <n v="2"/>
    <x v="2"/>
    <x v="1"/>
    <x v="1"/>
    <x v="4"/>
  </r>
  <r>
    <x v="4"/>
    <n v="45"/>
    <x v="0"/>
    <x v="4"/>
    <d v="2024-05-26T00:00:00"/>
    <d v="2024-06-05T00:00:00"/>
    <n v="10"/>
    <x v="3"/>
    <n v="29"/>
    <x v="1"/>
    <x v="0"/>
    <x v="2"/>
    <x v="0"/>
    <n v="412"/>
    <n v="7"/>
    <x v="3"/>
    <x v="0"/>
    <x v="2"/>
    <x v="6"/>
  </r>
  <r>
    <x v="1"/>
    <n v="65"/>
    <x v="1"/>
    <x v="1"/>
    <d v="2024-04-26T00:00:00"/>
    <d v="2024-05-07T00:00:00"/>
    <n v="11"/>
    <x v="1"/>
    <n v="30"/>
    <x v="1"/>
    <x v="0"/>
    <x v="1"/>
    <x v="0"/>
    <n v="441"/>
    <n v="5"/>
    <x v="6"/>
    <x v="1"/>
    <x v="0"/>
    <x v="3"/>
  </r>
  <r>
    <x v="2"/>
    <n v="26"/>
    <x v="1"/>
    <x v="5"/>
    <d v="2024-04-08T00:00:00"/>
    <d v="2024-04-12T00:00:00"/>
    <n v="4"/>
    <x v="2"/>
    <n v="31"/>
    <x v="1"/>
    <x v="0"/>
    <x v="2"/>
    <x v="0"/>
    <n v="466"/>
    <n v="1"/>
    <x v="4"/>
    <x v="1"/>
    <x v="1"/>
    <x v="5"/>
  </r>
  <r>
    <x v="5"/>
    <n v="46"/>
    <x v="0"/>
    <x v="5"/>
    <d v="2024-05-06T00:00:00"/>
    <d v="2024-05-10T00:00:00"/>
    <n v="4"/>
    <x v="4"/>
    <n v="32"/>
    <x v="1"/>
    <x v="0"/>
    <x v="1"/>
    <x v="0"/>
    <n v="438"/>
    <n v="1"/>
    <x v="4"/>
    <x v="0"/>
    <x v="0"/>
    <x v="5"/>
  </r>
  <r>
    <x v="0"/>
    <n v="60"/>
    <x v="0"/>
    <x v="1"/>
    <d v="2024-04-15T00:00:00"/>
    <d v="2024-04-17T00:00:00"/>
    <n v="2"/>
    <x v="0"/>
    <n v="33"/>
    <x v="1"/>
    <x v="0"/>
    <x v="0"/>
    <x v="0"/>
    <n v="461"/>
    <n v="1"/>
    <x v="4"/>
    <x v="1"/>
    <x v="1"/>
    <x v="6"/>
  </r>
  <r>
    <x v="4"/>
    <n v="45"/>
    <x v="0"/>
    <x v="4"/>
    <d v="2024-04-18T00:00:00"/>
    <d v="2024-04-29T00:00:00"/>
    <n v="11"/>
    <x v="2"/>
    <n v="34"/>
    <x v="1"/>
    <x v="0"/>
    <x v="2"/>
    <x v="0"/>
    <n v="449"/>
    <n v="4"/>
    <x v="5"/>
    <x v="1"/>
    <x v="1"/>
    <x v="0"/>
  </r>
  <r>
    <x v="2"/>
    <n v="78"/>
    <x v="1"/>
    <x v="0"/>
    <d v="2024-05-07T00:00:00"/>
    <d v="2024-05-15T00:00:00"/>
    <n v="8"/>
    <x v="4"/>
    <n v="35"/>
    <x v="1"/>
    <x v="0"/>
    <x v="2"/>
    <x v="1"/>
    <n v="433"/>
    <n v="2"/>
    <x v="2"/>
    <x v="0"/>
    <x v="0"/>
    <x v="6"/>
  </r>
  <r>
    <x v="4"/>
    <n v="63"/>
    <x v="1"/>
    <x v="3"/>
    <d v="2024-04-07T00:00:00"/>
    <d v="2024-04-18T00:00:00"/>
    <n v="11"/>
    <x v="1"/>
    <n v="36"/>
    <x v="1"/>
    <x v="0"/>
    <x v="2"/>
    <x v="0"/>
    <n v="460"/>
    <n v="7"/>
    <x v="3"/>
    <x v="1"/>
    <x v="1"/>
    <x v="1"/>
  </r>
  <r>
    <x v="0"/>
    <n v="30"/>
    <x v="0"/>
    <x v="3"/>
    <d v="2024-05-26T00:00:00"/>
    <d v="2024-06-07T00:00:00"/>
    <n v="12"/>
    <x v="3"/>
    <n v="37"/>
    <x v="1"/>
    <x v="0"/>
    <x v="0"/>
    <x v="0"/>
    <n v="410"/>
    <n v="7"/>
    <x v="3"/>
    <x v="0"/>
    <x v="2"/>
    <x v="5"/>
  </r>
  <r>
    <x v="0"/>
    <n v="49"/>
    <x v="0"/>
    <x v="0"/>
    <d v="2024-05-22T00:00:00"/>
    <d v="2024-06-05T00:00:00"/>
    <n v="14"/>
    <x v="2"/>
    <n v="38"/>
    <x v="1"/>
    <x v="0"/>
    <x v="0"/>
    <x v="0"/>
    <n v="412"/>
    <n v="3"/>
    <x v="1"/>
    <x v="0"/>
    <x v="2"/>
    <x v="6"/>
  </r>
  <r>
    <x v="4"/>
    <n v="41"/>
    <x v="1"/>
    <x v="3"/>
    <d v="2024-04-29T00:00:00"/>
    <d v="2024-05-02T00:00:00"/>
    <n v="3"/>
    <x v="0"/>
    <n v="39"/>
    <x v="1"/>
    <x v="0"/>
    <x v="2"/>
    <x v="0"/>
    <n v="446"/>
    <n v="1"/>
    <x v="4"/>
    <x v="1"/>
    <x v="0"/>
    <x v="1"/>
  </r>
  <r>
    <x v="4"/>
    <n v="88"/>
    <x v="0"/>
    <x v="5"/>
    <d v="2024-05-26T00:00:00"/>
    <d v="2024-05-28T00:00:00"/>
    <n v="2"/>
    <x v="2"/>
    <n v="40"/>
    <x v="1"/>
    <x v="0"/>
    <x v="2"/>
    <x v="0"/>
    <n v="420"/>
    <n v="7"/>
    <x v="3"/>
    <x v="0"/>
    <x v="0"/>
    <x v="3"/>
  </r>
  <r>
    <x v="0"/>
    <n v="48"/>
    <x v="0"/>
    <x v="3"/>
    <d v="2024-05-24T00:00:00"/>
    <d v="2024-05-25T00:00:00"/>
    <n v="1"/>
    <x v="1"/>
    <n v="41"/>
    <x v="1"/>
    <x v="0"/>
    <x v="0"/>
    <x v="1"/>
    <n v="423"/>
    <n v="5"/>
    <x v="6"/>
    <x v="0"/>
    <x v="0"/>
    <x v="4"/>
  </r>
  <r>
    <x v="4"/>
    <n v="25"/>
    <x v="0"/>
    <x v="3"/>
    <d v="2024-05-01T00:00:00"/>
    <d v="2024-05-05T00:00:00"/>
    <n v="4"/>
    <x v="4"/>
    <n v="42"/>
    <x v="1"/>
    <x v="0"/>
    <x v="2"/>
    <x v="1"/>
    <n v="443"/>
    <n v="3"/>
    <x v="1"/>
    <x v="0"/>
    <x v="0"/>
    <x v="2"/>
  </r>
  <r>
    <x v="4"/>
    <n v="54"/>
    <x v="1"/>
    <x v="4"/>
    <d v="2024-04-25T00:00:00"/>
    <d v="2024-04-30T00:00:00"/>
    <n v="5"/>
    <x v="2"/>
    <n v="43"/>
    <x v="1"/>
    <x v="0"/>
    <x v="2"/>
    <x v="0"/>
    <n v="448"/>
    <n v="4"/>
    <x v="5"/>
    <x v="1"/>
    <x v="1"/>
    <x v="3"/>
  </r>
  <r>
    <x v="4"/>
    <n v="37"/>
    <x v="0"/>
    <x v="2"/>
    <d v="2024-05-13T00:00:00"/>
    <d v="2024-05-25T00:00:00"/>
    <n v="12"/>
    <x v="0"/>
    <n v="44"/>
    <x v="1"/>
    <x v="0"/>
    <x v="2"/>
    <x v="0"/>
    <n v="423"/>
    <n v="1"/>
    <x v="4"/>
    <x v="0"/>
    <x v="0"/>
    <x v="4"/>
  </r>
  <r>
    <x v="1"/>
    <n v="87"/>
    <x v="0"/>
    <x v="4"/>
    <d v="2024-04-04T00:00:00"/>
    <d v="2024-04-14T00:00:00"/>
    <n v="10"/>
    <x v="3"/>
    <n v="45"/>
    <x v="1"/>
    <x v="0"/>
    <x v="1"/>
    <x v="1"/>
    <n v="464"/>
    <n v="4"/>
    <x v="5"/>
    <x v="1"/>
    <x v="1"/>
    <x v="2"/>
  </r>
  <r>
    <x v="5"/>
    <n v="79"/>
    <x v="0"/>
    <x v="5"/>
    <d v="2024-04-04T00:00:00"/>
    <d v="2024-04-05T00:00:00"/>
    <n v="1"/>
    <x v="2"/>
    <n v="46"/>
    <x v="1"/>
    <x v="0"/>
    <x v="1"/>
    <x v="0"/>
    <n v="473"/>
    <n v="4"/>
    <x v="5"/>
    <x v="1"/>
    <x v="1"/>
    <x v="5"/>
  </r>
  <r>
    <x v="2"/>
    <n v="26"/>
    <x v="0"/>
    <x v="4"/>
    <d v="2024-04-06T00:00:00"/>
    <d v="2024-04-20T00:00:00"/>
    <n v="14"/>
    <x v="0"/>
    <n v="47"/>
    <x v="1"/>
    <x v="0"/>
    <x v="2"/>
    <x v="0"/>
    <n v="458"/>
    <n v="6"/>
    <x v="0"/>
    <x v="1"/>
    <x v="1"/>
    <x v="4"/>
  </r>
  <r>
    <x v="5"/>
    <n v="49"/>
    <x v="0"/>
    <x v="1"/>
    <d v="2024-04-26T00:00:00"/>
    <d v="2024-04-28T00:00:00"/>
    <n v="2"/>
    <x v="4"/>
    <n v="48"/>
    <x v="1"/>
    <x v="0"/>
    <x v="1"/>
    <x v="0"/>
    <n v="450"/>
    <n v="5"/>
    <x v="6"/>
    <x v="1"/>
    <x v="1"/>
    <x v="2"/>
  </r>
  <r>
    <x v="5"/>
    <n v="90"/>
    <x v="1"/>
    <x v="2"/>
    <d v="2024-04-27T00:00:00"/>
    <d v="2024-05-08T00:00:00"/>
    <n v="11"/>
    <x v="0"/>
    <n v="49"/>
    <x v="1"/>
    <x v="0"/>
    <x v="1"/>
    <x v="1"/>
    <n v="440"/>
    <n v="6"/>
    <x v="0"/>
    <x v="1"/>
    <x v="0"/>
    <x v="6"/>
  </r>
  <r>
    <x v="3"/>
    <n v="48"/>
    <x v="1"/>
    <x v="0"/>
    <d v="2024-05-13T00:00:00"/>
    <d v="2024-05-25T00:00:00"/>
    <n v="12"/>
    <x v="0"/>
    <n v="50"/>
    <x v="1"/>
    <x v="0"/>
    <x v="2"/>
    <x v="0"/>
    <n v="423"/>
    <n v="1"/>
    <x v="4"/>
    <x v="0"/>
    <x v="0"/>
    <x v="4"/>
  </r>
  <r>
    <x v="3"/>
    <n v="76"/>
    <x v="1"/>
    <x v="5"/>
    <d v="2024-05-13T00:00:00"/>
    <d v="2024-05-24T00:00:00"/>
    <n v="11"/>
    <x v="4"/>
    <n v="51"/>
    <x v="1"/>
    <x v="0"/>
    <x v="2"/>
    <x v="1"/>
    <n v="424"/>
    <n v="1"/>
    <x v="4"/>
    <x v="0"/>
    <x v="0"/>
    <x v="5"/>
  </r>
  <r>
    <x v="5"/>
    <n v="30"/>
    <x v="0"/>
    <x v="1"/>
    <d v="2024-04-30T00:00:00"/>
    <d v="2024-05-10T00:00:00"/>
    <n v="10"/>
    <x v="0"/>
    <n v="52"/>
    <x v="1"/>
    <x v="0"/>
    <x v="1"/>
    <x v="1"/>
    <n v="438"/>
    <n v="2"/>
    <x v="2"/>
    <x v="1"/>
    <x v="0"/>
    <x v="5"/>
  </r>
  <r>
    <x v="2"/>
    <n v="62"/>
    <x v="0"/>
    <x v="0"/>
    <d v="2024-05-03T00:00:00"/>
    <d v="2024-05-08T00:00:00"/>
    <n v="0"/>
    <x v="3"/>
    <n v="53"/>
    <x v="1"/>
    <x v="0"/>
    <x v="2"/>
    <x v="0"/>
    <n v="440"/>
    <n v="5"/>
    <x v="6"/>
    <x v="0"/>
    <x v="0"/>
    <x v="6"/>
  </r>
  <r>
    <x v="4"/>
    <n v="87"/>
    <x v="1"/>
    <x v="1"/>
    <d v="2024-04-19T00:00:00"/>
    <d v="2024-04-22T00:00:00"/>
    <n v="3"/>
    <x v="2"/>
    <n v="54"/>
    <x v="1"/>
    <x v="0"/>
    <x v="2"/>
    <x v="0"/>
    <n v="456"/>
    <n v="5"/>
    <x v="6"/>
    <x v="1"/>
    <x v="1"/>
    <x v="0"/>
  </r>
  <r>
    <x v="5"/>
    <n v="56"/>
    <x v="0"/>
    <x v="0"/>
    <d v="2024-04-01T00:00:00"/>
    <d v="2024-04-12T00:00:00"/>
    <n v="11"/>
    <x v="3"/>
    <n v="55"/>
    <x v="1"/>
    <x v="0"/>
    <x v="1"/>
    <x v="1"/>
    <n v="466"/>
    <n v="1"/>
    <x v="4"/>
    <x v="1"/>
    <x v="1"/>
    <x v="5"/>
  </r>
  <r>
    <x v="1"/>
    <n v="88"/>
    <x v="0"/>
    <x v="2"/>
    <d v="2024-04-08T00:00:00"/>
    <d v="2024-04-10T00:00:00"/>
    <n v="2"/>
    <x v="3"/>
    <n v="56"/>
    <x v="1"/>
    <x v="0"/>
    <x v="1"/>
    <x v="1"/>
    <n v="468"/>
    <n v="1"/>
    <x v="4"/>
    <x v="1"/>
    <x v="1"/>
    <x v="6"/>
  </r>
  <r>
    <x v="1"/>
    <n v="61"/>
    <x v="0"/>
    <x v="4"/>
    <d v="2024-05-09T00:00:00"/>
    <d v="2024-05-13T00:00:00"/>
    <n v="4"/>
    <x v="3"/>
    <n v="57"/>
    <x v="1"/>
    <x v="0"/>
    <x v="1"/>
    <x v="1"/>
    <n v="435"/>
    <n v="4"/>
    <x v="5"/>
    <x v="0"/>
    <x v="0"/>
    <x v="0"/>
  </r>
  <r>
    <x v="3"/>
    <n v="24"/>
    <x v="0"/>
    <x v="4"/>
    <d v="2024-05-03T00:00:00"/>
    <d v="2024-05-11T00:00:00"/>
    <n v="8"/>
    <x v="1"/>
    <n v="58"/>
    <x v="1"/>
    <x v="0"/>
    <x v="2"/>
    <x v="0"/>
    <n v="437"/>
    <n v="5"/>
    <x v="6"/>
    <x v="0"/>
    <x v="0"/>
    <x v="4"/>
  </r>
  <r>
    <x v="0"/>
    <n v="18"/>
    <x v="1"/>
    <x v="0"/>
    <d v="2024-05-24T00:00:00"/>
    <d v="2024-05-29T00:00:00"/>
    <n v="5"/>
    <x v="3"/>
    <n v="59"/>
    <x v="0"/>
    <x v="0"/>
    <x v="0"/>
    <x v="0"/>
    <n v="419"/>
    <n v="5"/>
    <x v="6"/>
    <x v="0"/>
    <x v="0"/>
    <x v="6"/>
  </r>
  <r>
    <x v="4"/>
    <n v="88"/>
    <x v="1"/>
    <x v="1"/>
    <d v="2024-04-11T00:00:00"/>
    <d v="2024-04-23T00:00:00"/>
    <n v="12"/>
    <x v="4"/>
    <n v="60"/>
    <x v="1"/>
    <x v="0"/>
    <x v="2"/>
    <x v="1"/>
    <n v="455"/>
    <n v="4"/>
    <x v="5"/>
    <x v="1"/>
    <x v="1"/>
    <x v="3"/>
  </r>
  <r>
    <x v="1"/>
    <n v="37"/>
    <x v="0"/>
    <x v="2"/>
    <d v="2024-04-08T00:00:00"/>
    <d v="2024-04-10T00:00:00"/>
    <n v="2"/>
    <x v="2"/>
    <n v="61"/>
    <x v="1"/>
    <x v="0"/>
    <x v="1"/>
    <x v="0"/>
    <n v="468"/>
    <n v="1"/>
    <x v="4"/>
    <x v="1"/>
    <x v="1"/>
    <x v="6"/>
  </r>
  <r>
    <x v="4"/>
    <n v="34"/>
    <x v="0"/>
    <x v="2"/>
    <d v="2024-05-06T00:00:00"/>
    <d v="2024-05-09T00:00:00"/>
    <n v="3"/>
    <x v="3"/>
    <n v="62"/>
    <x v="1"/>
    <x v="0"/>
    <x v="2"/>
    <x v="0"/>
    <n v="439"/>
    <n v="1"/>
    <x v="4"/>
    <x v="0"/>
    <x v="0"/>
    <x v="1"/>
  </r>
  <r>
    <x v="0"/>
    <n v="63"/>
    <x v="0"/>
    <x v="4"/>
    <d v="2024-05-28T00:00:00"/>
    <d v="2024-06-10T00:00:00"/>
    <n v="13"/>
    <x v="0"/>
    <n v="63"/>
    <x v="1"/>
    <x v="0"/>
    <x v="0"/>
    <x v="0"/>
    <n v="407"/>
    <n v="2"/>
    <x v="2"/>
    <x v="0"/>
    <x v="2"/>
    <x v="0"/>
  </r>
  <r>
    <x v="3"/>
    <n v="89"/>
    <x v="1"/>
    <x v="1"/>
    <d v="2024-05-13T00:00:00"/>
    <d v="2024-05-15T00:00:00"/>
    <n v="2"/>
    <x v="0"/>
    <n v="64"/>
    <x v="1"/>
    <x v="0"/>
    <x v="2"/>
    <x v="0"/>
    <n v="433"/>
    <n v="1"/>
    <x v="4"/>
    <x v="0"/>
    <x v="0"/>
    <x v="6"/>
  </r>
  <r>
    <x v="2"/>
    <n v="40"/>
    <x v="1"/>
    <x v="5"/>
    <d v="2024-05-30T00:00:00"/>
    <d v="2024-06-03T00:00:00"/>
    <n v="4"/>
    <x v="0"/>
    <n v="65"/>
    <x v="1"/>
    <x v="0"/>
    <x v="2"/>
    <x v="0"/>
    <n v="414"/>
    <n v="4"/>
    <x v="5"/>
    <x v="0"/>
    <x v="2"/>
    <x v="0"/>
  </r>
  <r>
    <x v="4"/>
    <n v="49"/>
    <x v="1"/>
    <x v="0"/>
    <d v="2024-05-18T00:00:00"/>
    <d v="2024-05-24T00:00:00"/>
    <n v="6"/>
    <x v="4"/>
    <n v="66"/>
    <x v="1"/>
    <x v="0"/>
    <x v="2"/>
    <x v="1"/>
    <n v="424"/>
    <n v="6"/>
    <x v="0"/>
    <x v="0"/>
    <x v="0"/>
    <x v="5"/>
  </r>
  <r>
    <x v="0"/>
    <n v="78"/>
    <x v="0"/>
    <x v="0"/>
    <d v="2024-04-25T00:00:00"/>
    <d v="2024-05-09T00:00:00"/>
    <n v="14"/>
    <x v="1"/>
    <n v="67"/>
    <x v="1"/>
    <x v="0"/>
    <x v="0"/>
    <x v="1"/>
    <n v="439"/>
    <n v="4"/>
    <x v="5"/>
    <x v="1"/>
    <x v="0"/>
    <x v="1"/>
  </r>
  <r>
    <x v="2"/>
    <n v="46"/>
    <x v="0"/>
    <x v="4"/>
    <d v="2024-04-23T00:00:00"/>
    <d v="2024-04-28T00:00:00"/>
    <n v="5"/>
    <x v="0"/>
    <n v="68"/>
    <x v="1"/>
    <x v="0"/>
    <x v="2"/>
    <x v="0"/>
    <n v="450"/>
    <n v="2"/>
    <x v="2"/>
    <x v="1"/>
    <x v="1"/>
    <x v="2"/>
  </r>
  <r>
    <x v="3"/>
    <n v="26"/>
    <x v="1"/>
    <x v="2"/>
    <d v="2024-04-26T00:00:00"/>
    <d v="2024-05-02T00:00:00"/>
    <n v="6"/>
    <x v="2"/>
    <n v="69"/>
    <x v="1"/>
    <x v="0"/>
    <x v="2"/>
    <x v="0"/>
    <n v="446"/>
    <n v="5"/>
    <x v="6"/>
    <x v="1"/>
    <x v="0"/>
    <x v="1"/>
  </r>
  <r>
    <x v="5"/>
    <n v="60"/>
    <x v="0"/>
    <x v="5"/>
    <d v="2024-04-26T00:00:00"/>
    <d v="2024-05-07T00:00:00"/>
    <n v="11"/>
    <x v="3"/>
    <n v="70"/>
    <x v="1"/>
    <x v="0"/>
    <x v="1"/>
    <x v="1"/>
    <n v="441"/>
    <n v="5"/>
    <x v="6"/>
    <x v="1"/>
    <x v="0"/>
    <x v="3"/>
  </r>
  <r>
    <x v="3"/>
    <n v="22"/>
    <x v="0"/>
    <x v="1"/>
    <d v="2024-04-12T00:00:00"/>
    <d v="2024-04-22T00:00:00"/>
    <n v="10"/>
    <x v="1"/>
    <n v="71"/>
    <x v="1"/>
    <x v="0"/>
    <x v="2"/>
    <x v="0"/>
    <n v="456"/>
    <n v="5"/>
    <x v="6"/>
    <x v="1"/>
    <x v="1"/>
    <x v="0"/>
  </r>
  <r>
    <x v="3"/>
    <n v="73"/>
    <x v="0"/>
    <x v="3"/>
    <d v="2024-04-23T00:00:00"/>
    <d v="2024-05-05T00:00:00"/>
    <n v="12"/>
    <x v="2"/>
    <n v="72"/>
    <x v="1"/>
    <x v="0"/>
    <x v="2"/>
    <x v="0"/>
    <n v="443"/>
    <n v="2"/>
    <x v="2"/>
    <x v="1"/>
    <x v="0"/>
    <x v="2"/>
  </r>
  <r>
    <x v="0"/>
    <n v="73"/>
    <x v="0"/>
    <x v="1"/>
    <d v="2024-04-13T00:00:00"/>
    <d v="2024-04-18T00:00:00"/>
    <n v="5"/>
    <x v="2"/>
    <n v="73"/>
    <x v="1"/>
    <x v="0"/>
    <x v="0"/>
    <x v="0"/>
    <n v="460"/>
    <n v="6"/>
    <x v="0"/>
    <x v="1"/>
    <x v="1"/>
    <x v="1"/>
  </r>
  <r>
    <x v="1"/>
    <n v="43"/>
    <x v="1"/>
    <x v="3"/>
    <d v="2024-05-14T00:00:00"/>
    <d v="2024-05-26T00:00:00"/>
    <n v="12"/>
    <x v="4"/>
    <n v="74"/>
    <x v="1"/>
    <x v="0"/>
    <x v="1"/>
    <x v="0"/>
    <n v="422"/>
    <n v="2"/>
    <x v="2"/>
    <x v="0"/>
    <x v="0"/>
    <x v="2"/>
  </r>
  <r>
    <x v="3"/>
    <n v="58"/>
    <x v="0"/>
    <x v="4"/>
    <d v="2024-05-31T00:00:00"/>
    <d v="2024-06-11T00:00:00"/>
    <n v="11"/>
    <x v="3"/>
    <n v="75"/>
    <x v="1"/>
    <x v="0"/>
    <x v="2"/>
    <x v="0"/>
    <n v="406"/>
    <n v="5"/>
    <x v="6"/>
    <x v="0"/>
    <x v="2"/>
    <x v="3"/>
  </r>
  <r>
    <x v="1"/>
    <n v="70"/>
    <x v="1"/>
    <x v="3"/>
    <d v="2024-05-03T00:00:00"/>
    <d v="2024-05-08T00:00:00"/>
    <n v="5"/>
    <x v="3"/>
    <n v="76"/>
    <x v="1"/>
    <x v="0"/>
    <x v="1"/>
    <x v="1"/>
    <n v="440"/>
    <n v="5"/>
    <x v="6"/>
    <x v="0"/>
    <x v="0"/>
    <x v="6"/>
  </r>
  <r>
    <x v="2"/>
    <n v="71"/>
    <x v="1"/>
    <x v="4"/>
    <d v="2024-05-06T00:00:00"/>
    <d v="2024-05-09T00:00:00"/>
    <n v="0"/>
    <x v="0"/>
    <n v="77"/>
    <x v="1"/>
    <x v="0"/>
    <x v="2"/>
    <x v="0"/>
    <n v="439"/>
    <n v="1"/>
    <x v="4"/>
    <x v="0"/>
    <x v="0"/>
    <x v="1"/>
  </r>
  <r>
    <x v="3"/>
    <n v="69"/>
    <x v="0"/>
    <x v="2"/>
    <d v="2024-05-10T00:00:00"/>
    <d v="2024-05-20T00:00:00"/>
    <n v="10"/>
    <x v="3"/>
    <n v="78"/>
    <x v="1"/>
    <x v="0"/>
    <x v="2"/>
    <x v="0"/>
    <n v="428"/>
    <n v="5"/>
    <x v="6"/>
    <x v="0"/>
    <x v="0"/>
    <x v="0"/>
  </r>
  <r>
    <x v="5"/>
    <n v="59"/>
    <x v="1"/>
    <x v="3"/>
    <d v="2024-04-14T00:00:00"/>
    <d v="2024-04-21T00:00:00"/>
    <n v="7"/>
    <x v="1"/>
    <n v="79"/>
    <x v="1"/>
    <x v="0"/>
    <x v="1"/>
    <x v="0"/>
    <n v="457"/>
    <n v="7"/>
    <x v="3"/>
    <x v="1"/>
    <x v="1"/>
    <x v="2"/>
  </r>
  <r>
    <x v="5"/>
    <n v="78"/>
    <x v="0"/>
    <x v="4"/>
    <d v="2024-05-14T00:00:00"/>
    <d v="2024-05-18T00:00:00"/>
    <n v="4"/>
    <x v="4"/>
    <n v="80"/>
    <x v="1"/>
    <x v="0"/>
    <x v="1"/>
    <x v="0"/>
    <n v="430"/>
    <n v="2"/>
    <x v="2"/>
    <x v="0"/>
    <x v="0"/>
    <x v="4"/>
  </r>
  <r>
    <x v="1"/>
    <n v="60"/>
    <x v="0"/>
    <x v="0"/>
    <d v="2024-04-19T00:00:00"/>
    <d v="2024-04-28T00:00:00"/>
    <n v="9"/>
    <x v="3"/>
    <n v="81"/>
    <x v="1"/>
    <x v="0"/>
    <x v="1"/>
    <x v="1"/>
    <n v="450"/>
    <n v="5"/>
    <x v="6"/>
    <x v="1"/>
    <x v="1"/>
    <x v="2"/>
  </r>
  <r>
    <x v="2"/>
    <n v="36"/>
    <x v="0"/>
    <x v="5"/>
    <d v="2024-04-15T00:00:00"/>
    <d v="2024-04-28T00:00:00"/>
    <n v="13"/>
    <x v="0"/>
    <n v="82"/>
    <x v="1"/>
    <x v="0"/>
    <x v="2"/>
    <x v="0"/>
    <n v="450"/>
    <n v="1"/>
    <x v="4"/>
    <x v="1"/>
    <x v="1"/>
    <x v="2"/>
  </r>
  <r>
    <x v="0"/>
    <n v="76"/>
    <x v="1"/>
    <x v="4"/>
    <d v="2024-05-01T00:00:00"/>
    <d v="2024-05-11T00:00:00"/>
    <n v="10"/>
    <x v="2"/>
    <n v="83"/>
    <x v="1"/>
    <x v="0"/>
    <x v="0"/>
    <x v="0"/>
    <n v="437"/>
    <n v="3"/>
    <x v="1"/>
    <x v="0"/>
    <x v="0"/>
    <x v="4"/>
  </r>
  <r>
    <x v="1"/>
    <n v="67"/>
    <x v="1"/>
    <x v="3"/>
    <d v="2024-04-13T00:00:00"/>
    <d v="2024-04-25T00:00:00"/>
    <n v="12"/>
    <x v="0"/>
    <n v="84"/>
    <x v="1"/>
    <x v="0"/>
    <x v="1"/>
    <x v="1"/>
    <n v="453"/>
    <n v="6"/>
    <x v="0"/>
    <x v="1"/>
    <x v="1"/>
    <x v="1"/>
  </r>
  <r>
    <x v="1"/>
    <n v="18"/>
    <x v="0"/>
    <x v="3"/>
    <d v="2024-04-10T00:00:00"/>
    <d v="2024-04-21T00:00:00"/>
    <n v="11"/>
    <x v="0"/>
    <n v="85"/>
    <x v="0"/>
    <x v="0"/>
    <x v="1"/>
    <x v="1"/>
    <n v="457"/>
    <n v="3"/>
    <x v="1"/>
    <x v="1"/>
    <x v="1"/>
    <x v="2"/>
  </r>
  <r>
    <x v="1"/>
    <n v="84"/>
    <x v="1"/>
    <x v="5"/>
    <d v="2024-04-12T00:00:00"/>
    <d v="2024-04-25T00:00:00"/>
    <n v="13"/>
    <x v="2"/>
    <n v="86"/>
    <x v="1"/>
    <x v="0"/>
    <x v="1"/>
    <x v="0"/>
    <n v="453"/>
    <n v="5"/>
    <x v="6"/>
    <x v="1"/>
    <x v="1"/>
    <x v="1"/>
  </r>
  <r>
    <x v="0"/>
    <n v="76"/>
    <x v="0"/>
    <x v="3"/>
    <d v="2024-04-16T00:00:00"/>
    <d v="2024-04-30T00:00:00"/>
    <n v="14"/>
    <x v="2"/>
    <n v="87"/>
    <x v="1"/>
    <x v="0"/>
    <x v="0"/>
    <x v="0"/>
    <n v="448"/>
    <n v="2"/>
    <x v="2"/>
    <x v="1"/>
    <x v="1"/>
    <x v="3"/>
  </r>
  <r>
    <x v="3"/>
    <n v="74"/>
    <x v="1"/>
    <x v="1"/>
    <d v="2024-05-06T00:00:00"/>
    <d v="2024-05-16T00:00:00"/>
    <n v="10"/>
    <x v="1"/>
    <n v="88"/>
    <x v="1"/>
    <x v="0"/>
    <x v="2"/>
    <x v="0"/>
    <n v="432"/>
    <n v="1"/>
    <x v="4"/>
    <x v="0"/>
    <x v="0"/>
    <x v="1"/>
  </r>
  <r>
    <x v="1"/>
    <n v="78"/>
    <x v="1"/>
    <x v="2"/>
    <d v="2024-05-28T00:00:00"/>
    <d v="2024-05-31T00:00:00"/>
    <n v="3"/>
    <x v="0"/>
    <n v="89"/>
    <x v="1"/>
    <x v="0"/>
    <x v="1"/>
    <x v="1"/>
    <n v="417"/>
    <n v="2"/>
    <x v="2"/>
    <x v="0"/>
    <x v="0"/>
    <x v="5"/>
  </r>
  <r>
    <x v="3"/>
    <n v="84"/>
    <x v="1"/>
    <x v="4"/>
    <d v="2024-05-24T00:00:00"/>
    <d v="2024-06-04T00:00:00"/>
    <n v="11"/>
    <x v="0"/>
    <n v="90"/>
    <x v="1"/>
    <x v="0"/>
    <x v="2"/>
    <x v="0"/>
    <n v="413"/>
    <n v="5"/>
    <x v="6"/>
    <x v="0"/>
    <x v="2"/>
    <x v="3"/>
  </r>
  <r>
    <x v="0"/>
    <n v="54"/>
    <x v="0"/>
    <x v="2"/>
    <d v="2024-04-18T00:00:00"/>
    <d v="2024-04-26T00:00:00"/>
    <n v="8"/>
    <x v="3"/>
    <n v="91"/>
    <x v="1"/>
    <x v="0"/>
    <x v="0"/>
    <x v="0"/>
    <n v="452"/>
    <n v="4"/>
    <x v="5"/>
    <x v="1"/>
    <x v="1"/>
    <x v="5"/>
  </r>
  <r>
    <x v="0"/>
    <n v="35"/>
    <x v="0"/>
    <x v="0"/>
    <d v="2024-04-21T00:00:00"/>
    <d v="2024-04-30T00:00:00"/>
    <n v="9"/>
    <x v="1"/>
    <n v="92"/>
    <x v="1"/>
    <x v="0"/>
    <x v="0"/>
    <x v="1"/>
    <n v="448"/>
    <n v="7"/>
    <x v="3"/>
    <x v="1"/>
    <x v="1"/>
    <x v="3"/>
  </r>
  <r>
    <x v="1"/>
    <n v="45"/>
    <x v="0"/>
    <x v="3"/>
    <d v="2024-05-15T00:00:00"/>
    <d v="2024-05-18T00:00:00"/>
    <n v="0"/>
    <x v="1"/>
    <n v="93"/>
    <x v="1"/>
    <x v="0"/>
    <x v="1"/>
    <x v="0"/>
    <n v="430"/>
    <n v="3"/>
    <x v="1"/>
    <x v="0"/>
    <x v="0"/>
    <x v="4"/>
  </r>
  <r>
    <x v="4"/>
    <n v="71"/>
    <x v="0"/>
    <x v="0"/>
    <d v="2024-04-22T00:00:00"/>
    <d v="2024-05-01T00:00:00"/>
    <n v="9"/>
    <x v="1"/>
    <n v="94"/>
    <x v="1"/>
    <x v="0"/>
    <x v="2"/>
    <x v="0"/>
    <n v="447"/>
    <n v="1"/>
    <x v="4"/>
    <x v="1"/>
    <x v="0"/>
    <x v="6"/>
  </r>
  <r>
    <x v="5"/>
    <n v="20"/>
    <x v="1"/>
    <x v="3"/>
    <d v="2024-04-25T00:00:00"/>
    <d v="2024-05-08T00:00:00"/>
    <n v="13"/>
    <x v="4"/>
    <n v="95"/>
    <x v="1"/>
    <x v="0"/>
    <x v="1"/>
    <x v="0"/>
    <n v="440"/>
    <n v="4"/>
    <x v="5"/>
    <x v="1"/>
    <x v="0"/>
    <x v="6"/>
  </r>
  <r>
    <x v="3"/>
    <n v="67"/>
    <x v="1"/>
    <x v="1"/>
    <d v="2024-05-31T00:00:00"/>
    <d v="2024-06-06T00:00:00"/>
    <n v="6"/>
    <x v="2"/>
    <n v="96"/>
    <x v="1"/>
    <x v="0"/>
    <x v="2"/>
    <x v="0"/>
    <n v="411"/>
    <n v="5"/>
    <x v="6"/>
    <x v="0"/>
    <x v="2"/>
    <x v="1"/>
  </r>
  <r>
    <x v="2"/>
    <n v="80"/>
    <x v="0"/>
    <x v="2"/>
    <d v="2024-05-22T00:00:00"/>
    <d v="2024-06-01T00:00:00"/>
    <n v="10"/>
    <x v="1"/>
    <n v="97"/>
    <x v="1"/>
    <x v="0"/>
    <x v="2"/>
    <x v="0"/>
    <n v="416"/>
    <n v="3"/>
    <x v="1"/>
    <x v="0"/>
    <x v="2"/>
    <x v="4"/>
  </r>
  <r>
    <x v="4"/>
    <n v="61"/>
    <x v="1"/>
    <x v="4"/>
    <d v="2024-05-02T00:00:00"/>
    <d v="2024-05-03T00:00:00"/>
    <n v="1"/>
    <x v="0"/>
    <n v="98"/>
    <x v="1"/>
    <x v="0"/>
    <x v="2"/>
    <x v="0"/>
    <n v="445"/>
    <n v="4"/>
    <x v="5"/>
    <x v="0"/>
    <x v="0"/>
    <x v="5"/>
  </r>
  <r>
    <x v="2"/>
    <n v="86"/>
    <x v="0"/>
    <x v="3"/>
    <d v="2024-05-24T00:00:00"/>
    <d v="2024-06-01T00:00:00"/>
    <n v="8"/>
    <x v="2"/>
    <n v="99"/>
    <x v="1"/>
    <x v="0"/>
    <x v="2"/>
    <x v="0"/>
    <n v="416"/>
    <n v="5"/>
    <x v="6"/>
    <x v="0"/>
    <x v="2"/>
    <x v="4"/>
  </r>
  <r>
    <x v="0"/>
    <n v="28"/>
    <x v="1"/>
    <x v="0"/>
    <d v="2024-05-07T00:00:00"/>
    <d v="2024-05-18T00:00:00"/>
    <n v="11"/>
    <x v="1"/>
    <n v="100"/>
    <x v="1"/>
    <x v="0"/>
    <x v="0"/>
    <x v="1"/>
    <n v="430"/>
    <n v="2"/>
    <x v="2"/>
    <x v="0"/>
    <x v="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Gender Distribution">
  <location ref="AJ7:AK14" firstHeaderRow="1" firstDataRow="1" firstDataCol="1"/>
  <pivotFields count="19">
    <pivotField showAll="0"/>
    <pivotField numFmtId="1" showAll="0"/>
    <pivotField axis="axisRow" showAll="0">
      <items count="3">
        <item x="1"/>
        <item x="0"/>
        <item t="default"/>
      </items>
    </pivotField>
    <pivotField showAll="0"/>
    <pivotField numFmtId="14" showAll="0"/>
    <pivotField numFmtId="14" showAll="0"/>
    <pivotField numFmtId="1" showAll="0"/>
    <pivotField showAll="0"/>
    <pivotField dataField="1" numFmtId="1" showAll="0"/>
    <pivotField axis="axisRow" showAll="0">
      <items count="3">
        <item x="1"/>
        <item x="0"/>
        <item t="default"/>
      </items>
    </pivotField>
    <pivotField showAll="0"/>
    <pivotField showAll="0"/>
    <pivotField showAll="0"/>
    <pivotField numFmtId="1" showAll="0"/>
    <pivotField showAll="0"/>
    <pivotField showAll="0"/>
    <pivotField showAll="0" defaultSubtotal="0"/>
    <pivotField showAll="0" defaultSubtotal="0"/>
    <pivotField showAll="0" defaultSubtotal="0">
      <items count="7">
        <item x="2"/>
        <item x="0"/>
        <item x="3"/>
        <item x="6"/>
        <item x="1"/>
        <item x="5"/>
        <item x="4"/>
      </items>
    </pivotField>
  </pivotFields>
  <rowFields count="2">
    <field x="9"/>
    <field x="2"/>
  </rowFields>
  <rowItems count="7">
    <i>
      <x/>
    </i>
    <i r="1">
      <x/>
    </i>
    <i r="1">
      <x v="1"/>
    </i>
    <i>
      <x v="1"/>
    </i>
    <i r="1">
      <x/>
    </i>
    <i r="1">
      <x v="1"/>
    </i>
    <i t="grand">
      <x/>
    </i>
  </rowItems>
  <colItems count="1">
    <i/>
  </colItems>
  <dataFields count="1">
    <dataField name="Count of ID" fld="8" subtotal="count"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Monthly Trend">
  <location ref="Q8:R11" firstHeaderRow="1" firstDataRow="1" firstDataCol="1"/>
  <pivotFields count="19">
    <pivotField showAll="0"/>
    <pivotField numFmtId="1" showAll="0"/>
    <pivotField showAll="0"/>
    <pivotField showAll="0"/>
    <pivotField numFmtId="14" showAll="0"/>
    <pivotField numFmtId="14" showAll="0"/>
    <pivotField numFmtId="1" showAll="0"/>
    <pivotField showAll="0"/>
    <pivotField dataField="1" numFmtId="1" showAll="0"/>
    <pivotField showAll="0"/>
    <pivotField showAll="0"/>
    <pivotField showAll="0"/>
    <pivotField showAll="0"/>
    <pivotField numFmtId="1" showAll="0"/>
    <pivotField showAll="0"/>
    <pivotField showAll="0"/>
    <pivotField axis="axisRow" showAll="0" defaultSubtotal="0">
      <items count="2">
        <item x="1"/>
        <item x="0"/>
      </items>
    </pivotField>
    <pivotField showAll="0" defaultSubtotal="0"/>
    <pivotField showAll="0" defaultSubtotal="0"/>
  </pivotFields>
  <rowFields count="1">
    <field x="16"/>
  </rowFields>
  <rowItems count="3">
    <i>
      <x/>
    </i>
    <i>
      <x v="1"/>
    </i>
    <i t="grand">
      <x/>
    </i>
  </rowItems>
  <colItems count="1">
    <i/>
  </colItems>
  <dataFields count="1">
    <dataField name="Count of ID" fld="8" subtotal="count" baseField="16"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Weekly Trend">
  <location ref="AF7:AG15" firstHeaderRow="1" firstDataRow="1" firstDataCol="1"/>
  <pivotFields count="19">
    <pivotField showAll="0"/>
    <pivotField numFmtId="1" showAll="0"/>
    <pivotField showAll="0"/>
    <pivotField showAll="0"/>
    <pivotField numFmtId="14" showAll="0"/>
    <pivotField dataField="1" numFmtId="14" showAll="0"/>
    <pivotField numFmtId="1" showAll="0"/>
    <pivotField showAll="0"/>
    <pivotField numFmtId="1" showAll="0"/>
    <pivotField showAll="0"/>
    <pivotField showAll="0"/>
    <pivotField showAll="0"/>
    <pivotField showAll="0"/>
    <pivotField numFmtId="1" showAll="0"/>
    <pivotField showAll="0"/>
    <pivotField showAll="0"/>
    <pivotField showAll="0" defaultSubtotal="0"/>
    <pivotField showAll="0" defaultSubtotal="0"/>
    <pivotField axis="axisRow" showAll="0" defaultSubtotal="0">
      <items count="7">
        <item x="2"/>
        <item x="0"/>
        <item x="3"/>
        <item x="6"/>
        <item x="1"/>
        <item x="5"/>
        <item x="4"/>
      </items>
    </pivotField>
  </pivotFields>
  <rowFields count="1">
    <field x="18"/>
  </rowFields>
  <rowItems count="8">
    <i>
      <x/>
    </i>
    <i>
      <x v="1"/>
    </i>
    <i>
      <x v="2"/>
    </i>
    <i>
      <x v="3"/>
    </i>
    <i>
      <x v="4"/>
    </i>
    <i>
      <x v="5"/>
    </i>
    <i>
      <x v="6"/>
    </i>
    <i t="grand">
      <x/>
    </i>
  </rowItems>
  <colItems count="1">
    <i/>
  </colItems>
  <dataFields count="1">
    <dataField name="Count of Discharge Date"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M6:N13" firstHeaderRow="1" firstDataRow="1" firstDataCol="1"/>
  <pivotFields count="19">
    <pivotField showAll="0"/>
    <pivotField numFmtId="1" showAll="0"/>
    <pivotField showAll="0"/>
    <pivotField axis="axisRow" showAll="0" sortType="descending">
      <items count="7">
        <item x="0"/>
        <item x="1"/>
        <item x="3"/>
        <item x="5"/>
        <item x="2"/>
        <item x="4"/>
        <item t="default"/>
      </items>
      <autoSortScope>
        <pivotArea dataOnly="0" outline="0" fieldPosition="0">
          <references count="1">
            <reference field="4294967294" count="1" selected="0">
              <x v="0"/>
            </reference>
          </references>
        </pivotArea>
      </autoSortScope>
    </pivotField>
    <pivotField numFmtId="14" showAll="0"/>
    <pivotField numFmtId="14" showAll="0"/>
    <pivotField numFmtId="1" showAll="0"/>
    <pivotField showAll="0"/>
    <pivotField dataField="1" numFmtId="1" showAll="0"/>
    <pivotField showAll="0"/>
    <pivotField showAll="0"/>
    <pivotField showAll="0"/>
    <pivotField showAll="0"/>
    <pivotField numFmtId="1" showAll="0"/>
    <pivotField showAll="0"/>
    <pivotField showAll="0"/>
    <pivotField showAll="0" defaultSubtotal="0"/>
    <pivotField showAll="0" defaultSubtotal="0"/>
    <pivotField showAll="0" defaultSubtotal="0"/>
  </pivotFields>
  <rowFields count="1">
    <field x="3"/>
  </rowFields>
  <rowItems count="7">
    <i>
      <x v="5"/>
    </i>
    <i>
      <x v="1"/>
    </i>
    <i>
      <x v="2"/>
    </i>
    <i>
      <x/>
    </i>
    <i>
      <x v="4"/>
    </i>
    <i>
      <x v="3"/>
    </i>
    <i t="grand">
      <x/>
    </i>
  </rowItems>
  <colItems count="1">
    <i/>
  </colItems>
  <dataFields count="1">
    <dataField name="Count of ID" fld="8" subtotal="count" baseField="3" baseItem="0"/>
  </dataFields>
  <chartFormats count="2">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Monthly Trend">
  <location ref="AB7:AC11" firstHeaderRow="1" firstDataRow="1" firstDataCol="1"/>
  <pivotFields count="19">
    <pivotField showAll="0"/>
    <pivotField numFmtId="1" showAll="0"/>
    <pivotField showAll="0"/>
    <pivotField showAll="0"/>
    <pivotField numFmtId="14" showAll="0"/>
    <pivotField dataField="1" numFmtId="14" showAll="0"/>
    <pivotField numFmtId="1" showAll="0"/>
    <pivotField showAll="0"/>
    <pivotField numFmtId="1" showAll="0"/>
    <pivotField showAll="0"/>
    <pivotField showAll="0"/>
    <pivotField showAll="0"/>
    <pivotField showAll="0"/>
    <pivotField numFmtId="1" showAll="0"/>
    <pivotField showAll="0"/>
    <pivotField showAll="0"/>
    <pivotField showAll="0" defaultSubtotal="0"/>
    <pivotField axis="axisRow" showAll="0" defaultSubtotal="0">
      <items count="3">
        <item x="1"/>
        <item x="0"/>
        <item x="2"/>
      </items>
    </pivotField>
    <pivotField showAll="0" defaultSubtotal="0"/>
  </pivotFields>
  <rowFields count="1">
    <field x="17"/>
  </rowFields>
  <rowItems count="4">
    <i>
      <x/>
    </i>
    <i>
      <x v="1"/>
    </i>
    <i>
      <x v="2"/>
    </i>
    <i t="grand">
      <x/>
    </i>
  </rowItems>
  <colItems count="1">
    <i/>
  </colItems>
  <dataFields count="1">
    <dataField name="Count of Discharge Date"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9"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Row Labels">
  <location ref="AW7:AY15" firstHeaderRow="0" firstDataRow="1" firstDataCol="1"/>
  <pivotFields count="19">
    <pivotField showAll="0"/>
    <pivotField numFmtId="1" showAll="0"/>
    <pivotField showAll="0">
      <items count="3">
        <item x="1"/>
        <item x="0"/>
        <item t="default"/>
      </items>
    </pivotField>
    <pivotField showAll="0">
      <items count="7">
        <item x="0"/>
        <item x="1"/>
        <item x="3"/>
        <item x="5"/>
        <item x="2"/>
        <item x="4"/>
        <item t="default"/>
      </items>
    </pivotField>
    <pivotField numFmtId="14" showAll="0"/>
    <pivotField numFmtId="14" showAll="0"/>
    <pivotField dataField="1" numFmtId="1" showAll="0"/>
    <pivotField showAll="0">
      <items count="6">
        <item x="4"/>
        <item x="2"/>
        <item x="0"/>
        <item x="3"/>
        <item x="1"/>
        <item t="default"/>
      </items>
    </pivotField>
    <pivotField dataField="1" numFmtId="1" showAll="0"/>
    <pivotField showAll="0">
      <items count="3">
        <item x="1"/>
        <item x="0"/>
        <item t="default"/>
      </items>
    </pivotField>
    <pivotField showAll="0">
      <items count="3">
        <item x="0"/>
        <item x="1"/>
        <item t="default"/>
      </items>
    </pivotField>
    <pivotField showAll="0">
      <items count="4">
        <item x="2"/>
        <item x="1"/>
        <item x="0"/>
        <item t="default"/>
      </items>
    </pivotField>
    <pivotField showAll="0"/>
    <pivotField numFmtId="1" showAll="0"/>
    <pivotField showAll="0"/>
    <pivotField axis="axisRow" showAll="0" sortType="descending">
      <items count="8">
        <item x="0"/>
        <item x="6"/>
        <item x="5"/>
        <item x="1"/>
        <item x="2"/>
        <item x="4"/>
        <item x="3"/>
        <item t="default"/>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items count="7">
        <item x="2"/>
        <item x="0"/>
        <item x="3"/>
        <item x="6"/>
        <item x="1"/>
        <item x="5"/>
        <item x="4"/>
      </items>
    </pivotField>
  </pivotFields>
  <rowFields count="1">
    <field x="15"/>
  </rowFields>
  <rowItems count="8">
    <i>
      <x v="1"/>
    </i>
    <i>
      <x v="5"/>
    </i>
    <i>
      <x v="4"/>
    </i>
    <i>
      <x v="2"/>
    </i>
    <i>
      <x v="3"/>
    </i>
    <i>
      <x v="6"/>
    </i>
    <i>
      <x/>
    </i>
    <i t="grand">
      <x/>
    </i>
  </rowItems>
  <colFields count="1">
    <field x="-2"/>
  </colFields>
  <colItems count="2">
    <i>
      <x/>
    </i>
    <i i="1">
      <x v="1"/>
    </i>
  </colItems>
  <dataFields count="2">
    <dataField name="Admissions" fld="8" subtotal="count" baseField="15" baseItem="4"/>
    <dataField name="Average of Length of Stay (Days)" fld="6" subtotal="average" baseField="15" baseItem="1" numFmtId="1"/>
  </dataFields>
  <formats count="2">
    <format dxfId="5">
      <pivotArea dataOnly="0" fieldPosition="0">
        <references count="1">
          <reference field="15" count="0"/>
        </references>
      </pivotArea>
    </format>
    <format dxfId="4">
      <pivotArea outline="0" collapsedLevelsAreSubtotals="1" fieldPosition="0">
        <references count="1">
          <reference field="4294967294" count="1" selected="0">
            <x v="1"/>
          </reference>
        </references>
      </pivotArea>
    </format>
  </formats>
  <chartFormats count="4">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Region Distribution">
  <location ref="AN7:AO13" firstHeaderRow="1" firstDataRow="1" firstDataCol="1"/>
  <pivotFields count="19">
    <pivotField showAll="0"/>
    <pivotField numFmtId="1" showAll="0"/>
    <pivotField showAll="0">
      <items count="3">
        <item x="1"/>
        <item x="0"/>
        <item t="default"/>
      </items>
    </pivotField>
    <pivotField showAll="0"/>
    <pivotField numFmtId="14" showAll="0"/>
    <pivotField numFmtId="14" showAll="0"/>
    <pivotField numFmtId="1" showAll="0"/>
    <pivotField axis="axisRow" showAll="0">
      <items count="6">
        <item x="4"/>
        <item x="2"/>
        <item x="0"/>
        <item x="3"/>
        <item x="1"/>
        <item t="default"/>
      </items>
    </pivotField>
    <pivotField dataField="1" numFmtId="1" showAll="0"/>
    <pivotField showAll="0">
      <items count="3">
        <item x="1"/>
        <item x="0"/>
        <item t="default"/>
      </items>
    </pivotField>
    <pivotField showAll="0"/>
    <pivotField showAll="0"/>
    <pivotField showAll="0"/>
    <pivotField numFmtId="1" showAll="0"/>
    <pivotField showAll="0"/>
    <pivotField showAll="0"/>
    <pivotField showAll="0" defaultSubtotal="0"/>
    <pivotField showAll="0" defaultSubtotal="0"/>
    <pivotField showAll="0" defaultSubtotal="0">
      <items count="7">
        <item x="2"/>
        <item x="0"/>
        <item x="3"/>
        <item x="6"/>
        <item x="1"/>
        <item x="5"/>
        <item x="4"/>
      </items>
    </pivotField>
  </pivotFields>
  <rowFields count="1">
    <field x="7"/>
  </rowFields>
  <rowItems count="6">
    <i>
      <x/>
    </i>
    <i>
      <x v="1"/>
    </i>
    <i>
      <x v="2"/>
    </i>
    <i>
      <x v="3"/>
    </i>
    <i>
      <x v="4"/>
    </i>
    <i t="grand">
      <x/>
    </i>
  </rowItems>
  <colItems count="1">
    <i/>
  </colItems>
  <dataFields count="1">
    <dataField name="Count of ID" fld="8" subtotal="count"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Child stroke flag">
  <location ref="AQ7:AT11" firstHeaderRow="1" firstDataRow="2" firstDataCol="1"/>
  <pivotFields count="19">
    <pivotField showAll="0"/>
    <pivotField numFmtId="1" showAll="0"/>
    <pivotField showAll="0">
      <items count="3">
        <item x="1"/>
        <item x="0"/>
        <item t="default"/>
      </items>
    </pivotField>
    <pivotField showAll="0"/>
    <pivotField numFmtId="14" showAll="0"/>
    <pivotField numFmtId="14" showAll="0"/>
    <pivotField numFmtId="1" showAll="0"/>
    <pivotField showAll="0">
      <items count="6">
        <item x="4"/>
        <item x="2"/>
        <item x="0"/>
        <item x="3"/>
        <item x="1"/>
        <item t="default"/>
      </items>
    </pivotField>
    <pivotField dataField="1" numFmtId="1" showAll="0"/>
    <pivotField axis="axisRow" showAll="0">
      <items count="3">
        <item x="1"/>
        <item x="0"/>
        <item t="default"/>
      </items>
    </pivotField>
    <pivotField axis="axisCol" showAll="0">
      <items count="3">
        <item x="0"/>
        <item x="1"/>
        <item t="default"/>
      </items>
    </pivotField>
    <pivotField showAll="0"/>
    <pivotField showAll="0"/>
    <pivotField numFmtId="1" showAll="0"/>
    <pivotField showAll="0"/>
    <pivotField showAll="0"/>
    <pivotField showAll="0" defaultSubtotal="0"/>
    <pivotField showAll="0" defaultSubtotal="0"/>
    <pivotField showAll="0" defaultSubtotal="0">
      <items count="7">
        <item x="2"/>
        <item x="0"/>
        <item x="3"/>
        <item x="6"/>
        <item x="1"/>
        <item x="5"/>
        <item x="4"/>
      </items>
    </pivotField>
  </pivotFields>
  <rowFields count="1">
    <field x="9"/>
  </rowFields>
  <rowItems count="3">
    <i>
      <x/>
    </i>
    <i>
      <x v="1"/>
    </i>
    <i t="grand">
      <x/>
    </i>
  </rowItems>
  <colFields count="1">
    <field x="10"/>
  </colFields>
  <colItems count="3">
    <i>
      <x/>
    </i>
    <i>
      <x v="1"/>
    </i>
    <i t="grand">
      <x/>
    </i>
  </colItems>
  <dataFields count="1">
    <dataField name="Count of ID" fld="8" subtotal="count"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rowHeaderCaption="weekly Trend">
  <location ref="U7:V15" firstHeaderRow="1" firstDataRow="1" firstDataCol="1"/>
  <pivotFields count="19">
    <pivotField showAll="0"/>
    <pivotField numFmtId="1" showAll="0"/>
    <pivotField showAll="0"/>
    <pivotField showAll="0"/>
    <pivotField numFmtId="14" showAll="0"/>
    <pivotField numFmtId="14" showAll="0"/>
    <pivotField numFmtId="1" showAll="0"/>
    <pivotField showAll="0"/>
    <pivotField dataField="1" numFmtId="1" showAll="0"/>
    <pivotField showAll="0"/>
    <pivotField showAll="0"/>
    <pivotField showAll="0"/>
    <pivotField showAll="0"/>
    <pivotField numFmtId="1" showAll="0"/>
    <pivotField showAll="0"/>
    <pivotField axis="axisRow" showAll="0" sortType="descending">
      <items count="8">
        <item x="3"/>
        <item x="4"/>
        <item x="2"/>
        <item x="1"/>
        <item x="5"/>
        <item x="6"/>
        <item x="0"/>
        <item t="default"/>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s>
  <rowFields count="1">
    <field x="15"/>
  </rowFields>
  <rowItems count="8">
    <i>
      <x v="5"/>
    </i>
    <i>
      <x v="1"/>
    </i>
    <i>
      <x v="2"/>
    </i>
    <i>
      <x v="4"/>
    </i>
    <i>
      <x v="3"/>
    </i>
    <i>
      <x/>
    </i>
    <i>
      <x v="6"/>
    </i>
    <i t="grand">
      <x/>
    </i>
  </rowItems>
  <colItems count="1">
    <i/>
  </colItems>
  <dataFields count="1">
    <dataField name="Count of ID" fld="8" subtotal="count" baseField="16"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0"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rowHeaderCaption="Row Labels">
  <location ref="BB10:BI18" firstHeaderRow="1" firstDataRow="2" firstDataCol="1" rowPageCount="1" colPageCount="1"/>
  <pivotFields count="19">
    <pivotField axis="axisCol" showAll="0">
      <items count="7">
        <item x="4"/>
        <item x="1"/>
        <item x="5"/>
        <item x="2"/>
        <item x="0"/>
        <item x="3"/>
        <item t="default"/>
      </items>
    </pivotField>
    <pivotField numFmtId="1" showAll="0"/>
    <pivotField showAll="0">
      <items count="3">
        <item x="1"/>
        <item x="0"/>
        <item t="default"/>
      </items>
    </pivotField>
    <pivotField axis="axisRow" showAll="0" sortType="descending">
      <items count="7">
        <item x="0"/>
        <item x="1"/>
        <item x="3"/>
        <item x="5"/>
        <item x="2"/>
        <item x="4"/>
        <item t="default"/>
      </items>
      <autoSortScope>
        <pivotArea dataOnly="0" outline="0" fieldPosition="0">
          <references count="2">
            <reference field="4294967294" count="1" selected="0">
              <x v="0"/>
            </reference>
            <reference field="0" count="1" selected="0">
              <x v="0"/>
            </reference>
          </references>
        </pivotArea>
      </autoSortScope>
    </pivotField>
    <pivotField numFmtId="14" showAll="0"/>
    <pivotField numFmtId="14" showAll="0"/>
    <pivotField numFmtId="1" showAll="0"/>
    <pivotField showAll="0">
      <items count="6">
        <item x="4"/>
        <item x="2"/>
        <item x="0"/>
        <item x="3"/>
        <item x="1"/>
        <item t="default"/>
      </items>
    </pivotField>
    <pivotField dataField="1" numFmtId="1" showAll="0"/>
    <pivotField showAll="0">
      <items count="3">
        <item x="1"/>
        <item x="0"/>
        <item t="default"/>
      </items>
    </pivotField>
    <pivotField showAll="0">
      <items count="3">
        <item x="0"/>
        <item x="1"/>
        <item t="default"/>
      </items>
    </pivotField>
    <pivotField showAll="0"/>
    <pivotField axis="axisPage" multipleItemSelectionAllowed="1" showAll="0">
      <items count="3">
        <item h="1" x="1"/>
        <item x="0"/>
        <item t="default"/>
      </items>
    </pivotField>
    <pivotField numFmtId="1" showAll="0"/>
    <pivotField showAll="0"/>
    <pivotField showAll="0">
      <items count="8">
        <item x="0"/>
        <item x="6"/>
        <item x="5"/>
        <item x="1"/>
        <item x="2"/>
        <item x="4"/>
        <item x="3"/>
        <item t="default"/>
      </items>
    </pivotField>
    <pivotField showAll="0" defaultSubtotal="0"/>
    <pivotField showAll="0" defaultSubtotal="0"/>
    <pivotField showAll="0" defaultSubtotal="0">
      <items count="7">
        <item x="2"/>
        <item x="0"/>
        <item x="3"/>
        <item x="6"/>
        <item x="1"/>
        <item x="5"/>
        <item x="4"/>
      </items>
    </pivotField>
  </pivotFields>
  <rowFields count="1">
    <field x="3"/>
  </rowFields>
  <rowItems count="7">
    <i>
      <x v="5"/>
    </i>
    <i>
      <x v="4"/>
    </i>
    <i>
      <x v="3"/>
    </i>
    <i>
      <x/>
    </i>
    <i>
      <x v="2"/>
    </i>
    <i>
      <x v="1"/>
    </i>
    <i t="grand">
      <x/>
    </i>
  </rowItems>
  <colFields count="1">
    <field x="0"/>
  </colFields>
  <colItems count="7">
    <i>
      <x/>
    </i>
    <i>
      <x v="1"/>
    </i>
    <i>
      <x v="2"/>
    </i>
    <i>
      <x v="3"/>
    </i>
    <i>
      <x v="4"/>
    </i>
    <i>
      <x v="5"/>
    </i>
    <i t="grand">
      <x/>
    </i>
  </colItems>
  <pageFields count="1">
    <pageField fld="12" hier="-1"/>
  </pageFields>
  <dataFields count="1">
    <dataField name="Count of ID" fld="8" subtotal="count" baseField="0" baseItem="1830806080"/>
  </dataFields>
  <chartFormats count="6">
    <chartFormat chart="10" format="12" series="1">
      <pivotArea type="data" outline="0" fieldPosition="0">
        <references count="2">
          <reference field="4294967294" count="1" selected="0">
            <x v="0"/>
          </reference>
          <reference field="0" count="1" selected="0">
            <x v="0"/>
          </reference>
        </references>
      </pivotArea>
    </chartFormat>
    <chartFormat chart="10" format="13" series="1">
      <pivotArea type="data" outline="0" fieldPosition="0">
        <references count="2">
          <reference field="4294967294" count="1" selected="0">
            <x v="0"/>
          </reference>
          <reference field="0" count="1" selected="0">
            <x v="1"/>
          </reference>
        </references>
      </pivotArea>
    </chartFormat>
    <chartFormat chart="10" format="14" series="1">
      <pivotArea type="data" outline="0" fieldPosition="0">
        <references count="2">
          <reference field="4294967294" count="1" selected="0">
            <x v="0"/>
          </reference>
          <reference field="0" count="1" selected="0">
            <x v="2"/>
          </reference>
        </references>
      </pivotArea>
    </chartFormat>
    <chartFormat chart="10" format="15" series="1">
      <pivotArea type="data" outline="0" fieldPosition="0">
        <references count="2">
          <reference field="4294967294" count="1" selected="0">
            <x v="0"/>
          </reference>
          <reference field="0" count="1" selected="0">
            <x v="3"/>
          </reference>
        </references>
      </pivotArea>
    </chartFormat>
    <chartFormat chart="10" format="16" series="1">
      <pivotArea type="data" outline="0" fieldPosition="0">
        <references count="2">
          <reference field="4294967294" count="1" selected="0">
            <x v="0"/>
          </reference>
          <reference field="0" count="1" selected="0">
            <x v="4"/>
          </reference>
        </references>
      </pivotArea>
    </chartFormat>
    <chartFormat chart="10" format="17" series="1">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atient_Region1" sourceName="Patient Region">
  <pivotTables>
    <pivotTable tabId="10" name="PivotTable9"/>
  </pivotTables>
  <data>
    <tabular pivotCacheId="2">
      <items count="5">
        <i x="4" s="1"/>
        <i x="2" s="1"/>
        <i x="0"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Hospital_Region" sourceName="Hospital Region">
  <pivotTables>
    <pivotTable tabId="10" name="PivotTable9"/>
  </pivotTables>
  <data>
    <tabular pivotCacheId="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iagnosis1" sourceName="Diagnosis">
  <pivotTables>
    <pivotTable tabId="10" name="PivotTable9"/>
  </pivotTables>
  <data>
    <tabular pivotCacheId="2">
      <items count="6">
        <i x="0" s="1"/>
        <i x="1" s="1"/>
        <i x="3" s="1"/>
        <i x="5"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atient Region 1" cache="Slicer_Patient_Region1" caption="Patient Region" columnCount="2" style="Slicer Style 5" rowHeight="220133"/>
  <slicer name="Hospital Region" cache="Slicer_Hospital_Region" caption="Hospital Region" columnCount="2" style="Slicer Style 5" rowHeight="220133"/>
  <slicer name="Diagnosis 1" cache="Slicer_Diagnosis1" caption="Diagnosis" columnCount="2" style="Slicer Style 5" rowHeight="220133"/>
</slicers>
</file>

<file path=xl/tables/table1.xml><?xml version="1.0" encoding="utf-8"?>
<table xmlns="http://schemas.openxmlformats.org/spreadsheetml/2006/main" id="1" name="AdimissionsData" displayName="AdimissionsData" ref="A1:S101" totalsRowShown="0" headerRowDxfId="22">
  <autoFilter ref="A1:S101"/>
  <tableColumns count="19">
    <tableColumn id="1" name="Hospital" dataDxfId="21"/>
    <tableColumn id="2" name="Patient Age" dataDxfId="20"/>
    <tableColumn id="3" name="Gender" dataDxfId="19"/>
    <tableColumn id="4" name="Diagnosis" dataDxfId="18"/>
    <tableColumn id="5" name="Admission Date" dataDxfId="17"/>
    <tableColumn id="6" name="Discharge Date" dataDxfId="16"/>
    <tableColumn id="7" name="Length of Stay (Days)" dataDxfId="15"/>
    <tableColumn id="8" name="Patient Region" dataDxfId="14"/>
    <tableColumn id="9" name="ID" dataDxfId="13"/>
    <tableColumn id="10" name="Age Banding" dataDxfId="12">
      <calculatedColumnFormula>IF(B2&gt;18,"Adult","Child")</calculatedColumnFormula>
    </tableColumn>
    <tableColumn id="11" name="Child Stroke Flag" dataDxfId="11">
      <calculatedColumnFormula>IF(AND(J2="Child",D2="Stroke"),"Yes","No")</calculatedColumnFormula>
    </tableColumn>
    <tableColumn id="12" name="Hospital Region" dataDxfId="10">
      <calculatedColumnFormula>VLOOKUP(A2,'Hospital Profile'!$A$1:$B$7,2,FALSE)</calculatedColumnFormula>
    </tableColumn>
    <tableColumn id="13" name="in Region Activity">
      <calculatedColumnFormula>IF(IFERROR(SEARCH(L2,H2),"Out of Region")=1,"In Region","Out of region")</calculatedColumnFormula>
    </tableColumn>
    <tableColumn id="14" name="Last time in Admission" dataDxfId="9">
      <calculatedColumnFormula>TODAY()-F2</calculatedColumnFormula>
    </tableColumn>
    <tableColumn id="15" name="Day of the week">
      <calculatedColumnFormula>WEEKDAY(E2,11)</calculatedColumnFormula>
    </tableColumn>
    <tableColumn id="16" name="Day of week Name">
      <calculatedColumnFormula>CHOOSE(WEEKDAY(E2, 2), "Monday", "Tuesday", "Wednesday", "Thursday", "Friday", "Saturday", "Sunday")</calculatedColumnFormula>
    </tableColumn>
    <tableColumn id="17" name="Admission Month" dataDxfId="8">
      <calculatedColumnFormula>TEXT(E2, "MMM")</calculatedColumnFormula>
    </tableColumn>
    <tableColumn id="18" name="Discharge Month" dataDxfId="7">
      <calculatedColumnFormula>TEXT(F2, "MMMM")</calculatedColumnFormula>
    </tableColumn>
    <tableColumn id="19" name="Discharge Day" dataDxfId="6">
      <calculatedColumnFormula>CHOOSE(WEEKDAY(F2, 2), "Monday", "Tuesday", "Wednesday", "Thursday", "Friday", "Saturday", "Sunday")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104"/>
  <sheetViews>
    <sheetView zoomScale="50" zoomScaleNormal="50" workbookViewId="0">
      <selection activeCell="S3" sqref="S3"/>
    </sheetView>
  </sheetViews>
  <sheetFormatPr defaultColWidth="12.6328125" defaultRowHeight="15.75" customHeight="1"/>
  <cols>
    <col min="1" max="1" width="17.08984375" bestFit="1" customWidth="1"/>
    <col min="2" max="2" width="16.1796875" style="6" customWidth="1"/>
    <col min="3" max="3" width="12.6328125" style="11" customWidth="1"/>
    <col min="4" max="4" width="14.36328125" style="11" customWidth="1"/>
    <col min="5" max="5" width="20.7265625" style="9" customWidth="1"/>
    <col min="6" max="6" width="20.1796875" style="9" customWidth="1"/>
    <col min="7" max="7" width="27.6328125" style="6" customWidth="1"/>
    <col min="8" max="8" width="19.6328125" customWidth="1"/>
    <col min="9" max="9" width="12.6328125" style="6"/>
    <col min="10" max="10" width="17.81640625" customWidth="1"/>
    <col min="11" max="11" width="22.7265625" customWidth="1"/>
    <col min="12" max="12" width="20.90625" customWidth="1"/>
    <col min="13" max="13" width="23.08984375" customWidth="1"/>
    <col min="14" max="14" width="28.90625" customWidth="1"/>
    <col min="15" max="15" width="20.7265625" customWidth="1"/>
    <col min="16" max="17" width="23.453125" customWidth="1"/>
    <col min="18" max="18" width="25.36328125" bestFit="1" customWidth="1"/>
    <col min="19" max="19" width="22.453125" bestFit="1" customWidth="1"/>
    <col min="21" max="21" width="15.7265625" customWidth="1"/>
    <col min="22" max="22" width="17.7265625" bestFit="1" customWidth="1"/>
  </cols>
  <sheetData>
    <row r="1" spans="1:22" ht="14">
      <c r="A1" t="s">
        <v>0</v>
      </c>
      <c r="B1" s="5" t="s">
        <v>1</v>
      </c>
      <c r="C1" s="10" t="s">
        <v>2</v>
      </c>
      <c r="D1" s="10" t="s">
        <v>3</v>
      </c>
      <c r="E1" s="7" t="s">
        <v>4</v>
      </c>
      <c r="F1" s="7" t="s">
        <v>5</v>
      </c>
      <c r="G1" s="3" t="s">
        <v>26</v>
      </c>
      <c r="H1" s="1" t="s">
        <v>6</v>
      </c>
      <c r="I1" s="5" t="s">
        <v>27</v>
      </c>
      <c r="J1" s="1" t="s">
        <v>28</v>
      </c>
      <c r="K1" s="1" t="s">
        <v>29</v>
      </c>
      <c r="L1" s="1" t="s">
        <v>31</v>
      </c>
      <c r="M1" s="2" t="s">
        <v>34</v>
      </c>
      <c r="N1" s="2" t="s">
        <v>47</v>
      </c>
      <c r="O1" s="2" t="s">
        <v>48</v>
      </c>
      <c r="P1" s="2" t="s">
        <v>49</v>
      </c>
      <c r="Q1" s="2" t="s">
        <v>72</v>
      </c>
      <c r="R1" s="2" t="s">
        <v>79</v>
      </c>
      <c r="S1" s="2" t="s">
        <v>85</v>
      </c>
      <c r="T1" s="2"/>
    </row>
    <row r="2" spans="1:22" ht="14">
      <c r="A2" t="s">
        <v>21</v>
      </c>
      <c r="B2" s="4">
        <v>10</v>
      </c>
      <c r="C2" s="10" t="s">
        <v>8</v>
      </c>
      <c r="D2" s="10" t="s">
        <v>17</v>
      </c>
      <c r="E2" s="8">
        <v>45423</v>
      </c>
      <c r="F2" s="8">
        <v>45425</v>
      </c>
      <c r="G2" s="4">
        <v>2</v>
      </c>
      <c r="H2" s="1" t="s">
        <v>14</v>
      </c>
      <c r="I2" s="5">
        <v>1</v>
      </c>
      <c r="J2" s="1" t="str">
        <f>IF(B2&gt;18,"Adult","Child")</f>
        <v>Child</v>
      </c>
      <c r="K2" s="1" t="str">
        <f>IF(AND(J2="Child",D2="Stroke"),"Yes","No")</f>
        <v>No</v>
      </c>
      <c r="L2" s="1" t="str">
        <f>VLOOKUP(A2,'Hospital Profile'!$A$1:$B$7,2,FALSE)</f>
        <v>South</v>
      </c>
      <c r="M2" t="str">
        <f>IF(IFERROR(SEARCH(L2,H2),"Out of Region")=1,"In Region","Out of region")</f>
        <v>Out of region</v>
      </c>
      <c r="N2" s="6">
        <f ca="1">TODAY()-F2</f>
        <v>441</v>
      </c>
      <c r="O2">
        <f>WEEKDAY(E2,11)</f>
        <v>6</v>
      </c>
      <c r="P2" t="str">
        <f>CHOOSE(WEEKDAY(E2, 2), "Monday", "Tuesday", "Wednesday", "Thursday", "Friday", "Saturday", "Sunday")</f>
        <v>Saturday</v>
      </c>
      <c r="Q2" t="str">
        <f t="shared" ref="Q2:Q33" si="0">TEXT(E2, "MMM")</f>
        <v>May</v>
      </c>
      <c r="R2" t="str">
        <f t="shared" ref="R2:R33" si="1">TEXT(F2, "MMMM")</f>
        <v>May</v>
      </c>
      <c r="S2" t="str">
        <f t="shared" ref="S2:S33" si="2">CHOOSE(WEEKDAY(F2, 2), "Monday", "Tuesday", "Wednesday", "Thursday", "Friday", "Saturday", "Sunday")</f>
        <v>Monday</v>
      </c>
    </row>
    <row r="3" spans="1:22" ht="14">
      <c r="A3" s="10" t="s">
        <v>24</v>
      </c>
      <c r="B3" s="4">
        <v>12</v>
      </c>
      <c r="C3" s="10" t="s">
        <v>8</v>
      </c>
      <c r="D3" s="10" t="s">
        <v>19</v>
      </c>
      <c r="E3" s="8">
        <v>45430</v>
      </c>
      <c r="F3" s="8">
        <v>45432</v>
      </c>
      <c r="G3" s="4">
        <v>2</v>
      </c>
      <c r="H3" s="1" t="s">
        <v>12</v>
      </c>
      <c r="I3" s="5">
        <v>2</v>
      </c>
      <c r="J3" s="2" t="str">
        <f t="shared" ref="J3:J66" si="3">IF(B3&gt;18,"Adult","Child")</f>
        <v>Child</v>
      </c>
      <c r="K3" s="2" t="str">
        <f t="shared" ref="K3:K66" si="4">IF(AND(J3="Child",D3="Stroke"),"Yes","No")</f>
        <v>No</v>
      </c>
      <c r="L3" s="2" t="str">
        <f>VLOOKUP(A3,'Hospital Profile'!$A$1:$B$7,2,FALSE)</f>
        <v>North</v>
      </c>
      <c r="M3" t="str">
        <f t="shared" ref="M3:M66" si="5">IF(IFERROR(SEARCH(L3,H3),"Out of Region")=1,"In Region","Out of region")</f>
        <v>Out of region</v>
      </c>
      <c r="N3" s="6">
        <f t="shared" ref="N3:N66" ca="1" si="6">TODAY()-F3</f>
        <v>434</v>
      </c>
      <c r="O3">
        <f t="shared" ref="O3:O66" si="7">WEEKDAY(E3,11)</f>
        <v>6</v>
      </c>
      <c r="P3" t="str">
        <f t="shared" ref="P3:P66" si="8">CHOOSE(WEEKDAY(E3, 2), "Monday", "Tuesday", "Wednesday", "Thursday", "Friday", "Saturday", "Sunday")</f>
        <v>Saturday</v>
      </c>
      <c r="Q3" t="str">
        <f t="shared" si="0"/>
        <v>May</v>
      </c>
      <c r="R3" t="str">
        <f t="shared" si="1"/>
        <v>May</v>
      </c>
      <c r="S3" t="str">
        <f t="shared" si="2"/>
        <v>Monday</v>
      </c>
    </row>
    <row r="4" spans="1:22" ht="14">
      <c r="A4" t="s">
        <v>21</v>
      </c>
      <c r="B4" s="4">
        <v>12</v>
      </c>
      <c r="C4" s="10" t="s">
        <v>8</v>
      </c>
      <c r="D4" s="10" t="s">
        <v>19</v>
      </c>
      <c r="E4" s="8">
        <v>45385</v>
      </c>
      <c r="F4" s="8">
        <v>45386</v>
      </c>
      <c r="G4" s="4">
        <v>1</v>
      </c>
      <c r="H4" s="1" t="s">
        <v>18</v>
      </c>
      <c r="I4" s="5">
        <v>3</v>
      </c>
      <c r="J4" s="2" t="str">
        <f t="shared" si="3"/>
        <v>Child</v>
      </c>
      <c r="K4" s="2" t="str">
        <f t="shared" si="4"/>
        <v>No</v>
      </c>
      <c r="L4" s="2" t="str">
        <f>VLOOKUP(A4,'Hospital Profile'!$A$1:$B$7,2,FALSE)</f>
        <v>South</v>
      </c>
      <c r="M4" t="str">
        <f t="shared" si="5"/>
        <v>Out of region</v>
      </c>
      <c r="N4" s="6">
        <f t="shared" ca="1" si="6"/>
        <v>480</v>
      </c>
      <c r="O4">
        <f t="shared" si="7"/>
        <v>3</v>
      </c>
      <c r="P4" t="str">
        <f t="shared" si="8"/>
        <v>Wednesday</v>
      </c>
      <c r="Q4" t="str">
        <f t="shared" si="0"/>
        <v>Apr</v>
      </c>
      <c r="R4" t="str">
        <f t="shared" si="1"/>
        <v>April</v>
      </c>
      <c r="S4" t="str">
        <f t="shared" si="2"/>
        <v>Thursday</v>
      </c>
      <c r="U4" t="s">
        <v>37</v>
      </c>
    </row>
    <row r="5" spans="1:22" ht="14">
      <c r="A5" s="10" t="s">
        <v>22</v>
      </c>
      <c r="B5" s="4">
        <v>14</v>
      </c>
      <c r="C5" s="10" t="s">
        <v>15</v>
      </c>
      <c r="D5" s="10" t="s">
        <v>17</v>
      </c>
      <c r="E5" s="8">
        <v>45384</v>
      </c>
      <c r="F5" s="8">
        <v>45393</v>
      </c>
      <c r="G5" s="4">
        <v>9</v>
      </c>
      <c r="H5" s="1" t="s">
        <v>12</v>
      </c>
      <c r="I5" s="5">
        <v>4</v>
      </c>
      <c r="J5" s="2" t="str">
        <f t="shared" si="3"/>
        <v>Child</v>
      </c>
      <c r="K5" s="2" t="str">
        <f t="shared" si="4"/>
        <v>No</v>
      </c>
      <c r="L5" s="2" t="str">
        <f>VLOOKUP(A5,'Hospital Profile'!$A$1:$B$7,2,FALSE)</f>
        <v>London</v>
      </c>
      <c r="M5" t="str">
        <f t="shared" si="5"/>
        <v>Out of region</v>
      </c>
      <c r="N5" s="6">
        <f t="shared" ca="1" si="6"/>
        <v>473</v>
      </c>
      <c r="O5">
        <f t="shared" si="7"/>
        <v>2</v>
      </c>
      <c r="P5" t="str">
        <f t="shared" si="8"/>
        <v>Tuesday</v>
      </c>
      <c r="Q5" t="str">
        <f t="shared" si="0"/>
        <v>Apr</v>
      </c>
      <c r="R5" t="str">
        <f t="shared" si="1"/>
        <v>April</v>
      </c>
      <c r="S5" t="str">
        <f t="shared" si="2"/>
        <v>Thursday</v>
      </c>
      <c r="U5" s="6">
        <f>AVERAGE(B2:B101)</f>
        <v>51.79</v>
      </c>
      <c r="V5" t="s">
        <v>35</v>
      </c>
    </row>
    <row r="6" spans="1:22" ht="14">
      <c r="A6" t="s">
        <v>21</v>
      </c>
      <c r="B6" s="4">
        <v>38</v>
      </c>
      <c r="C6" s="10" t="s">
        <v>15</v>
      </c>
      <c r="D6" s="10" t="s">
        <v>16</v>
      </c>
      <c r="E6" s="8">
        <v>45420</v>
      </c>
      <c r="F6" s="8">
        <v>45425</v>
      </c>
      <c r="G6" s="4">
        <v>5</v>
      </c>
      <c r="H6" s="1" t="s">
        <v>20</v>
      </c>
      <c r="I6" s="5">
        <v>5</v>
      </c>
      <c r="J6" s="2" t="str">
        <f t="shared" si="3"/>
        <v>Adult</v>
      </c>
      <c r="K6" s="2" t="str">
        <f t="shared" si="4"/>
        <v>No</v>
      </c>
      <c r="L6" s="2" t="str">
        <f>VLOOKUP(A6,'Hospital Profile'!$A$1:$B$7,2,FALSE)</f>
        <v>South</v>
      </c>
      <c r="M6" t="str">
        <f t="shared" si="5"/>
        <v>Out of region</v>
      </c>
      <c r="N6" s="6">
        <f t="shared" ca="1" si="6"/>
        <v>441</v>
      </c>
      <c r="O6">
        <f t="shared" si="7"/>
        <v>3</v>
      </c>
      <c r="P6" t="str">
        <f t="shared" si="8"/>
        <v>Wednesday</v>
      </c>
      <c r="Q6" t="str">
        <f t="shared" si="0"/>
        <v>May</v>
      </c>
      <c r="R6" t="str">
        <f t="shared" si="1"/>
        <v>May</v>
      </c>
      <c r="S6" t="str">
        <f t="shared" si="2"/>
        <v>Monday</v>
      </c>
      <c r="U6" s="6">
        <f>SUM(G2:G101)</f>
        <v>749</v>
      </c>
      <c r="V6" t="s">
        <v>38</v>
      </c>
    </row>
    <row r="7" spans="1:22" ht="14">
      <c r="A7" s="10" t="s">
        <v>7</v>
      </c>
      <c r="B7" s="4">
        <v>31</v>
      </c>
      <c r="C7" s="10" t="s">
        <v>8</v>
      </c>
      <c r="D7" s="10" t="s">
        <v>9</v>
      </c>
      <c r="E7" s="8">
        <v>45392</v>
      </c>
      <c r="F7" s="8">
        <v>45396</v>
      </c>
      <c r="G7" s="4">
        <v>4</v>
      </c>
      <c r="H7" s="1" t="s">
        <v>10</v>
      </c>
      <c r="I7" s="5">
        <v>6</v>
      </c>
      <c r="J7" s="2" t="str">
        <f t="shared" si="3"/>
        <v>Adult</v>
      </c>
      <c r="K7" s="2" t="str">
        <f t="shared" si="4"/>
        <v>No</v>
      </c>
      <c r="L7" s="2" t="str">
        <f>VLOOKUP(A7,'Hospital Profile'!$A$1:$B$7,2,FALSE)</f>
        <v>London</v>
      </c>
      <c r="M7" t="str">
        <f t="shared" si="5"/>
        <v>In Region</v>
      </c>
      <c r="N7" s="6">
        <f t="shared" ca="1" si="6"/>
        <v>470</v>
      </c>
      <c r="O7">
        <f t="shared" si="7"/>
        <v>3</v>
      </c>
      <c r="P7" t="str">
        <f t="shared" si="8"/>
        <v>Wednesday</v>
      </c>
      <c r="Q7" t="str">
        <f t="shared" si="0"/>
        <v>Apr</v>
      </c>
      <c r="R7" t="str">
        <f t="shared" si="1"/>
        <v>April</v>
      </c>
      <c r="S7" t="str">
        <f t="shared" si="2"/>
        <v>Sunday</v>
      </c>
      <c r="U7">
        <f>COUNTIFS(H:H,"South East",J:J,"Adult",M:M,"In region")</f>
        <v>5</v>
      </c>
      <c r="V7" t="s">
        <v>36</v>
      </c>
    </row>
    <row r="8" spans="1:22" ht="14">
      <c r="A8" s="10" t="s">
        <v>7</v>
      </c>
      <c r="B8" s="4">
        <v>51</v>
      </c>
      <c r="C8" s="10" t="s">
        <v>8</v>
      </c>
      <c r="D8" s="10" t="s">
        <v>11</v>
      </c>
      <c r="E8" s="8">
        <v>45405</v>
      </c>
      <c r="F8" s="8">
        <v>45419</v>
      </c>
      <c r="G8" s="4">
        <v>14</v>
      </c>
      <c r="H8" s="1" t="s">
        <v>12</v>
      </c>
      <c r="I8" s="5">
        <v>7</v>
      </c>
      <c r="J8" s="2" t="str">
        <f t="shared" si="3"/>
        <v>Adult</v>
      </c>
      <c r="K8" s="2" t="str">
        <f t="shared" si="4"/>
        <v>No</v>
      </c>
      <c r="L8" s="2" t="str">
        <f>VLOOKUP(A8,'Hospital Profile'!$A$1:$B$7,2,FALSE)</f>
        <v>London</v>
      </c>
      <c r="M8" t="str">
        <f t="shared" si="5"/>
        <v>Out of region</v>
      </c>
      <c r="N8" s="6">
        <f t="shared" ca="1" si="6"/>
        <v>447</v>
      </c>
      <c r="O8">
        <f t="shared" si="7"/>
        <v>2</v>
      </c>
      <c r="P8" t="str">
        <f t="shared" si="8"/>
        <v>Tuesday</v>
      </c>
      <c r="Q8" t="str">
        <f t="shared" si="0"/>
        <v>Apr</v>
      </c>
      <c r="R8" t="str">
        <f t="shared" si="1"/>
        <v>May</v>
      </c>
      <c r="S8" t="str">
        <f t="shared" si="2"/>
        <v>Tuesday</v>
      </c>
    </row>
    <row r="9" spans="1:22" ht="14">
      <c r="A9" s="10" t="s">
        <v>25</v>
      </c>
      <c r="B9" s="4">
        <v>28</v>
      </c>
      <c r="C9" s="10" t="s">
        <v>15</v>
      </c>
      <c r="D9" s="10" t="s">
        <v>11</v>
      </c>
      <c r="E9" s="8">
        <v>45417</v>
      </c>
      <c r="F9" s="8">
        <v>45419</v>
      </c>
      <c r="G9" s="4">
        <v>2</v>
      </c>
      <c r="H9" s="1" t="s">
        <v>18</v>
      </c>
      <c r="I9" s="5">
        <v>8</v>
      </c>
      <c r="J9" s="2" t="str">
        <f t="shared" si="3"/>
        <v>Adult</v>
      </c>
      <c r="K9" s="2" t="str">
        <f t="shared" si="4"/>
        <v>No</v>
      </c>
      <c r="L9" s="2" t="str">
        <f>VLOOKUP(A9,'Hospital Profile'!$A$1:$B$7,2,FALSE)</f>
        <v>London</v>
      </c>
      <c r="M9" t="str">
        <f t="shared" si="5"/>
        <v>Out of region</v>
      </c>
      <c r="N9" s="6">
        <f t="shared" ca="1" si="6"/>
        <v>447</v>
      </c>
      <c r="O9">
        <f t="shared" si="7"/>
        <v>7</v>
      </c>
      <c r="P9" t="str">
        <f t="shared" si="8"/>
        <v>Sunday</v>
      </c>
      <c r="Q9" t="str">
        <f t="shared" si="0"/>
        <v>May</v>
      </c>
      <c r="R9" t="str">
        <f t="shared" si="1"/>
        <v>May</v>
      </c>
      <c r="S9" t="str">
        <f t="shared" si="2"/>
        <v>Tuesday</v>
      </c>
    </row>
    <row r="10" spans="1:22" ht="14">
      <c r="A10" s="10" t="s">
        <v>7</v>
      </c>
      <c r="B10" s="4">
        <v>42</v>
      </c>
      <c r="C10" s="10" t="s">
        <v>8</v>
      </c>
      <c r="D10" s="10" t="s">
        <v>13</v>
      </c>
      <c r="E10" s="8">
        <v>45439</v>
      </c>
      <c r="F10" s="8">
        <v>45453</v>
      </c>
      <c r="G10" s="4">
        <v>14</v>
      </c>
      <c r="H10" s="1" t="s">
        <v>14</v>
      </c>
      <c r="I10" s="5">
        <v>9</v>
      </c>
      <c r="J10" s="2" t="str">
        <f t="shared" si="3"/>
        <v>Adult</v>
      </c>
      <c r="K10" s="2" t="str">
        <f t="shared" si="4"/>
        <v>No</v>
      </c>
      <c r="L10" s="2" t="str">
        <f>VLOOKUP(A10,'Hospital Profile'!$A$1:$B$7,2,FALSE)</f>
        <v>London</v>
      </c>
      <c r="M10" t="str">
        <f t="shared" si="5"/>
        <v>Out of region</v>
      </c>
      <c r="N10" s="6">
        <f t="shared" ca="1" si="6"/>
        <v>413</v>
      </c>
      <c r="O10">
        <f t="shared" si="7"/>
        <v>1</v>
      </c>
      <c r="P10" t="str">
        <f t="shared" si="8"/>
        <v>Monday</v>
      </c>
      <c r="Q10" t="str">
        <f t="shared" si="0"/>
        <v>May</v>
      </c>
      <c r="R10" t="str">
        <f t="shared" si="1"/>
        <v>June</v>
      </c>
      <c r="S10" t="str">
        <f t="shared" si="2"/>
        <v>Monday</v>
      </c>
    </row>
    <row r="11" spans="1:22" ht="14">
      <c r="A11" t="s">
        <v>21</v>
      </c>
      <c r="B11" s="4">
        <v>47</v>
      </c>
      <c r="C11" s="10" t="s">
        <v>8</v>
      </c>
      <c r="D11" s="10" t="s">
        <v>9</v>
      </c>
      <c r="E11" s="8">
        <v>45432</v>
      </c>
      <c r="F11" s="8">
        <v>45437</v>
      </c>
      <c r="G11" s="4">
        <v>5</v>
      </c>
      <c r="H11" s="1" t="s">
        <v>20</v>
      </c>
      <c r="I11" s="5">
        <v>10</v>
      </c>
      <c r="J11" s="2" t="str">
        <f t="shared" si="3"/>
        <v>Adult</v>
      </c>
      <c r="K11" s="2" t="str">
        <f t="shared" si="4"/>
        <v>No</v>
      </c>
      <c r="L11" s="2" t="str">
        <f>VLOOKUP(A11,'Hospital Profile'!$A$1:$B$7,2,FALSE)</f>
        <v>South</v>
      </c>
      <c r="M11" t="str">
        <f t="shared" si="5"/>
        <v>Out of region</v>
      </c>
      <c r="N11" s="6">
        <f t="shared" ca="1" si="6"/>
        <v>429</v>
      </c>
      <c r="O11">
        <f t="shared" si="7"/>
        <v>1</v>
      </c>
      <c r="P11" t="str">
        <f t="shared" si="8"/>
        <v>Monday</v>
      </c>
      <c r="Q11" t="str">
        <f t="shared" si="0"/>
        <v>May</v>
      </c>
      <c r="R11" t="str">
        <f t="shared" si="1"/>
        <v>May</v>
      </c>
      <c r="S11" t="str">
        <f t="shared" si="2"/>
        <v>Saturday</v>
      </c>
    </row>
    <row r="12" spans="1:22" ht="14">
      <c r="A12" s="10" t="s">
        <v>7</v>
      </c>
      <c r="B12" s="4">
        <v>38</v>
      </c>
      <c r="C12" s="10" t="s">
        <v>15</v>
      </c>
      <c r="D12" s="10" t="s">
        <v>16</v>
      </c>
      <c r="E12" s="8">
        <v>45412</v>
      </c>
      <c r="F12" s="8">
        <v>45423</v>
      </c>
      <c r="G12" s="4">
        <v>11</v>
      </c>
      <c r="H12" s="1" t="s">
        <v>14</v>
      </c>
      <c r="I12" s="5">
        <v>11</v>
      </c>
      <c r="J12" s="2" t="str">
        <f t="shared" si="3"/>
        <v>Adult</v>
      </c>
      <c r="K12" s="2" t="str">
        <f t="shared" si="4"/>
        <v>No</v>
      </c>
      <c r="L12" s="2" t="str">
        <f>VLOOKUP(A12,'Hospital Profile'!$A$1:$B$7,2,FALSE)</f>
        <v>London</v>
      </c>
      <c r="M12" t="str">
        <f t="shared" si="5"/>
        <v>Out of region</v>
      </c>
      <c r="N12" s="6">
        <f t="shared" ca="1" si="6"/>
        <v>443</v>
      </c>
      <c r="O12">
        <f t="shared" si="7"/>
        <v>2</v>
      </c>
      <c r="P12" t="str">
        <f t="shared" si="8"/>
        <v>Tuesday</v>
      </c>
      <c r="Q12" t="str">
        <f t="shared" si="0"/>
        <v>Apr</v>
      </c>
      <c r="R12" t="str">
        <f t="shared" si="1"/>
        <v>May</v>
      </c>
      <c r="S12" t="str">
        <f t="shared" si="2"/>
        <v>Saturday</v>
      </c>
    </row>
    <row r="13" spans="1:22" ht="14">
      <c r="A13" s="10" t="s">
        <v>24</v>
      </c>
      <c r="B13" s="4">
        <v>27</v>
      </c>
      <c r="C13" s="10" t="s">
        <v>8</v>
      </c>
      <c r="D13" s="10" t="s">
        <v>19</v>
      </c>
      <c r="E13" s="8">
        <v>45425</v>
      </c>
      <c r="F13" s="8">
        <v>45425</v>
      </c>
      <c r="G13" s="4">
        <v>0</v>
      </c>
      <c r="H13" s="1" t="s">
        <v>14</v>
      </c>
      <c r="I13" s="5">
        <v>12</v>
      </c>
      <c r="J13" s="2" t="str">
        <f t="shared" si="3"/>
        <v>Adult</v>
      </c>
      <c r="K13" s="2" t="str">
        <f t="shared" si="4"/>
        <v>No</v>
      </c>
      <c r="L13" s="2" t="str">
        <f>VLOOKUP(A13,'Hospital Profile'!$A$1:$B$7,2,FALSE)</f>
        <v>North</v>
      </c>
      <c r="M13" t="str">
        <f t="shared" si="5"/>
        <v>In Region</v>
      </c>
      <c r="N13" s="6">
        <f t="shared" ca="1" si="6"/>
        <v>441</v>
      </c>
      <c r="O13">
        <f t="shared" si="7"/>
        <v>1</v>
      </c>
      <c r="P13" t="str">
        <f t="shared" si="8"/>
        <v>Monday</v>
      </c>
      <c r="Q13" t="str">
        <f t="shared" si="0"/>
        <v>May</v>
      </c>
      <c r="R13" t="str">
        <f t="shared" si="1"/>
        <v>May</v>
      </c>
      <c r="S13" t="str">
        <f t="shared" si="2"/>
        <v>Monday</v>
      </c>
    </row>
    <row r="14" spans="1:22" ht="14">
      <c r="A14" s="10" t="s">
        <v>25</v>
      </c>
      <c r="B14" s="4">
        <v>52</v>
      </c>
      <c r="C14" s="10" t="s">
        <v>8</v>
      </c>
      <c r="D14" s="10" t="s">
        <v>11</v>
      </c>
      <c r="E14" s="8">
        <v>45393</v>
      </c>
      <c r="F14" s="8">
        <v>45401</v>
      </c>
      <c r="G14" s="4">
        <v>8</v>
      </c>
      <c r="H14" s="1" t="s">
        <v>20</v>
      </c>
      <c r="I14" s="5">
        <v>13</v>
      </c>
      <c r="J14" s="2" t="str">
        <f t="shared" si="3"/>
        <v>Adult</v>
      </c>
      <c r="K14" s="2" t="str">
        <f t="shared" si="4"/>
        <v>No</v>
      </c>
      <c r="L14" s="2" t="str">
        <f>VLOOKUP(A14,'Hospital Profile'!$A$1:$B$7,2,FALSE)</f>
        <v>London</v>
      </c>
      <c r="M14" t="str">
        <f t="shared" si="5"/>
        <v>Out of region</v>
      </c>
      <c r="N14" s="6">
        <f t="shared" ca="1" si="6"/>
        <v>465</v>
      </c>
      <c r="O14">
        <f t="shared" si="7"/>
        <v>4</v>
      </c>
      <c r="P14" t="str">
        <f t="shared" si="8"/>
        <v>Thursday</v>
      </c>
      <c r="Q14" t="str">
        <f t="shared" si="0"/>
        <v>Apr</v>
      </c>
      <c r="R14" t="str">
        <f t="shared" si="1"/>
        <v>April</v>
      </c>
      <c r="S14" t="str">
        <f t="shared" si="2"/>
        <v>Friday</v>
      </c>
    </row>
    <row r="15" spans="1:22" ht="14">
      <c r="A15" t="s">
        <v>21</v>
      </c>
      <c r="B15" s="4">
        <v>47</v>
      </c>
      <c r="C15" s="10" t="s">
        <v>8</v>
      </c>
      <c r="D15" s="10" t="s">
        <v>16</v>
      </c>
      <c r="E15" s="8">
        <v>45436</v>
      </c>
      <c r="F15" s="8">
        <v>45449</v>
      </c>
      <c r="G15" s="4">
        <v>13</v>
      </c>
      <c r="H15" s="1" t="s">
        <v>12</v>
      </c>
      <c r="I15" s="5">
        <v>14</v>
      </c>
      <c r="J15" s="2" t="str">
        <f t="shared" si="3"/>
        <v>Adult</v>
      </c>
      <c r="K15" s="2" t="str">
        <f t="shared" si="4"/>
        <v>No</v>
      </c>
      <c r="L15" s="2" t="str">
        <f>VLOOKUP(A15,'Hospital Profile'!$A$1:$B$7,2,FALSE)</f>
        <v>South</v>
      </c>
      <c r="M15" t="str">
        <f t="shared" si="5"/>
        <v>In Region</v>
      </c>
      <c r="N15" s="6">
        <f t="shared" ca="1" si="6"/>
        <v>417</v>
      </c>
      <c r="O15">
        <f t="shared" si="7"/>
        <v>5</v>
      </c>
      <c r="P15" t="str">
        <f t="shared" si="8"/>
        <v>Friday</v>
      </c>
      <c r="Q15" t="str">
        <f t="shared" si="0"/>
        <v>May</v>
      </c>
      <c r="R15" t="str">
        <f t="shared" si="1"/>
        <v>June</v>
      </c>
      <c r="S15" t="str">
        <f t="shared" si="2"/>
        <v>Thursday</v>
      </c>
    </row>
    <row r="16" spans="1:22" ht="14">
      <c r="A16" s="10" t="s">
        <v>22</v>
      </c>
      <c r="B16" s="4">
        <v>90</v>
      </c>
      <c r="C16" s="10" t="s">
        <v>15</v>
      </c>
      <c r="D16" s="10" t="s">
        <v>17</v>
      </c>
      <c r="E16" s="8">
        <v>45400</v>
      </c>
      <c r="F16" s="8">
        <v>45402</v>
      </c>
      <c r="G16" s="4">
        <v>2</v>
      </c>
      <c r="H16" s="1" t="s">
        <v>12</v>
      </c>
      <c r="I16" s="5">
        <v>15</v>
      </c>
      <c r="J16" s="2" t="str">
        <f t="shared" si="3"/>
        <v>Adult</v>
      </c>
      <c r="K16" s="2" t="str">
        <f t="shared" si="4"/>
        <v>No</v>
      </c>
      <c r="L16" s="2" t="str">
        <f>VLOOKUP(A16,'Hospital Profile'!$A$1:$B$7,2,FALSE)</f>
        <v>London</v>
      </c>
      <c r="M16" t="str">
        <f t="shared" si="5"/>
        <v>Out of region</v>
      </c>
      <c r="N16" s="6">
        <f t="shared" ca="1" si="6"/>
        <v>464</v>
      </c>
      <c r="O16">
        <f t="shared" si="7"/>
        <v>4</v>
      </c>
      <c r="P16" t="str">
        <f t="shared" si="8"/>
        <v>Thursday</v>
      </c>
      <c r="Q16" t="str">
        <f t="shared" si="0"/>
        <v>Apr</v>
      </c>
      <c r="R16" t="str">
        <f t="shared" si="1"/>
        <v>April</v>
      </c>
      <c r="S16" t="str">
        <f t="shared" si="2"/>
        <v>Saturday</v>
      </c>
    </row>
    <row r="17" spans="1:19" ht="14">
      <c r="A17" s="10" t="s">
        <v>25</v>
      </c>
      <c r="B17" s="4">
        <v>36</v>
      </c>
      <c r="C17" s="10" t="s">
        <v>15</v>
      </c>
      <c r="D17" s="10" t="s">
        <v>17</v>
      </c>
      <c r="E17" s="8">
        <v>45408</v>
      </c>
      <c r="F17" s="8">
        <v>45419</v>
      </c>
      <c r="G17" s="4">
        <v>11</v>
      </c>
      <c r="H17" s="1" t="s">
        <v>14</v>
      </c>
      <c r="I17" s="5">
        <v>16</v>
      </c>
      <c r="J17" s="2" t="str">
        <f t="shared" si="3"/>
        <v>Adult</v>
      </c>
      <c r="K17" s="2" t="str">
        <f t="shared" si="4"/>
        <v>No</v>
      </c>
      <c r="L17" s="2" t="str">
        <f>VLOOKUP(A17,'Hospital Profile'!$A$1:$B$7,2,FALSE)</f>
        <v>London</v>
      </c>
      <c r="M17" t="str">
        <f t="shared" si="5"/>
        <v>Out of region</v>
      </c>
      <c r="N17" s="6">
        <f t="shared" ca="1" si="6"/>
        <v>447</v>
      </c>
      <c r="O17">
        <f t="shared" si="7"/>
        <v>5</v>
      </c>
      <c r="P17" t="str">
        <f t="shared" si="8"/>
        <v>Friday</v>
      </c>
      <c r="Q17" t="str">
        <f t="shared" si="0"/>
        <v>Apr</v>
      </c>
      <c r="R17" t="str">
        <f t="shared" si="1"/>
        <v>May</v>
      </c>
      <c r="S17" t="str">
        <f t="shared" si="2"/>
        <v>Tuesday</v>
      </c>
    </row>
    <row r="18" spans="1:19" ht="14">
      <c r="A18" s="10" t="s">
        <v>23</v>
      </c>
      <c r="B18" s="4">
        <v>51</v>
      </c>
      <c r="C18" s="10" t="s">
        <v>15</v>
      </c>
      <c r="D18" s="10" t="s">
        <v>19</v>
      </c>
      <c r="E18" s="8">
        <v>45430</v>
      </c>
      <c r="F18" s="8">
        <v>45439</v>
      </c>
      <c r="G18" s="4">
        <v>9</v>
      </c>
      <c r="H18" s="1" t="s">
        <v>12</v>
      </c>
      <c r="I18" s="5">
        <v>17</v>
      </c>
      <c r="J18" s="2" t="str">
        <f t="shared" si="3"/>
        <v>Adult</v>
      </c>
      <c r="K18" s="2" t="str">
        <f t="shared" si="4"/>
        <v>No</v>
      </c>
      <c r="L18" s="2" t="str">
        <f>VLOOKUP(A18,'Hospital Profile'!$A$1:$B$7,2,FALSE)</f>
        <v>North</v>
      </c>
      <c r="M18" t="str">
        <f t="shared" si="5"/>
        <v>Out of region</v>
      </c>
      <c r="N18" s="6">
        <f t="shared" ca="1" si="6"/>
        <v>427</v>
      </c>
      <c r="O18">
        <f t="shared" si="7"/>
        <v>6</v>
      </c>
      <c r="P18" t="str">
        <f t="shared" si="8"/>
        <v>Saturday</v>
      </c>
      <c r="Q18" t="str">
        <f t="shared" si="0"/>
        <v>May</v>
      </c>
      <c r="R18" t="str">
        <f t="shared" si="1"/>
        <v>May</v>
      </c>
      <c r="S18" t="str">
        <f t="shared" si="2"/>
        <v>Monday</v>
      </c>
    </row>
    <row r="19" spans="1:19" ht="14">
      <c r="A19" s="10" t="s">
        <v>22</v>
      </c>
      <c r="B19" s="4">
        <v>83</v>
      </c>
      <c r="C19" s="10" t="s">
        <v>15</v>
      </c>
      <c r="D19" s="10" t="s">
        <v>13</v>
      </c>
      <c r="E19" s="8">
        <v>45406</v>
      </c>
      <c r="F19" s="8">
        <v>45410</v>
      </c>
      <c r="G19" s="4">
        <v>4</v>
      </c>
      <c r="H19" s="1" t="s">
        <v>10</v>
      </c>
      <c r="I19" s="5">
        <v>18</v>
      </c>
      <c r="J19" s="2" t="str">
        <f t="shared" si="3"/>
        <v>Adult</v>
      </c>
      <c r="K19" s="2" t="str">
        <f t="shared" si="4"/>
        <v>No</v>
      </c>
      <c r="L19" s="2" t="str">
        <f>VLOOKUP(A19,'Hospital Profile'!$A$1:$B$7,2,FALSE)</f>
        <v>London</v>
      </c>
      <c r="M19" t="str">
        <f t="shared" si="5"/>
        <v>In Region</v>
      </c>
      <c r="N19" s="6">
        <f t="shared" ca="1" si="6"/>
        <v>456</v>
      </c>
      <c r="O19">
        <f t="shared" si="7"/>
        <v>3</v>
      </c>
      <c r="P19" t="str">
        <f t="shared" si="8"/>
        <v>Wednesday</v>
      </c>
      <c r="Q19" t="str">
        <f t="shared" si="0"/>
        <v>Apr</v>
      </c>
      <c r="R19" t="str">
        <f t="shared" si="1"/>
        <v>April</v>
      </c>
      <c r="S19" t="str">
        <f t="shared" si="2"/>
        <v>Sunday</v>
      </c>
    </row>
    <row r="20" spans="1:19" ht="14">
      <c r="A20" s="10" t="s">
        <v>22</v>
      </c>
      <c r="B20" s="4">
        <v>38</v>
      </c>
      <c r="C20" s="10" t="s">
        <v>15</v>
      </c>
      <c r="D20" s="10" t="s">
        <v>19</v>
      </c>
      <c r="E20" s="8">
        <v>45438</v>
      </c>
      <c r="F20" s="8">
        <v>45438</v>
      </c>
      <c r="G20" s="4">
        <v>0</v>
      </c>
      <c r="H20" s="1" t="s">
        <v>10</v>
      </c>
      <c r="I20" s="5">
        <v>19</v>
      </c>
      <c r="J20" s="2" t="str">
        <f t="shared" si="3"/>
        <v>Adult</v>
      </c>
      <c r="K20" s="2" t="str">
        <f t="shared" si="4"/>
        <v>No</v>
      </c>
      <c r="L20" s="2" t="str">
        <f>VLOOKUP(A20,'Hospital Profile'!$A$1:$B$7,2,FALSE)</f>
        <v>London</v>
      </c>
      <c r="M20" t="str">
        <f t="shared" si="5"/>
        <v>In Region</v>
      </c>
      <c r="N20" s="6">
        <f t="shared" ca="1" si="6"/>
        <v>428</v>
      </c>
      <c r="O20">
        <f t="shared" si="7"/>
        <v>7</v>
      </c>
      <c r="P20" t="str">
        <f t="shared" si="8"/>
        <v>Sunday</v>
      </c>
      <c r="Q20" t="str">
        <f t="shared" si="0"/>
        <v>May</v>
      </c>
      <c r="R20" t="str">
        <f t="shared" si="1"/>
        <v>May</v>
      </c>
      <c r="S20" t="str">
        <f t="shared" si="2"/>
        <v>Sunday</v>
      </c>
    </row>
    <row r="21" spans="1:19" ht="14">
      <c r="A21" s="10" t="s">
        <v>23</v>
      </c>
      <c r="B21" s="4">
        <v>10</v>
      </c>
      <c r="C21" s="10" t="s">
        <v>15</v>
      </c>
      <c r="D21" s="10" t="s">
        <v>19</v>
      </c>
      <c r="E21" s="8">
        <v>45407</v>
      </c>
      <c r="F21" s="8">
        <v>45414</v>
      </c>
      <c r="G21" s="4">
        <v>7</v>
      </c>
      <c r="H21" s="1" t="s">
        <v>10</v>
      </c>
      <c r="I21" s="5">
        <v>20</v>
      </c>
      <c r="J21" s="2" t="str">
        <f t="shared" si="3"/>
        <v>Child</v>
      </c>
      <c r="K21" s="2" t="str">
        <f t="shared" si="4"/>
        <v>No</v>
      </c>
      <c r="L21" s="2" t="str">
        <f>VLOOKUP(A21,'Hospital Profile'!$A$1:$B$7,2,FALSE)</f>
        <v>North</v>
      </c>
      <c r="M21" t="str">
        <f t="shared" si="5"/>
        <v>Out of region</v>
      </c>
      <c r="N21" s="6">
        <f t="shared" ca="1" si="6"/>
        <v>452</v>
      </c>
      <c r="O21">
        <f t="shared" si="7"/>
        <v>4</v>
      </c>
      <c r="P21" t="str">
        <f t="shared" si="8"/>
        <v>Thursday</v>
      </c>
      <c r="Q21" t="str">
        <f t="shared" si="0"/>
        <v>Apr</v>
      </c>
      <c r="R21" t="str">
        <f t="shared" si="1"/>
        <v>May</v>
      </c>
      <c r="S21" t="str">
        <f t="shared" si="2"/>
        <v>Thursday</v>
      </c>
    </row>
    <row r="22" spans="1:19" ht="14">
      <c r="A22" t="s">
        <v>21</v>
      </c>
      <c r="B22" s="4">
        <v>12</v>
      </c>
      <c r="C22" s="10" t="s">
        <v>15</v>
      </c>
      <c r="D22" s="10" t="s">
        <v>11</v>
      </c>
      <c r="E22" s="8">
        <v>45426</v>
      </c>
      <c r="F22" s="8">
        <v>45438</v>
      </c>
      <c r="G22" s="4">
        <v>12</v>
      </c>
      <c r="H22" s="1" t="s">
        <v>20</v>
      </c>
      <c r="I22" s="5">
        <v>21</v>
      </c>
      <c r="J22" s="2" t="str">
        <f t="shared" si="3"/>
        <v>Child</v>
      </c>
      <c r="K22" s="2" t="str">
        <f t="shared" si="4"/>
        <v>Yes</v>
      </c>
      <c r="L22" s="2" t="str">
        <f>VLOOKUP(A22,'Hospital Profile'!$A$1:$B$7,2,FALSE)</f>
        <v>South</v>
      </c>
      <c r="M22" t="str">
        <f t="shared" si="5"/>
        <v>Out of region</v>
      </c>
      <c r="N22" s="6">
        <f t="shared" ca="1" si="6"/>
        <v>428</v>
      </c>
      <c r="O22">
        <f t="shared" si="7"/>
        <v>2</v>
      </c>
      <c r="P22" t="str">
        <f t="shared" si="8"/>
        <v>Tuesday</v>
      </c>
      <c r="Q22" t="str">
        <f t="shared" si="0"/>
        <v>May</v>
      </c>
      <c r="R22" t="str">
        <f t="shared" si="1"/>
        <v>May</v>
      </c>
      <c r="S22" t="str">
        <f t="shared" si="2"/>
        <v>Sunday</v>
      </c>
    </row>
    <row r="23" spans="1:19" ht="14">
      <c r="A23" s="10" t="s">
        <v>25</v>
      </c>
      <c r="B23" s="4">
        <v>12</v>
      </c>
      <c r="C23" s="10" t="s">
        <v>15</v>
      </c>
      <c r="D23" s="10" t="s">
        <v>13</v>
      </c>
      <c r="E23" s="8">
        <v>45390</v>
      </c>
      <c r="F23" s="8">
        <v>45395</v>
      </c>
      <c r="G23" s="4">
        <v>5</v>
      </c>
      <c r="H23" s="1" t="s">
        <v>20</v>
      </c>
      <c r="I23" s="5">
        <v>22</v>
      </c>
      <c r="J23" s="2" t="str">
        <f t="shared" si="3"/>
        <v>Child</v>
      </c>
      <c r="K23" s="2" t="str">
        <f t="shared" si="4"/>
        <v>No</v>
      </c>
      <c r="L23" s="2" t="str">
        <f>VLOOKUP(A23,'Hospital Profile'!$A$1:$B$7,2,FALSE)</f>
        <v>London</v>
      </c>
      <c r="M23" t="str">
        <f t="shared" si="5"/>
        <v>Out of region</v>
      </c>
      <c r="N23" s="6">
        <f t="shared" ca="1" si="6"/>
        <v>471</v>
      </c>
      <c r="O23">
        <f t="shared" si="7"/>
        <v>1</v>
      </c>
      <c r="P23" t="str">
        <f t="shared" si="8"/>
        <v>Monday</v>
      </c>
      <c r="Q23" t="str">
        <f t="shared" si="0"/>
        <v>Apr</v>
      </c>
      <c r="R23" t="str">
        <f t="shared" si="1"/>
        <v>April</v>
      </c>
      <c r="S23" t="str">
        <f t="shared" si="2"/>
        <v>Saturday</v>
      </c>
    </row>
    <row r="24" spans="1:19" ht="14">
      <c r="A24" s="10" t="s">
        <v>22</v>
      </c>
      <c r="B24" s="4">
        <v>14</v>
      </c>
      <c r="C24" s="10" t="s">
        <v>8</v>
      </c>
      <c r="D24" s="10" t="s">
        <v>11</v>
      </c>
      <c r="E24" s="8">
        <v>45415</v>
      </c>
      <c r="F24" s="8">
        <v>45428</v>
      </c>
      <c r="G24" s="4">
        <v>13</v>
      </c>
      <c r="H24" s="1" t="s">
        <v>20</v>
      </c>
      <c r="I24" s="5">
        <v>23</v>
      </c>
      <c r="J24" s="2" t="str">
        <f t="shared" si="3"/>
        <v>Child</v>
      </c>
      <c r="K24" s="2" t="str">
        <f t="shared" si="4"/>
        <v>Yes</v>
      </c>
      <c r="L24" s="2" t="str">
        <f>VLOOKUP(A24,'Hospital Profile'!$A$1:$B$7,2,FALSE)</f>
        <v>London</v>
      </c>
      <c r="M24" t="str">
        <f t="shared" si="5"/>
        <v>Out of region</v>
      </c>
      <c r="N24" s="6">
        <f t="shared" ca="1" si="6"/>
        <v>438</v>
      </c>
      <c r="O24">
        <f t="shared" si="7"/>
        <v>5</v>
      </c>
      <c r="P24" t="str">
        <f t="shared" si="8"/>
        <v>Friday</v>
      </c>
      <c r="Q24" t="str">
        <f t="shared" si="0"/>
        <v>May</v>
      </c>
      <c r="R24" t="str">
        <f t="shared" si="1"/>
        <v>May</v>
      </c>
      <c r="S24" t="str">
        <f t="shared" si="2"/>
        <v>Thursday</v>
      </c>
    </row>
    <row r="25" spans="1:19" ht="14">
      <c r="A25" s="10" t="s">
        <v>23</v>
      </c>
      <c r="B25" s="4">
        <v>43</v>
      </c>
      <c r="C25" s="10" t="s">
        <v>8</v>
      </c>
      <c r="D25" s="10" t="s">
        <v>16</v>
      </c>
      <c r="E25" s="8">
        <v>45436</v>
      </c>
      <c r="F25" s="8">
        <v>45447</v>
      </c>
      <c r="G25" s="4">
        <v>11</v>
      </c>
      <c r="H25" s="1" t="s">
        <v>14</v>
      </c>
      <c r="I25" s="5">
        <v>24</v>
      </c>
      <c r="J25" s="2" t="str">
        <f t="shared" si="3"/>
        <v>Adult</v>
      </c>
      <c r="K25" s="2" t="str">
        <f t="shared" si="4"/>
        <v>No</v>
      </c>
      <c r="L25" s="2" t="str">
        <f>VLOOKUP(A25,'Hospital Profile'!$A$1:$B$7,2,FALSE)</f>
        <v>North</v>
      </c>
      <c r="M25" t="str">
        <f t="shared" si="5"/>
        <v>In Region</v>
      </c>
      <c r="N25" s="6">
        <f t="shared" ca="1" si="6"/>
        <v>419</v>
      </c>
      <c r="O25">
        <f t="shared" si="7"/>
        <v>5</v>
      </c>
      <c r="P25" t="str">
        <f t="shared" si="8"/>
        <v>Friday</v>
      </c>
      <c r="Q25" t="str">
        <f t="shared" si="0"/>
        <v>May</v>
      </c>
      <c r="R25" t="str">
        <f t="shared" si="1"/>
        <v>June</v>
      </c>
      <c r="S25" t="str">
        <f t="shared" si="2"/>
        <v>Tuesday</v>
      </c>
    </row>
    <row r="26" spans="1:19" ht="14">
      <c r="A26" s="10" t="s">
        <v>23</v>
      </c>
      <c r="B26" s="4">
        <v>18</v>
      </c>
      <c r="C26" s="10" t="s">
        <v>15</v>
      </c>
      <c r="D26" s="10" t="s">
        <v>9</v>
      </c>
      <c r="E26" s="8">
        <v>45417</v>
      </c>
      <c r="F26" s="8">
        <v>45430</v>
      </c>
      <c r="G26" s="4">
        <v>13</v>
      </c>
      <c r="H26" s="1" t="s">
        <v>10</v>
      </c>
      <c r="I26" s="5">
        <v>25</v>
      </c>
      <c r="J26" s="2" t="str">
        <f t="shared" si="3"/>
        <v>Child</v>
      </c>
      <c r="K26" s="2" t="str">
        <f t="shared" si="4"/>
        <v>No</v>
      </c>
      <c r="L26" s="2" t="str">
        <f>VLOOKUP(A26,'Hospital Profile'!$A$1:$B$7,2,FALSE)</f>
        <v>North</v>
      </c>
      <c r="M26" t="str">
        <f t="shared" si="5"/>
        <v>Out of region</v>
      </c>
      <c r="N26" s="6">
        <f t="shared" ca="1" si="6"/>
        <v>436</v>
      </c>
      <c r="O26">
        <f t="shared" si="7"/>
        <v>7</v>
      </c>
      <c r="P26" t="str">
        <f t="shared" si="8"/>
        <v>Sunday</v>
      </c>
      <c r="Q26" t="str">
        <f t="shared" si="0"/>
        <v>May</v>
      </c>
      <c r="R26" t="str">
        <f t="shared" si="1"/>
        <v>May</v>
      </c>
      <c r="S26" t="str">
        <f t="shared" si="2"/>
        <v>Saturday</v>
      </c>
    </row>
    <row r="27" spans="1:19" ht="14">
      <c r="A27" s="10" t="s">
        <v>7</v>
      </c>
      <c r="B27" s="4">
        <v>48</v>
      </c>
      <c r="C27" s="10" t="s">
        <v>8</v>
      </c>
      <c r="D27" s="10" t="s">
        <v>17</v>
      </c>
      <c r="E27" s="8">
        <v>45390</v>
      </c>
      <c r="F27" s="8">
        <v>45396</v>
      </c>
      <c r="G27" s="4">
        <v>6</v>
      </c>
      <c r="H27" s="1" t="s">
        <v>18</v>
      </c>
      <c r="I27" s="5">
        <v>26</v>
      </c>
      <c r="J27" s="2" t="str">
        <f t="shared" si="3"/>
        <v>Adult</v>
      </c>
      <c r="K27" s="2" t="str">
        <f t="shared" si="4"/>
        <v>No</v>
      </c>
      <c r="L27" s="2" t="str">
        <f>VLOOKUP(A27,'Hospital Profile'!$A$1:$B$7,2,FALSE)</f>
        <v>London</v>
      </c>
      <c r="M27" t="str">
        <f t="shared" si="5"/>
        <v>Out of region</v>
      </c>
      <c r="N27" s="6">
        <f t="shared" ca="1" si="6"/>
        <v>470</v>
      </c>
      <c r="O27">
        <f t="shared" si="7"/>
        <v>1</v>
      </c>
      <c r="P27" t="str">
        <f t="shared" si="8"/>
        <v>Monday</v>
      </c>
      <c r="Q27" t="str">
        <f t="shared" si="0"/>
        <v>Apr</v>
      </c>
      <c r="R27" t="str">
        <f t="shared" si="1"/>
        <v>April</v>
      </c>
      <c r="S27" t="str">
        <f t="shared" si="2"/>
        <v>Sunday</v>
      </c>
    </row>
    <row r="28" spans="1:19" ht="14">
      <c r="A28" t="s">
        <v>21</v>
      </c>
      <c r="B28" s="4">
        <v>80</v>
      </c>
      <c r="C28" s="10" t="s">
        <v>8</v>
      </c>
      <c r="D28" s="10" t="s">
        <v>19</v>
      </c>
      <c r="E28" s="8">
        <v>45443</v>
      </c>
      <c r="F28" s="8">
        <v>45445</v>
      </c>
      <c r="G28" s="4">
        <v>2</v>
      </c>
      <c r="H28" s="1" t="s">
        <v>14</v>
      </c>
      <c r="I28" s="5">
        <v>27</v>
      </c>
      <c r="J28" s="2" t="str">
        <f t="shared" si="3"/>
        <v>Adult</v>
      </c>
      <c r="K28" s="2" t="str">
        <f t="shared" si="4"/>
        <v>No</v>
      </c>
      <c r="L28" s="2" t="str">
        <f>VLOOKUP(A28,'Hospital Profile'!$A$1:$B$7,2,FALSE)</f>
        <v>South</v>
      </c>
      <c r="M28" t="str">
        <f t="shared" si="5"/>
        <v>Out of region</v>
      </c>
      <c r="N28" s="6">
        <f t="shared" ca="1" si="6"/>
        <v>421</v>
      </c>
      <c r="O28">
        <f t="shared" si="7"/>
        <v>5</v>
      </c>
      <c r="P28" t="str">
        <f t="shared" si="8"/>
        <v>Friday</v>
      </c>
      <c r="Q28" t="str">
        <f t="shared" si="0"/>
        <v>May</v>
      </c>
      <c r="R28" t="str">
        <f t="shared" si="1"/>
        <v>June</v>
      </c>
      <c r="S28" t="str">
        <f t="shared" si="2"/>
        <v>Sunday</v>
      </c>
    </row>
    <row r="29" spans="1:19" ht="14">
      <c r="A29" s="10" t="s">
        <v>25</v>
      </c>
      <c r="B29" s="4">
        <v>88</v>
      </c>
      <c r="C29" s="10" t="s">
        <v>8</v>
      </c>
      <c r="D29" s="10" t="s">
        <v>16</v>
      </c>
      <c r="E29" s="8">
        <v>45391</v>
      </c>
      <c r="F29" s="8">
        <v>45402</v>
      </c>
      <c r="G29" s="4">
        <v>11</v>
      </c>
      <c r="H29" s="1" t="s">
        <v>18</v>
      </c>
      <c r="I29" s="5">
        <v>28</v>
      </c>
      <c r="J29" s="2" t="str">
        <f t="shared" si="3"/>
        <v>Adult</v>
      </c>
      <c r="K29" s="2" t="str">
        <f t="shared" si="4"/>
        <v>No</v>
      </c>
      <c r="L29" s="2" t="str">
        <f>VLOOKUP(A29,'Hospital Profile'!$A$1:$B$7,2,FALSE)</f>
        <v>London</v>
      </c>
      <c r="M29" t="str">
        <f t="shared" si="5"/>
        <v>Out of region</v>
      </c>
      <c r="N29" s="6">
        <f t="shared" ca="1" si="6"/>
        <v>464</v>
      </c>
      <c r="O29">
        <f t="shared" si="7"/>
        <v>2</v>
      </c>
      <c r="P29" t="str">
        <f t="shared" si="8"/>
        <v>Tuesday</v>
      </c>
      <c r="Q29" t="str">
        <f t="shared" si="0"/>
        <v>Apr</v>
      </c>
      <c r="R29" t="str">
        <f t="shared" si="1"/>
        <v>April</v>
      </c>
      <c r="S29" t="str">
        <f t="shared" si="2"/>
        <v>Saturday</v>
      </c>
    </row>
    <row r="30" spans="1:19" ht="14">
      <c r="A30" s="10" t="s">
        <v>25</v>
      </c>
      <c r="B30" s="4">
        <v>45</v>
      </c>
      <c r="C30" s="10" t="s">
        <v>8</v>
      </c>
      <c r="D30" s="10" t="s">
        <v>11</v>
      </c>
      <c r="E30" s="8">
        <v>45438</v>
      </c>
      <c r="F30" s="8">
        <v>45448</v>
      </c>
      <c r="G30" s="4">
        <v>10</v>
      </c>
      <c r="H30" s="1" t="s">
        <v>20</v>
      </c>
      <c r="I30" s="5">
        <v>29</v>
      </c>
      <c r="J30" s="2" t="str">
        <f t="shared" si="3"/>
        <v>Adult</v>
      </c>
      <c r="K30" s="2" t="str">
        <f t="shared" si="4"/>
        <v>No</v>
      </c>
      <c r="L30" s="2" t="str">
        <f>VLOOKUP(A30,'Hospital Profile'!$A$1:$B$7,2,FALSE)</f>
        <v>London</v>
      </c>
      <c r="M30" t="str">
        <f t="shared" si="5"/>
        <v>Out of region</v>
      </c>
      <c r="N30" s="6">
        <f t="shared" ca="1" si="6"/>
        <v>418</v>
      </c>
      <c r="O30">
        <f t="shared" si="7"/>
        <v>7</v>
      </c>
      <c r="P30" t="str">
        <f t="shared" si="8"/>
        <v>Sunday</v>
      </c>
      <c r="Q30" t="str">
        <f t="shared" si="0"/>
        <v>May</v>
      </c>
      <c r="R30" t="str">
        <f t="shared" si="1"/>
        <v>June</v>
      </c>
      <c r="S30" t="str">
        <f t="shared" si="2"/>
        <v>Wednesday</v>
      </c>
    </row>
    <row r="31" spans="1:19" ht="14">
      <c r="A31" s="10" t="s">
        <v>24</v>
      </c>
      <c r="B31" s="4">
        <v>65</v>
      </c>
      <c r="C31" s="10" t="s">
        <v>15</v>
      </c>
      <c r="D31" s="10" t="s">
        <v>19</v>
      </c>
      <c r="E31" s="8">
        <v>45408</v>
      </c>
      <c r="F31" s="8">
        <v>45419</v>
      </c>
      <c r="G31" s="4">
        <v>11</v>
      </c>
      <c r="H31" s="1" t="s">
        <v>12</v>
      </c>
      <c r="I31" s="5">
        <v>30</v>
      </c>
      <c r="J31" s="2" t="str">
        <f t="shared" si="3"/>
        <v>Adult</v>
      </c>
      <c r="K31" s="2" t="str">
        <f t="shared" si="4"/>
        <v>No</v>
      </c>
      <c r="L31" s="2" t="str">
        <f>VLOOKUP(A31,'Hospital Profile'!$A$1:$B$7,2,FALSE)</f>
        <v>North</v>
      </c>
      <c r="M31" t="str">
        <f t="shared" si="5"/>
        <v>Out of region</v>
      </c>
      <c r="N31" s="6">
        <f t="shared" ca="1" si="6"/>
        <v>447</v>
      </c>
      <c r="O31">
        <f t="shared" si="7"/>
        <v>5</v>
      </c>
      <c r="P31" t="str">
        <f t="shared" si="8"/>
        <v>Friday</v>
      </c>
      <c r="Q31" t="str">
        <f t="shared" si="0"/>
        <v>Apr</v>
      </c>
      <c r="R31" t="str">
        <f t="shared" si="1"/>
        <v>May</v>
      </c>
      <c r="S31" t="str">
        <f t="shared" si="2"/>
        <v>Tuesday</v>
      </c>
    </row>
    <row r="32" spans="1:19" ht="14">
      <c r="A32" s="10" t="s">
        <v>22</v>
      </c>
      <c r="B32" s="4">
        <v>26</v>
      </c>
      <c r="C32" s="10" t="s">
        <v>15</v>
      </c>
      <c r="D32" s="10" t="s">
        <v>13</v>
      </c>
      <c r="E32" s="8">
        <v>45390</v>
      </c>
      <c r="F32" s="8">
        <v>45394</v>
      </c>
      <c r="G32" s="4">
        <v>4</v>
      </c>
      <c r="H32" s="1" t="s">
        <v>18</v>
      </c>
      <c r="I32" s="5">
        <v>31</v>
      </c>
      <c r="J32" s="2" t="str">
        <f t="shared" si="3"/>
        <v>Adult</v>
      </c>
      <c r="K32" s="2" t="str">
        <f t="shared" si="4"/>
        <v>No</v>
      </c>
      <c r="L32" s="2" t="str">
        <f>VLOOKUP(A32,'Hospital Profile'!$A$1:$B$7,2,FALSE)</f>
        <v>London</v>
      </c>
      <c r="M32" t="str">
        <f t="shared" si="5"/>
        <v>Out of region</v>
      </c>
      <c r="N32" s="6">
        <f t="shared" ca="1" si="6"/>
        <v>472</v>
      </c>
      <c r="O32">
        <f t="shared" si="7"/>
        <v>1</v>
      </c>
      <c r="P32" t="str">
        <f t="shared" si="8"/>
        <v>Monday</v>
      </c>
      <c r="Q32" t="str">
        <f t="shared" si="0"/>
        <v>Apr</v>
      </c>
      <c r="R32" t="str">
        <f t="shared" si="1"/>
        <v>April</v>
      </c>
      <c r="S32" t="str">
        <f t="shared" si="2"/>
        <v>Friday</v>
      </c>
    </row>
    <row r="33" spans="1:19" ht="14">
      <c r="A33" s="10" t="s">
        <v>23</v>
      </c>
      <c r="B33" s="4">
        <v>46</v>
      </c>
      <c r="C33" s="10" t="s">
        <v>8</v>
      </c>
      <c r="D33" s="10" t="s">
        <v>13</v>
      </c>
      <c r="E33" s="8">
        <v>45418</v>
      </c>
      <c r="F33" s="8">
        <v>45422</v>
      </c>
      <c r="G33" s="4">
        <v>4</v>
      </c>
      <c r="H33" s="1" t="s">
        <v>10</v>
      </c>
      <c r="I33" s="5">
        <v>32</v>
      </c>
      <c r="J33" s="2" t="str">
        <f t="shared" si="3"/>
        <v>Adult</v>
      </c>
      <c r="K33" s="2" t="str">
        <f t="shared" si="4"/>
        <v>No</v>
      </c>
      <c r="L33" s="2" t="str">
        <f>VLOOKUP(A33,'Hospital Profile'!$A$1:$B$7,2,FALSE)</f>
        <v>North</v>
      </c>
      <c r="M33" t="str">
        <f t="shared" si="5"/>
        <v>Out of region</v>
      </c>
      <c r="N33" s="6">
        <f t="shared" ca="1" si="6"/>
        <v>444</v>
      </c>
      <c r="O33">
        <f t="shared" si="7"/>
        <v>1</v>
      </c>
      <c r="P33" t="str">
        <f t="shared" si="8"/>
        <v>Monday</v>
      </c>
      <c r="Q33" t="str">
        <f t="shared" si="0"/>
        <v>May</v>
      </c>
      <c r="R33" t="str">
        <f t="shared" si="1"/>
        <v>May</v>
      </c>
      <c r="S33" t="str">
        <f t="shared" si="2"/>
        <v>Friday</v>
      </c>
    </row>
    <row r="34" spans="1:19" ht="14">
      <c r="A34" t="s">
        <v>21</v>
      </c>
      <c r="B34" s="4">
        <v>60</v>
      </c>
      <c r="C34" s="10" t="s">
        <v>8</v>
      </c>
      <c r="D34" s="10" t="s">
        <v>19</v>
      </c>
      <c r="E34" s="8">
        <v>45397</v>
      </c>
      <c r="F34" s="8">
        <v>45399</v>
      </c>
      <c r="G34" s="4">
        <v>2</v>
      </c>
      <c r="H34" s="1" t="s">
        <v>14</v>
      </c>
      <c r="I34" s="5">
        <v>33</v>
      </c>
      <c r="J34" s="2" t="str">
        <f t="shared" si="3"/>
        <v>Adult</v>
      </c>
      <c r="K34" s="2" t="str">
        <f t="shared" si="4"/>
        <v>No</v>
      </c>
      <c r="L34" s="2" t="str">
        <f>VLOOKUP(A34,'Hospital Profile'!$A$1:$B$7,2,FALSE)</f>
        <v>South</v>
      </c>
      <c r="M34" t="str">
        <f t="shared" si="5"/>
        <v>Out of region</v>
      </c>
      <c r="N34" s="6">
        <f t="shared" ca="1" si="6"/>
        <v>467</v>
      </c>
      <c r="O34">
        <f t="shared" si="7"/>
        <v>1</v>
      </c>
      <c r="P34" t="str">
        <f t="shared" si="8"/>
        <v>Monday</v>
      </c>
      <c r="Q34" t="str">
        <f t="shared" ref="Q34:Q65" si="9">TEXT(E34, "MMM")</f>
        <v>Apr</v>
      </c>
      <c r="R34" t="str">
        <f t="shared" ref="R34:R65" si="10">TEXT(F34, "MMMM")</f>
        <v>April</v>
      </c>
      <c r="S34" t="str">
        <f t="shared" ref="S34:S65" si="11">CHOOSE(WEEKDAY(F34, 2), "Monday", "Tuesday", "Wednesday", "Thursday", "Friday", "Saturday", "Sunday")</f>
        <v>Wednesday</v>
      </c>
    </row>
    <row r="35" spans="1:19" ht="14">
      <c r="A35" s="10" t="s">
        <v>25</v>
      </c>
      <c r="B35" s="4">
        <v>45</v>
      </c>
      <c r="C35" s="10" t="s">
        <v>8</v>
      </c>
      <c r="D35" s="10" t="s">
        <v>11</v>
      </c>
      <c r="E35" s="8">
        <v>45400</v>
      </c>
      <c r="F35" s="8">
        <v>45411</v>
      </c>
      <c r="G35" s="4">
        <v>11</v>
      </c>
      <c r="H35" s="1" t="s">
        <v>18</v>
      </c>
      <c r="I35" s="5">
        <v>34</v>
      </c>
      <c r="J35" s="2" t="str">
        <f t="shared" si="3"/>
        <v>Adult</v>
      </c>
      <c r="K35" s="2" t="str">
        <f t="shared" si="4"/>
        <v>No</v>
      </c>
      <c r="L35" s="2" t="str">
        <f>VLOOKUP(A35,'Hospital Profile'!$A$1:$B$7,2,FALSE)</f>
        <v>London</v>
      </c>
      <c r="M35" t="str">
        <f t="shared" si="5"/>
        <v>Out of region</v>
      </c>
      <c r="N35" s="6">
        <f t="shared" ca="1" si="6"/>
        <v>455</v>
      </c>
      <c r="O35">
        <f t="shared" si="7"/>
        <v>4</v>
      </c>
      <c r="P35" t="str">
        <f t="shared" si="8"/>
        <v>Thursday</v>
      </c>
      <c r="Q35" t="str">
        <f t="shared" si="9"/>
        <v>Apr</v>
      </c>
      <c r="R35" t="str">
        <f t="shared" si="10"/>
        <v>April</v>
      </c>
      <c r="S35" t="str">
        <f t="shared" si="11"/>
        <v>Monday</v>
      </c>
    </row>
    <row r="36" spans="1:19" ht="14">
      <c r="A36" s="10" t="s">
        <v>22</v>
      </c>
      <c r="B36" s="4">
        <v>78</v>
      </c>
      <c r="C36" s="10" t="s">
        <v>15</v>
      </c>
      <c r="D36" s="10" t="s">
        <v>17</v>
      </c>
      <c r="E36" s="8">
        <v>45419</v>
      </c>
      <c r="F36" s="8">
        <v>45427</v>
      </c>
      <c r="G36" s="4">
        <v>8</v>
      </c>
      <c r="H36" s="1" t="s">
        <v>10</v>
      </c>
      <c r="I36" s="5">
        <v>35</v>
      </c>
      <c r="J36" s="2" t="str">
        <f t="shared" si="3"/>
        <v>Adult</v>
      </c>
      <c r="K36" s="2" t="str">
        <f t="shared" si="4"/>
        <v>No</v>
      </c>
      <c r="L36" s="2" t="str">
        <f>VLOOKUP(A36,'Hospital Profile'!$A$1:$B$7,2,FALSE)</f>
        <v>London</v>
      </c>
      <c r="M36" t="str">
        <f t="shared" si="5"/>
        <v>In Region</v>
      </c>
      <c r="N36" s="6">
        <f t="shared" ca="1" si="6"/>
        <v>439</v>
      </c>
      <c r="O36">
        <f t="shared" si="7"/>
        <v>2</v>
      </c>
      <c r="P36" t="str">
        <f t="shared" si="8"/>
        <v>Tuesday</v>
      </c>
      <c r="Q36" t="str">
        <f t="shared" si="9"/>
        <v>May</v>
      </c>
      <c r="R36" t="str">
        <f t="shared" si="10"/>
        <v>May</v>
      </c>
      <c r="S36" t="str">
        <f t="shared" si="11"/>
        <v>Wednesday</v>
      </c>
    </row>
    <row r="37" spans="1:19" ht="14">
      <c r="A37" s="10" t="s">
        <v>25</v>
      </c>
      <c r="B37" s="4">
        <v>63</v>
      </c>
      <c r="C37" s="10" t="s">
        <v>15</v>
      </c>
      <c r="D37" s="10" t="s">
        <v>9</v>
      </c>
      <c r="E37" s="8">
        <v>45389</v>
      </c>
      <c r="F37" s="8">
        <v>45400</v>
      </c>
      <c r="G37" s="4">
        <v>11</v>
      </c>
      <c r="H37" s="1" t="s">
        <v>12</v>
      </c>
      <c r="I37" s="5">
        <v>36</v>
      </c>
      <c r="J37" s="2" t="str">
        <f t="shared" si="3"/>
        <v>Adult</v>
      </c>
      <c r="K37" s="2" t="str">
        <f t="shared" si="4"/>
        <v>No</v>
      </c>
      <c r="L37" s="2" t="str">
        <f>VLOOKUP(A37,'Hospital Profile'!$A$1:$B$7,2,FALSE)</f>
        <v>London</v>
      </c>
      <c r="M37" t="str">
        <f t="shared" si="5"/>
        <v>Out of region</v>
      </c>
      <c r="N37" s="6">
        <f t="shared" ca="1" si="6"/>
        <v>466</v>
      </c>
      <c r="O37">
        <f t="shared" si="7"/>
        <v>7</v>
      </c>
      <c r="P37" t="str">
        <f t="shared" si="8"/>
        <v>Sunday</v>
      </c>
      <c r="Q37" t="str">
        <f t="shared" si="9"/>
        <v>Apr</v>
      </c>
      <c r="R37" t="str">
        <f t="shared" si="10"/>
        <v>April</v>
      </c>
      <c r="S37" t="str">
        <f t="shared" si="11"/>
        <v>Thursday</v>
      </c>
    </row>
    <row r="38" spans="1:19" ht="14">
      <c r="A38" t="s">
        <v>21</v>
      </c>
      <c r="B38" s="4">
        <v>30</v>
      </c>
      <c r="C38" s="10" t="s">
        <v>8</v>
      </c>
      <c r="D38" s="10" t="s">
        <v>9</v>
      </c>
      <c r="E38" s="8">
        <v>45438</v>
      </c>
      <c r="F38" s="8">
        <v>45450</v>
      </c>
      <c r="G38" s="4">
        <v>12</v>
      </c>
      <c r="H38" s="1" t="s">
        <v>20</v>
      </c>
      <c r="I38" s="5">
        <v>37</v>
      </c>
      <c r="J38" s="2" t="str">
        <f t="shared" si="3"/>
        <v>Adult</v>
      </c>
      <c r="K38" s="2" t="str">
        <f t="shared" si="4"/>
        <v>No</v>
      </c>
      <c r="L38" s="2" t="str">
        <f>VLOOKUP(A38,'Hospital Profile'!$A$1:$B$7,2,FALSE)</f>
        <v>South</v>
      </c>
      <c r="M38" t="str">
        <f t="shared" si="5"/>
        <v>Out of region</v>
      </c>
      <c r="N38" s="6">
        <f t="shared" ca="1" si="6"/>
        <v>416</v>
      </c>
      <c r="O38">
        <f t="shared" si="7"/>
        <v>7</v>
      </c>
      <c r="P38" t="str">
        <f t="shared" si="8"/>
        <v>Sunday</v>
      </c>
      <c r="Q38" t="str">
        <f t="shared" si="9"/>
        <v>May</v>
      </c>
      <c r="R38" t="str">
        <f t="shared" si="10"/>
        <v>June</v>
      </c>
      <c r="S38" t="str">
        <f t="shared" si="11"/>
        <v>Friday</v>
      </c>
    </row>
    <row r="39" spans="1:19" ht="14">
      <c r="A39" t="s">
        <v>21</v>
      </c>
      <c r="B39" s="4">
        <v>49</v>
      </c>
      <c r="C39" s="10" t="s">
        <v>8</v>
      </c>
      <c r="D39" s="10" t="s">
        <v>17</v>
      </c>
      <c r="E39" s="8">
        <v>45434</v>
      </c>
      <c r="F39" s="8">
        <v>45448</v>
      </c>
      <c r="G39" s="4">
        <v>14</v>
      </c>
      <c r="H39" s="1" t="s">
        <v>18</v>
      </c>
      <c r="I39" s="5">
        <v>38</v>
      </c>
      <c r="J39" s="2" t="str">
        <f t="shared" si="3"/>
        <v>Adult</v>
      </c>
      <c r="K39" s="2" t="str">
        <f t="shared" si="4"/>
        <v>No</v>
      </c>
      <c r="L39" s="2" t="str">
        <f>VLOOKUP(A39,'Hospital Profile'!$A$1:$B$7,2,FALSE)</f>
        <v>South</v>
      </c>
      <c r="M39" t="str">
        <f t="shared" si="5"/>
        <v>Out of region</v>
      </c>
      <c r="N39" s="6">
        <f t="shared" ca="1" si="6"/>
        <v>418</v>
      </c>
      <c r="O39">
        <f t="shared" si="7"/>
        <v>3</v>
      </c>
      <c r="P39" t="str">
        <f t="shared" si="8"/>
        <v>Wednesday</v>
      </c>
      <c r="Q39" t="str">
        <f t="shared" si="9"/>
        <v>May</v>
      </c>
      <c r="R39" t="str">
        <f t="shared" si="10"/>
        <v>June</v>
      </c>
      <c r="S39" t="str">
        <f t="shared" si="11"/>
        <v>Wednesday</v>
      </c>
    </row>
    <row r="40" spans="1:19" ht="14">
      <c r="A40" s="10" t="s">
        <v>25</v>
      </c>
      <c r="B40" s="4">
        <v>41</v>
      </c>
      <c r="C40" s="10" t="s">
        <v>15</v>
      </c>
      <c r="D40" s="10" t="s">
        <v>9</v>
      </c>
      <c r="E40" s="8">
        <v>45411</v>
      </c>
      <c r="F40" s="8">
        <v>45414</v>
      </c>
      <c r="G40" s="4">
        <v>3</v>
      </c>
      <c r="H40" s="1" t="s">
        <v>14</v>
      </c>
      <c r="I40" s="5">
        <v>39</v>
      </c>
      <c r="J40" s="2" t="str">
        <f t="shared" si="3"/>
        <v>Adult</v>
      </c>
      <c r="K40" s="2" t="str">
        <f t="shared" si="4"/>
        <v>No</v>
      </c>
      <c r="L40" s="2" t="str">
        <f>VLOOKUP(A40,'Hospital Profile'!$A$1:$B$7,2,FALSE)</f>
        <v>London</v>
      </c>
      <c r="M40" t="str">
        <f t="shared" si="5"/>
        <v>Out of region</v>
      </c>
      <c r="N40" s="6">
        <f t="shared" ca="1" si="6"/>
        <v>452</v>
      </c>
      <c r="O40">
        <f t="shared" si="7"/>
        <v>1</v>
      </c>
      <c r="P40" t="str">
        <f t="shared" si="8"/>
        <v>Monday</v>
      </c>
      <c r="Q40" t="str">
        <f t="shared" si="9"/>
        <v>Apr</v>
      </c>
      <c r="R40" t="str">
        <f t="shared" si="10"/>
        <v>May</v>
      </c>
      <c r="S40" t="str">
        <f t="shared" si="11"/>
        <v>Thursday</v>
      </c>
    </row>
    <row r="41" spans="1:19" ht="14">
      <c r="A41" s="10" t="s">
        <v>25</v>
      </c>
      <c r="B41" s="4">
        <v>88</v>
      </c>
      <c r="C41" s="10" t="s">
        <v>8</v>
      </c>
      <c r="D41" s="10" t="s">
        <v>13</v>
      </c>
      <c r="E41" s="8">
        <v>45438</v>
      </c>
      <c r="F41" s="8">
        <v>45440</v>
      </c>
      <c r="G41" s="4">
        <v>2</v>
      </c>
      <c r="H41" s="1" t="s">
        <v>18</v>
      </c>
      <c r="I41" s="5">
        <v>40</v>
      </c>
      <c r="J41" s="2" t="str">
        <f t="shared" si="3"/>
        <v>Adult</v>
      </c>
      <c r="K41" s="2" t="str">
        <f t="shared" si="4"/>
        <v>No</v>
      </c>
      <c r="L41" s="2" t="str">
        <f>VLOOKUP(A41,'Hospital Profile'!$A$1:$B$7,2,FALSE)</f>
        <v>London</v>
      </c>
      <c r="M41" t="str">
        <f t="shared" si="5"/>
        <v>Out of region</v>
      </c>
      <c r="N41" s="6">
        <f t="shared" ca="1" si="6"/>
        <v>426</v>
      </c>
      <c r="O41">
        <f t="shared" si="7"/>
        <v>7</v>
      </c>
      <c r="P41" t="str">
        <f t="shared" si="8"/>
        <v>Sunday</v>
      </c>
      <c r="Q41" t="str">
        <f t="shared" si="9"/>
        <v>May</v>
      </c>
      <c r="R41" t="str">
        <f t="shared" si="10"/>
        <v>May</v>
      </c>
      <c r="S41" t="str">
        <f t="shared" si="11"/>
        <v>Tuesday</v>
      </c>
    </row>
    <row r="42" spans="1:19" ht="14">
      <c r="A42" t="s">
        <v>21</v>
      </c>
      <c r="B42" s="4">
        <v>48</v>
      </c>
      <c r="C42" s="10" t="s">
        <v>8</v>
      </c>
      <c r="D42" s="10" t="s">
        <v>9</v>
      </c>
      <c r="E42" s="8">
        <v>45436</v>
      </c>
      <c r="F42" s="8">
        <v>45437</v>
      </c>
      <c r="G42" s="4">
        <v>1</v>
      </c>
      <c r="H42" s="1" t="s">
        <v>12</v>
      </c>
      <c r="I42" s="5">
        <v>41</v>
      </c>
      <c r="J42" s="2" t="str">
        <f t="shared" si="3"/>
        <v>Adult</v>
      </c>
      <c r="K42" s="2" t="str">
        <f t="shared" si="4"/>
        <v>No</v>
      </c>
      <c r="L42" s="2" t="str">
        <f>VLOOKUP(A42,'Hospital Profile'!$A$1:$B$7,2,FALSE)</f>
        <v>South</v>
      </c>
      <c r="M42" t="str">
        <f t="shared" si="5"/>
        <v>In Region</v>
      </c>
      <c r="N42" s="6">
        <f t="shared" ca="1" si="6"/>
        <v>429</v>
      </c>
      <c r="O42">
        <f t="shared" si="7"/>
        <v>5</v>
      </c>
      <c r="P42" t="str">
        <f t="shared" si="8"/>
        <v>Friday</v>
      </c>
      <c r="Q42" t="str">
        <f t="shared" si="9"/>
        <v>May</v>
      </c>
      <c r="R42" t="str">
        <f t="shared" si="10"/>
        <v>May</v>
      </c>
      <c r="S42" t="str">
        <f t="shared" si="11"/>
        <v>Saturday</v>
      </c>
    </row>
    <row r="43" spans="1:19" ht="14">
      <c r="A43" s="10" t="s">
        <v>25</v>
      </c>
      <c r="B43" s="4">
        <v>25</v>
      </c>
      <c r="C43" s="10" t="s">
        <v>8</v>
      </c>
      <c r="D43" s="10" t="s">
        <v>9</v>
      </c>
      <c r="E43" s="8">
        <v>45413</v>
      </c>
      <c r="F43" s="8">
        <v>45417</v>
      </c>
      <c r="G43" s="4">
        <v>4</v>
      </c>
      <c r="H43" s="1" t="s">
        <v>10</v>
      </c>
      <c r="I43" s="5">
        <v>42</v>
      </c>
      <c r="J43" s="2" t="str">
        <f t="shared" si="3"/>
        <v>Adult</v>
      </c>
      <c r="K43" s="2" t="str">
        <f t="shared" si="4"/>
        <v>No</v>
      </c>
      <c r="L43" s="2" t="str">
        <f>VLOOKUP(A43,'Hospital Profile'!$A$1:$B$7,2,FALSE)</f>
        <v>London</v>
      </c>
      <c r="M43" t="str">
        <f t="shared" si="5"/>
        <v>In Region</v>
      </c>
      <c r="N43" s="6">
        <f t="shared" ca="1" si="6"/>
        <v>449</v>
      </c>
      <c r="O43">
        <f t="shared" si="7"/>
        <v>3</v>
      </c>
      <c r="P43" t="str">
        <f t="shared" si="8"/>
        <v>Wednesday</v>
      </c>
      <c r="Q43" t="str">
        <f t="shared" si="9"/>
        <v>May</v>
      </c>
      <c r="R43" t="str">
        <f t="shared" si="10"/>
        <v>May</v>
      </c>
      <c r="S43" t="str">
        <f t="shared" si="11"/>
        <v>Sunday</v>
      </c>
    </row>
    <row r="44" spans="1:19" ht="14">
      <c r="A44" s="10" t="s">
        <v>25</v>
      </c>
      <c r="B44" s="4">
        <v>54</v>
      </c>
      <c r="C44" s="10" t="s">
        <v>15</v>
      </c>
      <c r="D44" s="10" t="s">
        <v>11</v>
      </c>
      <c r="E44" s="8">
        <v>45407</v>
      </c>
      <c r="F44" s="8">
        <v>45412</v>
      </c>
      <c r="G44" s="4">
        <v>5</v>
      </c>
      <c r="H44" s="1" t="s">
        <v>18</v>
      </c>
      <c r="I44" s="5">
        <v>43</v>
      </c>
      <c r="J44" s="2" t="str">
        <f t="shared" si="3"/>
        <v>Adult</v>
      </c>
      <c r="K44" s="2" t="str">
        <f t="shared" si="4"/>
        <v>No</v>
      </c>
      <c r="L44" s="2" t="str">
        <f>VLOOKUP(A44,'Hospital Profile'!$A$1:$B$7,2,FALSE)</f>
        <v>London</v>
      </c>
      <c r="M44" t="str">
        <f t="shared" si="5"/>
        <v>Out of region</v>
      </c>
      <c r="N44" s="6">
        <f t="shared" ca="1" si="6"/>
        <v>454</v>
      </c>
      <c r="O44">
        <f t="shared" si="7"/>
        <v>4</v>
      </c>
      <c r="P44" t="str">
        <f t="shared" si="8"/>
        <v>Thursday</v>
      </c>
      <c r="Q44" t="str">
        <f t="shared" si="9"/>
        <v>Apr</v>
      </c>
      <c r="R44" t="str">
        <f t="shared" si="10"/>
        <v>April</v>
      </c>
      <c r="S44" t="str">
        <f t="shared" si="11"/>
        <v>Tuesday</v>
      </c>
    </row>
    <row r="45" spans="1:19" ht="14">
      <c r="A45" s="10" t="s">
        <v>25</v>
      </c>
      <c r="B45" s="4">
        <v>37</v>
      </c>
      <c r="C45" s="10" t="s">
        <v>8</v>
      </c>
      <c r="D45" s="10" t="s">
        <v>16</v>
      </c>
      <c r="E45" s="8">
        <v>45425</v>
      </c>
      <c r="F45" s="8">
        <v>45437</v>
      </c>
      <c r="G45" s="4">
        <v>12</v>
      </c>
      <c r="H45" s="1" t="s">
        <v>14</v>
      </c>
      <c r="I45" s="5">
        <v>44</v>
      </c>
      <c r="J45" s="2" t="str">
        <f t="shared" si="3"/>
        <v>Adult</v>
      </c>
      <c r="K45" s="2" t="str">
        <f t="shared" si="4"/>
        <v>No</v>
      </c>
      <c r="L45" s="2" t="str">
        <f>VLOOKUP(A45,'Hospital Profile'!$A$1:$B$7,2,FALSE)</f>
        <v>London</v>
      </c>
      <c r="M45" t="str">
        <f t="shared" si="5"/>
        <v>Out of region</v>
      </c>
      <c r="N45" s="6">
        <f t="shared" ca="1" si="6"/>
        <v>429</v>
      </c>
      <c r="O45">
        <f t="shared" si="7"/>
        <v>1</v>
      </c>
      <c r="P45" t="str">
        <f t="shared" si="8"/>
        <v>Monday</v>
      </c>
      <c r="Q45" t="str">
        <f t="shared" si="9"/>
        <v>May</v>
      </c>
      <c r="R45" t="str">
        <f t="shared" si="10"/>
        <v>May</v>
      </c>
      <c r="S45" t="str">
        <f t="shared" si="11"/>
        <v>Saturday</v>
      </c>
    </row>
    <row r="46" spans="1:19" ht="14">
      <c r="A46" s="10" t="s">
        <v>24</v>
      </c>
      <c r="B46" s="4">
        <v>87</v>
      </c>
      <c r="C46" s="10" t="s">
        <v>8</v>
      </c>
      <c r="D46" s="10" t="s">
        <v>11</v>
      </c>
      <c r="E46" s="8">
        <v>45386</v>
      </c>
      <c r="F46" s="8">
        <v>45396</v>
      </c>
      <c r="G46" s="4">
        <v>10</v>
      </c>
      <c r="H46" s="1" t="s">
        <v>20</v>
      </c>
      <c r="I46" s="5">
        <v>45</v>
      </c>
      <c r="J46" s="2" t="str">
        <f t="shared" si="3"/>
        <v>Adult</v>
      </c>
      <c r="K46" s="2" t="str">
        <f t="shared" si="4"/>
        <v>No</v>
      </c>
      <c r="L46" s="2" t="str">
        <f>VLOOKUP(A46,'Hospital Profile'!$A$1:$B$7,2,FALSE)</f>
        <v>North</v>
      </c>
      <c r="M46" t="str">
        <f t="shared" si="5"/>
        <v>In Region</v>
      </c>
      <c r="N46" s="6">
        <f t="shared" ca="1" si="6"/>
        <v>470</v>
      </c>
      <c r="O46">
        <f t="shared" si="7"/>
        <v>4</v>
      </c>
      <c r="P46" t="str">
        <f t="shared" si="8"/>
        <v>Thursday</v>
      </c>
      <c r="Q46" t="str">
        <f t="shared" si="9"/>
        <v>Apr</v>
      </c>
      <c r="R46" t="str">
        <f t="shared" si="10"/>
        <v>April</v>
      </c>
      <c r="S46" t="str">
        <f t="shared" si="11"/>
        <v>Sunday</v>
      </c>
    </row>
    <row r="47" spans="1:19" ht="14">
      <c r="A47" s="10" t="s">
        <v>23</v>
      </c>
      <c r="B47" s="4">
        <v>79</v>
      </c>
      <c r="C47" s="10" t="s">
        <v>8</v>
      </c>
      <c r="D47" s="10" t="s">
        <v>13</v>
      </c>
      <c r="E47" s="8">
        <v>45386</v>
      </c>
      <c r="F47" s="8">
        <v>45387</v>
      </c>
      <c r="G47" s="4">
        <v>1</v>
      </c>
      <c r="H47" s="1" t="s">
        <v>18</v>
      </c>
      <c r="I47" s="5">
        <v>46</v>
      </c>
      <c r="J47" s="2" t="str">
        <f t="shared" si="3"/>
        <v>Adult</v>
      </c>
      <c r="K47" s="2" t="str">
        <f t="shared" si="4"/>
        <v>No</v>
      </c>
      <c r="L47" s="2" t="str">
        <f>VLOOKUP(A47,'Hospital Profile'!$A$1:$B$7,2,FALSE)</f>
        <v>North</v>
      </c>
      <c r="M47" t="str">
        <f t="shared" si="5"/>
        <v>Out of region</v>
      </c>
      <c r="N47" s="6">
        <f t="shared" ca="1" si="6"/>
        <v>479</v>
      </c>
      <c r="O47">
        <f t="shared" si="7"/>
        <v>4</v>
      </c>
      <c r="P47" t="str">
        <f t="shared" si="8"/>
        <v>Thursday</v>
      </c>
      <c r="Q47" t="str">
        <f t="shared" si="9"/>
        <v>Apr</v>
      </c>
      <c r="R47" t="str">
        <f t="shared" si="10"/>
        <v>April</v>
      </c>
      <c r="S47" t="str">
        <f t="shared" si="11"/>
        <v>Friday</v>
      </c>
    </row>
    <row r="48" spans="1:19" ht="14">
      <c r="A48" s="10" t="s">
        <v>22</v>
      </c>
      <c r="B48" s="4">
        <v>26</v>
      </c>
      <c r="C48" s="10" t="s">
        <v>8</v>
      </c>
      <c r="D48" s="10" t="s">
        <v>11</v>
      </c>
      <c r="E48" s="8">
        <v>45388</v>
      </c>
      <c r="F48" s="8">
        <v>45402</v>
      </c>
      <c r="G48" s="4">
        <v>14</v>
      </c>
      <c r="H48" s="1" t="s">
        <v>14</v>
      </c>
      <c r="I48" s="5">
        <v>47</v>
      </c>
      <c r="J48" s="2" t="str">
        <f t="shared" si="3"/>
        <v>Adult</v>
      </c>
      <c r="K48" s="2" t="str">
        <f t="shared" si="4"/>
        <v>No</v>
      </c>
      <c r="L48" s="2" t="str">
        <f>VLOOKUP(A48,'Hospital Profile'!$A$1:$B$7,2,FALSE)</f>
        <v>London</v>
      </c>
      <c r="M48" t="str">
        <f t="shared" si="5"/>
        <v>Out of region</v>
      </c>
      <c r="N48" s="6">
        <f t="shared" ca="1" si="6"/>
        <v>464</v>
      </c>
      <c r="O48">
        <f t="shared" si="7"/>
        <v>6</v>
      </c>
      <c r="P48" t="str">
        <f t="shared" si="8"/>
        <v>Saturday</v>
      </c>
      <c r="Q48" t="str">
        <f t="shared" si="9"/>
        <v>Apr</v>
      </c>
      <c r="R48" t="str">
        <f t="shared" si="10"/>
        <v>April</v>
      </c>
      <c r="S48" t="str">
        <f t="shared" si="11"/>
        <v>Saturday</v>
      </c>
    </row>
    <row r="49" spans="1:19" ht="14">
      <c r="A49" s="10" t="s">
        <v>23</v>
      </c>
      <c r="B49" s="4">
        <v>49</v>
      </c>
      <c r="C49" s="10" t="s">
        <v>8</v>
      </c>
      <c r="D49" s="10" t="s">
        <v>19</v>
      </c>
      <c r="E49" s="8">
        <v>45408</v>
      </c>
      <c r="F49" s="8">
        <v>45410</v>
      </c>
      <c r="G49" s="4">
        <v>2</v>
      </c>
      <c r="H49" s="1" t="s">
        <v>10</v>
      </c>
      <c r="I49" s="5">
        <v>48</v>
      </c>
      <c r="J49" s="2" t="str">
        <f t="shared" si="3"/>
        <v>Adult</v>
      </c>
      <c r="K49" s="2" t="str">
        <f t="shared" si="4"/>
        <v>No</v>
      </c>
      <c r="L49" s="2" t="str">
        <f>VLOOKUP(A49,'Hospital Profile'!$A$1:$B$7,2,FALSE)</f>
        <v>North</v>
      </c>
      <c r="M49" t="str">
        <f t="shared" si="5"/>
        <v>Out of region</v>
      </c>
      <c r="N49" s="6">
        <f t="shared" ca="1" si="6"/>
        <v>456</v>
      </c>
      <c r="O49">
        <f t="shared" si="7"/>
        <v>5</v>
      </c>
      <c r="P49" t="str">
        <f t="shared" si="8"/>
        <v>Friday</v>
      </c>
      <c r="Q49" t="str">
        <f t="shared" si="9"/>
        <v>Apr</v>
      </c>
      <c r="R49" t="str">
        <f t="shared" si="10"/>
        <v>April</v>
      </c>
      <c r="S49" t="str">
        <f t="shared" si="11"/>
        <v>Sunday</v>
      </c>
    </row>
    <row r="50" spans="1:19" ht="14">
      <c r="A50" s="10" t="s">
        <v>23</v>
      </c>
      <c r="B50" s="4">
        <v>90</v>
      </c>
      <c r="C50" s="10" t="s">
        <v>15</v>
      </c>
      <c r="D50" s="10" t="s">
        <v>16</v>
      </c>
      <c r="E50" s="8">
        <v>45409</v>
      </c>
      <c r="F50" s="8">
        <v>45420</v>
      </c>
      <c r="G50" s="4">
        <v>11</v>
      </c>
      <c r="H50" s="1" t="s">
        <v>14</v>
      </c>
      <c r="I50" s="5">
        <v>49</v>
      </c>
      <c r="J50" s="2" t="str">
        <f t="shared" si="3"/>
        <v>Adult</v>
      </c>
      <c r="K50" s="2" t="str">
        <f t="shared" si="4"/>
        <v>No</v>
      </c>
      <c r="L50" s="2" t="str">
        <f>VLOOKUP(A50,'Hospital Profile'!$A$1:$B$7,2,FALSE)</f>
        <v>North</v>
      </c>
      <c r="M50" t="str">
        <f t="shared" si="5"/>
        <v>In Region</v>
      </c>
      <c r="N50" s="6">
        <f t="shared" ca="1" si="6"/>
        <v>446</v>
      </c>
      <c r="O50">
        <f t="shared" si="7"/>
        <v>6</v>
      </c>
      <c r="P50" t="str">
        <f t="shared" si="8"/>
        <v>Saturday</v>
      </c>
      <c r="Q50" t="str">
        <f t="shared" si="9"/>
        <v>Apr</v>
      </c>
      <c r="R50" t="str">
        <f t="shared" si="10"/>
        <v>May</v>
      </c>
      <c r="S50" t="str">
        <f t="shared" si="11"/>
        <v>Wednesday</v>
      </c>
    </row>
    <row r="51" spans="1:19" ht="14">
      <c r="A51" s="10" t="s">
        <v>7</v>
      </c>
      <c r="B51" s="4">
        <v>48</v>
      </c>
      <c r="C51" s="10" t="s">
        <v>15</v>
      </c>
      <c r="D51" s="10" t="s">
        <v>17</v>
      </c>
      <c r="E51" s="8">
        <v>45425</v>
      </c>
      <c r="F51" s="8">
        <v>45437</v>
      </c>
      <c r="G51" s="4">
        <v>12</v>
      </c>
      <c r="H51" s="1" t="s">
        <v>14</v>
      </c>
      <c r="I51" s="5">
        <v>50</v>
      </c>
      <c r="J51" s="2" t="str">
        <f t="shared" si="3"/>
        <v>Adult</v>
      </c>
      <c r="K51" s="2" t="str">
        <f t="shared" si="4"/>
        <v>No</v>
      </c>
      <c r="L51" s="2" t="str">
        <f>VLOOKUP(A51,'Hospital Profile'!$A$1:$B$7,2,FALSE)</f>
        <v>London</v>
      </c>
      <c r="M51" t="str">
        <f t="shared" si="5"/>
        <v>Out of region</v>
      </c>
      <c r="N51" s="6">
        <f t="shared" ca="1" si="6"/>
        <v>429</v>
      </c>
      <c r="O51">
        <f t="shared" si="7"/>
        <v>1</v>
      </c>
      <c r="P51" t="str">
        <f t="shared" si="8"/>
        <v>Monday</v>
      </c>
      <c r="Q51" t="str">
        <f t="shared" si="9"/>
        <v>May</v>
      </c>
      <c r="R51" t="str">
        <f t="shared" si="10"/>
        <v>May</v>
      </c>
      <c r="S51" t="str">
        <f t="shared" si="11"/>
        <v>Saturday</v>
      </c>
    </row>
    <row r="52" spans="1:19" ht="14">
      <c r="A52" s="10" t="s">
        <v>7</v>
      </c>
      <c r="B52" s="4">
        <v>76</v>
      </c>
      <c r="C52" s="10" t="s">
        <v>15</v>
      </c>
      <c r="D52" s="10" t="s">
        <v>13</v>
      </c>
      <c r="E52" s="8">
        <v>45425</v>
      </c>
      <c r="F52" s="8">
        <v>45436</v>
      </c>
      <c r="G52" s="4">
        <v>11</v>
      </c>
      <c r="H52" s="1" t="s">
        <v>10</v>
      </c>
      <c r="I52" s="5">
        <v>51</v>
      </c>
      <c r="J52" s="2" t="str">
        <f t="shared" si="3"/>
        <v>Adult</v>
      </c>
      <c r="K52" s="2" t="str">
        <f t="shared" si="4"/>
        <v>No</v>
      </c>
      <c r="L52" s="2" t="str">
        <f>VLOOKUP(A52,'Hospital Profile'!$A$1:$B$7,2,FALSE)</f>
        <v>London</v>
      </c>
      <c r="M52" t="str">
        <f t="shared" si="5"/>
        <v>In Region</v>
      </c>
      <c r="N52" s="6">
        <f t="shared" ca="1" si="6"/>
        <v>430</v>
      </c>
      <c r="O52">
        <f t="shared" si="7"/>
        <v>1</v>
      </c>
      <c r="P52" t="str">
        <f t="shared" si="8"/>
        <v>Monday</v>
      </c>
      <c r="Q52" t="str">
        <f t="shared" si="9"/>
        <v>May</v>
      </c>
      <c r="R52" t="str">
        <f t="shared" si="10"/>
        <v>May</v>
      </c>
      <c r="S52" t="str">
        <f t="shared" si="11"/>
        <v>Friday</v>
      </c>
    </row>
    <row r="53" spans="1:19" ht="14">
      <c r="A53" s="10" t="s">
        <v>23</v>
      </c>
      <c r="B53" s="4">
        <v>30</v>
      </c>
      <c r="C53" s="10" t="s">
        <v>8</v>
      </c>
      <c r="D53" s="10" t="s">
        <v>19</v>
      </c>
      <c r="E53" s="8">
        <v>45412</v>
      </c>
      <c r="F53" s="8">
        <v>45422</v>
      </c>
      <c r="G53" s="4">
        <v>10</v>
      </c>
      <c r="H53" s="1" t="s">
        <v>14</v>
      </c>
      <c r="I53" s="5">
        <v>52</v>
      </c>
      <c r="J53" s="2" t="str">
        <f t="shared" si="3"/>
        <v>Adult</v>
      </c>
      <c r="K53" s="2" t="str">
        <f t="shared" si="4"/>
        <v>No</v>
      </c>
      <c r="L53" s="2" t="str">
        <f>VLOOKUP(A53,'Hospital Profile'!$A$1:$B$7,2,FALSE)</f>
        <v>North</v>
      </c>
      <c r="M53" t="str">
        <f t="shared" si="5"/>
        <v>In Region</v>
      </c>
      <c r="N53" s="6">
        <f t="shared" ca="1" si="6"/>
        <v>444</v>
      </c>
      <c r="O53">
        <f t="shared" si="7"/>
        <v>2</v>
      </c>
      <c r="P53" t="str">
        <f t="shared" si="8"/>
        <v>Tuesday</v>
      </c>
      <c r="Q53" t="str">
        <f t="shared" si="9"/>
        <v>Apr</v>
      </c>
      <c r="R53" t="str">
        <f t="shared" si="10"/>
        <v>May</v>
      </c>
      <c r="S53" t="str">
        <f t="shared" si="11"/>
        <v>Friday</v>
      </c>
    </row>
    <row r="54" spans="1:19" ht="14">
      <c r="A54" s="10" t="s">
        <v>22</v>
      </c>
      <c r="B54" s="4">
        <v>62</v>
      </c>
      <c r="C54" s="10" t="s">
        <v>8</v>
      </c>
      <c r="D54" s="10" t="s">
        <v>17</v>
      </c>
      <c r="E54" s="8">
        <v>45415</v>
      </c>
      <c r="F54" s="8">
        <v>45420</v>
      </c>
      <c r="G54" s="5">
        <v>0</v>
      </c>
      <c r="H54" s="1" t="s">
        <v>20</v>
      </c>
      <c r="I54" s="5">
        <v>53</v>
      </c>
      <c r="J54" s="2" t="str">
        <f t="shared" si="3"/>
        <v>Adult</v>
      </c>
      <c r="K54" s="2" t="str">
        <f t="shared" si="4"/>
        <v>No</v>
      </c>
      <c r="L54" s="2" t="str">
        <f>VLOOKUP(A54,'Hospital Profile'!$A$1:$B$7,2,FALSE)</f>
        <v>London</v>
      </c>
      <c r="M54" t="str">
        <f t="shared" si="5"/>
        <v>Out of region</v>
      </c>
      <c r="N54" s="6">
        <f t="shared" ca="1" si="6"/>
        <v>446</v>
      </c>
      <c r="O54">
        <f t="shared" si="7"/>
        <v>5</v>
      </c>
      <c r="P54" t="str">
        <f t="shared" si="8"/>
        <v>Friday</v>
      </c>
      <c r="Q54" t="str">
        <f t="shared" si="9"/>
        <v>May</v>
      </c>
      <c r="R54" t="str">
        <f t="shared" si="10"/>
        <v>May</v>
      </c>
      <c r="S54" t="str">
        <f t="shared" si="11"/>
        <v>Wednesday</v>
      </c>
    </row>
    <row r="55" spans="1:19" ht="14">
      <c r="A55" s="10" t="s">
        <v>25</v>
      </c>
      <c r="B55" s="4">
        <v>87</v>
      </c>
      <c r="C55" s="10" t="s">
        <v>15</v>
      </c>
      <c r="D55" s="10" t="s">
        <v>19</v>
      </c>
      <c r="E55" s="8">
        <v>45401</v>
      </c>
      <c r="F55" s="8">
        <v>45404</v>
      </c>
      <c r="G55" s="4">
        <v>3</v>
      </c>
      <c r="H55" s="1" t="s">
        <v>18</v>
      </c>
      <c r="I55" s="5">
        <v>54</v>
      </c>
      <c r="J55" s="2" t="str">
        <f t="shared" si="3"/>
        <v>Adult</v>
      </c>
      <c r="K55" s="2" t="str">
        <f t="shared" si="4"/>
        <v>No</v>
      </c>
      <c r="L55" s="2" t="str">
        <f>VLOOKUP(A55,'Hospital Profile'!$A$1:$B$7,2,FALSE)</f>
        <v>London</v>
      </c>
      <c r="M55" t="str">
        <f t="shared" si="5"/>
        <v>Out of region</v>
      </c>
      <c r="N55" s="6">
        <f t="shared" ca="1" si="6"/>
        <v>462</v>
      </c>
      <c r="O55">
        <f t="shared" si="7"/>
        <v>5</v>
      </c>
      <c r="P55" t="str">
        <f t="shared" si="8"/>
        <v>Friday</v>
      </c>
      <c r="Q55" t="str">
        <f t="shared" si="9"/>
        <v>Apr</v>
      </c>
      <c r="R55" t="str">
        <f t="shared" si="10"/>
        <v>April</v>
      </c>
      <c r="S55" t="str">
        <f t="shared" si="11"/>
        <v>Monday</v>
      </c>
    </row>
    <row r="56" spans="1:19" ht="14">
      <c r="A56" s="10" t="s">
        <v>23</v>
      </c>
      <c r="B56" s="4">
        <v>56</v>
      </c>
      <c r="C56" s="10" t="s">
        <v>8</v>
      </c>
      <c r="D56" s="10" t="s">
        <v>17</v>
      </c>
      <c r="E56" s="8">
        <v>45383</v>
      </c>
      <c r="F56" s="8">
        <v>45394</v>
      </c>
      <c r="G56" s="4">
        <v>11</v>
      </c>
      <c r="H56" s="1" t="s">
        <v>20</v>
      </c>
      <c r="I56" s="5">
        <v>55</v>
      </c>
      <c r="J56" s="2" t="str">
        <f t="shared" si="3"/>
        <v>Adult</v>
      </c>
      <c r="K56" s="2" t="str">
        <f t="shared" si="4"/>
        <v>No</v>
      </c>
      <c r="L56" s="2" t="str">
        <f>VLOOKUP(A56,'Hospital Profile'!$A$1:$B$7,2,FALSE)</f>
        <v>North</v>
      </c>
      <c r="M56" t="str">
        <f t="shared" si="5"/>
        <v>In Region</v>
      </c>
      <c r="N56" s="6">
        <f t="shared" ca="1" si="6"/>
        <v>472</v>
      </c>
      <c r="O56">
        <f t="shared" si="7"/>
        <v>1</v>
      </c>
      <c r="P56" t="str">
        <f t="shared" si="8"/>
        <v>Monday</v>
      </c>
      <c r="Q56" t="str">
        <f t="shared" si="9"/>
        <v>Apr</v>
      </c>
      <c r="R56" t="str">
        <f t="shared" si="10"/>
        <v>April</v>
      </c>
      <c r="S56" t="str">
        <f t="shared" si="11"/>
        <v>Friday</v>
      </c>
    </row>
    <row r="57" spans="1:19" ht="14">
      <c r="A57" s="10" t="s">
        <v>24</v>
      </c>
      <c r="B57" s="4">
        <v>88</v>
      </c>
      <c r="C57" s="10" t="s">
        <v>8</v>
      </c>
      <c r="D57" s="10" t="s">
        <v>16</v>
      </c>
      <c r="E57" s="8">
        <v>45390</v>
      </c>
      <c r="F57" s="8">
        <v>45392</v>
      </c>
      <c r="G57" s="4">
        <v>2</v>
      </c>
      <c r="H57" s="1" t="s">
        <v>20</v>
      </c>
      <c r="I57" s="5">
        <v>56</v>
      </c>
      <c r="J57" s="2" t="str">
        <f t="shared" si="3"/>
        <v>Adult</v>
      </c>
      <c r="K57" s="2" t="str">
        <f t="shared" si="4"/>
        <v>No</v>
      </c>
      <c r="L57" s="2" t="str">
        <f>VLOOKUP(A57,'Hospital Profile'!$A$1:$B$7,2,FALSE)</f>
        <v>North</v>
      </c>
      <c r="M57" t="str">
        <f t="shared" si="5"/>
        <v>In Region</v>
      </c>
      <c r="N57" s="6">
        <f t="shared" ca="1" si="6"/>
        <v>474</v>
      </c>
      <c r="O57">
        <f t="shared" si="7"/>
        <v>1</v>
      </c>
      <c r="P57" t="str">
        <f t="shared" si="8"/>
        <v>Monday</v>
      </c>
      <c r="Q57" t="str">
        <f t="shared" si="9"/>
        <v>Apr</v>
      </c>
      <c r="R57" t="str">
        <f t="shared" si="10"/>
        <v>April</v>
      </c>
      <c r="S57" t="str">
        <f t="shared" si="11"/>
        <v>Wednesday</v>
      </c>
    </row>
    <row r="58" spans="1:19" ht="14">
      <c r="A58" s="10" t="s">
        <v>24</v>
      </c>
      <c r="B58" s="4">
        <v>61</v>
      </c>
      <c r="C58" s="10" t="s">
        <v>8</v>
      </c>
      <c r="D58" s="10" t="s">
        <v>11</v>
      </c>
      <c r="E58" s="8">
        <v>45421</v>
      </c>
      <c r="F58" s="8">
        <v>45425</v>
      </c>
      <c r="G58" s="4">
        <v>4</v>
      </c>
      <c r="H58" s="1" t="s">
        <v>20</v>
      </c>
      <c r="I58" s="5">
        <v>57</v>
      </c>
      <c r="J58" s="2" t="str">
        <f t="shared" si="3"/>
        <v>Adult</v>
      </c>
      <c r="K58" s="2" t="str">
        <f t="shared" si="4"/>
        <v>No</v>
      </c>
      <c r="L58" s="2" t="str">
        <f>VLOOKUP(A58,'Hospital Profile'!$A$1:$B$7,2,FALSE)</f>
        <v>North</v>
      </c>
      <c r="M58" t="str">
        <f t="shared" si="5"/>
        <v>In Region</v>
      </c>
      <c r="N58" s="6">
        <f t="shared" ca="1" si="6"/>
        <v>441</v>
      </c>
      <c r="O58">
        <f t="shared" si="7"/>
        <v>4</v>
      </c>
      <c r="P58" t="str">
        <f t="shared" si="8"/>
        <v>Thursday</v>
      </c>
      <c r="Q58" t="str">
        <f t="shared" si="9"/>
        <v>May</v>
      </c>
      <c r="R58" t="str">
        <f t="shared" si="10"/>
        <v>May</v>
      </c>
      <c r="S58" t="str">
        <f t="shared" si="11"/>
        <v>Monday</v>
      </c>
    </row>
    <row r="59" spans="1:19" ht="14">
      <c r="A59" s="10" t="s">
        <v>7</v>
      </c>
      <c r="B59" s="4">
        <v>24</v>
      </c>
      <c r="C59" s="10" t="s">
        <v>8</v>
      </c>
      <c r="D59" s="10" t="s">
        <v>11</v>
      </c>
      <c r="E59" s="8">
        <v>45415</v>
      </c>
      <c r="F59" s="8">
        <v>45423</v>
      </c>
      <c r="G59" s="4">
        <v>8</v>
      </c>
      <c r="H59" s="1" t="s">
        <v>12</v>
      </c>
      <c r="I59" s="5">
        <v>58</v>
      </c>
      <c r="J59" s="2" t="str">
        <f t="shared" si="3"/>
        <v>Adult</v>
      </c>
      <c r="K59" s="2" t="str">
        <f t="shared" si="4"/>
        <v>No</v>
      </c>
      <c r="L59" s="2" t="str">
        <f>VLOOKUP(A59,'Hospital Profile'!$A$1:$B$7,2,FALSE)</f>
        <v>London</v>
      </c>
      <c r="M59" t="str">
        <f t="shared" si="5"/>
        <v>Out of region</v>
      </c>
      <c r="N59" s="6">
        <f t="shared" ca="1" si="6"/>
        <v>443</v>
      </c>
      <c r="O59">
        <f t="shared" si="7"/>
        <v>5</v>
      </c>
      <c r="P59" t="str">
        <f t="shared" si="8"/>
        <v>Friday</v>
      </c>
      <c r="Q59" t="str">
        <f t="shared" si="9"/>
        <v>May</v>
      </c>
      <c r="R59" t="str">
        <f t="shared" si="10"/>
        <v>May</v>
      </c>
      <c r="S59" t="str">
        <f t="shared" si="11"/>
        <v>Saturday</v>
      </c>
    </row>
    <row r="60" spans="1:19" ht="14">
      <c r="A60" t="s">
        <v>21</v>
      </c>
      <c r="B60" s="4">
        <v>18</v>
      </c>
      <c r="C60" s="10" t="s">
        <v>15</v>
      </c>
      <c r="D60" s="10" t="s">
        <v>17</v>
      </c>
      <c r="E60" s="8">
        <v>45436</v>
      </c>
      <c r="F60" s="8">
        <v>45441</v>
      </c>
      <c r="G60" s="4">
        <v>5</v>
      </c>
      <c r="H60" s="1" t="s">
        <v>20</v>
      </c>
      <c r="I60" s="5">
        <v>59</v>
      </c>
      <c r="J60" s="2" t="str">
        <f>IF(B60&gt;18,"Adult","Child")</f>
        <v>Child</v>
      </c>
      <c r="K60" s="2" t="str">
        <f t="shared" si="4"/>
        <v>No</v>
      </c>
      <c r="L60" s="2" t="str">
        <f>VLOOKUP(A60,'Hospital Profile'!$A$1:$B$7,2,FALSE)</f>
        <v>South</v>
      </c>
      <c r="M60" t="str">
        <f t="shared" si="5"/>
        <v>Out of region</v>
      </c>
      <c r="N60" s="6">
        <f t="shared" ca="1" si="6"/>
        <v>425</v>
      </c>
      <c r="O60">
        <f t="shared" si="7"/>
        <v>5</v>
      </c>
      <c r="P60" t="str">
        <f t="shared" si="8"/>
        <v>Friday</v>
      </c>
      <c r="Q60" t="str">
        <f t="shared" si="9"/>
        <v>May</v>
      </c>
      <c r="R60" t="str">
        <f t="shared" si="10"/>
        <v>May</v>
      </c>
      <c r="S60" t="str">
        <f t="shared" si="11"/>
        <v>Wednesday</v>
      </c>
    </row>
    <row r="61" spans="1:19" ht="14">
      <c r="A61" s="10" t="s">
        <v>25</v>
      </c>
      <c r="B61" s="4">
        <v>88</v>
      </c>
      <c r="C61" s="10" t="s">
        <v>15</v>
      </c>
      <c r="D61" s="10" t="s">
        <v>19</v>
      </c>
      <c r="E61" s="8">
        <v>45393</v>
      </c>
      <c r="F61" s="8">
        <v>45405</v>
      </c>
      <c r="G61" s="4">
        <v>12</v>
      </c>
      <c r="H61" s="1" t="s">
        <v>10</v>
      </c>
      <c r="I61" s="5">
        <v>60</v>
      </c>
      <c r="J61" s="2" t="str">
        <f>IF(B61&gt;18,"Adult","Child")</f>
        <v>Adult</v>
      </c>
      <c r="K61" s="2" t="str">
        <f t="shared" si="4"/>
        <v>No</v>
      </c>
      <c r="L61" s="2" t="str">
        <f>VLOOKUP(A61,'Hospital Profile'!$A$1:$B$7,2,FALSE)</f>
        <v>London</v>
      </c>
      <c r="M61" t="str">
        <f t="shared" si="5"/>
        <v>In Region</v>
      </c>
      <c r="N61" s="6">
        <f t="shared" ca="1" si="6"/>
        <v>461</v>
      </c>
      <c r="O61">
        <f t="shared" si="7"/>
        <v>4</v>
      </c>
      <c r="P61" t="str">
        <f t="shared" si="8"/>
        <v>Thursday</v>
      </c>
      <c r="Q61" t="str">
        <f t="shared" si="9"/>
        <v>Apr</v>
      </c>
      <c r="R61" t="str">
        <f t="shared" si="10"/>
        <v>April</v>
      </c>
      <c r="S61" t="str">
        <f t="shared" si="11"/>
        <v>Tuesday</v>
      </c>
    </row>
    <row r="62" spans="1:19" ht="14">
      <c r="A62" s="10" t="s">
        <v>24</v>
      </c>
      <c r="B62" s="4">
        <v>37</v>
      </c>
      <c r="C62" s="10" t="s">
        <v>8</v>
      </c>
      <c r="D62" s="10" t="s">
        <v>16</v>
      </c>
      <c r="E62" s="8">
        <v>45390</v>
      </c>
      <c r="F62" s="8">
        <v>45392</v>
      </c>
      <c r="G62" s="4">
        <v>2</v>
      </c>
      <c r="H62" s="1" t="s">
        <v>18</v>
      </c>
      <c r="I62" s="5">
        <v>61</v>
      </c>
      <c r="J62" s="2" t="str">
        <f>IF(B62&gt;18,"Adult","Child")</f>
        <v>Adult</v>
      </c>
      <c r="K62" s="2" t="str">
        <f t="shared" si="4"/>
        <v>No</v>
      </c>
      <c r="L62" s="2" t="str">
        <f>VLOOKUP(A62,'Hospital Profile'!$A$1:$B$7,2,FALSE)</f>
        <v>North</v>
      </c>
      <c r="M62" t="str">
        <f t="shared" si="5"/>
        <v>Out of region</v>
      </c>
      <c r="N62" s="6">
        <f t="shared" ca="1" si="6"/>
        <v>474</v>
      </c>
      <c r="O62">
        <f t="shared" si="7"/>
        <v>1</v>
      </c>
      <c r="P62" t="str">
        <f t="shared" si="8"/>
        <v>Monday</v>
      </c>
      <c r="Q62" t="str">
        <f t="shared" si="9"/>
        <v>Apr</v>
      </c>
      <c r="R62" t="str">
        <f t="shared" si="10"/>
        <v>April</v>
      </c>
      <c r="S62" t="str">
        <f t="shared" si="11"/>
        <v>Wednesday</v>
      </c>
    </row>
    <row r="63" spans="1:19" ht="14">
      <c r="A63" s="10" t="s">
        <v>25</v>
      </c>
      <c r="B63" s="4">
        <v>34</v>
      </c>
      <c r="C63" s="10" t="s">
        <v>8</v>
      </c>
      <c r="D63" s="10" t="s">
        <v>16</v>
      </c>
      <c r="E63" s="8">
        <v>45418</v>
      </c>
      <c r="F63" s="8">
        <v>45421</v>
      </c>
      <c r="G63" s="4">
        <v>3</v>
      </c>
      <c r="H63" s="1" t="s">
        <v>20</v>
      </c>
      <c r="I63" s="5">
        <v>62</v>
      </c>
      <c r="J63" s="2" t="str">
        <f t="shared" si="3"/>
        <v>Adult</v>
      </c>
      <c r="K63" s="2" t="str">
        <f t="shared" si="4"/>
        <v>No</v>
      </c>
      <c r="L63" s="2" t="str">
        <f>VLOOKUP(A63,'Hospital Profile'!$A$1:$B$7,2,FALSE)</f>
        <v>London</v>
      </c>
      <c r="M63" t="str">
        <f t="shared" si="5"/>
        <v>Out of region</v>
      </c>
      <c r="N63" s="6">
        <f t="shared" ca="1" si="6"/>
        <v>445</v>
      </c>
      <c r="O63">
        <f t="shared" si="7"/>
        <v>1</v>
      </c>
      <c r="P63" t="str">
        <f t="shared" si="8"/>
        <v>Monday</v>
      </c>
      <c r="Q63" t="str">
        <f t="shared" si="9"/>
        <v>May</v>
      </c>
      <c r="R63" t="str">
        <f t="shared" si="10"/>
        <v>May</v>
      </c>
      <c r="S63" t="str">
        <f t="shared" si="11"/>
        <v>Thursday</v>
      </c>
    </row>
    <row r="64" spans="1:19" ht="14">
      <c r="A64" t="s">
        <v>21</v>
      </c>
      <c r="B64" s="4">
        <v>63</v>
      </c>
      <c r="C64" s="10" t="s">
        <v>8</v>
      </c>
      <c r="D64" s="10" t="s">
        <v>11</v>
      </c>
      <c r="E64" s="8">
        <v>45440</v>
      </c>
      <c r="F64" s="8">
        <v>45453</v>
      </c>
      <c r="G64" s="4">
        <v>13</v>
      </c>
      <c r="H64" s="1" t="s">
        <v>14</v>
      </c>
      <c r="I64" s="5">
        <v>63</v>
      </c>
      <c r="J64" s="2" t="str">
        <f t="shared" si="3"/>
        <v>Adult</v>
      </c>
      <c r="K64" s="2" t="str">
        <f t="shared" si="4"/>
        <v>No</v>
      </c>
      <c r="L64" s="2" t="str">
        <f>VLOOKUP(A64,'Hospital Profile'!$A$1:$B$7,2,FALSE)</f>
        <v>South</v>
      </c>
      <c r="M64" t="str">
        <f t="shared" si="5"/>
        <v>Out of region</v>
      </c>
      <c r="N64" s="6">
        <f t="shared" ca="1" si="6"/>
        <v>413</v>
      </c>
      <c r="O64">
        <f t="shared" si="7"/>
        <v>2</v>
      </c>
      <c r="P64" t="str">
        <f t="shared" si="8"/>
        <v>Tuesday</v>
      </c>
      <c r="Q64" t="str">
        <f t="shared" si="9"/>
        <v>May</v>
      </c>
      <c r="R64" t="str">
        <f t="shared" si="10"/>
        <v>June</v>
      </c>
      <c r="S64" t="str">
        <f t="shared" si="11"/>
        <v>Monday</v>
      </c>
    </row>
    <row r="65" spans="1:19" ht="14">
      <c r="A65" s="10" t="s">
        <v>7</v>
      </c>
      <c r="B65" s="4">
        <v>89</v>
      </c>
      <c r="C65" s="10" t="s">
        <v>15</v>
      </c>
      <c r="D65" s="10" t="s">
        <v>19</v>
      </c>
      <c r="E65" s="8">
        <v>45425</v>
      </c>
      <c r="F65" s="8">
        <v>45427</v>
      </c>
      <c r="G65" s="4">
        <v>2</v>
      </c>
      <c r="H65" s="1" t="s">
        <v>14</v>
      </c>
      <c r="I65" s="5">
        <v>64</v>
      </c>
      <c r="J65" s="2" t="str">
        <f t="shared" si="3"/>
        <v>Adult</v>
      </c>
      <c r="K65" s="2" t="str">
        <f t="shared" si="4"/>
        <v>No</v>
      </c>
      <c r="L65" s="2" t="str">
        <f>VLOOKUP(A65,'Hospital Profile'!$A$1:$B$7,2,FALSE)</f>
        <v>London</v>
      </c>
      <c r="M65" t="str">
        <f t="shared" si="5"/>
        <v>Out of region</v>
      </c>
      <c r="N65" s="6">
        <f t="shared" ca="1" si="6"/>
        <v>439</v>
      </c>
      <c r="O65">
        <f t="shared" si="7"/>
        <v>1</v>
      </c>
      <c r="P65" t="str">
        <f t="shared" si="8"/>
        <v>Monday</v>
      </c>
      <c r="Q65" t="str">
        <f t="shared" si="9"/>
        <v>May</v>
      </c>
      <c r="R65" t="str">
        <f t="shared" si="10"/>
        <v>May</v>
      </c>
      <c r="S65" t="str">
        <f t="shared" si="11"/>
        <v>Wednesday</v>
      </c>
    </row>
    <row r="66" spans="1:19" ht="14">
      <c r="A66" s="10" t="s">
        <v>22</v>
      </c>
      <c r="B66" s="4">
        <v>40</v>
      </c>
      <c r="C66" s="10" t="s">
        <v>15</v>
      </c>
      <c r="D66" s="10" t="s">
        <v>13</v>
      </c>
      <c r="E66" s="8">
        <v>45442</v>
      </c>
      <c r="F66" s="8">
        <v>45446</v>
      </c>
      <c r="G66" s="4">
        <v>4</v>
      </c>
      <c r="H66" s="1" t="s">
        <v>14</v>
      </c>
      <c r="I66" s="5">
        <v>65</v>
      </c>
      <c r="J66" s="2" t="str">
        <f t="shared" si="3"/>
        <v>Adult</v>
      </c>
      <c r="K66" s="2" t="str">
        <f t="shared" si="4"/>
        <v>No</v>
      </c>
      <c r="L66" s="2" t="str">
        <f>VLOOKUP(A66,'Hospital Profile'!$A$1:$B$7,2,FALSE)</f>
        <v>London</v>
      </c>
      <c r="M66" t="str">
        <f t="shared" si="5"/>
        <v>Out of region</v>
      </c>
      <c r="N66" s="6">
        <f t="shared" ca="1" si="6"/>
        <v>420</v>
      </c>
      <c r="O66">
        <f t="shared" si="7"/>
        <v>4</v>
      </c>
      <c r="P66" t="str">
        <f t="shared" si="8"/>
        <v>Thursday</v>
      </c>
      <c r="Q66" t="str">
        <f t="shared" ref="Q66:Q101" si="12">TEXT(E66, "MMM")</f>
        <v>May</v>
      </c>
      <c r="R66" t="str">
        <f t="shared" ref="R66:R101" si="13">TEXT(F66, "MMMM")</f>
        <v>June</v>
      </c>
      <c r="S66" t="str">
        <f t="shared" ref="S66:S101" si="14">CHOOSE(WEEKDAY(F66, 2), "Monday", "Tuesday", "Wednesday", "Thursday", "Friday", "Saturday", "Sunday")</f>
        <v>Monday</v>
      </c>
    </row>
    <row r="67" spans="1:19" ht="14">
      <c r="A67" s="10" t="s">
        <v>25</v>
      </c>
      <c r="B67" s="4">
        <v>49</v>
      </c>
      <c r="C67" s="10" t="s">
        <v>15</v>
      </c>
      <c r="D67" s="10" t="s">
        <v>17</v>
      </c>
      <c r="E67" s="8">
        <v>45430</v>
      </c>
      <c r="F67" s="8">
        <v>45436</v>
      </c>
      <c r="G67" s="4">
        <v>6</v>
      </c>
      <c r="H67" s="1" t="s">
        <v>10</v>
      </c>
      <c r="I67" s="5">
        <v>66</v>
      </c>
      <c r="J67" s="2" t="str">
        <f>IF(B67&gt;18,"Adult","Child")</f>
        <v>Adult</v>
      </c>
      <c r="K67" s="2" t="str">
        <f t="shared" ref="K67:K101" si="15">IF(AND(J67="Child",D67="Stroke"),"Yes","No")</f>
        <v>No</v>
      </c>
      <c r="L67" s="2" t="str">
        <f>VLOOKUP(A67,'Hospital Profile'!$A$1:$B$7,2,FALSE)</f>
        <v>London</v>
      </c>
      <c r="M67" t="str">
        <f t="shared" ref="M67:M101" si="16">IF(IFERROR(SEARCH(L67,H67),"Out of Region")=1,"In Region","Out of region")</f>
        <v>In Region</v>
      </c>
      <c r="N67" s="6">
        <f t="shared" ref="N67:N101" ca="1" si="17">TODAY()-F67</f>
        <v>430</v>
      </c>
      <c r="O67">
        <f t="shared" ref="O67:O101" si="18">WEEKDAY(E67,11)</f>
        <v>6</v>
      </c>
      <c r="P67" t="str">
        <f t="shared" ref="P67:P101" si="19">CHOOSE(WEEKDAY(E67, 2), "Monday", "Tuesday", "Wednesday", "Thursday", "Friday", "Saturday", "Sunday")</f>
        <v>Saturday</v>
      </c>
      <c r="Q67" t="str">
        <f t="shared" si="12"/>
        <v>May</v>
      </c>
      <c r="R67" t="str">
        <f t="shared" si="13"/>
        <v>May</v>
      </c>
      <c r="S67" t="str">
        <f t="shared" si="14"/>
        <v>Friday</v>
      </c>
    </row>
    <row r="68" spans="1:19" ht="14">
      <c r="A68" t="s">
        <v>21</v>
      </c>
      <c r="B68" s="4">
        <v>78</v>
      </c>
      <c r="C68" s="10" t="s">
        <v>8</v>
      </c>
      <c r="D68" s="10" t="s">
        <v>17</v>
      </c>
      <c r="E68" s="8">
        <v>45407</v>
      </c>
      <c r="F68" s="8">
        <v>45421</v>
      </c>
      <c r="G68" s="4">
        <v>14</v>
      </c>
      <c r="H68" s="1" t="s">
        <v>12</v>
      </c>
      <c r="I68" s="5">
        <v>67</v>
      </c>
      <c r="J68" s="2" t="str">
        <f>IF(B68&gt;18,"Adult","Child")</f>
        <v>Adult</v>
      </c>
      <c r="K68" s="2" t="str">
        <f t="shared" si="15"/>
        <v>No</v>
      </c>
      <c r="L68" s="2" t="str">
        <f>VLOOKUP(A68,'Hospital Profile'!$A$1:$B$7,2,FALSE)</f>
        <v>South</v>
      </c>
      <c r="M68" t="str">
        <f t="shared" si="16"/>
        <v>In Region</v>
      </c>
      <c r="N68" s="6">
        <f t="shared" ca="1" si="17"/>
        <v>445</v>
      </c>
      <c r="O68">
        <f t="shared" si="18"/>
        <v>4</v>
      </c>
      <c r="P68" t="str">
        <f t="shared" si="19"/>
        <v>Thursday</v>
      </c>
      <c r="Q68" t="str">
        <f t="shared" si="12"/>
        <v>Apr</v>
      </c>
      <c r="R68" t="str">
        <f t="shared" si="13"/>
        <v>May</v>
      </c>
      <c r="S68" t="str">
        <f t="shared" si="14"/>
        <v>Thursday</v>
      </c>
    </row>
    <row r="69" spans="1:19" ht="14">
      <c r="A69" s="10" t="s">
        <v>22</v>
      </c>
      <c r="B69" s="4">
        <v>46</v>
      </c>
      <c r="C69" s="10" t="s">
        <v>8</v>
      </c>
      <c r="D69" s="10" t="s">
        <v>11</v>
      </c>
      <c r="E69" s="8">
        <v>45405</v>
      </c>
      <c r="F69" s="8">
        <v>45410</v>
      </c>
      <c r="G69" s="4">
        <v>5</v>
      </c>
      <c r="H69" s="1" t="s">
        <v>14</v>
      </c>
      <c r="I69" s="5">
        <v>68</v>
      </c>
      <c r="J69" s="2" t="str">
        <f t="shared" ref="J69:J101" si="20">IF(B69&gt;18,"Adult","Child")</f>
        <v>Adult</v>
      </c>
      <c r="K69" s="2" t="str">
        <f t="shared" si="15"/>
        <v>No</v>
      </c>
      <c r="L69" s="2" t="str">
        <f>VLOOKUP(A69,'Hospital Profile'!$A$1:$B$7,2,FALSE)</f>
        <v>London</v>
      </c>
      <c r="M69" t="str">
        <f t="shared" si="16"/>
        <v>Out of region</v>
      </c>
      <c r="N69" s="6">
        <f t="shared" ca="1" si="17"/>
        <v>456</v>
      </c>
      <c r="O69">
        <f t="shared" si="18"/>
        <v>2</v>
      </c>
      <c r="P69" t="str">
        <f t="shared" si="19"/>
        <v>Tuesday</v>
      </c>
      <c r="Q69" t="str">
        <f t="shared" si="12"/>
        <v>Apr</v>
      </c>
      <c r="R69" t="str">
        <f t="shared" si="13"/>
        <v>April</v>
      </c>
      <c r="S69" t="str">
        <f t="shared" si="14"/>
        <v>Sunday</v>
      </c>
    </row>
    <row r="70" spans="1:19" ht="14">
      <c r="A70" s="10" t="s">
        <v>7</v>
      </c>
      <c r="B70" s="4">
        <v>26</v>
      </c>
      <c r="C70" s="10" t="s">
        <v>15</v>
      </c>
      <c r="D70" s="10" t="s">
        <v>16</v>
      </c>
      <c r="E70" s="8">
        <v>45408</v>
      </c>
      <c r="F70" s="8">
        <v>45414</v>
      </c>
      <c r="G70" s="4">
        <v>6</v>
      </c>
      <c r="H70" s="1" t="s">
        <v>18</v>
      </c>
      <c r="I70" s="5">
        <v>69</v>
      </c>
      <c r="J70" s="2" t="str">
        <f t="shared" si="20"/>
        <v>Adult</v>
      </c>
      <c r="K70" s="2" t="str">
        <f t="shared" si="15"/>
        <v>No</v>
      </c>
      <c r="L70" s="2" t="str">
        <f>VLOOKUP(A70,'Hospital Profile'!$A$1:$B$7,2,FALSE)</f>
        <v>London</v>
      </c>
      <c r="M70" t="str">
        <f t="shared" si="16"/>
        <v>Out of region</v>
      </c>
      <c r="N70" s="6">
        <f t="shared" ca="1" si="17"/>
        <v>452</v>
      </c>
      <c r="O70">
        <f t="shared" si="18"/>
        <v>5</v>
      </c>
      <c r="P70" t="str">
        <f t="shared" si="19"/>
        <v>Friday</v>
      </c>
      <c r="Q70" t="str">
        <f t="shared" si="12"/>
        <v>Apr</v>
      </c>
      <c r="R70" t="str">
        <f t="shared" si="13"/>
        <v>May</v>
      </c>
      <c r="S70" t="str">
        <f t="shared" si="14"/>
        <v>Thursday</v>
      </c>
    </row>
    <row r="71" spans="1:19" ht="14">
      <c r="A71" s="10" t="s">
        <v>23</v>
      </c>
      <c r="B71" s="4">
        <v>60</v>
      </c>
      <c r="C71" s="10" t="s">
        <v>8</v>
      </c>
      <c r="D71" s="10" t="s">
        <v>13</v>
      </c>
      <c r="E71" s="8">
        <v>45408</v>
      </c>
      <c r="F71" s="8">
        <v>45419</v>
      </c>
      <c r="G71" s="4">
        <v>11</v>
      </c>
      <c r="H71" s="1" t="s">
        <v>20</v>
      </c>
      <c r="I71" s="5">
        <v>70</v>
      </c>
      <c r="J71" s="2" t="str">
        <f t="shared" si="20"/>
        <v>Adult</v>
      </c>
      <c r="K71" s="2" t="str">
        <f t="shared" si="15"/>
        <v>No</v>
      </c>
      <c r="L71" s="2" t="str">
        <f>VLOOKUP(A71,'Hospital Profile'!$A$1:$B$7,2,FALSE)</f>
        <v>North</v>
      </c>
      <c r="M71" t="str">
        <f t="shared" si="16"/>
        <v>In Region</v>
      </c>
      <c r="N71" s="6">
        <f t="shared" ca="1" si="17"/>
        <v>447</v>
      </c>
      <c r="O71">
        <f t="shared" si="18"/>
        <v>5</v>
      </c>
      <c r="P71" t="str">
        <f t="shared" si="19"/>
        <v>Friday</v>
      </c>
      <c r="Q71" t="str">
        <f t="shared" si="12"/>
        <v>Apr</v>
      </c>
      <c r="R71" t="str">
        <f t="shared" si="13"/>
        <v>May</v>
      </c>
      <c r="S71" t="str">
        <f t="shared" si="14"/>
        <v>Tuesday</v>
      </c>
    </row>
    <row r="72" spans="1:19" ht="14">
      <c r="A72" s="10" t="s">
        <v>7</v>
      </c>
      <c r="B72" s="4">
        <v>22</v>
      </c>
      <c r="C72" s="10" t="s">
        <v>8</v>
      </c>
      <c r="D72" s="10" t="s">
        <v>19</v>
      </c>
      <c r="E72" s="8">
        <v>45394</v>
      </c>
      <c r="F72" s="8">
        <v>45404</v>
      </c>
      <c r="G72" s="4">
        <v>10</v>
      </c>
      <c r="H72" s="1" t="s">
        <v>12</v>
      </c>
      <c r="I72" s="5">
        <v>71</v>
      </c>
      <c r="J72" s="2" t="str">
        <f t="shared" si="20"/>
        <v>Adult</v>
      </c>
      <c r="K72" s="2" t="str">
        <f t="shared" si="15"/>
        <v>No</v>
      </c>
      <c r="L72" s="2" t="str">
        <f>VLOOKUP(A72,'Hospital Profile'!$A$1:$B$7,2,FALSE)</f>
        <v>London</v>
      </c>
      <c r="M72" t="str">
        <f t="shared" si="16"/>
        <v>Out of region</v>
      </c>
      <c r="N72" s="6">
        <f t="shared" ca="1" si="17"/>
        <v>462</v>
      </c>
      <c r="O72">
        <f t="shared" si="18"/>
        <v>5</v>
      </c>
      <c r="P72" t="str">
        <f t="shared" si="19"/>
        <v>Friday</v>
      </c>
      <c r="Q72" t="str">
        <f t="shared" si="12"/>
        <v>Apr</v>
      </c>
      <c r="R72" t="str">
        <f t="shared" si="13"/>
        <v>April</v>
      </c>
      <c r="S72" t="str">
        <f t="shared" si="14"/>
        <v>Monday</v>
      </c>
    </row>
    <row r="73" spans="1:19" ht="14">
      <c r="A73" s="10" t="s">
        <v>7</v>
      </c>
      <c r="B73" s="4">
        <v>73</v>
      </c>
      <c r="C73" s="10" t="s">
        <v>8</v>
      </c>
      <c r="D73" s="10" t="s">
        <v>9</v>
      </c>
      <c r="E73" s="8">
        <v>45405</v>
      </c>
      <c r="F73" s="8">
        <v>45417</v>
      </c>
      <c r="G73" s="4">
        <v>12</v>
      </c>
      <c r="H73" s="1" t="s">
        <v>18</v>
      </c>
      <c r="I73" s="5">
        <v>72</v>
      </c>
      <c r="J73" s="2" t="str">
        <f t="shared" si="20"/>
        <v>Adult</v>
      </c>
      <c r="K73" s="2" t="str">
        <f t="shared" si="15"/>
        <v>No</v>
      </c>
      <c r="L73" s="2" t="str">
        <f>VLOOKUP(A73,'Hospital Profile'!$A$1:$B$7,2,FALSE)</f>
        <v>London</v>
      </c>
      <c r="M73" t="str">
        <f t="shared" si="16"/>
        <v>Out of region</v>
      </c>
      <c r="N73" s="6">
        <f t="shared" ca="1" si="17"/>
        <v>449</v>
      </c>
      <c r="O73">
        <f t="shared" si="18"/>
        <v>2</v>
      </c>
      <c r="P73" t="str">
        <f t="shared" si="19"/>
        <v>Tuesday</v>
      </c>
      <c r="Q73" t="str">
        <f t="shared" si="12"/>
        <v>Apr</v>
      </c>
      <c r="R73" t="str">
        <f t="shared" si="13"/>
        <v>May</v>
      </c>
      <c r="S73" t="str">
        <f t="shared" si="14"/>
        <v>Sunday</v>
      </c>
    </row>
    <row r="74" spans="1:19" ht="14">
      <c r="A74" t="s">
        <v>21</v>
      </c>
      <c r="B74" s="4">
        <v>73</v>
      </c>
      <c r="C74" s="10" t="s">
        <v>8</v>
      </c>
      <c r="D74" s="10" t="s">
        <v>19</v>
      </c>
      <c r="E74" s="8">
        <v>45395</v>
      </c>
      <c r="F74" s="8">
        <v>45400</v>
      </c>
      <c r="G74" s="4">
        <v>5</v>
      </c>
      <c r="H74" s="1" t="s">
        <v>18</v>
      </c>
      <c r="I74" s="5">
        <v>73</v>
      </c>
      <c r="J74" s="2" t="str">
        <f t="shared" si="20"/>
        <v>Adult</v>
      </c>
      <c r="K74" s="2" t="str">
        <f t="shared" si="15"/>
        <v>No</v>
      </c>
      <c r="L74" s="2" t="str">
        <f>VLOOKUP(A74,'Hospital Profile'!$A$1:$B$7,2,FALSE)</f>
        <v>South</v>
      </c>
      <c r="M74" t="str">
        <f t="shared" si="16"/>
        <v>Out of region</v>
      </c>
      <c r="N74" s="6">
        <f t="shared" ca="1" si="17"/>
        <v>466</v>
      </c>
      <c r="O74">
        <f t="shared" si="18"/>
        <v>6</v>
      </c>
      <c r="P74" t="str">
        <f t="shared" si="19"/>
        <v>Saturday</v>
      </c>
      <c r="Q74" t="str">
        <f t="shared" si="12"/>
        <v>Apr</v>
      </c>
      <c r="R74" t="str">
        <f t="shared" si="13"/>
        <v>April</v>
      </c>
      <c r="S74" t="str">
        <f t="shared" si="14"/>
        <v>Thursday</v>
      </c>
    </row>
    <row r="75" spans="1:19" ht="14">
      <c r="A75" s="10" t="s">
        <v>24</v>
      </c>
      <c r="B75" s="4">
        <v>43</v>
      </c>
      <c r="C75" s="10" t="s">
        <v>15</v>
      </c>
      <c r="D75" s="10" t="s">
        <v>9</v>
      </c>
      <c r="E75" s="8">
        <v>45426</v>
      </c>
      <c r="F75" s="8">
        <v>45438</v>
      </c>
      <c r="G75" s="4">
        <v>12</v>
      </c>
      <c r="H75" s="1" t="s">
        <v>10</v>
      </c>
      <c r="I75" s="5">
        <v>74</v>
      </c>
      <c r="J75" s="2" t="str">
        <f t="shared" si="20"/>
        <v>Adult</v>
      </c>
      <c r="K75" s="2" t="str">
        <f t="shared" si="15"/>
        <v>No</v>
      </c>
      <c r="L75" s="2" t="str">
        <f>VLOOKUP(A75,'Hospital Profile'!$A$1:$B$7,2,FALSE)</f>
        <v>North</v>
      </c>
      <c r="M75" t="str">
        <f t="shared" si="16"/>
        <v>Out of region</v>
      </c>
      <c r="N75" s="6">
        <f t="shared" ca="1" si="17"/>
        <v>428</v>
      </c>
      <c r="O75">
        <f t="shared" si="18"/>
        <v>2</v>
      </c>
      <c r="P75" t="str">
        <f t="shared" si="19"/>
        <v>Tuesday</v>
      </c>
      <c r="Q75" t="str">
        <f t="shared" si="12"/>
        <v>May</v>
      </c>
      <c r="R75" t="str">
        <f t="shared" si="13"/>
        <v>May</v>
      </c>
      <c r="S75" t="str">
        <f t="shared" si="14"/>
        <v>Sunday</v>
      </c>
    </row>
    <row r="76" spans="1:19" ht="14">
      <c r="A76" s="10" t="s">
        <v>7</v>
      </c>
      <c r="B76" s="4">
        <v>58</v>
      </c>
      <c r="C76" s="10" t="s">
        <v>8</v>
      </c>
      <c r="D76" s="10" t="s">
        <v>11</v>
      </c>
      <c r="E76" s="8">
        <v>45443</v>
      </c>
      <c r="F76" s="8">
        <v>45454</v>
      </c>
      <c r="G76" s="4">
        <v>11</v>
      </c>
      <c r="H76" s="1" t="s">
        <v>20</v>
      </c>
      <c r="I76" s="5">
        <v>75</v>
      </c>
      <c r="J76" s="2" t="str">
        <f t="shared" si="20"/>
        <v>Adult</v>
      </c>
      <c r="K76" s="2" t="str">
        <f t="shared" si="15"/>
        <v>No</v>
      </c>
      <c r="L76" s="2" t="str">
        <f>VLOOKUP(A76,'Hospital Profile'!$A$1:$B$7,2,FALSE)</f>
        <v>London</v>
      </c>
      <c r="M76" t="str">
        <f t="shared" si="16"/>
        <v>Out of region</v>
      </c>
      <c r="N76" s="6">
        <f t="shared" ca="1" si="17"/>
        <v>412</v>
      </c>
      <c r="O76">
        <f t="shared" si="18"/>
        <v>5</v>
      </c>
      <c r="P76" t="str">
        <f t="shared" si="19"/>
        <v>Friday</v>
      </c>
      <c r="Q76" t="str">
        <f t="shared" si="12"/>
        <v>May</v>
      </c>
      <c r="R76" t="str">
        <f t="shared" si="13"/>
        <v>June</v>
      </c>
      <c r="S76" t="str">
        <f t="shared" si="14"/>
        <v>Tuesday</v>
      </c>
    </row>
    <row r="77" spans="1:19" ht="14">
      <c r="A77" s="10" t="s">
        <v>24</v>
      </c>
      <c r="B77" s="4">
        <v>70</v>
      </c>
      <c r="C77" s="10" t="s">
        <v>15</v>
      </c>
      <c r="D77" s="10" t="s">
        <v>9</v>
      </c>
      <c r="E77" s="8">
        <v>45415</v>
      </c>
      <c r="F77" s="8">
        <v>45420</v>
      </c>
      <c r="G77" s="4">
        <v>5</v>
      </c>
      <c r="H77" s="1" t="s">
        <v>20</v>
      </c>
      <c r="I77" s="5">
        <v>76</v>
      </c>
      <c r="J77" s="2" t="str">
        <f t="shared" si="20"/>
        <v>Adult</v>
      </c>
      <c r="K77" s="2" t="str">
        <f t="shared" si="15"/>
        <v>No</v>
      </c>
      <c r="L77" s="2" t="str">
        <f>VLOOKUP(A77,'Hospital Profile'!$A$1:$B$7,2,FALSE)</f>
        <v>North</v>
      </c>
      <c r="M77" t="str">
        <f t="shared" si="16"/>
        <v>In Region</v>
      </c>
      <c r="N77" s="6">
        <f t="shared" ca="1" si="17"/>
        <v>446</v>
      </c>
      <c r="O77">
        <f t="shared" si="18"/>
        <v>5</v>
      </c>
      <c r="P77" t="str">
        <f t="shared" si="19"/>
        <v>Friday</v>
      </c>
      <c r="Q77" t="str">
        <f t="shared" si="12"/>
        <v>May</v>
      </c>
      <c r="R77" t="str">
        <f t="shared" si="13"/>
        <v>May</v>
      </c>
      <c r="S77" t="str">
        <f t="shared" si="14"/>
        <v>Wednesday</v>
      </c>
    </row>
    <row r="78" spans="1:19" ht="14">
      <c r="A78" s="10" t="s">
        <v>22</v>
      </c>
      <c r="B78" s="4">
        <v>71</v>
      </c>
      <c r="C78" s="10" t="s">
        <v>15</v>
      </c>
      <c r="D78" s="10" t="s">
        <v>11</v>
      </c>
      <c r="E78" s="8">
        <v>45418</v>
      </c>
      <c r="F78" s="8">
        <v>45421</v>
      </c>
      <c r="G78" s="5">
        <v>0</v>
      </c>
      <c r="H78" s="1" t="s">
        <v>14</v>
      </c>
      <c r="I78" s="5">
        <v>77</v>
      </c>
      <c r="J78" s="2" t="str">
        <f t="shared" si="20"/>
        <v>Adult</v>
      </c>
      <c r="K78" s="2" t="str">
        <f t="shared" si="15"/>
        <v>No</v>
      </c>
      <c r="L78" s="2" t="str">
        <f>VLOOKUP(A78,'Hospital Profile'!$A$1:$B$7,2,FALSE)</f>
        <v>London</v>
      </c>
      <c r="M78" t="str">
        <f t="shared" si="16"/>
        <v>Out of region</v>
      </c>
      <c r="N78" s="6">
        <f t="shared" ca="1" si="17"/>
        <v>445</v>
      </c>
      <c r="O78">
        <f t="shared" si="18"/>
        <v>1</v>
      </c>
      <c r="P78" t="str">
        <f t="shared" si="19"/>
        <v>Monday</v>
      </c>
      <c r="Q78" t="str">
        <f t="shared" si="12"/>
        <v>May</v>
      </c>
      <c r="R78" t="str">
        <f t="shared" si="13"/>
        <v>May</v>
      </c>
      <c r="S78" t="str">
        <f t="shared" si="14"/>
        <v>Thursday</v>
      </c>
    </row>
    <row r="79" spans="1:19" ht="14">
      <c r="A79" s="10" t="s">
        <v>7</v>
      </c>
      <c r="B79" s="4">
        <v>69</v>
      </c>
      <c r="C79" s="10" t="s">
        <v>8</v>
      </c>
      <c r="D79" s="10" t="s">
        <v>16</v>
      </c>
      <c r="E79" s="8">
        <v>45422</v>
      </c>
      <c r="F79" s="8">
        <v>45432</v>
      </c>
      <c r="G79" s="4">
        <v>10</v>
      </c>
      <c r="H79" s="1" t="s">
        <v>20</v>
      </c>
      <c r="I79" s="5">
        <v>78</v>
      </c>
      <c r="J79" s="2" t="str">
        <f t="shared" si="20"/>
        <v>Adult</v>
      </c>
      <c r="K79" s="2" t="str">
        <f t="shared" si="15"/>
        <v>No</v>
      </c>
      <c r="L79" s="2" t="str">
        <f>VLOOKUP(A79,'Hospital Profile'!$A$1:$B$7,2,FALSE)</f>
        <v>London</v>
      </c>
      <c r="M79" t="str">
        <f t="shared" si="16"/>
        <v>Out of region</v>
      </c>
      <c r="N79" s="6">
        <f t="shared" ca="1" si="17"/>
        <v>434</v>
      </c>
      <c r="O79">
        <f t="shared" si="18"/>
        <v>5</v>
      </c>
      <c r="P79" t="str">
        <f t="shared" si="19"/>
        <v>Friday</v>
      </c>
      <c r="Q79" t="str">
        <f t="shared" si="12"/>
        <v>May</v>
      </c>
      <c r="R79" t="str">
        <f t="shared" si="13"/>
        <v>May</v>
      </c>
      <c r="S79" t="str">
        <f t="shared" si="14"/>
        <v>Monday</v>
      </c>
    </row>
    <row r="80" spans="1:19" ht="14">
      <c r="A80" s="10" t="s">
        <v>23</v>
      </c>
      <c r="B80" s="4">
        <v>59</v>
      </c>
      <c r="C80" s="10" t="s">
        <v>15</v>
      </c>
      <c r="D80" s="10" t="s">
        <v>9</v>
      </c>
      <c r="E80" s="8">
        <v>45396</v>
      </c>
      <c r="F80" s="8">
        <v>45403</v>
      </c>
      <c r="G80" s="4">
        <v>7</v>
      </c>
      <c r="H80" s="1" t="s">
        <v>12</v>
      </c>
      <c r="I80" s="5">
        <v>79</v>
      </c>
      <c r="J80" s="2" t="str">
        <f t="shared" si="20"/>
        <v>Adult</v>
      </c>
      <c r="K80" s="2" t="str">
        <f t="shared" si="15"/>
        <v>No</v>
      </c>
      <c r="L80" s="2" t="str">
        <f>VLOOKUP(A80,'Hospital Profile'!$A$1:$B$7,2,FALSE)</f>
        <v>North</v>
      </c>
      <c r="M80" t="str">
        <f t="shared" si="16"/>
        <v>Out of region</v>
      </c>
      <c r="N80" s="6">
        <f t="shared" ca="1" si="17"/>
        <v>463</v>
      </c>
      <c r="O80">
        <f t="shared" si="18"/>
        <v>7</v>
      </c>
      <c r="P80" t="str">
        <f t="shared" si="19"/>
        <v>Sunday</v>
      </c>
      <c r="Q80" t="str">
        <f t="shared" si="12"/>
        <v>Apr</v>
      </c>
      <c r="R80" t="str">
        <f t="shared" si="13"/>
        <v>April</v>
      </c>
      <c r="S80" t="str">
        <f t="shared" si="14"/>
        <v>Sunday</v>
      </c>
    </row>
    <row r="81" spans="1:19" ht="14">
      <c r="A81" s="10" t="s">
        <v>23</v>
      </c>
      <c r="B81" s="4">
        <v>78</v>
      </c>
      <c r="C81" s="10" t="s">
        <v>8</v>
      </c>
      <c r="D81" s="10" t="s">
        <v>11</v>
      </c>
      <c r="E81" s="8">
        <v>45426</v>
      </c>
      <c r="F81" s="8">
        <v>45430</v>
      </c>
      <c r="G81" s="4">
        <v>4</v>
      </c>
      <c r="H81" s="1" t="s">
        <v>10</v>
      </c>
      <c r="I81" s="5">
        <v>80</v>
      </c>
      <c r="J81" s="2" t="str">
        <f t="shared" si="20"/>
        <v>Adult</v>
      </c>
      <c r="K81" s="2" t="str">
        <f t="shared" si="15"/>
        <v>No</v>
      </c>
      <c r="L81" s="2" t="str">
        <f>VLOOKUP(A81,'Hospital Profile'!$A$1:$B$7,2,FALSE)</f>
        <v>North</v>
      </c>
      <c r="M81" t="str">
        <f t="shared" si="16"/>
        <v>Out of region</v>
      </c>
      <c r="N81" s="6">
        <f t="shared" ca="1" si="17"/>
        <v>436</v>
      </c>
      <c r="O81">
        <f t="shared" si="18"/>
        <v>2</v>
      </c>
      <c r="P81" t="str">
        <f t="shared" si="19"/>
        <v>Tuesday</v>
      </c>
      <c r="Q81" t="str">
        <f t="shared" si="12"/>
        <v>May</v>
      </c>
      <c r="R81" t="str">
        <f t="shared" si="13"/>
        <v>May</v>
      </c>
      <c r="S81" t="str">
        <f t="shared" si="14"/>
        <v>Saturday</v>
      </c>
    </row>
    <row r="82" spans="1:19" ht="14">
      <c r="A82" s="10" t="s">
        <v>24</v>
      </c>
      <c r="B82" s="4">
        <v>60</v>
      </c>
      <c r="C82" s="10" t="s">
        <v>8</v>
      </c>
      <c r="D82" s="10" t="s">
        <v>17</v>
      </c>
      <c r="E82" s="8">
        <v>45401</v>
      </c>
      <c r="F82" s="8">
        <v>45410</v>
      </c>
      <c r="G82" s="4">
        <v>9</v>
      </c>
      <c r="H82" s="1" t="s">
        <v>20</v>
      </c>
      <c r="I82" s="5">
        <v>81</v>
      </c>
      <c r="J82" s="2" t="str">
        <f t="shared" si="20"/>
        <v>Adult</v>
      </c>
      <c r="K82" s="2" t="str">
        <f t="shared" si="15"/>
        <v>No</v>
      </c>
      <c r="L82" s="2" t="str">
        <f>VLOOKUP(A82,'Hospital Profile'!$A$1:$B$7,2,FALSE)</f>
        <v>North</v>
      </c>
      <c r="M82" t="str">
        <f t="shared" si="16"/>
        <v>In Region</v>
      </c>
      <c r="N82" s="6">
        <f t="shared" ca="1" si="17"/>
        <v>456</v>
      </c>
      <c r="O82">
        <f t="shared" si="18"/>
        <v>5</v>
      </c>
      <c r="P82" t="str">
        <f t="shared" si="19"/>
        <v>Friday</v>
      </c>
      <c r="Q82" t="str">
        <f t="shared" si="12"/>
        <v>Apr</v>
      </c>
      <c r="R82" t="str">
        <f t="shared" si="13"/>
        <v>April</v>
      </c>
      <c r="S82" t="str">
        <f t="shared" si="14"/>
        <v>Sunday</v>
      </c>
    </row>
    <row r="83" spans="1:19" ht="14">
      <c r="A83" s="10" t="s">
        <v>22</v>
      </c>
      <c r="B83" s="4">
        <v>36</v>
      </c>
      <c r="C83" s="10" t="s">
        <v>8</v>
      </c>
      <c r="D83" s="10" t="s">
        <v>13</v>
      </c>
      <c r="E83" s="8">
        <v>45397</v>
      </c>
      <c r="F83" s="8">
        <v>45410</v>
      </c>
      <c r="G83" s="4">
        <v>13</v>
      </c>
      <c r="H83" s="1" t="s">
        <v>14</v>
      </c>
      <c r="I83" s="5">
        <v>82</v>
      </c>
      <c r="J83" s="2" t="str">
        <f t="shared" si="20"/>
        <v>Adult</v>
      </c>
      <c r="K83" s="2" t="str">
        <f t="shared" si="15"/>
        <v>No</v>
      </c>
      <c r="L83" s="2" t="str">
        <f>VLOOKUP(A83,'Hospital Profile'!$A$1:$B$7,2,FALSE)</f>
        <v>London</v>
      </c>
      <c r="M83" t="str">
        <f t="shared" si="16"/>
        <v>Out of region</v>
      </c>
      <c r="N83" s="6">
        <f t="shared" ca="1" si="17"/>
        <v>456</v>
      </c>
      <c r="O83">
        <f t="shared" si="18"/>
        <v>1</v>
      </c>
      <c r="P83" t="str">
        <f t="shared" si="19"/>
        <v>Monday</v>
      </c>
      <c r="Q83" t="str">
        <f t="shared" si="12"/>
        <v>Apr</v>
      </c>
      <c r="R83" t="str">
        <f t="shared" si="13"/>
        <v>April</v>
      </c>
      <c r="S83" t="str">
        <f t="shared" si="14"/>
        <v>Sunday</v>
      </c>
    </row>
    <row r="84" spans="1:19" ht="14">
      <c r="A84" t="s">
        <v>21</v>
      </c>
      <c r="B84" s="4">
        <v>76</v>
      </c>
      <c r="C84" s="10" t="s">
        <v>15</v>
      </c>
      <c r="D84" s="10" t="s">
        <v>11</v>
      </c>
      <c r="E84" s="8">
        <v>45413</v>
      </c>
      <c r="F84" s="8">
        <v>45423</v>
      </c>
      <c r="G84" s="4">
        <v>10</v>
      </c>
      <c r="H84" s="1" t="s">
        <v>18</v>
      </c>
      <c r="I84" s="5">
        <v>83</v>
      </c>
      <c r="J84" s="2" t="str">
        <f t="shared" si="20"/>
        <v>Adult</v>
      </c>
      <c r="K84" s="2" t="str">
        <f t="shared" si="15"/>
        <v>No</v>
      </c>
      <c r="L84" s="2" t="str">
        <f>VLOOKUP(A84,'Hospital Profile'!$A$1:$B$7,2,FALSE)</f>
        <v>South</v>
      </c>
      <c r="M84" t="str">
        <f t="shared" si="16"/>
        <v>Out of region</v>
      </c>
      <c r="N84" s="6">
        <f t="shared" ca="1" si="17"/>
        <v>443</v>
      </c>
      <c r="O84">
        <f t="shared" si="18"/>
        <v>3</v>
      </c>
      <c r="P84" t="str">
        <f t="shared" si="19"/>
        <v>Wednesday</v>
      </c>
      <c r="Q84" t="str">
        <f t="shared" si="12"/>
        <v>May</v>
      </c>
      <c r="R84" t="str">
        <f t="shared" si="13"/>
        <v>May</v>
      </c>
      <c r="S84" t="str">
        <f t="shared" si="14"/>
        <v>Saturday</v>
      </c>
    </row>
    <row r="85" spans="1:19" ht="14">
      <c r="A85" s="10" t="s">
        <v>24</v>
      </c>
      <c r="B85" s="4">
        <v>67</v>
      </c>
      <c r="C85" s="10" t="s">
        <v>15</v>
      </c>
      <c r="D85" s="10" t="s">
        <v>9</v>
      </c>
      <c r="E85" s="8">
        <v>45395</v>
      </c>
      <c r="F85" s="8">
        <v>45407</v>
      </c>
      <c r="G85" s="4">
        <v>12</v>
      </c>
      <c r="H85" s="1" t="s">
        <v>14</v>
      </c>
      <c r="I85" s="5">
        <v>84</v>
      </c>
      <c r="J85" s="2" t="str">
        <f t="shared" si="20"/>
        <v>Adult</v>
      </c>
      <c r="K85" s="2" t="str">
        <f t="shared" si="15"/>
        <v>No</v>
      </c>
      <c r="L85" s="2" t="str">
        <f>VLOOKUP(A85,'Hospital Profile'!$A$1:$B$7,2,FALSE)</f>
        <v>North</v>
      </c>
      <c r="M85" t="str">
        <f t="shared" si="16"/>
        <v>In Region</v>
      </c>
      <c r="N85" s="6">
        <f t="shared" ca="1" si="17"/>
        <v>459</v>
      </c>
      <c r="O85">
        <f t="shared" si="18"/>
        <v>6</v>
      </c>
      <c r="P85" t="str">
        <f t="shared" si="19"/>
        <v>Saturday</v>
      </c>
      <c r="Q85" t="str">
        <f t="shared" si="12"/>
        <v>Apr</v>
      </c>
      <c r="R85" t="str">
        <f t="shared" si="13"/>
        <v>April</v>
      </c>
      <c r="S85" t="str">
        <f t="shared" si="14"/>
        <v>Thursday</v>
      </c>
    </row>
    <row r="86" spans="1:19" ht="14">
      <c r="A86" s="10" t="s">
        <v>24</v>
      </c>
      <c r="B86" s="4">
        <v>18</v>
      </c>
      <c r="C86" s="10" t="s">
        <v>8</v>
      </c>
      <c r="D86" s="10" t="s">
        <v>9</v>
      </c>
      <c r="E86" s="8">
        <v>45392</v>
      </c>
      <c r="F86" s="8">
        <v>45403</v>
      </c>
      <c r="G86" s="4">
        <v>11</v>
      </c>
      <c r="H86" s="1" t="s">
        <v>14</v>
      </c>
      <c r="I86" s="5">
        <v>85</v>
      </c>
      <c r="J86" s="2" t="str">
        <f t="shared" si="20"/>
        <v>Child</v>
      </c>
      <c r="K86" s="2" t="str">
        <f t="shared" si="15"/>
        <v>No</v>
      </c>
      <c r="L86" s="2" t="str">
        <f>VLOOKUP(A86,'Hospital Profile'!$A$1:$B$7,2,FALSE)</f>
        <v>North</v>
      </c>
      <c r="M86" t="str">
        <f t="shared" si="16"/>
        <v>In Region</v>
      </c>
      <c r="N86" s="6">
        <f t="shared" ca="1" si="17"/>
        <v>463</v>
      </c>
      <c r="O86">
        <f t="shared" si="18"/>
        <v>3</v>
      </c>
      <c r="P86" t="str">
        <f t="shared" si="19"/>
        <v>Wednesday</v>
      </c>
      <c r="Q86" t="str">
        <f t="shared" si="12"/>
        <v>Apr</v>
      </c>
      <c r="R86" t="str">
        <f t="shared" si="13"/>
        <v>April</v>
      </c>
      <c r="S86" t="str">
        <f t="shared" si="14"/>
        <v>Sunday</v>
      </c>
    </row>
    <row r="87" spans="1:19" ht="14">
      <c r="A87" s="10" t="s">
        <v>24</v>
      </c>
      <c r="B87" s="4">
        <v>84</v>
      </c>
      <c r="C87" s="10" t="s">
        <v>15</v>
      </c>
      <c r="D87" s="10" t="s">
        <v>13</v>
      </c>
      <c r="E87" s="8">
        <v>45394</v>
      </c>
      <c r="F87" s="8">
        <v>45407</v>
      </c>
      <c r="G87" s="4">
        <v>13</v>
      </c>
      <c r="H87" s="1" t="s">
        <v>18</v>
      </c>
      <c r="I87" s="5">
        <v>86</v>
      </c>
      <c r="J87" s="2" t="str">
        <f t="shared" si="20"/>
        <v>Adult</v>
      </c>
      <c r="K87" s="2" t="str">
        <f t="shared" si="15"/>
        <v>No</v>
      </c>
      <c r="L87" s="2" t="str">
        <f>VLOOKUP(A87,'Hospital Profile'!$A$1:$B$7,2,FALSE)</f>
        <v>North</v>
      </c>
      <c r="M87" t="str">
        <f t="shared" si="16"/>
        <v>Out of region</v>
      </c>
      <c r="N87" s="6">
        <f t="shared" ca="1" si="17"/>
        <v>459</v>
      </c>
      <c r="O87">
        <f t="shared" si="18"/>
        <v>5</v>
      </c>
      <c r="P87" t="str">
        <f t="shared" si="19"/>
        <v>Friday</v>
      </c>
      <c r="Q87" t="str">
        <f t="shared" si="12"/>
        <v>Apr</v>
      </c>
      <c r="R87" t="str">
        <f t="shared" si="13"/>
        <v>April</v>
      </c>
      <c r="S87" t="str">
        <f t="shared" si="14"/>
        <v>Thursday</v>
      </c>
    </row>
    <row r="88" spans="1:19" ht="14">
      <c r="A88" t="s">
        <v>21</v>
      </c>
      <c r="B88" s="4">
        <v>76</v>
      </c>
      <c r="C88" s="10" t="s">
        <v>8</v>
      </c>
      <c r="D88" s="10" t="s">
        <v>9</v>
      </c>
      <c r="E88" s="8">
        <v>45398</v>
      </c>
      <c r="F88" s="8">
        <v>45412</v>
      </c>
      <c r="G88" s="4">
        <v>14</v>
      </c>
      <c r="H88" s="1" t="s">
        <v>18</v>
      </c>
      <c r="I88" s="5">
        <v>87</v>
      </c>
      <c r="J88" s="2" t="str">
        <f t="shared" si="20"/>
        <v>Adult</v>
      </c>
      <c r="K88" s="2" t="str">
        <f t="shared" si="15"/>
        <v>No</v>
      </c>
      <c r="L88" s="2" t="str">
        <f>VLOOKUP(A88,'Hospital Profile'!$A$1:$B$7,2,FALSE)</f>
        <v>South</v>
      </c>
      <c r="M88" t="str">
        <f t="shared" si="16"/>
        <v>Out of region</v>
      </c>
      <c r="N88" s="6">
        <f t="shared" ca="1" si="17"/>
        <v>454</v>
      </c>
      <c r="O88">
        <f t="shared" si="18"/>
        <v>2</v>
      </c>
      <c r="P88" t="str">
        <f t="shared" si="19"/>
        <v>Tuesday</v>
      </c>
      <c r="Q88" t="str">
        <f t="shared" si="12"/>
        <v>Apr</v>
      </c>
      <c r="R88" t="str">
        <f t="shared" si="13"/>
        <v>April</v>
      </c>
      <c r="S88" t="str">
        <f t="shared" si="14"/>
        <v>Tuesday</v>
      </c>
    </row>
    <row r="89" spans="1:19" ht="14">
      <c r="A89" s="10" t="s">
        <v>7</v>
      </c>
      <c r="B89" s="4">
        <v>74</v>
      </c>
      <c r="C89" s="10" t="s">
        <v>15</v>
      </c>
      <c r="D89" s="10" t="s">
        <v>19</v>
      </c>
      <c r="E89" s="8">
        <v>45418</v>
      </c>
      <c r="F89" s="8">
        <v>45428</v>
      </c>
      <c r="G89" s="4">
        <v>10</v>
      </c>
      <c r="H89" s="1" t="s">
        <v>12</v>
      </c>
      <c r="I89" s="5">
        <v>88</v>
      </c>
      <c r="J89" s="2" t="str">
        <f t="shared" si="20"/>
        <v>Adult</v>
      </c>
      <c r="K89" s="2" t="str">
        <f t="shared" si="15"/>
        <v>No</v>
      </c>
      <c r="L89" s="2" t="str">
        <f>VLOOKUP(A89,'Hospital Profile'!$A$1:$B$7,2,FALSE)</f>
        <v>London</v>
      </c>
      <c r="M89" t="str">
        <f t="shared" si="16"/>
        <v>Out of region</v>
      </c>
      <c r="N89" s="6">
        <f t="shared" ca="1" si="17"/>
        <v>438</v>
      </c>
      <c r="O89">
        <f t="shared" si="18"/>
        <v>1</v>
      </c>
      <c r="P89" t="str">
        <f t="shared" si="19"/>
        <v>Monday</v>
      </c>
      <c r="Q89" t="str">
        <f t="shared" si="12"/>
        <v>May</v>
      </c>
      <c r="R89" t="str">
        <f t="shared" si="13"/>
        <v>May</v>
      </c>
      <c r="S89" t="str">
        <f t="shared" si="14"/>
        <v>Thursday</v>
      </c>
    </row>
    <row r="90" spans="1:19" ht="14">
      <c r="A90" s="10" t="s">
        <v>24</v>
      </c>
      <c r="B90" s="4">
        <v>78</v>
      </c>
      <c r="C90" s="10" t="s">
        <v>15</v>
      </c>
      <c r="D90" s="10" t="s">
        <v>16</v>
      </c>
      <c r="E90" s="8">
        <v>45440</v>
      </c>
      <c r="F90" s="8">
        <v>45443</v>
      </c>
      <c r="G90" s="4">
        <v>3</v>
      </c>
      <c r="H90" s="1" t="s">
        <v>14</v>
      </c>
      <c r="I90" s="5">
        <v>89</v>
      </c>
      <c r="J90" s="2" t="str">
        <f t="shared" si="20"/>
        <v>Adult</v>
      </c>
      <c r="K90" s="2" t="str">
        <f t="shared" si="15"/>
        <v>No</v>
      </c>
      <c r="L90" s="2" t="str">
        <f>VLOOKUP(A90,'Hospital Profile'!$A$1:$B$7,2,FALSE)</f>
        <v>North</v>
      </c>
      <c r="M90" t="str">
        <f t="shared" si="16"/>
        <v>In Region</v>
      </c>
      <c r="N90" s="6">
        <f t="shared" ca="1" si="17"/>
        <v>423</v>
      </c>
      <c r="O90">
        <f t="shared" si="18"/>
        <v>2</v>
      </c>
      <c r="P90" t="str">
        <f t="shared" si="19"/>
        <v>Tuesday</v>
      </c>
      <c r="Q90" t="str">
        <f t="shared" si="12"/>
        <v>May</v>
      </c>
      <c r="R90" t="str">
        <f t="shared" si="13"/>
        <v>May</v>
      </c>
      <c r="S90" t="str">
        <f t="shared" si="14"/>
        <v>Friday</v>
      </c>
    </row>
    <row r="91" spans="1:19" ht="14">
      <c r="A91" s="10" t="s">
        <v>7</v>
      </c>
      <c r="B91" s="4">
        <v>84</v>
      </c>
      <c r="C91" s="10" t="s">
        <v>15</v>
      </c>
      <c r="D91" s="10" t="s">
        <v>11</v>
      </c>
      <c r="E91" s="8">
        <v>45436</v>
      </c>
      <c r="F91" s="8">
        <v>45447</v>
      </c>
      <c r="G91" s="4">
        <v>11</v>
      </c>
      <c r="H91" s="1" t="s">
        <v>14</v>
      </c>
      <c r="I91" s="5">
        <v>90</v>
      </c>
      <c r="J91" s="2" t="str">
        <f t="shared" si="20"/>
        <v>Adult</v>
      </c>
      <c r="K91" s="2" t="str">
        <f t="shared" si="15"/>
        <v>No</v>
      </c>
      <c r="L91" s="2" t="str">
        <f>VLOOKUP(A91,'Hospital Profile'!$A$1:$B$7,2,FALSE)</f>
        <v>London</v>
      </c>
      <c r="M91" t="str">
        <f t="shared" si="16"/>
        <v>Out of region</v>
      </c>
      <c r="N91" s="6">
        <f t="shared" ca="1" si="17"/>
        <v>419</v>
      </c>
      <c r="O91">
        <f t="shared" si="18"/>
        <v>5</v>
      </c>
      <c r="P91" t="str">
        <f t="shared" si="19"/>
        <v>Friday</v>
      </c>
      <c r="Q91" t="str">
        <f t="shared" si="12"/>
        <v>May</v>
      </c>
      <c r="R91" t="str">
        <f t="shared" si="13"/>
        <v>June</v>
      </c>
      <c r="S91" t="str">
        <f t="shared" si="14"/>
        <v>Tuesday</v>
      </c>
    </row>
    <row r="92" spans="1:19" ht="14">
      <c r="A92" t="s">
        <v>21</v>
      </c>
      <c r="B92" s="4">
        <v>54</v>
      </c>
      <c r="C92" s="10" t="s">
        <v>8</v>
      </c>
      <c r="D92" s="10" t="s">
        <v>16</v>
      </c>
      <c r="E92" s="8">
        <v>45400</v>
      </c>
      <c r="F92" s="8">
        <v>45408</v>
      </c>
      <c r="G92" s="4">
        <v>8</v>
      </c>
      <c r="H92" s="1" t="s">
        <v>20</v>
      </c>
      <c r="I92" s="5">
        <v>91</v>
      </c>
      <c r="J92" s="2" t="str">
        <f t="shared" si="20"/>
        <v>Adult</v>
      </c>
      <c r="K92" s="2" t="str">
        <f t="shared" si="15"/>
        <v>No</v>
      </c>
      <c r="L92" s="2" t="str">
        <f>VLOOKUP(A92,'Hospital Profile'!$A$1:$B$7,2,FALSE)</f>
        <v>South</v>
      </c>
      <c r="M92" t="str">
        <f t="shared" si="16"/>
        <v>Out of region</v>
      </c>
      <c r="N92" s="6">
        <f t="shared" ca="1" si="17"/>
        <v>458</v>
      </c>
      <c r="O92">
        <f t="shared" si="18"/>
        <v>4</v>
      </c>
      <c r="P92" t="str">
        <f t="shared" si="19"/>
        <v>Thursday</v>
      </c>
      <c r="Q92" t="str">
        <f t="shared" si="12"/>
        <v>Apr</v>
      </c>
      <c r="R92" t="str">
        <f t="shared" si="13"/>
        <v>April</v>
      </c>
      <c r="S92" t="str">
        <f t="shared" si="14"/>
        <v>Friday</v>
      </c>
    </row>
    <row r="93" spans="1:19" ht="14">
      <c r="A93" t="s">
        <v>21</v>
      </c>
      <c r="B93" s="4">
        <v>35</v>
      </c>
      <c r="C93" s="10" t="s">
        <v>8</v>
      </c>
      <c r="D93" s="10" t="s">
        <v>17</v>
      </c>
      <c r="E93" s="8">
        <v>45403</v>
      </c>
      <c r="F93" s="8">
        <v>45412</v>
      </c>
      <c r="G93" s="4">
        <v>9</v>
      </c>
      <c r="H93" s="1" t="s">
        <v>12</v>
      </c>
      <c r="I93" s="5">
        <v>92</v>
      </c>
      <c r="J93" s="2" t="str">
        <f t="shared" si="20"/>
        <v>Adult</v>
      </c>
      <c r="K93" s="2" t="str">
        <f t="shared" si="15"/>
        <v>No</v>
      </c>
      <c r="L93" s="2" t="str">
        <f>VLOOKUP(A93,'Hospital Profile'!$A$1:$B$7,2,FALSE)</f>
        <v>South</v>
      </c>
      <c r="M93" t="str">
        <f t="shared" si="16"/>
        <v>In Region</v>
      </c>
      <c r="N93" s="6">
        <f t="shared" ca="1" si="17"/>
        <v>454</v>
      </c>
      <c r="O93">
        <f t="shared" si="18"/>
        <v>7</v>
      </c>
      <c r="P93" t="str">
        <f t="shared" si="19"/>
        <v>Sunday</v>
      </c>
      <c r="Q93" t="str">
        <f t="shared" si="12"/>
        <v>Apr</v>
      </c>
      <c r="R93" t="str">
        <f t="shared" si="13"/>
        <v>April</v>
      </c>
      <c r="S93" t="str">
        <f t="shared" si="14"/>
        <v>Tuesday</v>
      </c>
    </row>
    <row r="94" spans="1:19" ht="14">
      <c r="A94" s="10" t="s">
        <v>24</v>
      </c>
      <c r="B94" s="4">
        <v>45</v>
      </c>
      <c r="C94" s="10" t="s">
        <v>8</v>
      </c>
      <c r="D94" s="10" t="s">
        <v>9</v>
      </c>
      <c r="E94" s="8">
        <v>45427</v>
      </c>
      <c r="F94" s="8">
        <v>45430</v>
      </c>
      <c r="G94" s="5">
        <v>0</v>
      </c>
      <c r="H94" s="1" t="s">
        <v>12</v>
      </c>
      <c r="I94" s="5">
        <v>93</v>
      </c>
      <c r="J94" s="2" t="str">
        <f t="shared" si="20"/>
        <v>Adult</v>
      </c>
      <c r="K94" s="2" t="str">
        <f t="shared" si="15"/>
        <v>No</v>
      </c>
      <c r="L94" s="2" t="str">
        <f>VLOOKUP(A94,'Hospital Profile'!$A$1:$B$7,2,FALSE)</f>
        <v>North</v>
      </c>
      <c r="M94" t="str">
        <f t="shared" si="16"/>
        <v>Out of region</v>
      </c>
      <c r="N94" s="6">
        <f t="shared" ca="1" si="17"/>
        <v>436</v>
      </c>
      <c r="O94">
        <f t="shared" si="18"/>
        <v>3</v>
      </c>
      <c r="P94" t="str">
        <f t="shared" si="19"/>
        <v>Wednesday</v>
      </c>
      <c r="Q94" t="str">
        <f t="shared" si="12"/>
        <v>May</v>
      </c>
      <c r="R94" t="str">
        <f t="shared" si="13"/>
        <v>May</v>
      </c>
      <c r="S94" t="str">
        <f t="shared" si="14"/>
        <v>Saturday</v>
      </c>
    </row>
    <row r="95" spans="1:19" ht="14">
      <c r="A95" s="10" t="s">
        <v>25</v>
      </c>
      <c r="B95" s="4">
        <v>71</v>
      </c>
      <c r="C95" s="10" t="s">
        <v>8</v>
      </c>
      <c r="D95" s="10" t="s">
        <v>17</v>
      </c>
      <c r="E95" s="8">
        <v>45404</v>
      </c>
      <c r="F95" s="8">
        <v>45413</v>
      </c>
      <c r="G95" s="4">
        <v>9</v>
      </c>
      <c r="H95" s="1" t="s">
        <v>12</v>
      </c>
      <c r="I95" s="5">
        <v>94</v>
      </c>
      <c r="J95" s="2" t="str">
        <f t="shared" si="20"/>
        <v>Adult</v>
      </c>
      <c r="K95" s="2" t="str">
        <f t="shared" si="15"/>
        <v>No</v>
      </c>
      <c r="L95" s="2" t="str">
        <f>VLOOKUP(A95,'Hospital Profile'!$A$1:$B$7,2,FALSE)</f>
        <v>London</v>
      </c>
      <c r="M95" t="str">
        <f t="shared" si="16"/>
        <v>Out of region</v>
      </c>
      <c r="N95" s="6">
        <f t="shared" ca="1" si="17"/>
        <v>453</v>
      </c>
      <c r="O95">
        <f t="shared" si="18"/>
        <v>1</v>
      </c>
      <c r="P95" t="str">
        <f t="shared" si="19"/>
        <v>Monday</v>
      </c>
      <c r="Q95" t="str">
        <f t="shared" si="12"/>
        <v>Apr</v>
      </c>
      <c r="R95" t="str">
        <f t="shared" si="13"/>
        <v>May</v>
      </c>
      <c r="S95" t="str">
        <f t="shared" si="14"/>
        <v>Wednesday</v>
      </c>
    </row>
    <row r="96" spans="1:19" ht="14">
      <c r="A96" s="10" t="s">
        <v>23</v>
      </c>
      <c r="B96" s="4">
        <v>20</v>
      </c>
      <c r="C96" s="10" t="s">
        <v>15</v>
      </c>
      <c r="D96" s="10" t="s">
        <v>9</v>
      </c>
      <c r="E96" s="8">
        <v>45407</v>
      </c>
      <c r="F96" s="8">
        <v>45420</v>
      </c>
      <c r="G96" s="4">
        <v>13</v>
      </c>
      <c r="H96" s="1" t="s">
        <v>10</v>
      </c>
      <c r="I96" s="5">
        <v>95</v>
      </c>
      <c r="J96" s="2" t="str">
        <f t="shared" si="20"/>
        <v>Adult</v>
      </c>
      <c r="K96" s="2" t="str">
        <f t="shared" si="15"/>
        <v>No</v>
      </c>
      <c r="L96" s="2" t="str">
        <f>VLOOKUP(A96,'Hospital Profile'!$A$1:$B$7,2,FALSE)</f>
        <v>North</v>
      </c>
      <c r="M96" t="str">
        <f t="shared" si="16"/>
        <v>Out of region</v>
      </c>
      <c r="N96" s="6">
        <f t="shared" ca="1" si="17"/>
        <v>446</v>
      </c>
      <c r="O96">
        <f t="shared" si="18"/>
        <v>4</v>
      </c>
      <c r="P96" t="str">
        <f t="shared" si="19"/>
        <v>Thursday</v>
      </c>
      <c r="Q96" t="str">
        <f t="shared" si="12"/>
        <v>Apr</v>
      </c>
      <c r="R96" t="str">
        <f t="shared" si="13"/>
        <v>May</v>
      </c>
      <c r="S96" t="str">
        <f t="shared" si="14"/>
        <v>Wednesday</v>
      </c>
    </row>
    <row r="97" spans="1:19" ht="14">
      <c r="A97" s="10" t="s">
        <v>7</v>
      </c>
      <c r="B97" s="4">
        <v>67</v>
      </c>
      <c r="C97" s="10" t="s">
        <v>15</v>
      </c>
      <c r="D97" s="10" t="s">
        <v>19</v>
      </c>
      <c r="E97" s="8">
        <v>45443</v>
      </c>
      <c r="F97" s="8">
        <v>45449</v>
      </c>
      <c r="G97" s="4">
        <v>6</v>
      </c>
      <c r="H97" s="1" t="s">
        <v>18</v>
      </c>
      <c r="I97" s="5">
        <v>96</v>
      </c>
      <c r="J97" s="2" t="str">
        <f t="shared" si="20"/>
        <v>Adult</v>
      </c>
      <c r="K97" s="2" t="str">
        <f t="shared" si="15"/>
        <v>No</v>
      </c>
      <c r="L97" s="2" t="str">
        <f>VLOOKUP(A97,'Hospital Profile'!$A$1:$B$7,2,FALSE)</f>
        <v>London</v>
      </c>
      <c r="M97" t="str">
        <f t="shared" si="16"/>
        <v>Out of region</v>
      </c>
      <c r="N97" s="6">
        <f t="shared" ca="1" si="17"/>
        <v>417</v>
      </c>
      <c r="O97">
        <f t="shared" si="18"/>
        <v>5</v>
      </c>
      <c r="P97" t="str">
        <f t="shared" si="19"/>
        <v>Friday</v>
      </c>
      <c r="Q97" t="str">
        <f t="shared" si="12"/>
        <v>May</v>
      </c>
      <c r="R97" t="str">
        <f t="shared" si="13"/>
        <v>June</v>
      </c>
      <c r="S97" t="str">
        <f t="shared" si="14"/>
        <v>Thursday</v>
      </c>
    </row>
    <row r="98" spans="1:19" ht="14">
      <c r="A98" s="10" t="s">
        <v>22</v>
      </c>
      <c r="B98" s="4">
        <v>80</v>
      </c>
      <c r="C98" s="10" t="s">
        <v>8</v>
      </c>
      <c r="D98" s="10" t="s">
        <v>16</v>
      </c>
      <c r="E98" s="8">
        <v>45434</v>
      </c>
      <c r="F98" s="8">
        <v>45444</v>
      </c>
      <c r="G98" s="4">
        <v>10</v>
      </c>
      <c r="H98" s="1" t="s">
        <v>12</v>
      </c>
      <c r="I98" s="5">
        <v>97</v>
      </c>
      <c r="J98" s="2" t="str">
        <f t="shared" si="20"/>
        <v>Adult</v>
      </c>
      <c r="K98" s="2" t="str">
        <f t="shared" si="15"/>
        <v>No</v>
      </c>
      <c r="L98" s="2" t="str">
        <f>VLOOKUP(A98,'Hospital Profile'!$A$1:$B$7,2,FALSE)</f>
        <v>London</v>
      </c>
      <c r="M98" t="str">
        <f t="shared" si="16"/>
        <v>Out of region</v>
      </c>
      <c r="N98" s="6">
        <f t="shared" ca="1" si="17"/>
        <v>422</v>
      </c>
      <c r="O98">
        <f t="shared" si="18"/>
        <v>3</v>
      </c>
      <c r="P98" t="str">
        <f t="shared" si="19"/>
        <v>Wednesday</v>
      </c>
      <c r="Q98" t="str">
        <f t="shared" si="12"/>
        <v>May</v>
      </c>
      <c r="R98" t="str">
        <f t="shared" si="13"/>
        <v>June</v>
      </c>
      <c r="S98" t="str">
        <f t="shared" si="14"/>
        <v>Saturday</v>
      </c>
    </row>
    <row r="99" spans="1:19" ht="14">
      <c r="A99" s="10" t="s">
        <v>25</v>
      </c>
      <c r="B99" s="4">
        <v>61</v>
      </c>
      <c r="C99" s="10" t="s">
        <v>15</v>
      </c>
      <c r="D99" s="10" t="s">
        <v>11</v>
      </c>
      <c r="E99" s="8">
        <v>45414</v>
      </c>
      <c r="F99" s="8">
        <v>45415</v>
      </c>
      <c r="G99" s="4">
        <v>1</v>
      </c>
      <c r="H99" s="1" t="s">
        <v>14</v>
      </c>
      <c r="I99" s="5">
        <v>98</v>
      </c>
      <c r="J99" s="2" t="str">
        <f t="shared" si="20"/>
        <v>Adult</v>
      </c>
      <c r="K99" s="2" t="str">
        <f t="shared" si="15"/>
        <v>No</v>
      </c>
      <c r="L99" s="2" t="str">
        <f>VLOOKUP(A99,'Hospital Profile'!$A$1:$B$7,2,FALSE)</f>
        <v>London</v>
      </c>
      <c r="M99" t="str">
        <f t="shared" si="16"/>
        <v>Out of region</v>
      </c>
      <c r="N99" s="6">
        <f t="shared" ca="1" si="17"/>
        <v>451</v>
      </c>
      <c r="O99">
        <f t="shared" si="18"/>
        <v>4</v>
      </c>
      <c r="P99" t="str">
        <f t="shared" si="19"/>
        <v>Thursday</v>
      </c>
      <c r="Q99" t="str">
        <f t="shared" si="12"/>
        <v>May</v>
      </c>
      <c r="R99" t="str">
        <f t="shared" si="13"/>
        <v>May</v>
      </c>
      <c r="S99" t="str">
        <f t="shared" si="14"/>
        <v>Friday</v>
      </c>
    </row>
    <row r="100" spans="1:19" ht="14">
      <c r="A100" s="10" t="s">
        <v>22</v>
      </c>
      <c r="B100" s="4">
        <v>86</v>
      </c>
      <c r="C100" s="10" t="s">
        <v>8</v>
      </c>
      <c r="D100" s="10" t="s">
        <v>9</v>
      </c>
      <c r="E100" s="8">
        <v>45436</v>
      </c>
      <c r="F100" s="8">
        <v>45444</v>
      </c>
      <c r="G100" s="4">
        <v>8</v>
      </c>
      <c r="H100" s="1" t="s">
        <v>18</v>
      </c>
      <c r="I100" s="5">
        <v>99</v>
      </c>
      <c r="J100" s="2" t="str">
        <f t="shared" si="20"/>
        <v>Adult</v>
      </c>
      <c r="K100" s="2" t="str">
        <f t="shared" si="15"/>
        <v>No</v>
      </c>
      <c r="L100" s="2" t="str">
        <f>VLOOKUP(A100,'Hospital Profile'!$A$1:$B$7,2,FALSE)</f>
        <v>London</v>
      </c>
      <c r="M100" t="str">
        <f t="shared" si="16"/>
        <v>Out of region</v>
      </c>
      <c r="N100" s="6">
        <f t="shared" ca="1" si="17"/>
        <v>422</v>
      </c>
      <c r="O100">
        <f t="shared" si="18"/>
        <v>5</v>
      </c>
      <c r="P100" t="str">
        <f t="shared" si="19"/>
        <v>Friday</v>
      </c>
      <c r="Q100" t="str">
        <f t="shared" si="12"/>
        <v>May</v>
      </c>
      <c r="R100" t="str">
        <f t="shared" si="13"/>
        <v>June</v>
      </c>
      <c r="S100" t="str">
        <f t="shared" si="14"/>
        <v>Saturday</v>
      </c>
    </row>
    <row r="101" spans="1:19" ht="14">
      <c r="A101" t="s">
        <v>21</v>
      </c>
      <c r="B101" s="4">
        <v>28</v>
      </c>
      <c r="C101" s="10" t="s">
        <v>15</v>
      </c>
      <c r="D101" s="10" t="s">
        <v>17</v>
      </c>
      <c r="E101" s="8">
        <v>45419</v>
      </c>
      <c r="F101" s="8">
        <v>45430</v>
      </c>
      <c r="G101" s="4">
        <v>11</v>
      </c>
      <c r="H101" s="1" t="s">
        <v>12</v>
      </c>
      <c r="I101" s="5">
        <v>100</v>
      </c>
      <c r="J101" s="2" t="str">
        <f t="shared" si="20"/>
        <v>Adult</v>
      </c>
      <c r="K101" s="2" t="str">
        <f t="shared" si="15"/>
        <v>No</v>
      </c>
      <c r="L101" s="2" t="str">
        <f>VLOOKUP(A101,'Hospital Profile'!$A$1:$B$7,2,FALSE)</f>
        <v>South</v>
      </c>
      <c r="M101" t="str">
        <f t="shared" si="16"/>
        <v>In Region</v>
      </c>
      <c r="N101" s="6">
        <f t="shared" ca="1" si="17"/>
        <v>436</v>
      </c>
      <c r="O101">
        <f t="shared" si="18"/>
        <v>2</v>
      </c>
      <c r="P101" t="str">
        <f t="shared" si="19"/>
        <v>Tuesday</v>
      </c>
      <c r="Q101" t="str">
        <f t="shared" si="12"/>
        <v>May</v>
      </c>
      <c r="R101" t="str">
        <f t="shared" si="13"/>
        <v>May</v>
      </c>
      <c r="S101" t="str">
        <f t="shared" si="14"/>
        <v>Saturday</v>
      </c>
    </row>
    <row r="102" spans="1:19" ht="12.5">
      <c r="B102"/>
      <c r="C102"/>
      <c r="D102"/>
      <c r="E102"/>
      <c r="F102"/>
      <c r="G102"/>
    </row>
    <row r="103" spans="1:19" ht="12.5">
      <c r="B103"/>
      <c r="C103"/>
      <c r="D103"/>
      <c r="E103"/>
      <c r="F103"/>
      <c r="G103"/>
    </row>
    <row r="104" spans="1:19" ht="12.5">
      <c r="B104"/>
      <c r="C104"/>
      <c r="D104"/>
      <c r="E104"/>
      <c r="F104"/>
      <c r="G104"/>
    </row>
  </sheetData>
  <sortState ref="A2:J104">
    <sortCondition ref="I1"/>
  </sortState>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A2" sqref="A2"/>
    </sheetView>
  </sheetViews>
  <sheetFormatPr defaultRowHeight="12.5"/>
  <cols>
    <col min="1" max="1" width="15.36328125" bestFit="1" customWidth="1"/>
    <col min="2" max="2" width="13.36328125" bestFit="1" customWidth="1"/>
  </cols>
  <sheetData>
    <row r="1" spans="1:2">
      <c r="A1" t="s">
        <v>30</v>
      </c>
      <c r="B1" t="s">
        <v>31</v>
      </c>
    </row>
    <row r="2" spans="1:2">
      <c r="A2" t="s">
        <v>21</v>
      </c>
      <c r="B2" t="s">
        <v>32</v>
      </c>
    </row>
    <row r="3" spans="1:2">
      <c r="A3" t="s">
        <v>24</v>
      </c>
      <c r="B3" t="s">
        <v>33</v>
      </c>
    </row>
    <row r="4" spans="1:2">
      <c r="A4" t="s">
        <v>22</v>
      </c>
      <c r="B4" t="s">
        <v>10</v>
      </c>
    </row>
    <row r="5" spans="1:2">
      <c r="A5" t="s">
        <v>7</v>
      </c>
      <c r="B5" t="s">
        <v>10</v>
      </c>
    </row>
    <row r="6" spans="1:2">
      <c r="A6" t="s">
        <v>25</v>
      </c>
      <c r="B6" t="s">
        <v>10</v>
      </c>
    </row>
    <row r="7" spans="1:2">
      <c r="A7" t="s">
        <v>23</v>
      </c>
      <c r="B7" t="s">
        <v>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I20"/>
  <sheetViews>
    <sheetView topLeftCell="Z1" zoomScale="60" zoomScaleNormal="60" workbookViewId="0">
      <selection activeCell="AJ24" sqref="AJ24"/>
    </sheetView>
  </sheetViews>
  <sheetFormatPr defaultRowHeight="12.5"/>
  <cols>
    <col min="2" max="2" width="16.54296875" bestFit="1" customWidth="1"/>
    <col min="3" max="3" width="22.7265625" bestFit="1" customWidth="1"/>
    <col min="4" max="4" width="42.6328125" bestFit="1" customWidth="1"/>
    <col min="5" max="5" width="20" customWidth="1"/>
    <col min="6" max="6" width="44.26953125" bestFit="1" customWidth="1"/>
    <col min="7" max="7" width="28.54296875" customWidth="1"/>
    <col min="8" max="8" width="25.90625" bestFit="1" customWidth="1"/>
    <col min="13" max="13" width="17.1796875" bestFit="1" customWidth="1"/>
    <col min="14" max="14" width="12.36328125" bestFit="1" customWidth="1"/>
    <col min="17" max="17" width="20.08984375" bestFit="1" customWidth="1"/>
    <col min="18" max="18" width="12.36328125" customWidth="1"/>
    <col min="19" max="19" width="10.6328125" customWidth="1"/>
    <col min="20" max="20" width="20.08984375" customWidth="1"/>
    <col min="21" max="21" width="15.08984375" customWidth="1"/>
    <col min="22" max="22" width="10.54296875" customWidth="1"/>
    <col min="23" max="23" width="16.81640625" bestFit="1" customWidth="1"/>
    <col min="24" max="24" width="11.08984375" bestFit="1" customWidth="1"/>
    <col min="28" max="28" width="20.08984375" bestFit="1" customWidth="1"/>
    <col min="29" max="29" width="26.08984375" customWidth="1"/>
    <col min="32" max="32" width="19.36328125" customWidth="1"/>
    <col min="33" max="33" width="26.08984375" bestFit="1" customWidth="1"/>
    <col min="36" max="36" width="25.36328125" bestFit="1" customWidth="1"/>
    <col min="37" max="37" width="12.36328125" customWidth="1"/>
    <col min="38" max="39" width="4" customWidth="1"/>
    <col min="40" max="40" width="25.36328125" customWidth="1"/>
    <col min="41" max="41" width="12.36328125" bestFit="1" customWidth="1"/>
    <col min="43" max="43" width="25.08984375" customWidth="1"/>
    <col min="44" max="44" width="20.54296875" bestFit="1" customWidth="1"/>
    <col min="45" max="45" width="5.26953125" customWidth="1"/>
    <col min="46" max="46" width="13.08984375" bestFit="1" customWidth="1"/>
    <col min="49" max="49" width="14.81640625" customWidth="1"/>
    <col min="50" max="50" width="11.1796875" customWidth="1"/>
    <col min="51" max="51" width="29.81640625" customWidth="1"/>
    <col min="52" max="52" width="11.08984375" bestFit="1" customWidth="1"/>
    <col min="54" max="54" width="14.453125" customWidth="1"/>
    <col min="55" max="55" width="16.6328125" customWidth="1"/>
    <col min="56" max="56" width="13.36328125" customWidth="1"/>
    <col min="57" max="57" width="16.36328125" bestFit="1" customWidth="1"/>
    <col min="58" max="58" width="10.08984375" customWidth="1"/>
    <col min="59" max="59" width="9" bestFit="1" customWidth="1"/>
    <col min="60" max="60" width="6.08984375" customWidth="1"/>
    <col min="61" max="61" width="11.08984375" bestFit="1" customWidth="1"/>
  </cols>
  <sheetData>
    <row r="4" spans="2:61" ht="13">
      <c r="B4" s="17" t="s">
        <v>57</v>
      </c>
      <c r="C4" s="16"/>
      <c r="D4" s="16"/>
      <c r="E4" s="16"/>
      <c r="F4" s="16"/>
      <c r="G4" s="16"/>
      <c r="H4" s="16"/>
      <c r="M4" s="17" t="s">
        <v>62</v>
      </c>
      <c r="N4" s="16"/>
      <c r="Q4" s="17" t="s">
        <v>76</v>
      </c>
      <c r="R4" s="17"/>
      <c r="S4" s="17"/>
      <c r="T4" s="17"/>
      <c r="U4" s="17"/>
      <c r="V4" s="17"/>
      <c r="W4" s="17"/>
      <c r="AB4" s="17" t="s">
        <v>83</v>
      </c>
      <c r="AC4" s="16"/>
      <c r="AD4" s="16"/>
      <c r="AE4" s="16"/>
      <c r="AF4" s="16"/>
      <c r="AG4" s="16"/>
      <c r="AJ4" s="29" t="s">
        <v>86</v>
      </c>
      <c r="AN4" s="29" t="s">
        <v>87</v>
      </c>
      <c r="AQ4" s="29" t="s">
        <v>29</v>
      </c>
      <c r="AW4" s="16"/>
      <c r="AX4" s="16"/>
      <c r="AY4" s="16"/>
      <c r="BB4" s="29" t="s">
        <v>98</v>
      </c>
      <c r="BC4" s="16"/>
      <c r="BD4" s="16"/>
      <c r="BE4" s="16"/>
      <c r="BF4" s="16"/>
      <c r="BG4" s="16"/>
      <c r="BH4" s="16"/>
      <c r="BI4" s="16"/>
    </row>
    <row r="6" spans="2:61" ht="13">
      <c r="B6" s="19" t="s">
        <v>58</v>
      </c>
      <c r="C6" s="19" t="s">
        <v>59</v>
      </c>
      <c r="D6" s="19" t="s">
        <v>60</v>
      </c>
      <c r="E6" s="19"/>
      <c r="F6" s="19" t="s">
        <v>61</v>
      </c>
      <c r="G6" s="19"/>
      <c r="H6" s="19" t="s">
        <v>63</v>
      </c>
      <c r="M6" s="13" t="s">
        <v>40</v>
      </c>
      <c r="N6" t="s">
        <v>39</v>
      </c>
    </row>
    <row r="7" spans="2:61" ht="13">
      <c r="B7" s="21">
        <f>COUNTA(AdimissionsData[Patient Age])</f>
        <v>100</v>
      </c>
      <c r="C7" s="20">
        <f>AVERAGE(AdimissionsData[Length of Stay (Days)])</f>
        <v>7.49</v>
      </c>
      <c r="D7" s="19" t="s">
        <v>64</v>
      </c>
      <c r="H7" s="6">
        <f>AVERAGE(AdimissionsData[Patient Age])</f>
        <v>51.79</v>
      </c>
      <c r="M7" s="14" t="s">
        <v>11</v>
      </c>
      <c r="N7" s="12">
        <v>20</v>
      </c>
      <c r="U7" s="13" t="s">
        <v>78</v>
      </c>
      <c r="V7" t="s">
        <v>39</v>
      </c>
      <c r="AB7" s="13" t="s">
        <v>77</v>
      </c>
      <c r="AC7" t="s">
        <v>82</v>
      </c>
      <c r="AF7" s="13" t="s">
        <v>84</v>
      </c>
      <c r="AG7" t="s">
        <v>82</v>
      </c>
      <c r="AJ7" s="13" t="s">
        <v>86</v>
      </c>
      <c r="AK7" t="s">
        <v>39</v>
      </c>
      <c r="AN7" s="13" t="s">
        <v>87</v>
      </c>
      <c r="AO7" t="s">
        <v>39</v>
      </c>
      <c r="AQ7" s="13" t="s">
        <v>39</v>
      </c>
      <c r="AR7" s="13" t="s">
        <v>44</v>
      </c>
      <c r="AW7" s="13" t="s">
        <v>40</v>
      </c>
      <c r="AX7" t="s">
        <v>97</v>
      </c>
      <c r="AY7" t="s">
        <v>45</v>
      </c>
    </row>
    <row r="8" spans="2:61">
      <c r="D8" s="18" t="s">
        <v>65</v>
      </c>
      <c r="E8" s="18">
        <f>COUNTIFS(AdimissionsData[Age Banding],"Child")</f>
        <v>11</v>
      </c>
      <c r="F8" s="18" t="s">
        <v>68</v>
      </c>
      <c r="G8">
        <f>COUNTIFS(AdimissionsData[in Region Activity],"In Region")</f>
        <v>27</v>
      </c>
      <c r="M8" s="14" t="s">
        <v>19</v>
      </c>
      <c r="N8" s="12">
        <v>18</v>
      </c>
      <c r="Q8" s="13" t="s">
        <v>77</v>
      </c>
      <c r="R8" t="s">
        <v>39</v>
      </c>
      <c r="U8" s="14" t="s">
        <v>55</v>
      </c>
      <c r="V8" s="12">
        <v>23</v>
      </c>
      <c r="AB8" s="14" t="s">
        <v>80</v>
      </c>
      <c r="AC8" s="12">
        <v>35</v>
      </c>
      <c r="AF8" s="14" t="s">
        <v>50</v>
      </c>
      <c r="AG8" s="12">
        <v>16</v>
      </c>
      <c r="AJ8" s="14" t="s">
        <v>41</v>
      </c>
      <c r="AK8" s="12">
        <v>89</v>
      </c>
      <c r="AN8" s="14" t="s">
        <v>10</v>
      </c>
      <c r="AO8" s="12">
        <v>15</v>
      </c>
      <c r="AQ8" s="13" t="s">
        <v>89</v>
      </c>
      <c r="AR8" t="s">
        <v>73</v>
      </c>
      <c r="AS8" t="s">
        <v>88</v>
      </c>
      <c r="AT8" t="s">
        <v>43</v>
      </c>
      <c r="AW8" s="28" t="s">
        <v>55</v>
      </c>
      <c r="AX8" s="6">
        <v>23</v>
      </c>
      <c r="AY8" s="6">
        <v>7.8260869565217392</v>
      </c>
      <c r="BB8" s="13" t="s">
        <v>34</v>
      </c>
      <c r="BC8" t="s">
        <v>46</v>
      </c>
    </row>
    <row r="9" spans="2:61">
      <c r="D9" s="18" t="s">
        <v>66</v>
      </c>
      <c r="E9">
        <f>COUNTA(AdimissionsData[Age Banding])</f>
        <v>100</v>
      </c>
      <c r="F9" s="18" t="s">
        <v>69</v>
      </c>
      <c r="G9">
        <f>COUNTA(AdimissionsData[in Region Activity])</f>
        <v>100</v>
      </c>
      <c r="M9" s="14" t="s">
        <v>9</v>
      </c>
      <c r="N9" s="12">
        <v>18</v>
      </c>
      <c r="Q9" s="14" t="s">
        <v>74</v>
      </c>
      <c r="R9" s="12">
        <v>49</v>
      </c>
      <c r="U9" s="14" t="s">
        <v>51</v>
      </c>
      <c r="V9" s="12">
        <v>21</v>
      </c>
      <c r="AB9" s="14" t="s">
        <v>75</v>
      </c>
      <c r="AC9" s="12">
        <v>51</v>
      </c>
      <c r="AF9" s="14" t="s">
        <v>51</v>
      </c>
      <c r="AG9" s="12">
        <v>13</v>
      </c>
      <c r="AJ9" s="15" t="s">
        <v>15</v>
      </c>
      <c r="AK9" s="12">
        <v>37</v>
      </c>
      <c r="AN9" s="14" t="s">
        <v>18</v>
      </c>
      <c r="AO9" s="12">
        <v>20</v>
      </c>
      <c r="AQ9" s="14" t="s">
        <v>41</v>
      </c>
      <c r="AR9" s="12">
        <v>89</v>
      </c>
      <c r="AS9" s="12"/>
      <c r="AT9" s="12">
        <v>89</v>
      </c>
      <c r="AW9" s="28" t="s">
        <v>51</v>
      </c>
      <c r="AX9" s="6">
        <v>21</v>
      </c>
      <c r="AY9" s="6">
        <v>6.1904761904761907</v>
      </c>
    </row>
    <row r="10" spans="2:61" ht="13">
      <c r="E10" s="22">
        <f>E8/E9</f>
        <v>0.11</v>
      </c>
      <c r="G10" s="22">
        <f>G8/G9</f>
        <v>0.27</v>
      </c>
      <c r="M10" s="14" t="s">
        <v>17</v>
      </c>
      <c r="N10" s="12">
        <v>17</v>
      </c>
      <c r="Q10" s="14" t="s">
        <v>75</v>
      </c>
      <c r="R10" s="12">
        <v>51</v>
      </c>
      <c r="U10" s="14" t="s">
        <v>52</v>
      </c>
      <c r="V10" s="12">
        <v>15</v>
      </c>
      <c r="AB10" s="14" t="s">
        <v>81</v>
      </c>
      <c r="AC10" s="12">
        <v>14</v>
      </c>
      <c r="AF10" s="14" t="s">
        <v>52</v>
      </c>
      <c r="AG10" s="12">
        <v>13</v>
      </c>
      <c r="AJ10" s="15" t="s">
        <v>8</v>
      </c>
      <c r="AK10" s="12">
        <v>52</v>
      </c>
      <c r="AN10" s="14" t="s">
        <v>14</v>
      </c>
      <c r="AO10" s="12">
        <v>25</v>
      </c>
      <c r="AQ10" s="14" t="s">
        <v>42</v>
      </c>
      <c r="AR10" s="12">
        <v>9</v>
      </c>
      <c r="AS10" s="12">
        <v>2</v>
      </c>
      <c r="AT10" s="12">
        <v>11</v>
      </c>
      <c r="AW10" s="28" t="s">
        <v>52</v>
      </c>
      <c r="AX10" s="6">
        <v>15</v>
      </c>
      <c r="AY10" s="6">
        <v>9.9333333333333336</v>
      </c>
      <c r="BB10" s="13" t="s">
        <v>39</v>
      </c>
      <c r="BC10" s="13" t="s">
        <v>44</v>
      </c>
    </row>
    <row r="11" spans="2:61" ht="13">
      <c r="D11" s="19" t="s">
        <v>41</v>
      </c>
      <c r="M11" s="14" t="s">
        <v>16</v>
      </c>
      <c r="N11" s="12">
        <v>15</v>
      </c>
      <c r="Q11" s="14" t="s">
        <v>43</v>
      </c>
      <c r="R11" s="12">
        <v>100</v>
      </c>
      <c r="U11" s="14" t="s">
        <v>54</v>
      </c>
      <c r="V11" s="12">
        <v>14</v>
      </c>
      <c r="AB11" s="14" t="s">
        <v>43</v>
      </c>
      <c r="AC11" s="12">
        <v>100</v>
      </c>
      <c r="AF11" s="14" t="s">
        <v>53</v>
      </c>
      <c r="AG11" s="12">
        <v>13</v>
      </c>
      <c r="AJ11" s="14" t="s">
        <v>42</v>
      </c>
      <c r="AK11" s="12">
        <v>11</v>
      </c>
      <c r="AN11" s="14" t="s">
        <v>20</v>
      </c>
      <c r="AO11" s="12">
        <v>21</v>
      </c>
      <c r="AQ11" s="14" t="s">
        <v>43</v>
      </c>
      <c r="AR11" s="12">
        <v>98</v>
      </c>
      <c r="AS11" s="12">
        <v>2</v>
      </c>
      <c r="AT11" s="12">
        <v>100</v>
      </c>
      <c r="AW11" s="28" t="s">
        <v>54</v>
      </c>
      <c r="AX11" s="6">
        <v>14</v>
      </c>
      <c r="AY11" s="6">
        <v>7.1428571428571432</v>
      </c>
      <c r="BB11" s="13" t="s">
        <v>40</v>
      </c>
      <c r="BC11" t="s">
        <v>25</v>
      </c>
      <c r="BD11" t="s">
        <v>24</v>
      </c>
      <c r="BE11" t="s">
        <v>23</v>
      </c>
      <c r="BF11" t="s">
        <v>22</v>
      </c>
      <c r="BG11" t="s">
        <v>21</v>
      </c>
      <c r="BH11" t="s">
        <v>7</v>
      </c>
      <c r="BI11" t="s">
        <v>43</v>
      </c>
    </row>
    <row r="12" spans="2:61">
      <c r="D12" s="18" t="s">
        <v>67</v>
      </c>
      <c r="E12">
        <f>COUNTIFS(AdimissionsData[Age Banding],"Adult")</f>
        <v>89</v>
      </c>
      <c r="F12" s="18" t="s">
        <v>70</v>
      </c>
      <c r="G12">
        <f>COUNTIFS(AdimissionsData[in Region Activity],"Out of region")</f>
        <v>73</v>
      </c>
      <c r="M12" s="14" t="s">
        <v>13</v>
      </c>
      <c r="N12" s="12">
        <v>12</v>
      </c>
      <c r="U12" s="14" t="s">
        <v>53</v>
      </c>
      <c r="V12" s="12">
        <v>10</v>
      </c>
      <c r="AF12" s="14" t="s">
        <v>54</v>
      </c>
      <c r="AG12" s="12">
        <v>16</v>
      </c>
      <c r="AJ12" s="15" t="s">
        <v>15</v>
      </c>
      <c r="AK12" s="12">
        <v>6</v>
      </c>
      <c r="AN12" s="14" t="s">
        <v>12</v>
      </c>
      <c r="AO12" s="12">
        <v>19</v>
      </c>
      <c r="AW12" s="28" t="s">
        <v>53</v>
      </c>
      <c r="AX12" s="6">
        <v>10</v>
      </c>
      <c r="AY12" s="6">
        <v>6.3</v>
      </c>
      <c r="BB12" s="14" t="s">
        <v>11</v>
      </c>
      <c r="BC12" s="12">
        <v>6</v>
      </c>
      <c r="BD12" s="12"/>
      <c r="BE12" s="12">
        <v>1</v>
      </c>
      <c r="BF12" s="12">
        <v>4</v>
      </c>
      <c r="BG12" s="12">
        <v>3</v>
      </c>
      <c r="BH12" s="12">
        <v>4</v>
      </c>
      <c r="BI12" s="12">
        <v>18</v>
      </c>
    </row>
    <row r="13" spans="2:61">
      <c r="D13" t="s">
        <v>66</v>
      </c>
      <c r="E13" s="18">
        <f>COUNTA(AdimissionsData[Age Banding])</f>
        <v>100</v>
      </c>
      <c r="F13" s="18" t="s">
        <v>71</v>
      </c>
      <c r="G13">
        <f>COUNTA(AdimissionsData[in Region Activity])</f>
        <v>100</v>
      </c>
      <c r="M13" s="14" t="s">
        <v>43</v>
      </c>
      <c r="N13" s="12">
        <v>100</v>
      </c>
      <c r="U13" s="14" t="s">
        <v>50</v>
      </c>
      <c r="V13" s="12">
        <v>9</v>
      </c>
      <c r="AF13" s="14" t="s">
        <v>55</v>
      </c>
      <c r="AG13" s="12">
        <v>12</v>
      </c>
      <c r="AJ13" s="15" t="s">
        <v>8</v>
      </c>
      <c r="AK13" s="12">
        <v>5</v>
      </c>
      <c r="AN13" s="14" t="s">
        <v>43</v>
      </c>
      <c r="AO13" s="12">
        <v>100</v>
      </c>
      <c r="AW13" s="28" t="s">
        <v>50</v>
      </c>
      <c r="AX13" s="6">
        <v>9</v>
      </c>
      <c r="AY13" s="6">
        <v>7.333333333333333</v>
      </c>
      <c r="BB13" s="14" t="s">
        <v>16</v>
      </c>
      <c r="BC13" s="12">
        <v>3</v>
      </c>
      <c r="BD13" s="12">
        <v>1</v>
      </c>
      <c r="BE13" s="12"/>
      <c r="BF13" s="12">
        <v>1</v>
      </c>
      <c r="BG13" s="12">
        <v>2</v>
      </c>
      <c r="BH13" s="12">
        <v>3</v>
      </c>
      <c r="BI13" s="12">
        <v>10</v>
      </c>
    </row>
    <row r="14" spans="2:61" ht="13">
      <c r="E14" s="22">
        <f>E12/E13</f>
        <v>0.89</v>
      </c>
      <c r="G14" s="22">
        <f>G12/G13</f>
        <v>0.73</v>
      </c>
      <c r="U14" s="14" t="s">
        <v>56</v>
      </c>
      <c r="V14" s="12">
        <v>8</v>
      </c>
      <c r="AF14" s="14" t="s">
        <v>56</v>
      </c>
      <c r="AG14" s="12">
        <v>17</v>
      </c>
      <c r="AJ14" s="14" t="s">
        <v>43</v>
      </c>
      <c r="AK14" s="12">
        <v>100</v>
      </c>
      <c r="AW14" s="28" t="s">
        <v>56</v>
      </c>
      <c r="AX14" s="6">
        <v>8</v>
      </c>
      <c r="AY14" s="6">
        <v>7.625</v>
      </c>
      <c r="BB14" s="14" t="s">
        <v>13</v>
      </c>
      <c r="BC14" s="12">
        <v>2</v>
      </c>
      <c r="BD14" s="12">
        <v>1</v>
      </c>
      <c r="BE14" s="12">
        <v>2</v>
      </c>
      <c r="BF14" s="12">
        <v>3</v>
      </c>
      <c r="BG14" s="12"/>
      <c r="BH14" s="12">
        <v>1</v>
      </c>
      <c r="BI14" s="12">
        <v>9</v>
      </c>
    </row>
    <row r="15" spans="2:61">
      <c r="U15" s="14" t="s">
        <v>43</v>
      </c>
      <c r="V15" s="12">
        <v>100</v>
      </c>
      <c r="AF15" s="14" t="s">
        <v>43</v>
      </c>
      <c r="AG15" s="12">
        <v>100</v>
      </c>
      <c r="AW15" s="14" t="s">
        <v>43</v>
      </c>
      <c r="AX15" s="12">
        <v>100</v>
      </c>
      <c r="AY15" s="6">
        <v>7.49</v>
      </c>
      <c r="BB15" s="14" t="s">
        <v>17</v>
      </c>
      <c r="BC15" s="12">
        <v>2</v>
      </c>
      <c r="BD15" s="12"/>
      <c r="BE15" s="12"/>
      <c r="BF15" s="12">
        <v>3</v>
      </c>
      <c r="BG15" s="12">
        <v>3</v>
      </c>
      <c r="BH15" s="12">
        <v>2</v>
      </c>
      <c r="BI15" s="12">
        <v>10</v>
      </c>
    </row>
    <row r="16" spans="2:61">
      <c r="E16" s="23"/>
      <c r="BB16" s="14" t="s">
        <v>9</v>
      </c>
      <c r="BC16" s="12">
        <v>2</v>
      </c>
      <c r="BD16" s="12">
        <v>2</v>
      </c>
      <c r="BE16" s="12">
        <v>3</v>
      </c>
      <c r="BF16" s="12">
        <v>1</v>
      </c>
      <c r="BG16" s="12">
        <v>3</v>
      </c>
      <c r="BH16" s="12">
        <v>1</v>
      </c>
      <c r="BI16" s="12">
        <v>12</v>
      </c>
    </row>
    <row r="17" spans="4:61">
      <c r="BB17" s="14" t="s">
        <v>19</v>
      </c>
      <c r="BC17" s="12">
        <v>1</v>
      </c>
      <c r="BD17" s="12">
        <v>2</v>
      </c>
      <c r="BE17" s="12">
        <v>3</v>
      </c>
      <c r="BF17" s="12"/>
      <c r="BG17" s="12">
        <v>4</v>
      </c>
      <c r="BH17" s="12">
        <v>4</v>
      </c>
      <c r="BI17" s="12">
        <v>14</v>
      </c>
    </row>
    <row r="18" spans="4:61" ht="13">
      <c r="D18" s="24" t="s">
        <v>92</v>
      </c>
      <c r="E18" s="24" t="s">
        <v>93</v>
      </c>
      <c r="F18" s="24" t="s">
        <v>92</v>
      </c>
      <c r="G18" s="24" t="s">
        <v>93</v>
      </c>
      <c r="BB18" s="14" t="s">
        <v>43</v>
      </c>
      <c r="BC18" s="12">
        <v>16</v>
      </c>
      <c r="BD18" s="12">
        <v>6</v>
      </c>
      <c r="BE18" s="12">
        <v>9</v>
      </c>
      <c r="BF18" s="12">
        <v>12</v>
      </c>
      <c r="BG18" s="12">
        <v>15</v>
      </c>
      <c r="BH18" s="12">
        <v>15</v>
      </c>
      <c r="BI18" s="12">
        <v>73</v>
      </c>
    </row>
    <row r="19" spans="4:61">
      <c r="D19" s="25" t="s">
        <v>91</v>
      </c>
      <c r="E19" s="26">
        <f>E10</f>
        <v>0.11</v>
      </c>
      <c r="F19" s="25" t="s">
        <v>95</v>
      </c>
      <c r="G19" s="26">
        <f>G10</f>
        <v>0.27</v>
      </c>
    </row>
    <row r="20" spans="4:61">
      <c r="D20" s="25" t="s">
        <v>94</v>
      </c>
      <c r="E20" s="26">
        <f>E14</f>
        <v>0.89</v>
      </c>
      <c r="F20" s="25" t="s">
        <v>96</v>
      </c>
      <c r="G20" s="26">
        <f>G14</f>
        <v>0.73</v>
      </c>
    </row>
  </sheetData>
  <pageMargins left="0.7" right="0.7" top="0.75" bottom="0.75" header="0.3" footer="0.3"/>
  <pageSetup orientation="portrait" r:id="rId11"/>
  <drawing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I6"/>
  <sheetViews>
    <sheetView showGridLines="0" tabSelected="1" zoomScale="60" zoomScaleNormal="60" workbookViewId="0">
      <selection activeCell="S13" sqref="S13"/>
    </sheetView>
  </sheetViews>
  <sheetFormatPr defaultRowHeight="12.5"/>
  <sheetData>
    <row r="5" spans="2:9">
      <c r="D5" t="s">
        <v>90</v>
      </c>
    </row>
    <row r="6" spans="2:9" ht="13">
      <c r="B6" s="19"/>
      <c r="F6" s="19"/>
      <c r="I6" s="2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Admissions</vt:lpstr>
      <vt:lpstr>Hospital Profile</vt:lpstr>
      <vt:lpstr>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2025-07-28T02:55:14Z</dcterms:modified>
</cp:coreProperties>
</file>