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neleven.sharepoint.com/engagements/APAX  RG/4_Analysis/"/>
    </mc:Choice>
  </mc:AlternateContent>
  <xr:revisionPtr revIDLastSave="545" documentId="8_{C26E8F0A-98FE-4440-B8B5-B8AA1C12487C}" xr6:coauthVersionLast="46" xr6:coauthVersionMax="46" xr10:uidLastSave="{A0DE5B77-9D46-43D5-95E0-91B69A09C28C}"/>
  <bookViews>
    <workbookView xWindow="-3180" yWindow="-17388" windowWidth="30936" windowHeight="16896" xr2:uid="{97F3F7B8-BED9-4B58-B339-74A28504B7A3}"/>
  </bookViews>
  <sheets>
    <sheet name="B_Cases" sheetId="1" r:id="rId1"/>
    <sheet name="Hypothe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2" l="1"/>
  <c r="D15" i="2"/>
  <c r="D23" i="1"/>
  <c r="I13" i="1"/>
  <c r="I17" i="1" s="1"/>
  <c r="I12" i="1"/>
  <c r="E13" i="1"/>
  <c r="E21" i="1" s="1"/>
  <c r="E12" i="1"/>
  <c r="E11" i="1" s="1"/>
  <c r="D25" i="2"/>
  <c r="E25" i="2"/>
  <c r="D26" i="2"/>
  <c r="E26" i="2"/>
  <c r="D27" i="2"/>
  <c r="E27" i="2"/>
  <c r="E24" i="2"/>
  <c r="D24" i="2"/>
  <c r="E26" i="1" l="1"/>
  <c r="E30" i="1" s="1"/>
  <c r="E17" i="1"/>
  <c r="I16" i="1"/>
  <c r="I15" i="1" s="1"/>
  <c r="I23" i="1" s="1"/>
  <c r="E20" i="1"/>
  <c r="E19" i="1" s="1"/>
  <c r="I20" i="1"/>
  <c r="I21" i="1"/>
  <c r="E16" i="1"/>
  <c r="K12" i="1"/>
  <c r="F12" i="1" s="1"/>
  <c r="K13" i="1"/>
  <c r="F13" i="1" s="1"/>
  <c r="F21" i="1" s="1"/>
  <c r="I11" i="1"/>
  <c r="K11" i="1" s="1"/>
  <c r="I19" i="1" l="1"/>
  <c r="E15" i="1"/>
  <c r="E23" i="1" s="1"/>
  <c r="F16" i="1"/>
  <c r="F20" i="1"/>
  <c r="F19" i="1" s="1"/>
  <c r="G13" i="1"/>
  <c r="G21" i="1" s="1"/>
  <c r="F17" i="1"/>
  <c r="F11" i="1"/>
  <c r="G12" i="1"/>
  <c r="F26" i="1" l="1"/>
  <c r="F30" i="1" s="1"/>
  <c r="E27" i="1"/>
  <c r="E31" i="1" s="1"/>
  <c r="E25" i="1"/>
  <c r="E29" i="1" s="1"/>
  <c r="E33" i="1" s="1"/>
  <c r="F15" i="1"/>
  <c r="F23" i="1" s="1"/>
  <c r="F25" i="1" s="1"/>
  <c r="F29" i="1" s="1"/>
  <c r="G16" i="1"/>
  <c r="G20" i="1"/>
  <c r="G19" i="1" s="1"/>
  <c r="H13" i="1"/>
  <c r="G17" i="1"/>
  <c r="H12" i="1"/>
  <c r="H20" i="1" s="1"/>
  <c r="G11" i="1"/>
  <c r="F33" i="1" l="1"/>
  <c r="G26" i="1"/>
  <c r="G30" i="1" s="1"/>
  <c r="F27" i="1"/>
  <c r="F31" i="1" s="1"/>
  <c r="G15" i="1"/>
  <c r="G23" i="1" s="1"/>
  <c r="H17" i="1"/>
  <c r="H21" i="1"/>
  <c r="H19" i="1" s="1"/>
  <c r="H11" i="1"/>
  <c r="H16" i="1"/>
  <c r="H26" i="1" l="1"/>
  <c r="H30" i="1" s="1"/>
  <c r="G27" i="1"/>
  <c r="G31" i="1" s="1"/>
  <c r="G25" i="1"/>
  <c r="G29" i="1" s="1"/>
  <c r="G33" i="1" s="1"/>
  <c r="H15" i="1"/>
  <c r="H23" i="1" s="1"/>
  <c r="I25" i="1" l="1"/>
  <c r="I29" i="1" s="1"/>
  <c r="I33" i="1" s="1"/>
  <c r="H27" i="1"/>
  <c r="H31" i="1" s="1"/>
  <c r="I26" i="1"/>
  <c r="I30" i="1" s="1"/>
  <c r="I27" i="1"/>
  <c r="I31" i="1" s="1"/>
  <c r="H25" i="1"/>
  <c r="H29" i="1" s="1"/>
  <c r="H33" i="1" s="1"/>
  <c r="E3" i="2"/>
  <c r="F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tc={1FF7589A-440F-45CB-95E3-BDCD30871738}</author>
    <author>tc={17E23CE9-8796-45DA-9DCF-18DBAD5EAA39}</author>
    <author>tc={104ECBB9-67AD-417F-9417-F35BDD14B98E}</author>
    <author>tc={6147E1F9-F7B1-4BD0-AFAA-99ADF126C1A9}</author>
    <author>tc={5C392ECE-6AF5-4359-8143-8FD78B665F28}</author>
  </authors>
  <commentList>
    <comment ref="D11" authorId="0" shapeId="0" xr:uid="{1FF7589A-440F-45CB-95E3-BDCD30871738}">
      <text>
        <t>[Threaded comment]
Your version of Excel allows you to read this threaded comment; however, any edits to it will get removed if the file is opened in a newer version of Excel. Learn more: https://go.microsoft.com/fwlink/?linkid=870924
Comment:
    IM p73</t>
      </text>
    </comment>
    <comment ref="C15" authorId="1" shapeId="0" xr:uid="{17E23CE9-8796-45DA-9DCF-18DBAD5EAA39}">
      <text>
        <t>[Threaded comment]
Your version of Excel allows you to read this threaded comment; however, any edits to it will get removed if the file is opened in a newer version of Excel. Learn more: https://go.microsoft.com/fwlink/?linkid=870924
Comment:
    La moyenne des paniers moyens pour les dossiers en direct a été considérée IM p100</t>
      </text>
    </comment>
    <comment ref="C16" authorId="2" shapeId="0" xr:uid="{104ECBB9-67AD-417F-9417-F35BDD14B98E}">
      <text>
        <t>[Threaded comment]
Your version of Excel allows you to read this threaded comment; however, any edits to it will get removed if the file is opened in a newer version of Excel. Learn more: https://go.microsoft.com/fwlink/?linkid=870924
Comment:
    IM p101</t>
      </text>
    </comment>
    <comment ref="C20" authorId="3" shapeId="0" xr:uid="{6147E1F9-F7B1-4BD0-AFAA-99ADF126C1A9}">
      <text>
        <t>[Threaded comment]
Your version of Excel allows you to read this threaded comment; however, any edits to it will get removed if the file is opened in a newer version of Excel. Learn more: https://go.microsoft.com/fwlink/?linkid=870924
Comment:
    Le panier moyen de l'agence digitale IM p100 a été repris</t>
      </text>
    </comment>
    <comment ref="C21" authorId="4" shapeId="0" xr:uid="{5C392ECE-6AF5-4359-8143-8FD78B665F28}">
      <text>
        <t>[Threaded comment]
Your version of Excel allows you to read this threaded comment; however, any edits to it will get removed if the file is opened in a newer version of Excel. Learn more: https://go.microsoft.com/fwlink/?linkid=870924
Comment:
    IM p101</t>
      </text>
    </comment>
  </commentList>
</comments>
</file>

<file path=xl/sharedStrings.xml><?xml version="1.0" encoding="utf-8"?>
<sst xmlns="http://schemas.openxmlformats.org/spreadsheetml/2006/main" count="51" uniqueCount="35">
  <si>
    <t>Average basket (in €)</t>
  </si>
  <si>
    <t># craftsman per worksite</t>
  </si>
  <si>
    <t>CAGR 2021-2025</t>
  </si>
  <si>
    <t>Acquisition cost (in €)</t>
  </si>
  <si>
    <t>Revenue (in €)</t>
  </si>
  <si>
    <t>EBITDA (in €)</t>
  </si>
  <si>
    <t># worksite per craftsman per year on Frizibiz</t>
  </si>
  <si>
    <t>Churn craftsmen</t>
  </si>
  <si>
    <t>"Marge chantier"</t>
  </si>
  <si>
    <t>Inputs IM</t>
  </si>
  <si>
    <t>Hypotheses eleven</t>
  </si>
  <si>
    <t>Acquisition cost per craftsman (in €)</t>
  </si>
  <si>
    <t>Revenue (in €m)</t>
  </si>
  <si>
    <t>"Agence digitale"</t>
  </si>
  <si>
    <t>Revenue(in €m)</t>
  </si>
  <si>
    <t>"Dossiers agence"</t>
  </si>
  <si>
    <t>Scenario</t>
  </si>
  <si>
    <t>Optimistic</t>
  </si>
  <si>
    <t>Pessimistic</t>
  </si>
  <si>
    <t>Incl. "Digital agency"</t>
  </si>
  <si>
    <t>Incl. "Dossiers agence"</t>
  </si>
  <si>
    <t>Number of worksites</t>
  </si>
  <si>
    <t>Incl. "Digital agency" revenue</t>
  </si>
  <si>
    <t>Incl. "Dossiers agence" revenue</t>
  </si>
  <si>
    <t>B Case Hestia</t>
  </si>
  <si>
    <t>Number  of premium workers  on Frizbiz</t>
  </si>
  <si>
    <t>Incl. "Digital agency" worksites</t>
  </si>
  <si>
    <t>Incl. "Dossiers agence" worksites</t>
  </si>
  <si>
    <t>Number of craftsmen</t>
  </si>
  <si>
    <t>"Marge chantier" (in €)</t>
  </si>
  <si>
    <t>Number of craftsmen to acquire</t>
  </si>
  <si>
    <t>SCENARIOS</t>
  </si>
  <si>
    <t>Incl. Churn to compensate</t>
  </si>
  <si>
    <t>Incl. Net workers to acquire</t>
  </si>
  <si>
    <t>Incl. Brut workers to acquire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</si>
</sst>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%"/>
    <numFmt numFmtId="166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rgb="FF00B050"/>
      <name val="Trebuchet MS"/>
      <family val="2"/>
    </font>
    <font>
      <b/>
      <sz val="10"/>
      <color theme="0"/>
      <name val="Trebuchet MS"/>
      <family val="2"/>
    </font>
    <font>
      <b/>
      <sz val="11"/>
      <color theme="0"/>
      <name val="Trebuchet MS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Trebuchet MS"/>
      <family val="2"/>
    </font>
    <font>
      <b/>
      <sz val="9"/>
      <color theme="0"/>
      <name val="Trebuchet MS"/>
      <family val="2"/>
    </font>
    <font>
      <sz val="11"/>
      <color theme="0" tint="-0.1499984740745262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E742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/>
      <top/>
      <bottom/>
      <diagonal/>
    </border>
    <border>
      <left/>
      <right style="medium">
        <color rgb="FF00B050"/>
      </right>
      <top/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3" fillId="3" borderId="0" xfId="0" applyFont="1" applyFill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4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0" fillId="3" borderId="4" xfId="0" applyFill="1" applyBorder="1" applyAlignment="1">
      <alignment vertical="center" wrapText="1"/>
    </xf>
    <xf numFmtId="0" fontId="0" fillId="3" borderId="5" xfId="0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3" fontId="0" fillId="3" borderId="0" xfId="0" applyNumberFormat="1" applyFill="1"/>
    <xf numFmtId="9" fontId="0" fillId="3" borderId="0" xfId="1" applyFont="1" applyFill="1"/>
    <xf numFmtId="4" fontId="0" fillId="3" borderId="0" xfId="0" applyNumberFormat="1" applyFill="1"/>
    <xf numFmtId="3" fontId="2" fillId="3" borderId="0" xfId="0" applyNumberFormat="1" applyFont="1" applyFill="1"/>
    <xf numFmtId="2" fontId="0" fillId="3" borderId="0" xfId="0" applyNumberFormat="1" applyFill="1"/>
    <xf numFmtId="0" fontId="2" fillId="6" borderId="0" xfId="0" applyFont="1" applyFill="1" applyAlignment="1">
      <alignment horizontal="left"/>
    </xf>
    <xf numFmtId="3" fontId="2" fillId="6" borderId="0" xfId="0" applyNumberFormat="1" applyFont="1" applyFill="1"/>
    <xf numFmtId="3" fontId="0" fillId="3" borderId="0" xfId="0" applyNumberFormat="1" applyFont="1" applyFill="1"/>
    <xf numFmtId="0" fontId="2" fillId="3" borderId="0" xfId="0" applyFont="1" applyFill="1"/>
    <xf numFmtId="0" fontId="0" fillId="7" borderId="9" xfId="0" applyFill="1" applyBorder="1"/>
    <xf numFmtId="0" fontId="0" fillId="3" borderId="0" xfId="0" applyFont="1" applyFill="1"/>
    <xf numFmtId="0" fontId="0" fillId="3" borderId="7" xfId="0" applyFont="1" applyFill="1" applyBorder="1"/>
    <xf numFmtId="0" fontId="0" fillId="2" borderId="0" xfId="0" applyFont="1" applyFill="1"/>
    <xf numFmtId="165" fontId="0" fillId="3" borderId="0" xfId="1" applyNumberFormat="1" applyFont="1" applyFill="1"/>
    <xf numFmtId="3" fontId="2" fillId="5" borderId="0" xfId="0" applyNumberFormat="1" applyFont="1" applyFill="1"/>
    <xf numFmtId="164" fontId="0" fillId="3" borderId="0" xfId="0" applyNumberFormat="1" applyFont="1" applyFill="1" applyBorder="1"/>
    <xf numFmtId="3" fontId="0" fillId="3" borderId="0" xfId="0" applyNumberFormat="1" applyFont="1" applyFill="1" applyBorder="1"/>
    <xf numFmtId="9" fontId="0" fillId="3" borderId="0" xfId="0" applyNumberFormat="1" applyFont="1" applyFill="1" applyBorder="1"/>
    <xf numFmtId="166" fontId="0" fillId="3" borderId="0" xfId="0" applyNumberFormat="1" applyFont="1" applyFill="1" applyBorder="1"/>
    <xf numFmtId="0" fontId="6" fillId="3" borderId="9" xfId="0" applyFont="1" applyFill="1" applyBorder="1"/>
    <xf numFmtId="3" fontId="0" fillId="0" borderId="0" xfId="0" applyNumberFormat="1" applyFont="1" applyFill="1" applyBorder="1" applyAlignment="1">
      <alignment horizontal="left" indent="5"/>
    </xf>
    <xf numFmtId="3" fontId="0" fillId="8" borderId="0" xfId="0" applyNumberFormat="1" applyFont="1" applyFill="1" applyBorder="1" applyAlignment="1">
      <alignment horizontal="left" indent="5"/>
    </xf>
    <xf numFmtId="3" fontId="0" fillId="9" borderId="0" xfId="0" applyNumberFormat="1" applyFont="1" applyFill="1" applyBorder="1" applyAlignment="1">
      <alignment horizontal="left" indent="5"/>
    </xf>
    <xf numFmtId="1" fontId="2" fillId="7" borderId="9" xfId="0" applyNumberFormat="1" applyFont="1" applyFill="1" applyBorder="1"/>
    <xf numFmtId="0" fontId="7" fillId="10" borderId="1" xfId="0" applyFont="1" applyFill="1" applyBorder="1" applyAlignment="1">
      <alignment vertical="center"/>
    </xf>
    <xf numFmtId="0" fontId="8" fillId="10" borderId="2" xfId="0" applyFont="1" applyFill="1" applyBorder="1" applyAlignment="1">
      <alignment vertical="center"/>
    </xf>
    <xf numFmtId="0" fontId="0" fillId="10" borderId="2" xfId="0" applyFill="1" applyBorder="1"/>
    <xf numFmtId="0" fontId="0" fillId="10" borderId="3" xfId="0" applyFill="1" applyBorder="1"/>
    <xf numFmtId="0" fontId="7" fillId="9" borderId="1" xfId="0" applyFont="1" applyFill="1" applyBorder="1" applyAlignment="1">
      <alignment vertical="center"/>
    </xf>
    <xf numFmtId="0" fontId="8" fillId="9" borderId="2" xfId="0" applyFont="1" applyFill="1" applyBorder="1" applyAlignment="1">
      <alignment vertical="center"/>
    </xf>
    <xf numFmtId="0" fontId="0" fillId="9" borderId="2" xfId="0" applyFill="1" applyBorder="1"/>
    <xf numFmtId="0" fontId="0" fillId="9" borderId="3" xfId="0" applyFill="1" applyBorder="1"/>
    <xf numFmtId="9" fontId="1" fillId="3" borderId="0" xfId="1" applyFont="1" applyFill="1" applyBorder="1"/>
    <xf numFmtId="0" fontId="6" fillId="3" borderId="0" xfId="0" applyFont="1" applyFill="1" applyBorder="1"/>
    <xf numFmtId="0" fontId="6" fillId="9" borderId="0" xfId="0" applyFont="1" applyFill="1" applyBorder="1" applyAlignment="1">
      <alignment horizontal="left" indent="2"/>
    </xf>
    <xf numFmtId="3" fontId="0" fillId="3" borderId="0" xfId="0" applyNumberFormat="1" applyFont="1" applyFill="1" applyBorder="1" applyAlignment="1">
      <alignment horizontal="left" indent="5"/>
    </xf>
    <xf numFmtId="0" fontId="0" fillId="3" borderId="0" xfId="0" applyFill="1" applyBorder="1"/>
    <xf numFmtId="0" fontId="9" fillId="2" borderId="0" xfId="0" applyFont="1" applyFill="1"/>
    <xf numFmtId="0" fontId="0" fillId="3" borderId="10" xfId="0" applyFill="1" applyBorder="1"/>
    <xf numFmtId="9" fontId="0" fillId="3" borderId="0" xfId="1" applyFont="1" applyFill="1" applyBorder="1"/>
    <xf numFmtId="0" fontId="10" fillId="3" borderId="0" xfId="0" applyFont="1" applyFill="1" applyAlignment="1">
      <alignment horizontal="left" indent="4"/>
    </xf>
    <xf numFmtId="3" fontId="10" fillId="3" borderId="0" xfId="0" applyNumberFormat="1" applyFont="1" applyFill="1"/>
    <xf numFmtId="0" fontId="2" fillId="11" borderId="10" xfId="0" applyFont="1" applyFill="1" applyBorder="1"/>
    <xf numFmtId="3" fontId="10" fillId="8" borderId="0" xfId="0" applyNumberFormat="1" applyFont="1" applyFill="1"/>
    <xf numFmtId="0" fontId="0" fillId="9" borderId="0" xfId="0" applyFont="1" applyFill="1" applyBorder="1" applyAlignment="1">
      <alignment horizontal="left" indent="2"/>
    </xf>
    <xf numFmtId="0" fontId="2" fillId="5" borderId="0" xfId="0" applyFont="1" applyFill="1"/>
    <xf numFmtId="0" fontId="10" fillId="5" borderId="0" xfId="0" applyFont="1" applyFill="1" applyAlignment="1">
      <alignment horizontal="left" indent="4"/>
    </xf>
    <xf numFmtId="3" fontId="0" fillId="8" borderId="0" xfId="0" applyNumberFormat="1" applyFont="1" applyFill="1"/>
    <xf numFmtId="3" fontId="2" fillId="2" borderId="0" xfId="0" applyNumberFormat="1" applyFont="1" applyFill="1"/>
    <xf numFmtId="0" fontId="0" fillId="12" borderId="0" xfId="0" applyFill="1"/>
    <xf numFmtId="0" fontId="11" fillId="1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176358</xdr:colOff>
      <xdr:row>1</xdr:row>
      <xdr:rowOff>69273</xdr:rowOff>
    </xdr:from>
    <xdr:to>
      <xdr:col>2</xdr:col>
      <xdr:colOff>67</xdr:colOff>
      <xdr:row>3</xdr:row>
      <xdr:rowOff>61020</xdr:rowOff>
    </xdr:to>
    <xdr:pic>
      <xdr:nvPicPr>
        <xdr:cNvPr id="2" name="Picture 2" descr="Image result for logo eleven strategy">
          <a:extLst>
            <a:ext uri="{FF2B5EF4-FFF2-40B4-BE49-F238E27FC236}">
              <a16:creationId xmlns:a16="http://schemas.microsoft.com/office/drawing/2014/main" id="{5F2927AB-91C4-48CE-B961-9FBDBD4C29F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3797"/>
        <a:stretch/>
      </xdr:blipFill>
      <xdr:spPr bwMode="auto">
        <a:xfrm>
          <a:off x="791038" y="258503"/>
          <a:ext cx="1006079" cy="3752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176358</xdr:colOff>
      <xdr:row>1</xdr:row>
      <xdr:rowOff>69273</xdr:rowOff>
    </xdr:from>
    <xdr:to>
      <xdr:col>2</xdr:col>
      <xdr:colOff>20387</xdr:colOff>
      <xdr:row>3</xdr:row>
      <xdr:rowOff>73720</xdr:rowOff>
    </xdr:to>
    <xdr:pic>
      <xdr:nvPicPr>
        <xdr:cNvPr id="2" name="Picture 2" descr="Image result for logo eleven strategy">
          <a:extLst>
            <a:ext uri="{FF2B5EF4-FFF2-40B4-BE49-F238E27FC236}">
              <a16:creationId xmlns:a16="http://schemas.microsoft.com/office/drawing/2014/main" id="{BE6F7385-71C2-41CA-A790-C668240BA2A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3797"/>
        <a:stretch/>
      </xdr:blipFill>
      <xdr:spPr bwMode="auto">
        <a:xfrm>
          <a:off x="791038" y="258503"/>
          <a:ext cx="1014969" cy="371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Ugo MANTEL" id="{07D0C2C2-5882-4722-8723-DC3B4CD616A9}" userId="S::ugo.mantel@eleven-strategy.com::2d5b7065-31bb-4181-a7f8-a73bf0c3021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1" dT="2021-05-26T15:46:26.66" personId="{07D0C2C2-5882-4722-8723-DC3B4CD616A9}" id="{1FF7589A-440F-45CB-95E3-BDCD30871738}">
    <text>IM p73</text>
  </threadedComment>
  <threadedComment ref="C15" dT="2021-05-26T15:17:09.49" personId="{07D0C2C2-5882-4722-8723-DC3B4CD616A9}" id="{17E23CE9-8796-45DA-9DCF-18DBAD5EAA39}">
    <text>La moyenne des paniers moyens pour les dossiers en direct a été considérée IM p100</text>
  </threadedComment>
  <threadedComment ref="C16" dT="2021-05-26T15:17:36.84" personId="{07D0C2C2-5882-4722-8723-DC3B4CD616A9}" id="{104ECBB9-67AD-417F-9417-F35BDD14B98E}">
    <text>IM p101</text>
  </threadedComment>
  <threadedComment ref="C20" dT="2021-05-26T15:17:20.18" personId="{07D0C2C2-5882-4722-8723-DC3B4CD616A9}" id="{6147E1F9-F7B1-4BD0-AFAA-99ADF126C1A9}">
    <text>Le panier moyen de l'agence digitale IM p100 a été repris</text>
  </threadedComment>
  <threadedComment ref="C21" dT="2021-05-26T15:17:53.58" personId="{07D0C2C2-5882-4722-8723-DC3B4CD616A9}" id="{5C392ECE-6AF5-4359-8143-8FD78B665F28}">
    <text>IM p101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D8658-B992-4C42-A14A-B8ED808990EF}">
  <dimension ref="B1:N69"/>
  <sheetViews>
    <sheetView tabSelected="1" zoomScale="54" zoomScaleNormal="70" workbookViewId="0">
      <selection activeCell="I32" sqref="I32"/>
    </sheetView>
  </sheetViews>
  <sheetFormatPr defaultColWidth="8.81640625" defaultRowHeight="14.5" x14ac:dyDescent="0.35"/>
  <cols>
    <col min="1" max="1" width="8.81640625" style="1"/>
    <col min="2" max="2" width="17" style="1" bestFit="1" customWidth="1"/>
    <col min="3" max="3" width="34.6328125" style="29" bestFit="1" customWidth="1"/>
    <col min="4" max="4" width="34.6328125" style="29" customWidth="1"/>
    <col min="5" max="5" width="28.90625" style="1" customWidth="1"/>
    <col min="6" max="6" width="29.81640625" style="1" bestFit="1" customWidth="1"/>
    <col min="7" max="7" width="29.81640625" style="1" customWidth="1"/>
    <col min="8" max="8" width="22.36328125" style="1" customWidth="1"/>
    <col min="9" max="9" width="21.26953125" style="1" customWidth="1"/>
    <col min="10" max="10" width="21.81640625" style="1" customWidth="1"/>
    <col min="11" max="11" width="21" style="1" customWidth="1"/>
    <col min="12" max="12" width="19.1796875" style="1" bestFit="1" customWidth="1"/>
    <col min="13" max="13" width="18.81640625" style="1" customWidth="1"/>
    <col min="14" max="14" width="22.453125" style="1" bestFit="1" customWidth="1"/>
    <col min="15" max="15" width="7.1796875" style="1" bestFit="1" customWidth="1"/>
    <col min="16" max="19" width="8.81640625" style="1"/>
    <col min="20" max="20" width="21" style="1" customWidth="1"/>
    <col min="21" max="21" width="12.54296875" style="1" bestFit="1" customWidth="1"/>
    <col min="22" max="22" width="22.453125" style="1" customWidth="1"/>
    <col min="23" max="23" width="16.7265625" style="1" bestFit="1" customWidth="1"/>
    <col min="24" max="24" width="15" style="1" bestFit="1" customWidth="1"/>
    <col min="25" max="26" width="13.7265625" style="1" bestFit="1" customWidth="1"/>
    <col min="27" max="27" width="25.1796875" style="1" customWidth="1"/>
    <col min="28" max="28" width="17.26953125" style="1" customWidth="1"/>
    <col min="29" max="29" width="13.7265625" style="1" bestFit="1" customWidth="1"/>
    <col min="30" max="30" width="14.1796875" style="1" bestFit="1" customWidth="1"/>
    <col min="31" max="31" width="22.7265625" style="1" bestFit="1" customWidth="1"/>
    <col min="32" max="32" width="15.26953125" style="1" bestFit="1" customWidth="1"/>
    <col min="33" max="33" width="14.1796875" style="1" bestFit="1" customWidth="1"/>
    <col min="34" max="34" width="15.26953125" style="1" bestFit="1" customWidth="1"/>
    <col min="35" max="35" width="22.453125" style="1" bestFit="1" customWidth="1"/>
    <col min="36" max="36" width="14.26953125" style="1" bestFit="1" customWidth="1"/>
    <col min="37" max="37" width="12.81640625" style="1" bestFit="1" customWidth="1"/>
    <col min="38" max="38" width="14.1796875" style="1" bestFit="1" customWidth="1"/>
    <col min="39" max="39" width="22.7265625" style="1" bestFit="1" customWidth="1"/>
    <col min="40" max="40" width="14.26953125" style="1" bestFit="1" customWidth="1"/>
    <col min="41" max="16384" width="8.81640625" style="1"/>
  </cols>
  <sheetData>
    <row r="1" spans="2:14" ht="15" thickBot="1" x14ac:dyDescent="0.4">
      <c r="C1" s="1"/>
      <c r="D1" s="1"/>
    </row>
    <row r="2" spans="2:14" x14ac:dyDescent="0.3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</row>
    <row r="3" spans="2:14" ht="15.5" x14ac:dyDescent="0.35">
      <c r="B3" s="5"/>
      <c r="C3" s="6"/>
      <c r="D3" s="6"/>
      <c r="E3" s="6"/>
      <c r="F3" s="7" t="str">
        <f>"Market sizing calculation"</f>
        <v>Market sizing calculation</v>
      </c>
      <c r="G3" s="7"/>
      <c r="H3" s="6"/>
      <c r="I3" s="6"/>
      <c r="J3" s="6"/>
      <c r="K3" s="6"/>
      <c r="L3" s="6"/>
      <c r="M3" s="6"/>
      <c r="N3" s="8"/>
    </row>
    <row r="4" spans="2:14" ht="15" thickBot="1" x14ac:dyDescent="0.4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1"/>
    </row>
    <row r="5" spans="2:14" ht="15" thickBot="1" x14ac:dyDescent="0.4">
      <c r="C5" s="1"/>
      <c r="D5" s="1"/>
    </row>
    <row r="6" spans="2:14" x14ac:dyDescent="0.35"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4"/>
    </row>
    <row r="7" spans="2:14" x14ac:dyDescent="0.3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8"/>
    </row>
    <row r="8" spans="2:14" x14ac:dyDescent="0.35">
      <c r="B8" s="5"/>
      <c r="C8" s="12"/>
      <c r="D8" s="13" t="s">
        <v>24</v>
      </c>
      <c r="E8" s="12"/>
      <c r="F8" s="12"/>
      <c r="G8" s="12"/>
      <c r="H8" s="12"/>
      <c r="I8" s="12"/>
      <c r="J8" s="12"/>
      <c r="K8" s="12"/>
      <c r="L8" s="12"/>
      <c r="M8" s="12"/>
      <c r="N8" s="8"/>
    </row>
    <row r="9" spans="2:14" x14ac:dyDescent="0.35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8"/>
    </row>
    <row r="10" spans="2:14" x14ac:dyDescent="0.35">
      <c r="B10" s="5"/>
      <c r="C10" s="6"/>
      <c r="D10" s="26">
        <v>2020</v>
      </c>
      <c r="E10" s="26">
        <v>2021</v>
      </c>
      <c r="F10" s="26">
        <v>2022</v>
      </c>
      <c r="G10" s="26">
        <v>2023</v>
      </c>
      <c r="H10" s="26">
        <v>2024</v>
      </c>
      <c r="I10" s="26">
        <v>2025</v>
      </c>
      <c r="J10" s="6"/>
      <c r="K10" s="26" t="s">
        <v>2</v>
      </c>
      <c r="L10" s="6"/>
      <c r="M10" s="6"/>
      <c r="N10" s="8"/>
    </row>
    <row r="11" spans="2:14" x14ac:dyDescent="0.35">
      <c r="B11" s="5"/>
      <c r="C11" s="25" t="s">
        <v>4</v>
      </c>
      <c r="D11" s="62"/>
      <c r="E11" s="20">
        <f>SUM(E12:E13)</f>
        <v>7100000</v>
      </c>
      <c r="F11" s="20">
        <f t="shared" ref="F11:I11" si="0">SUM(F12:F13)</f>
        <v>9760826.3860436473</v>
      </c>
      <c r="G11" s="20">
        <f t="shared" si="0"/>
        <v>13561350.119080914</v>
      </c>
      <c r="H11" s="20">
        <f t="shared" si="0"/>
        <v>19089882.455003679</v>
      </c>
      <c r="I11" s="20">
        <f t="shared" si="0"/>
        <v>27300000</v>
      </c>
      <c r="J11" s="6"/>
      <c r="K11" s="30">
        <f>(I11/E11)^(1/($I$10-$E$10))-1</f>
        <v>0.40031607575516626</v>
      </c>
      <c r="L11" s="6"/>
      <c r="M11" s="6"/>
      <c r="N11" s="8"/>
    </row>
    <row r="12" spans="2:14" x14ac:dyDescent="0.35">
      <c r="B12" s="5"/>
      <c r="C12" s="57" t="s">
        <v>22</v>
      </c>
      <c r="D12" s="63"/>
      <c r="E12" s="60">
        <f>Hypotheses!D14*10^6</f>
        <v>700000</v>
      </c>
      <c r="F12" s="58">
        <f>E12*(1+$K$12)</f>
        <v>1262209.5447047395</v>
      </c>
      <c r="G12" s="58">
        <f t="shared" ref="G12:H12" si="1">F12*(1+$K$12)</f>
        <v>2275961.335348208</v>
      </c>
      <c r="H12" s="58">
        <f t="shared" si="1"/>
        <v>4103914.4583649319</v>
      </c>
      <c r="I12" s="60">
        <f>Hypotheses!E14*10^6</f>
        <v>7400000</v>
      </c>
      <c r="J12" s="6"/>
      <c r="K12" s="30">
        <f>(I12/E12)^(1/($I$10-$E$10))-1</f>
        <v>0.80315649243534204</v>
      </c>
      <c r="L12" s="6"/>
      <c r="M12" s="6"/>
      <c r="N12" s="8"/>
    </row>
    <row r="13" spans="2:14" x14ac:dyDescent="0.35">
      <c r="B13" s="5"/>
      <c r="C13" s="57" t="s">
        <v>23</v>
      </c>
      <c r="D13" s="63"/>
      <c r="E13" s="60">
        <f>Hypotheses!D19*10^6</f>
        <v>6400000</v>
      </c>
      <c r="F13" s="58">
        <f>E13*(1+$K$13)</f>
        <v>8498616.8413389083</v>
      </c>
      <c r="G13" s="58">
        <f t="shared" ref="G13:H13" si="2">F13*(1+$K$13)</f>
        <v>11285388.783732707</v>
      </c>
      <c r="H13" s="58">
        <f t="shared" si="2"/>
        <v>14985967.996638749</v>
      </c>
      <c r="I13" s="60">
        <f>Hypotheses!E19*10^6</f>
        <v>19900000</v>
      </c>
      <c r="J13" s="6"/>
      <c r="K13" s="30">
        <f>(I13/E13)^(1/($I$10-$E$10))-1</f>
        <v>0.32790888145920438</v>
      </c>
      <c r="L13" s="6"/>
      <c r="M13" s="6"/>
      <c r="N13" s="8"/>
    </row>
    <row r="14" spans="2:14" x14ac:dyDescent="0.35">
      <c r="B14" s="5"/>
      <c r="C14" s="57"/>
      <c r="D14" s="63"/>
      <c r="E14" s="58"/>
      <c r="F14" s="58"/>
      <c r="G14" s="58"/>
      <c r="H14" s="58"/>
      <c r="I14" s="58"/>
      <c r="J14" s="6"/>
      <c r="K14" s="30"/>
      <c r="L14" s="6"/>
      <c r="M14" s="6"/>
      <c r="N14" s="8"/>
    </row>
    <row r="15" spans="2:14" s="16" customFormat="1" x14ac:dyDescent="0.35">
      <c r="B15" s="14"/>
      <c r="C15" s="20" t="s">
        <v>21</v>
      </c>
      <c r="D15" s="31"/>
      <c r="E15" s="20">
        <f>SUM(E16:E17)</f>
        <v>9161.2903225806458</v>
      </c>
      <c r="F15" s="20">
        <f t="shared" ref="F15:I15" si="3">SUM(F16:F17)</f>
        <v>12594.614691669223</v>
      </c>
      <c r="G15" s="20">
        <f t="shared" si="3"/>
        <v>17498.51628268505</v>
      </c>
      <c r="H15" s="20">
        <f t="shared" si="3"/>
        <v>24632.106393553138</v>
      </c>
      <c r="I15" s="20">
        <f t="shared" si="3"/>
        <v>35225.806451612902</v>
      </c>
      <c r="J15" s="20"/>
      <c r="K15" s="20"/>
      <c r="L15" s="20"/>
      <c r="M15" s="20"/>
      <c r="N15" s="15"/>
    </row>
    <row r="16" spans="2:14" s="16" customFormat="1" x14ac:dyDescent="0.35">
      <c r="B16" s="14"/>
      <c r="C16" s="57" t="s">
        <v>26</v>
      </c>
      <c r="D16" s="63"/>
      <c r="E16" s="58">
        <f>E12/Hypotheses!$D$15</f>
        <v>903.22580645161293</v>
      </c>
      <c r="F16" s="58">
        <f>F12/Hypotheses!$D$15</f>
        <v>1628.6574770383736</v>
      </c>
      <c r="G16" s="58">
        <f>G12/Hypotheses!$D$15</f>
        <v>2936.724303675107</v>
      </c>
      <c r="H16" s="58">
        <f>H12/Hypotheses!$D$15</f>
        <v>5295.3734946644281</v>
      </c>
      <c r="I16" s="58">
        <f>I12/Hypotheses!$D$15</f>
        <v>9548.3870967741932</v>
      </c>
      <c r="J16" s="20"/>
      <c r="K16" s="20"/>
      <c r="L16" s="20"/>
      <c r="M16" s="20"/>
      <c r="N16" s="15"/>
    </row>
    <row r="17" spans="2:14" s="16" customFormat="1" x14ac:dyDescent="0.35">
      <c r="B17" s="14"/>
      <c r="C17" s="57" t="s">
        <v>27</v>
      </c>
      <c r="D17" s="63"/>
      <c r="E17" s="58">
        <f>E13/Hypotheses!$D$15</f>
        <v>8258.0645161290322</v>
      </c>
      <c r="F17" s="58">
        <f>F13/Hypotheses!$D$15</f>
        <v>10965.957214630849</v>
      </c>
      <c r="G17" s="58">
        <f>G13/Hypotheses!$D$15</f>
        <v>14561.791979009944</v>
      </c>
      <c r="H17" s="58">
        <f>H13/Hypotheses!$D$15</f>
        <v>19336.732898888709</v>
      </c>
      <c r="I17" s="58">
        <f>I13/Hypotheses!$D$15</f>
        <v>25677.419354838708</v>
      </c>
      <c r="J17" s="20"/>
      <c r="K17" s="20"/>
      <c r="L17" s="20"/>
      <c r="M17" s="20"/>
      <c r="N17" s="15"/>
    </row>
    <row r="18" spans="2:14" s="16" customFormat="1" x14ac:dyDescent="0.35">
      <c r="B18" s="14"/>
      <c r="C18" s="57"/>
      <c r="D18" s="63"/>
      <c r="E18" s="58"/>
      <c r="F18" s="58"/>
      <c r="G18" s="58"/>
      <c r="H18" s="58"/>
      <c r="I18" s="58"/>
      <c r="J18" s="20"/>
      <c r="K18" s="20"/>
      <c r="L18" s="20"/>
      <c r="M18" s="20"/>
      <c r="N18" s="15"/>
    </row>
    <row r="19" spans="2:14" x14ac:dyDescent="0.35">
      <c r="B19" s="5"/>
      <c r="C19" s="20" t="s">
        <v>29</v>
      </c>
      <c r="D19" s="31"/>
      <c r="E19" s="20">
        <f>SUM(E20:E21)</f>
        <v>1746000</v>
      </c>
      <c r="F19" s="20">
        <f t="shared" ref="F19:I19" si="4">SUM(F20:F21)</f>
        <v>2418330.9053327595</v>
      </c>
      <c r="G19" s="20">
        <f t="shared" si="4"/>
        <v>3391281.7087003118</v>
      </c>
      <c r="H19" s="20">
        <f t="shared" si="4"/>
        <v>4827806.6567027792</v>
      </c>
      <c r="I19" s="20">
        <f t="shared" si="4"/>
        <v>6996000</v>
      </c>
      <c r="J19" s="20"/>
      <c r="K19" s="20"/>
      <c r="L19" s="20"/>
      <c r="M19" s="20"/>
      <c r="N19" s="8"/>
    </row>
    <row r="20" spans="2:14" x14ac:dyDescent="0.35">
      <c r="B20" s="5"/>
      <c r="C20" s="57" t="s">
        <v>19</v>
      </c>
      <c r="D20" s="63"/>
      <c r="E20" s="58">
        <f>Hypotheses!$D$16*B_Cases!E12</f>
        <v>210000</v>
      </c>
      <c r="F20" s="58">
        <f>Hypotheses!$D$16*B_Cases!F12</f>
        <v>378662.86341142183</v>
      </c>
      <c r="G20" s="58">
        <f>Hypotheses!$D$16*B_Cases!G12</f>
        <v>682788.40060446237</v>
      </c>
      <c r="H20" s="58">
        <f>Hypotheses!$D$16*B_Cases!H12</f>
        <v>1231174.3375094796</v>
      </c>
      <c r="I20" s="58">
        <f>Hypotheses!$D$16*B_Cases!I12</f>
        <v>2220000</v>
      </c>
      <c r="J20" s="20"/>
      <c r="K20" s="20"/>
      <c r="L20" s="20"/>
      <c r="M20" s="20"/>
      <c r="N20" s="8"/>
    </row>
    <row r="21" spans="2:14" x14ac:dyDescent="0.35">
      <c r="B21" s="5"/>
      <c r="C21" s="57" t="s">
        <v>20</v>
      </c>
      <c r="D21" s="63"/>
      <c r="E21" s="58">
        <f>Hypotheses!$D$21*B_Cases!E13</f>
        <v>1536000</v>
      </c>
      <c r="F21" s="58">
        <f>Hypotheses!$D$21*B_Cases!F13</f>
        <v>2039668.0419213378</v>
      </c>
      <c r="G21" s="58">
        <f>Hypotheses!$D$21*B_Cases!G13</f>
        <v>2708493.3080958496</v>
      </c>
      <c r="H21" s="58">
        <f>Hypotheses!$D$21*B_Cases!H13</f>
        <v>3596632.3191932994</v>
      </c>
      <c r="I21" s="58">
        <f>Hypotheses!$D$21*B_Cases!I13</f>
        <v>4776000</v>
      </c>
      <c r="J21" s="20"/>
      <c r="K21" s="20"/>
      <c r="L21" s="20"/>
      <c r="M21" s="20"/>
      <c r="N21" s="8"/>
    </row>
    <row r="22" spans="2:14" s="16" customFormat="1" x14ac:dyDescent="0.35">
      <c r="B22" s="14"/>
      <c r="C22" s="57"/>
      <c r="D22" s="63"/>
      <c r="E22" s="58"/>
      <c r="F22" s="58"/>
      <c r="G22" s="58"/>
      <c r="H22" s="58"/>
      <c r="I22" s="58"/>
      <c r="J22" s="20"/>
      <c r="K22" s="20"/>
      <c r="L22" s="20"/>
      <c r="M22" s="20"/>
      <c r="N22" s="15"/>
    </row>
    <row r="23" spans="2:14" x14ac:dyDescent="0.35">
      <c r="B23" s="5"/>
      <c r="C23" s="20" t="s">
        <v>28</v>
      </c>
      <c r="D23" s="64">
        <f>Hypotheses!D11</f>
        <v>300</v>
      </c>
      <c r="E23" s="24">
        <f>E15*Hypotheses!$D$24/Hypotheses!$D$26</f>
        <v>4580.6451612903229</v>
      </c>
      <c r="F23" s="24">
        <f>F15*Hypotheses!$D$24/Hypotheses!$D$26</f>
        <v>6297.3073458346116</v>
      </c>
      <c r="G23" s="24">
        <f>G15*Hypotheses!$D$24/Hypotheses!$D$26</f>
        <v>8749.2581413425251</v>
      </c>
      <c r="H23" s="24">
        <f>H15*Hypotheses!$D$24/Hypotheses!$D$26</f>
        <v>12316.053196776569</v>
      </c>
      <c r="I23" s="24">
        <f>I15*Hypotheses!$D$24/Hypotheses!$D$26</f>
        <v>17612.903225806451</v>
      </c>
      <c r="J23" s="20"/>
      <c r="K23" s="20"/>
      <c r="L23" s="20"/>
      <c r="M23" s="20"/>
      <c r="N23" s="8"/>
    </row>
    <row r="24" spans="2:14" x14ac:dyDescent="0.35">
      <c r="B24" s="5"/>
      <c r="C24" s="20"/>
      <c r="D24" s="64"/>
      <c r="E24" s="24"/>
      <c r="F24" s="24"/>
      <c r="G24" s="24"/>
      <c r="H24" s="24"/>
      <c r="I24" s="24"/>
      <c r="J24" s="20"/>
      <c r="K24" s="20"/>
      <c r="L24" s="20"/>
      <c r="M24" s="20"/>
      <c r="N24" s="8"/>
    </row>
    <row r="25" spans="2:14" x14ac:dyDescent="0.35">
      <c r="B25" s="5"/>
      <c r="C25" s="20" t="s">
        <v>30</v>
      </c>
      <c r="D25" s="31"/>
      <c r="E25" s="20">
        <f>(E23-D23+D23*Hypotheses!$D$27)</f>
        <v>4370.6451612903229</v>
      </c>
      <c r="F25" s="20">
        <f>(F23-E23+E23*Hypotheses!$D$27)</f>
        <v>3090.8557329313853</v>
      </c>
      <c r="G25" s="20">
        <f>(G23-F23+F23*Hypotheses!$D$27)</f>
        <v>4341.1429992582971</v>
      </c>
      <c r="H25" s="20">
        <f>(H23-G23+G23*Hypotheses!$D$27)</f>
        <v>6191.5724978368016</v>
      </c>
      <c r="I25" s="20">
        <f>(I23-H23+H23*Hypotheses!$D$27)</f>
        <v>8991.6659880628522</v>
      </c>
      <c r="J25" s="20"/>
      <c r="K25" s="20"/>
      <c r="L25" s="20"/>
      <c r="M25" s="20"/>
      <c r="N25" s="8"/>
    </row>
    <row r="26" spans="2:14" x14ac:dyDescent="0.35">
      <c r="B26" s="5"/>
      <c r="C26" s="57" t="s">
        <v>32</v>
      </c>
      <c r="D26" s="31"/>
      <c r="E26" s="58">
        <f>D23*Hypotheses!$D$27</f>
        <v>90</v>
      </c>
      <c r="F26" s="58">
        <f>E23*Hypotheses!$D$27</f>
        <v>1374.1935483870968</v>
      </c>
      <c r="G26" s="58">
        <f>F23*Hypotheses!$D$27</f>
        <v>1889.1922037503834</v>
      </c>
      <c r="H26" s="58">
        <f>G23*Hypotheses!$D$27</f>
        <v>2624.7774424027575</v>
      </c>
      <c r="I26" s="58">
        <f>H23*Hypotheses!$D$27</f>
        <v>3694.8159590329706</v>
      </c>
      <c r="J26" s="20"/>
      <c r="K26" s="20"/>
      <c r="L26" s="20"/>
      <c r="M26" s="20"/>
      <c r="N26" s="8"/>
    </row>
    <row r="27" spans="2:14" x14ac:dyDescent="0.35">
      <c r="B27" s="5"/>
      <c r="C27" s="57" t="s">
        <v>33</v>
      </c>
      <c r="D27" s="31"/>
      <c r="E27" s="58">
        <f>E23-D23</f>
        <v>4280.6451612903229</v>
      </c>
      <c r="F27" s="58">
        <f t="shared" ref="F27:I27" si="5">F23-E23</f>
        <v>1716.6621845442887</v>
      </c>
      <c r="G27" s="58">
        <f t="shared" si="5"/>
        <v>2451.9507955079134</v>
      </c>
      <c r="H27" s="58">
        <f t="shared" si="5"/>
        <v>3566.7950554340441</v>
      </c>
      <c r="I27" s="58">
        <f t="shared" si="5"/>
        <v>5296.8500290298816</v>
      </c>
      <c r="J27" s="20"/>
      <c r="K27" s="20"/>
      <c r="L27" s="20"/>
      <c r="M27" s="20"/>
      <c r="N27" s="8"/>
    </row>
    <row r="28" spans="2:14" x14ac:dyDescent="0.35">
      <c r="B28" s="5"/>
      <c r="C28" s="57"/>
      <c r="D28" s="31"/>
      <c r="E28" s="58"/>
      <c r="F28" s="58"/>
      <c r="G28" s="58"/>
      <c r="H28" s="58"/>
      <c r="I28" s="58"/>
      <c r="J28" s="20"/>
      <c r="K28" s="20"/>
      <c r="L28" s="20"/>
      <c r="M28" s="20"/>
      <c r="N28" s="8"/>
    </row>
    <row r="29" spans="2:14" x14ac:dyDescent="0.35">
      <c r="B29" s="5"/>
      <c r="C29" s="20" t="s">
        <v>3</v>
      </c>
      <c r="D29" s="31"/>
      <c r="E29" s="20">
        <f>-E25*Hypotheses!$D$25</f>
        <v>-3496516.1290322584</v>
      </c>
      <c r="F29" s="20">
        <f>-F25*Hypotheses!$D$25</f>
        <v>-2472684.5863451082</v>
      </c>
      <c r="G29" s="20">
        <f>-G25*Hypotheses!$D$25</f>
        <v>-3472914.3994066375</v>
      </c>
      <c r="H29" s="20">
        <f>-H25*Hypotheses!$D$25</f>
        <v>-4953257.9982694415</v>
      </c>
      <c r="I29" s="20">
        <f>-I25*Hypotheses!$D$25</f>
        <v>-7193332.7904502815</v>
      </c>
      <c r="J29" s="20"/>
      <c r="K29" s="20"/>
      <c r="L29" s="20"/>
      <c r="M29" s="20"/>
      <c r="N29" s="8"/>
    </row>
    <row r="30" spans="2:14" x14ac:dyDescent="0.35">
      <c r="B30" s="5"/>
      <c r="C30" s="57" t="s">
        <v>32</v>
      </c>
      <c r="D30" s="31"/>
      <c r="E30" s="58">
        <f>-E26*Hypotheses!$D$25</f>
        <v>-72000</v>
      </c>
      <c r="F30" s="58">
        <f>-F26*Hypotheses!$D$25</f>
        <v>-1099354.8387096776</v>
      </c>
      <c r="G30" s="58">
        <f>-G26*Hypotheses!$D$25</f>
        <v>-1511353.7630003067</v>
      </c>
      <c r="H30" s="58">
        <f>-H26*Hypotheses!$D$25</f>
        <v>-2099821.9539222061</v>
      </c>
      <c r="I30" s="58">
        <f>-I26*Hypotheses!$D$25</f>
        <v>-2955852.7672263766</v>
      </c>
      <c r="J30" s="20"/>
      <c r="K30" s="20"/>
      <c r="L30" s="20"/>
      <c r="M30" s="20"/>
      <c r="N30" s="8"/>
    </row>
    <row r="31" spans="2:14" x14ac:dyDescent="0.35">
      <c r="B31" s="5"/>
      <c r="C31" s="57" t="s">
        <v>34</v>
      </c>
      <c r="D31" s="31"/>
      <c r="E31" s="58">
        <f>-E27*Hypotheses!$D$25</f>
        <v>-3424516.1290322584</v>
      </c>
      <c r="F31" s="58">
        <f>-F27*Hypotheses!$D$25</f>
        <v>-1373329.7476354309</v>
      </c>
      <c r="G31" s="58">
        <f>-G27*Hypotheses!$D$25</f>
        <v>-1961560.6364063309</v>
      </c>
      <c r="H31" s="58">
        <f>-H27*Hypotheses!$D$25</f>
        <v>-2853436.0443472355</v>
      </c>
      <c r="I31" s="58">
        <f>-I27*Hypotheses!$D$25</f>
        <v>-4237480.0232239049</v>
      </c>
      <c r="J31" s="20"/>
      <c r="K31" s="20"/>
      <c r="L31" s="20"/>
      <c r="M31" s="20"/>
      <c r="N31" s="8"/>
    </row>
    <row r="32" spans="2:14" x14ac:dyDescent="0.35">
      <c r="B32" s="5"/>
      <c r="C32" s="20"/>
      <c r="D32" s="31"/>
      <c r="E32" s="24"/>
      <c r="F32" s="24"/>
      <c r="G32" s="24"/>
      <c r="H32" s="24"/>
      <c r="I32" s="24"/>
      <c r="J32" s="20"/>
      <c r="K32" s="20"/>
      <c r="L32" s="20"/>
      <c r="M32" s="20"/>
      <c r="N32" s="8"/>
    </row>
    <row r="33" spans="2:14" x14ac:dyDescent="0.35">
      <c r="B33" s="5"/>
      <c r="C33" s="20" t="s">
        <v>5</v>
      </c>
      <c r="D33" s="31"/>
      <c r="E33" s="24">
        <f>E19+E29</f>
        <v>-1750516.1290322584</v>
      </c>
      <c r="F33" s="24">
        <f>F19+F29</f>
        <v>-54353.681012348738</v>
      </c>
      <c r="G33" s="24">
        <f>G19+G29</f>
        <v>-81632.690706325695</v>
      </c>
      <c r="H33" s="24">
        <f>H19+H29</f>
        <v>-125451.3415666623</v>
      </c>
      <c r="I33" s="24">
        <f>I19+I29</f>
        <v>-197332.79045028146</v>
      </c>
      <c r="J33" s="20"/>
      <c r="K33" s="20"/>
      <c r="L33" s="20"/>
      <c r="M33" s="20"/>
      <c r="N33" s="8"/>
    </row>
    <row r="34" spans="2:14" x14ac:dyDescent="0.35">
      <c r="B34" s="5"/>
      <c r="C34" s="24"/>
      <c r="D34" s="24"/>
      <c r="E34" s="20"/>
      <c r="F34" s="20"/>
      <c r="G34" s="20"/>
      <c r="H34" s="20"/>
      <c r="I34" s="20"/>
      <c r="J34" s="20"/>
      <c r="K34" s="20"/>
      <c r="L34" s="20"/>
      <c r="M34" s="20"/>
      <c r="N34" s="8"/>
    </row>
    <row r="35" spans="2:14" x14ac:dyDescent="0.35">
      <c r="B35" s="5"/>
      <c r="C35" s="24"/>
      <c r="D35" s="24"/>
      <c r="E35" s="20"/>
      <c r="F35" s="20"/>
      <c r="G35" s="20"/>
      <c r="H35" s="20"/>
      <c r="I35" s="20"/>
      <c r="J35" s="20"/>
      <c r="K35" s="20"/>
      <c r="L35" s="20"/>
      <c r="M35" s="20"/>
      <c r="N35" s="8"/>
    </row>
    <row r="36" spans="2:14" x14ac:dyDescent="0.35">
      <c r="B36" s="5"/>
      <c r="C36" s="24"/>
      <c r="D36" s="24"/>
      <c r="E36" s="20"/>
      <c r="F36" s="20"/>
      <c r="G36" s="20"/>
      <c r="H36" s="20"/>
      <c r="I36" s="20"/>
      <c r="J36" s="20"/>
      <c r="K36" s="20"/>
      <c r="L36" s="20"/>
      <c r="M36" s="20"/>
      <c r="N36" s="8"/>
    </row>
    <row r="37" spans="2:14" x14ac:dyDescent="0.35">
      <c r="B37" s="5"/>
      <c r="C37" s="24"/>
      <c r="D37" s="24"/>
      <c r="E37" s="20"/>
      <c r="F37" s="20"/>
      <c r="G37" s="20"/>
      <c r="H37" s="20"/>
      <c r="I37" s="20"/>
      <c r="J37" s="20"/>
      <c r="K37" s="20"/>
      <c r="L37" s="20"/>
      <c r="M37" s="20"/>
      <c r="N37" s="8"/>
    </row>
    <row r="38" spans="2:14" x14ac:dyDescent="0.35">
      <c r="B38" s="5"/>
      <c r="C38" s="24"/>
      <c r="D38" s="24"/>
      <c r="E38" s="20"/>
      <c r="F38" s="20"/>
      <c r="G38" s="20"/>
      <c r="H38" s="20"/>
      <c r="I38" s="20"/>
      <c r="J38" s="20"/>
      <c r="K38" s="20"/>
      <c r="L38" s="20"/>
      <c r="M38" s="20"/>
      <c r="N38" s="8"/>
    </row>
    <row r="39" spans="2:14" x14ac:dyDescent="0.35">
      <c r="B39" s="5"/>
      <c r="C39" s="24"/>
      <c r="D39" s="24"/>
      <c r="E39" s="20"/>
      <c r="F39" s="20"/>
      <c r="G39" s="20"/>
      <c r="H39" s="20"/>
      <c r="I39" s="20"/>
      <c r="J39" s="20"/>
      <c r="K39" s="20"/>
      <c r="L39" s="20"/>
      <c r="M39" s="20"/>
      <c r="N39" s="8"/>
    </row>
    <row r="40" spans="2:14" x14ac:dyDescent="0.35">
      <c r="B40" s="5"/>
      <c r="C40" s="24"/>
      <c r="D40" s="24"/>
      <c r="E40" s="20"/>
      <c r="F40" s="20"/>
      <c r="G40" s="20"/>
      <c r="H40" s="20"/>
      <c r="I40" s="20"/>
      <c r="J40" s="20"/>
      <c r="K40" s="20"/>
      <c r="L40" s="20"/>
      <c r="M40" s="20"/>
      <c r="N40" s="8"/>
    </row>
    <row r="41" spans="2:14" x14ac:dyDescent="0.35">
      <c r="B41" s="5"/>
      <c r="C41" s="24"/>
      <c r="D41" s="24"/>
      <c r="E41" s="20"/>
      <c r="F41" s="20"/>
      <c r="G41" s="20"/>
      <c r="H41" s="20"/>
      <c r="I41" s="20"/>
      <c r="J41" s="20"/>
      <c r="K41" s="20"/>
      <c r="L41" s="20"/>
      <c r="M41" s="20"/>
      <c r="N41" s="8"/>
    </row>
    <row r="42" spans="2:14" x14ac:dyDescent="0.35">
      <c r="B42" s="5"/>
      <c r="C42" s="24"/>
      <c r="D42" s="24"/>
      <c r="E42" s="20"/>
      <c r="F42" s="20"/>
      <c r="G42" s="20"/>
      <c r="H42" s="20"/>
      <c r="I42" s="20"/>
      <c r="J42" s="20"/>
      <c r="K42" s="20"/>
      <c r="L42" s="20"/>
      <c r="M42" s="20"/>
      <c r="N42" s="8"/>
    </row>
    <row r="43" spans="2:14" x14ac:dyDescent="0.35">
      <c r="B43" s="5"/>
      <c r="C43" s="24"/>
      <c r="D43" s="24"/>
      <c r="E43" s="20"/>
      <c r="F43" s="20"/>
      <c r="G43" s="20"/>
      <c r="H43" s="20"/>
      <c r="I43" s="20"/>
      <c r="J43" s="20"/>
      <c r="K43" s="20"/>
      <c r="L43" s="20"/>
      <c r="M43" s="20"/>
      <c r="N43" s="8"/>
    </row>
    <row r="44" spans="2:14" x14ac:dyDescent="0.35">
      <c r="B44" s="5"/>
      <c r="C44" s="24"/>
      <c r="D44" s="24"/>
      <c r="E44" s="20"/>
      <c r="F44" s="20"/>
      <c r="G44" s="20"/>
      <c r="H44" s="20"/>
      <c r="I44" s="20"/>
      <c r="J44" s="20"/>
      <c r="K44" s="20"/>
      <c r="L44" s="20"/>
      <c r="M44" s="20"/>
      <c r="N44" s="8"/>
    </row>
    <row r="45" spans="2:14" x14ac:dyDescent="0.35">
      <c r="B45" s="5"/>
      <c r="C45" s="24"/>
      <c r="D45" s="24"/>
      <c r="E45" s="20"/>
      <c r="F45" s="20"/>
      <c r="G45" s="20"/>
      <c r="H45" s="20"/>
      <c r="I45" s="20"/>
      <c r="J45" s="20"/>
      <c r="K45" s="20"/>
      <c r="L45" s="20"/>
      <c r="M45" s="20"/>
      <c r="N45" s="8"/>
    </row>
    <row r="46" spans="2:14" x14ac:dyDescent="0.35">
      <c r="B46" s="5"/>
      <c r="C46" s="24"/>
      <c r="D46" s="24"/>
      <c r="E46" s="20"/>
      <c r="F46" s="20"/>
      <c r="G46" s="20"/>
      <c r="H46" s="20"/>
      <c r="I46" s="20"/>
      <c r="J46" s="20"/>
      <c r="K46" s="20"/>
      <c r="L46" s="20"/>
      <c r="M46" s="20"/>
      <c r="N46" s="8"/>
    </row>
    <row r="47" spans="2:14" x14ac:dyDescent="0.35">
      <c r="B47" s="5"/>
      <c r="C47" s="24"/>
      <c r="D47" s="24"/>
      <c r="E47" s="20"/>
      <c r="F47" s="20"/>
      <c r="G47" s="20"/>
      <c r="H47" s="20"/>
      <c r="I47" s="20"/>
      <c r="J47" s="20"/>
      <c r="K47" s="20"/>
      <c r="L47" s="20"/>
      <c r="M47" s="20"/>
      <c r="N47" s="8"/>
    </row>
    <row r="48" spans="2:14" x14ac:dyDescent="0.35">
      <c r="B48" s="5"/>
      <c r="C48" s="24"/>
      <c r="D48" s="24"/>
      <c r="E48" s="20"/>
      <c r="F48" s="20"/>
      <c r="G48" s="20"/>
      <c r="H48" s="20"/>
      <c r="I48" s="20"/>
      <c r="J48" s="20"/>
      <c r="K48" s="20"/>
      <c r="L48" s="20"/>
      <c r="M48" s="20"/>
      <c r="N48" s="8"/>
    </row>
    <row r="49" spans="2:14" x14ac:dyDescent="0.35">
      <c r="B49" s="5"/>
      <c r="C49" s="24"/>
      <c r="D49" s="24"/>
      <c r="E49" s="20"/>
      <c r="F49" s="20"/>
      <c r="G49" s="20"/>
      <c r="H49" s="20"/>
      <c r="I49" s="20"/>
      <c r="J49" s="20"/>
      <c r="K49" s="20"/>
      <c r="L49" s="20"/>
      <c r="M49" s="20"/>
      <c r="N49" s="8"/>
    </row>
    <row r="50" spans="2:14" x14ac:dyDescent="0.35">
      <c r="B50" s="5"/>
      <c r="C50" s="24"/>
      <c r="D50" s="24"/>
      <c r="E50" s="20"/>
      <c r="F50" s="20"/>
      <c r="G50" s="20"/>
      <c r="H50" s="20"/>
      <c r="I50" s="20"/>
      <c r="J50" s="20"/>
      <c r="K50" s="20"/>
      <c r="L50" s="20"/>
      <c r="M50" s="20"/>
      <c r="N50" s="8"/>
    </row>
    <row r="51" spans="2:14" x14ac:dyDescent="0.35">
      <c r="B51" s="5"/>
      <c r="C51" s="24"/>
      <c r="D51" s="24"/>
      <c r="E51" s="20"/>
      <c r="F51" s="20"/>
      <c r="G51" s="20"/>
      <c r="H51" s="20"/>
      <c r="I51" s="20"/>
      <c r="J51" s="20"/>
      <c r="K51" s="20"/>
      <c r="L51" s="20"/>
      <c r="M51" s="20"/>
      <c r="N51" s="8"/>
    </row>
    <row r="52" spans="2:14" x14ac:dyDescent="0.35">
      <c r="B52" s="5"/>
      <c r="C52" s="24"/>
      <c r="D52" s="24"/>
      <c r="E52" s="20"/>
      <c r="F52" s="20"/>
      <c r="G52" s="20"/>
      <c r="H52" s="20"/>
      <c r="I52" s="20"/>
      <c r="J52" s="20"/>
      <c r="K52" s="20"/>
      <c r="L52" s="20"/>
      <c r="M52" s="20"/>
      <c r="N52" s="8"/>
    </row>
    <row r="53" spans="2:14" x14ac:dyDescent="0.35">
      <c r="B53" s="5"/>
      <c r="C53" s="24"/>
      <c r="D53" s="24"/>
      <c r="E53" s="20"/>
      <c r="F53" s="20"/>
      <c r="G53" s="20"/>
      <c r="H53" s="20"/>
      <c r="I53" s="20"/>
      <c r="J53" s="20"/>
      <c r="K53" s="20"/>
      <c r="L53" s="20"/>
      <c r="M53" s="20"/>
      <c r="N53" s="8"/>
    </row>
    <row r="54" spans="2:14" x14ac:dyDescent="0.35">
      <c r="B54" s="5"/>
      <c r="C54" s="24"/>
      <c r="D54" s="24"/>
      <c r="E54" s="20"/>
      <c r="F54" s="20"/>
      <c r="G54" s="20"/>
      <c r="H54" s="20"/>
      <c r="I54" s="20"/>
      <c r="J54" s="20"/>
      <c r="K54" s="20"/>
      <c r="L54" s="20"/>
      <c r="M54" s="20"/>
      <c r="N54" s="8"/>
    </row>
    <row r="55" spans="2:14" x14ac:dyDescent="0.35">
      <c r="B55" s="5"/>
      <c r="C55" s="24"/>
      <c r="D55" s="24"/>
      <c r="E55" s="20"/>
      <c r="F55" s="20"/>
      <c r="G55" s="20"/>
      <c r="H55" s="20"/>
      <c r="I55" s="20"/>
      <c r="J55" s="20"/>
      <c r="K55" s="20"/>
      <c r="L55" s="20"/>
      <c r="M55" s="20"/>
      <c r="N55" s="8"/>
    </row>
    <row r="56" spans="2:14" x14ac:dyDescent="0.35">
      <c r="B56" s="5"/>
      <c r="C56" s="24"/>
      <c r="D56" s="24"/>
      <c r="E56" s="20"/>
      <c r="F56" s="20"/>
      <c r="G56" s="20"/>
      <c r="H56" s="20"/>
      <c r="I56" s="20"/>
      <c r="J56" s="20"/>
      <c r="K56" s="20"/>
      <c r="L56" s="20"/>
      <c r="M56" s="20"/>
      <c r="N56" s="8"/>
    </row>
    <row r="57" spans="2:14" x14ac:dyDescent="0.35">
      <c r="B57" s="5"/>
      <c r="C57" s="24"/>
      <c r="D57" s="24"/>
      <c r="E57" s="20"/>
      <c r="F57" s="20"/>
      <c r="G57" s="20"/>
      <c r="H57" s="20"/>
      <c r="I57" s="20"/>
      <c r="J57" s="20"/>
      <c r="K57" s="20"/>
      <c r="L57" s="20"/>
      <c r="M57" s="20"/>
      <c r="N57" s="8"/>
    </row>
    <row r="58" spans="2:14" x14ac:dyDescent="0.35">
      <c r="B58" s="5"/>
      <c r="C58" s="24"/>
      <c r="D58" s="24"/>
      <c r="E58" s="20"/>
      <c r="F58" s="20"/>
      <c r="G58" s="20"/>
      <c r="H58" s="20"/>
      <c r="I58" s="20"/>
      <c r="J58" s="20"/>
      <c r="K58" s="20"/>
      <c r="L58" s="20"/>
      <c r="M58" s="20"/>
      <c r="N58" s="8"/>
    </row>
    <row r="59" spans="2:14" x14ac:dyDescent="0.35">
      <c r="B59" s="5"/>
      <c r="C59" s="24"/>
      <c r="D59" s="24"/>
      <c r="E59" s="20"/>
      <c r="F59" s="20"/>
      <c r="G59" s="20"/>
      <c r="H59" s="20"/>
      <c r="I59" s="20"/>
      <c r="J59" s="20"/>
      <c r="K59" s="20"/>
      <c r="L59" s="20"/>
      <c r="M59" s="20"/>
      <c r="N59" s="8"/>
    </row>
    <row r="60" spans="2:14" x14ac:dyDescent="0.35">
      <c r="B60" s="5"/>
      <c r="C60" s="24"/>
      <c r="D60" s="24"/>
      <c r="E60" s="20"/>
      <c r="F60" s="20"/>
      <c r="G60" s="20"/>
      <c r="H60" s="20"/>
      <c r="I60" s="20"/>
      <c r="J60" s="20"/>
      <c r="K60" s="20"/>
      <c r="L60" s="20"/>
      <c r="M60" s="20"/>
      <c r="N60" s="8"/>
    </row>
    <row r="61" spans="2:14" x14ac:dyDescent="0.35">
      <c r="B61" s="5"/>
      <c r="C61" s="24"/>
      <c r="D61" s="24"/>
      <c r="E61" s="20"/>
      <c r="F61" s="20"/>
      <c r="G61" s="20"/>
      <c r="H61" s="20"/>
      <c r="I61" s="20"/>
      <c r="J61" s="20"/>
      <c r="K61" s="20"/>
      <c r="L61" s="20"/>
      <c r="M61" s="20"/>
      <c r="N61" s="8"/>
    </row>
    <row r="62" spans="2:14" x14ac:dyDescent="0.35">
      <c r="B62" s="5"/>
      <c r="C62" s="24"/>
      <c r="D62" s="24"/>
      <c r="E62" s="20"/>
      <c r="F62" s="20"/>
      <c r="G62" s="20"/>
      <c r="H62" s="20"/>
      <c r="I62" s="20"/>
      <c r="J62" s="20"/>
      <c r="K62" s="20"/>
      <c r="L62" s="20"/>
      <c r="M62" s="20"/>
      <c r="N62" s="8"/>
    </row>
    <row r="63" spans="2:14" x14ac:dyDescent="0.35">
      <c r="B63" s="5"/>
      <c r="C63" s="24"/>
      <c r="D63" s="24"/>
      <c r="E63" s="20"/>
      <c r="F63" s="20"/>
      <c r="G63" s="20"/>
      <c r="H63" s="20"/>
      <c r="I63" s="20"/>
      <c r="J63" s="20"/>
      <c r="K63" s="20"/>
      <c r="L63" s="20"/>
      <c r="M63" s="20"/>
      <c r="N63" s="8"/>
    </row>
    <row r="64" spans="2:14" x14ac:dyDescent="0.35">
      <c r="B64" s="5"/>
      <c r="C64" s="24"/>
      <c r="D64" s="24"/>
      <c r="E64" s="20"/>
      <c r="F64" s="20"/>
      <c r="G64" s="20"/>
      <c r="H64" s="20"/>
      <c r="I64" s="20"/>
      <c r="J64" s="20"/>
      <c r="K64" s="20"/>
      <c r="L64" s="20"/>
      <c r="M64" s="20"/>
      <c r="N64" s="8"/>
    </row>
    <row r="65" spans="2:14" x14ac:dyDescent="0.35">
      <c r="B65" s="5"/>
      <c r="C65" s="24"/>
      <c r="D65" s="24"/>
      <c r="E65" s="20"/>
      <c r="F65" s="20"/>
      <c r="G65" s="20"/>
      <c r="H65" s="20"/>
      <c r="I65" s="20"/>
      <c r="J65" s="20"/>
      <c r="K65" s="20"/>
      <c r="L65" s="20"/>
      <c r="M65" s="20"/>
      <c r="N65" s="8"/>
    </row>
    <row r="66" spans="2:14" x14ac:dyDescent="0.35">
      <c r="B66" s="5"/>
      <c r="C66" s="24"/>
      <c r="D66" s="24"/>
      <c r="E66" s="20"/>
      <c r="F66" s="20"/>
      <c r="G66" s="20"/>
      <c r="H66" s="20"/>
      <c r="I66" s="20"/>
      <c r="J66" s="20"/>
      <c r="K66" s="20"/>
      <c r="L66" s="20"/>
      <c r="M66" s="20"/>
      <c r="N66" s="8"/>
    </row>
    <row r="67" spans="2:14" x14ac:dyDescent="0.35">
      <c r="B67" s="5"/>
      <c r="C67" s="27"/>
      <c r="D67" s="27"/>
      <c r="E67" s="20"/>
      <c r="F67" s="21"/>
      <c r="G67" s="21"/>
      <c r="H67" s="18"/>
      <c r="I67" s="6"/>
      <c r="J67" s="17"/>
      <c r="K67" s="17"/>
      <c r="L67" s="6"/>
      <c r="M67" s="6"/>
      <c r="N67" s="8"/>
    </row>
    <row r="68" spans="2:14" x14ac:dyDescent="0.35">
      <c r="B68" s="5"/>
      <c r="C68" s="27"/>
      <c r="D68" s="27"/>
      <c r="E68" s="22"/>
      <c r="F68" s="21"/>
      <c r="G68" s="23"/>
      <c r="H68" s="18"/>
      <c r="I68" s="23"/>
      <c r="J68" s="17"/>
      <c r="K68" s="19"/>
      <c r="L68" s="6"/>
      <c r="M68" s="6"/>
      <c r="N68" s="8"/>
    </row>
    <row r="69" spans="2:14" ht="15" thickBot="1" x14ac:dyDescent="0.4">
      <c r="B69" s="9"/>
      <c r="C69" s="28"/>
      <c r="D69" s="28"/>
      <c r="E69" s="10"/>
      <c r="F69" s="10"/>
      <c r="G69" s="10"/>
      <c r="H69" s="10"/>
      <c r="I69" s="10"/>
      <c r="J69" s="10"/>
      <c r="K69" s="10"/>
      <c r="L69" s="10"/>
      <c r="M69" s="10"/>
      <c r="N69" s="1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54C6F-CDE9-4122-9719-A010D36EA0B1}">
  <dimension ref="B1:X30"/>
  <sheetViews>
    <sheetView zoomScale="55" zoomScaleNormal="55" workbookViewId="0">
      <selection activeCell="T39" sqref="A38:T39"/>
    </sheetView>
  </sheetViews>
  <sheetFormatPr defaultColWidth="8.81640625" defaultRowHeight="14.5" x14ac:dyDescent="0.35"/>
  <cols>
    <col min="1" max="1" width="8.81640625" style="1"/>
    <col min="2" max="2" width="17" style="1" bestFit="1" customWidth="1"/>
    <col min="3" max="3" width="46.90625" style="1" bestFit="1" customWidth="1"/>
    <col min="4" max="4" width="46.26953125" style="1" customWidth="1"/>
    <col min="5" max="5" width="29.81640625" style="1" bestFit="1" customWidth="1"/>
    <col min="6" max="6" width="18.81640625" style="1" customWidth="1"/>
    <col min="7" max="7" width="22.453125" style="1" customWidth="1"/>
    <col min="8" max="8" width="7.1796875" style="1" bestFit="1" customWidth="1"/>
    <col min="9" max="12" width="8.81640625" style="1"/>
    <col min="13" max="13" width="48.81640625" style="1" bestFit="1" customWidth="1"/>
    <col min="14" max="14" width="12.54296875" style="1" bestFit="1" customWidth="1"/>
    <col min="15" max="15" width="22.453125" style="1" customWidth="1"/>
    <col min="16" max="16" width="16.7265625" style="1" bestFit="1" customWidth="1"/>
    <col min="17" max="17" width="15" style="1" bestFit="1" customWidth="1"/>
    <col min="18" max="19" width="13.7265625" style="1" bestFit="1" customWidth="1"/>
    <col min="20" max="20" width="48.81640625" style="1" bestFit="1" customWidth="1"/>
    <col min="21" max="21" width="17.26953125" style="1" customWidth="1"/>
    <col min="22" max="22" width="13.7265625" style="1" bestFit="1" customWidth="1"/>
    <col min="23" max="23" width="14.1796875" style="1" bestFit="1" customWidth="1"/>
    <col min="24" max="24" width="22.7265625" style="1" bestFit="1" customWidth="1"/>
    <col min="25" max="25" width="15.26953125" style="1" bestFit="1" customWidth="1"/>
    <col min="26" max="26" width="14.1796875" style="1" bestFit="1" customWidth="1"/>
    <col min="27" max="27" width="15.26953125" style="1" bestFit="1" customWidth="1"/>
    <col min="28" max="28" width="22.453125" style="1" bestFit="1" customWidth="1"/>
    <col min="29" max="29" width="14.26953125" style="1" bestFit="1" customWidth="1"/>
    <col min="30" max="30" width="12.81640625" style="1" bestFit="1" customWidth="1"/>
    <col min="31" max="31" width="14.1796875" style="1" bestFit="1" customWidth="1"/>
    <col min="32" max="32" width="22.7265625" style="1" bestFit="1" customWidth="1"/>
    <col min="33" max="33" width="14.26953125" style="1" bestFit="1" customWidth="1"/>
    <col min="34" max="16384" width="8.81640625" style="1"/>
  </cols>
  <sheetData>
    <row r="1" spans="2:24" ht="15" thickBot="1" x14ac:dyDescent="0.4"/>
    <row r="2" spans="2:24" x14ac:dyDescent="0.35">
      <c r="B2" s="2"/>
      <c r="C2" s="3"/>
      <c r="D2" s="3"/>
      <c r="E2" s="3"/>
      <c r="F2" s="3"/>
      <c r="G2" s="4"/>
    </row>
    <row r="3" spans="2:24" ht="15.5" x14ac:dyDescent="0.35">
      <c r="B3" s="5"/>
      <c r="C3" s="6"/>
      <c r="D3" s="6"/>
      <c r="E3" s="7" t="str">
        <f>"Market sizing calculation"</f>
        <v>Market sizing calculation</v>
      </c>
      <c r="F3" s="6"/>
      <c r="G3" s="8"/>
      <c r="K3" s="54" t="s">
        <v>17</v>
      </c>
      <c r="L3" s="54" t="s">
        <v>18</v>
      </c>
    </row>
    <row r="4" spans="2:24" ht="15" thickBot="1" x14ac:dyDescent="0.4">
      <c r="B4" s="9"/>
      <c r="C4" s="10"/>
      <c r="D4" s="10"/>
      <c r="E4" s="10"/>
      <c r="F4" s="10"/>
      <c r="G4" s="11"/>
    </row>
    <row r="5" spans="2:24" ht="15" thickBot="1" x14ac:dyDescent="0.4"/>
    <row r="6" spans="2:24" x14ac:dyDescent="0.35">
      <c r="B6" s="2"/>
      <c r="C6" s="3"/>
      <c r="D6" s="3"/>
      <c r="E6" s="3"/>
      <c r="F6" s="3"/>
      <c r="G6" s="4"/>
    </row>
    <row r="7" spans="2:24" x14ac:dyDescent="0.35">
      <c r="B7" s="5"/>
      <c r="C7" s="59" t="s">
        <v>16</v>
      </c>
      <c r="D7" s="55" t="s">
        <v>18</v>
      </c>
      <c r="E7" s="53"/>
      <c r="F7" s="53"/>
      <c r="G7" s="8"/>
    </row>
    <row r="8" spans="2:24" x14ac:dyDescent="0.35">
      <c r="B8" s="5"/>
      <c r="C8" s="20"/>
      <c r="D8" s="20"/>
      <c r="E8" s="20"/>
      <c r="F8" s="20"/>
      <c r="G8" s="8"/>
    </row>
    <row r="9" spans="2:24" x14ac:dyDescent="0.35">
      <c r="B9" s="5"/>
      <c r="C9" s="6"/>
      <c r="D9" s="40">
        <v>2021</v>
      </c>
      <c r="E9" s="40">
        <v>2025</v>
      </c>
      <c r="F9" s="6"/>
      <c r="G9" s="8"/>
    </row>
    <row r="10" spans="2:24" x14ac:dyDescent="0.35">
      <c r="B10" s="5"/>
      <c r="C10" s="36" t="s">
        <v>9</v>
      </c>
      <c r="D10" s="20"/>
      <c r="E10" s="20"/>
      <c r="F10" s="6"/>
      <c r="G10" s="8"/>
    </row>
    <row r="11" spans="2:24" ht="21" x14ac:dyDescent="0.5">
      <c r="B11" s="5"/>
      <c r="C11" s="61" t="s">
        <v>25</v>
      </c>
      <c r="D11" s="24">
        <v>300</v>
      </c>
      <c r="E11" s="65"/>
      <c r="F11" s="6"/>
      <c r="G11" s="8"/>
      <c r="L11" s="66"/>
      <c r="M11" s="66"/>
      <c r="N11" s="66"/>
      <c r="O11" s="66"/>
      <c r="P11" s="66"/>
      <c r="Q11" s="66"/>
      <c r="R11" s="67" t="s">
        <v>31</v>
      </c>
      <c r="S11" s="66"/>
      <c r="T11" s="66"/>
      <c r="U11" s="66"/>
      <c r="V11" s="66"/>
      <c r="W11" s="66"/>
      <c r="X11" s="66"/>
    </row>
    <row r="12" spans="2:24" x14ac:dyDescent="0.35">
      <c r="B12" s="5"/>
      <c r="C12" s="50"/>
      <c r="D12" s="20"/>
      <c r="E12" s="20"/>
      <c r="F12" s="6"/>
      <c r="G12" s="8"/>
    </row>
    <row r="13" spans="2:24" ht="15" thickBot="1" x14ac:dyDescent="0.4">
      <c r="B13" s="5"/>
      <c r="C13" s="51" t="s">
        <v>13</v>
      </c>
      <c r="D13" s="20"/>
      <c r="E13" s="20"/>
      <c r="F13" s="6"/>
      <c r="G13" s="8"/>
    </row>
    <row r="14" spans="2:24" s="16" customFormat="1" ht="15.5" x14ac:dyDescent="0.35">
      <c r="B14" s="14"/>
      <c r="C14" s="39" t="s">
        <v>12</v>
      </c>
      <c r="D14" s="32">
        <v>0.7</v>
      </c>
      <c r="E14" s="32">
        <v>7.4</v>
      </c>
      <c r="F14" s="20"/>
      <c r="G14" s="15"/>
      <c r="L14" s="41" t="s">
        <v>17</v>
      </c>
      <c r="M14" s="42"/>
      <c r="N14" s="42"/>
      <c r="O14" s="42"/>
      <c r="P14" s="43"/>
      <c r="Q14" s="44"/>
      <c r="R14" s="1"/>
      <c r="S14" s="45" t="s">
        <v>18</v>
      </c>
      <c r="T14" s="46"/>
      <c r="U14" s="46"/>
      <c r="V14" s="47"/>
      <c r="W14" s="47"/>
      <c r="X14" s="48"/>
    </row>
    <row r="15" spans="2:24" x14ac:dyDescent="0.35">
      <c r="B15" s="5"/>
      <c r="C15" s="39" t="s">
        <v>0</v>
      </c>
      <c r="D15" s="33">
        <f>(900+650)/2</f>
        <v>775</v>
      </c>
      <c r="E15" s="33">
        <f>(900+650)/2</f>
        <v>775</v>
      </c>
      <c r="F15" s="20"/>
      <c r="G15" s="8"/>
      <c r="L15" s="5"/>
      <c r="M15" s="6"/>
      <c r="N15" s="6"/>
      <c r="O15" s="6"/>
      <c r="P15" s="6"/>
      <c r="Q15" s="8"/>
      <c r="S15" s="5"/>
      <c r="T15" s="6"/>
      <c r="U15" s="6"/>
      <c r="V15" s="6"/>
      <c r="W15" s="6"/>
      <c r="X15" s="8"/>
    </row>
    <row r="16" spans="2:24" x14ac:dyDescent="0.35">
      <c r="B16" s="5"/>
      <c r="C16" s="39" t="s">
        <v>8</v>
      </c>
      <c r="D16" s="34">
        <v>0.3</v>
      </c>
      <c r="E16" s="34">
        <v>0.3</v>
      </c>
      <c r="F16" s="20"/>
      <c r="G16" s="8"/>
      <c r="L16" s="5"/>
      <c r="M16" s="20"/>
      <c r="N16" s="20"/>
      <c r="O16" s="20"/>
      <c r="P16" s="20"/>
      <c r="Q16" s="8"/>
      <c r="S16" s="5"/>
      <c r="T16" s="20"/>
      <c r="U16" s="20"/>
      <c r="V16" s="20"/>
      <c r="W16" s="20"/>
      <c r="X16" s="8"/>
    </row>
    <row r="17" spans="2:24" x14ac:dyDescent="0.35">
      <c r="B17" s="5"/>
      <c r="C17" s="52"/>
      <c r="D17" s="34"/>
      <c r="E17" s="34"/>
      <c r="F17" s="20"/>
      <c r="G17" s="8"/>
      <c r="L17" s="5"/>
      <c r="M17" s="6"/>
      <c r="N17" s="40">
        <v>2021</v>
      </c>
      <c r="O17" s="40">
        <v>2025</v>
      </c>
      <c r="P17" s="6"/>
      <c r="Q17" s="8"/>
      <c r="S17" s="5"/>
      <c r="T17" s="6"/>
      <c r="U17" s="40">
        <v>2021</v>
      </c>
      <c r="V17" s="40">
        <v>2025</v>
      </c>
      <c r="W17" s="6"/>
      <c r="X17" s="8"/>
    </row>
    <row r="18" spans="2:24" x14ac:dyDescent="0.35">
      <c r="B18" s="5"/>
      <c r="C18" s="51" t="s">
        <v>15</v>
      </c>
      <c r="D18" s="34"/>
      <c r="E18" s="34"/>
      <c r="F18" s="20"/>
      <c r="G18" s="8"/>
      <c r="L18" s="5"/>
      <c r="M18" s="36" t="s">
        <v>10</v>
      </c>
      <c r="N18" s="34"/>
      <c r="O18" s="34"/>
      <c r="P18" s="20"/>
      <c r="Q18" s="8"/>
      <c r="S18" s="5"/>
      <c r="T18" s="36" t="s">
        <v>10</v>
      </c>
      <c r="U18" s="34"/>
      <c r="V18" s="34"/>
      <c r="W18" s="20"/>
      <c r="X18" s="8"/>
    </row>
    <row r="19" spans="2:24" s="16" customFormat="1" x14ac:dyDescent="0.35">
      <c r="B19" s="14"/>
      <c r="C19" s="39" t="s">
        <v>14</v>
      </c>
      <c r="D19" s="32">
        <v>6.4</v>
      </c>
      <c r="E19" s="32">
        <v>19.899999999999999</v>
      </c>
      <c r="F19" s="20"/>
      <c r="G19" s="15"/>
      <c r="L19" s="5"/>
      <c r="M19" s="38" t="s">
        <v>1</v>
      </c>
      <c r="N19" s="35">
        <v>1.5</v>
      </c>
      <c r="O19" s="35">
        <v>1.5</v>
      </c>
      <c r="P19" s="20"/>
      <c r="Q19" s="8"/>
      <c r="R19" s="1"/>
      <c r="S19" s="5"/>
      <c r="T19" s="38" t="s">
        <v>1</v>
      </c>
      <c r="U19" s="35">
        <v>1.5</v>
      </c>
      <c r="V19" s="35">
        <v>1.5</v>
      </c>
      <c r="W19" s="20"/>
      <c r="X19" s="8"/>
    </row>
    <row r="20" spans="2:24" x14ac:dyDescent="0.35">
      <c r="B20" s="5"/>
      <c r="C20" s="39" t="s">
        <v>0</v>
      </c>
      <c r="D20" s="33">
        <v>900</v>
      </c>
      <c r="E20" s="33">
        <v>900</v>
      </c>
      <c r="F20" s="20"/>
      <c r="G20" s="8"/>
      <c r="L20" s="5"/>
      <c r="M20" s="38" t="s">
        <v>11</v>
      </c>
      <c r="N20" s="33">
        <v>500</v>
      </c>
      <c r="O20" s="33">
        <v>500</v>
      </c>
      <c r="P20" s="20"/>
      <c r="Q20" s="8"/>
      <c r="S20" s="5"/>
      <c r="T20" s="38" t="s">
        <v>11</v>
      </c>
      <c r="U20" s="33">
        <v>800</v>
      </c>
      <c r="V20" s="33">
        <v>800</v>
      </c>
      <c r="W20" s="20"/>
      <c r="X20" s="8"/>
    </row>
    <row r="21" spans="2:24" x14ac:dyDescent="0.35">
      <c r="B21" s="5"/>
      <c r="C21" s="39" t="s">
        <v>8</v>
      </c>
      <c r="D21" s="34">
        <v>0.24</v>
      </c>
      <c r="E21" s="34">
        <v>0.24</v>
      </c>
      <c r="F21" s="20"/>
      <c r="G21" s="8"/>
      <c r="L21" s="5"/>
      <c r="M21" s="38" t="s">
        <v>6</v>
      </c>
      <c r="N21" s="35">
        <v>4</v>
      </c>
      <c r="O21" s="35">
        <v>4</v>
      </c>
      <c r="P21" s="20"/>
      <c r="Q21" s="8"/>
      <c r="S21" s="5"/>
      <c r="T21" s="38" t="s">
        <v>6</v>
      </c>
      <c r="U21" s="35">
        <v>3</v>
      </c>
      <c r="V21" s="35">
        <v>3</v>
      </c>
      <c r="W21" s="20"/>
      <c r="X21" s="8"/>
    </row>
    <row r="22" spans="2:24" x14ac:dyDescent="0.35">
      <c r="B22" s="5"/>
      <c r="C22" s="37"/>
      <c r="D22" s="34"/>
      <c r="E22" s="34"/>
      <c r="F22" s="20"/>
      <c r="G22" s="8"/>
      <c r="L22" s="5"/>
      <c r="M22" s="38" t="s">
        <v>7</v>
      </c>
      <c r="N22" s="49">
        <v>0.2</v>
      </c>
      <c r="O22" s="49">
        <v>0.2</v>
      </c>
      <c r="P22" s="20"/>
      <c r="Q22" s="8"/>
      <c r="S22" s="5"/>
      <c r="T22" s="38" t="s">
        <v>7</v>
      </c>
      <c r="U22" s="49">
        <v>0.3</v>
      </c>
      <c r="V22" s="49">
        <v>0.3</v>
      </c>
      <c r="W22" s="20"/>
      <c r="X22" s="8"/>
    </row>
    <row r="23" spans="2:24" x14ac:dyDescent="0.35">
      <c r="B23" s="5"/>
      <c r="C23" s="36" t="s">
        <v>10</v>
      </c>
      <c r="D23" s="34"/>
      <c r="E23" s="34"/>
      <c r="F23" s="20"/>
      <c r="G23" s="8"/>
      <c r="L23" s="5"/>
      <c r="M23" s="20"/>
      <c r="N23" s="20"/>
      <c r="O23" s="20"/>
      <c r="P23" s="20"/>
      <c r="Q23" s="8"/>
      <c r="S23" s="5"/>
      <c r="T23" s="20"/>
      <c r="U23" s="20"/>
      <c r="V23" s="20"/>
      <c r="W23" s="20"/>
      <c r="X23" s="8"/>
    </row>
    <row r="24" spans="2:24" x14ac:dyDescent="0.35">
      <c r="B24" s="5"/>
      <c r="C24" s="38" t="s">
        <v>1</v>
      </c>
      <c r="D24" s="35">
        <f>IF($D$7=$L$14,N19,U19)</f>
        <v>1.5</v>
      </c>
      <c r="E24" s="35">
        <f>IF($D$7=$L$14,O19,V19)</f>
        <v>1.5</v>
      </c>
      <c r="F24" s="20"/>
      <c r="G24" s="8"/>
      <c r="L24" s="5"/>
      <c r="M24" s="20"/>
      <c r="N24" s="20"/>
      <c r="O24" s="20"/>
      <c r="P24" s="20"/>
      <c r="Q24" s="8"/>
      <c r="S24" s="5"/>
      <c r="T24" s="20"/>
      <c r="U24" s="20"/>
      <c r="V24" s="20"/>
      <c r="W24" s="20"/>
      <c r="X24" s="8"/>
    </row>
    <row r="25" spans="2:24" ht="15" thickBot="1" x14ac:dyDescent="0.4">
      <c r="B25" s="5"/>
      <c r="C25" s="38" t="s">
        <v>11</v>
      </c>
      <c r="D25" s="35">
        <f t="shared" ref="D25:E25" si="0">IF($D$7=$L$14,N20,U20)</f>
        <v>800</v>
      </c>
      <c r="E25" s="35">
        <f t="shared" si="0"/>
        <v>800</v>
      </c>
      <c r="F25" s="20"/>
      <c r="G25" s="8"/>
      <c r="L25" s="9"/>
      <c r="M25" s="10"/>
      <c r="N25" s="10"/>
      <c r="O25" s="10"/>
      <c r="P25" s="10"/>
      <c r="Q25" s="11"/>
      <c r="S25" s="9"/>
      <c r="T25" s="10"/>
      <c r="U25" s="10"/>
      <c r="V25" s="10"/>
      <c r="W25" s="10"/>
      <c r="X25" s="11"/>
    </row>
    <row r="26" spans="2:24" x14ac:dyDescent="0.35">
      <c r="B26" s="5"/>
      <c r="C26" s="38" t="s">
        <v>6</v>
      </c>
      <c r="D26" s="35">
        <f t="shared" ref="D26:E26" si="1">IF($D$7=$L$14,N21,U21)</f>
        <v>3</v>
      </c>
      <c r="E26" s="35">
        <f t="shared" si="1"/>
        <v>3</v>
      </c>
      <c r="F26" s="20"/>
      <c r="G26" s="8"/>
    </row>
    <row r="27" spans="2:24" x14ac:dyDescent="0.35">
      <c r="B27" s="5"/>
      <c r="C27" s="38" t="s">
        <v>7</v>
      </c>
      <c r="D27" s="56">
        <f t="shared" ref="D27:E27" si="2">IF($D$7=$L$14,N22,U22)</f>
        <v>0.3</v>
      </c>
      <c r="E27" s="56">
        <f t="shared" si="2"/>
        <v>0.3</v>
      </c>
      <c r="F27" s="20"/>
      <c r="G27" s="8"/>
    </row>
    <row r="28" spans="2:24" x14ac:dyDescent="0.35">
      <c r="B28" s="5"/>
      <c r="C28" s="20"/>
      <c r="D28" s="20"/>
      <c r="E28" s="20"/>
      <c r="F28" s="20"/>
      <c r="G28" s="8"/>
    </row>
    <row r="29" spans="2:24" x14ac:dyDescent="0.35">
      <c r="B29" s="5"/>
      <c r="C29" s="20"/>
      <c r="D29" s="20"/>
      <c r="E29" s="20"/>
      <c r="F29" s="20"/>
      <c r="G29" s="8"/>
    </row>
    <row r="30" spans="2:24" ht="15" thickBot="1" x14ac:dyDescent="0.4">
      <c r="B30" s="9"/>
      <c r="C30" s="10"/>
      <c r="D30" s="10"/>
      <c r="E30" s="10"/>
      <c r="F30" s="10"/>
      <c r="G30" s="11"/>
    </row>
  </sheetData>
  <dataValidations count="1">
    <dataValidation type="list" allowBlank="1" showInputMessage="1" showErrorMessage="1" sqref="D7" xr:uid="{849F15B7-F987-436C-B6BE-DE63B77A22AA}">
      <formula1>$K$3:$L$3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5DD9B85DC3D64DA4C09FAE94B19CE9" ma:contentTypeVersion="2" ma:contentTypeDescription="Crée un document." ma:contentTypeScope="" ma:versionID="e77dc2b7f893ca56da63f59f8852b278">
  <xsd:schema xmlns:xsd="http://www.w3.org/2001/XMLSchema" xmlns:xs="http://www.w3.org/2001/XMLSchema" xmlns:p="http://schemas.microsoft.com/office/2006/metadata/properties" xmlns:ns2="26e32319-7881-4f6a-8fad-7be2ed818946" targetNamespace="http://schemas.microsoft.com/office/2006/metadata/properties" ma:root="true" ma:fieldsID="1c526f61627e22743df393ffa102e9b3" ns2:_="">
    <xsd:import namespace="26e32319-7881-4f6a-8fad-7be2ed8189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e32319-7881-4f6a-8fad-7be2ed8189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1D0F6D-AB6B-444A-9B29-EB338991A7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e32319-7881-4f6a-8fad-7be2ed8189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AA8D73-3CC1-4B40-8280-935313915F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AB9EE1-7503-4477-AC03-AF8FEF980C0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B_Cases</vt:lpstr>
      <vt:lpstr>Hypotheses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Ugo MANTEL</dc:creator>
  <cp:lastModifiedBy>Ugo MANTEL</cp:lastModifiedBy>
  <dcterms:created xsi:type="dcterms:W3CDTF">2021-05-26T09:48:54Z</dcterms:created>
  <dcterms:modified xsi:type="dcterms:W3CDTF">2021-05-27T08:36:36Z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0x0101002B5DD9B85DC3D64DA4C09FAE94B19CE9</vt:lpwstr>
  </property>
</Properties>
</file>