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taigecrosby/SCHOOL/vu-virt-cyber-pt-07-2021-u-lol/1-Lesson-Plans/09-Networking-Fundamentals-II-and-CTF-Review/3/Resources/"/>
    </mc:Choice>
  </mc:AlternateContent>
  <xr:revisionPtr revIDLastSave="0" documentId="13_ncr:1_{4DBDA60C-4045-5B41-A1D3-7ED803A63293}" xr6:coauthVersionLast="47" xr6:coauthVersionMax="47" xr10:uidLastSave="{00000000-0000-0000-0000-000000000000}"/>
  <bookViews>
    <workbookView xWindow="0" yWindow="500" windowWidth="21180" windowHeight="17500" activeTab="1" xr2:uid="{00000000-000D-0000-FFFF-FFFF00000000}"/>
  </bookViews>
  <sheets>
    <sheet name="Export Summary"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2" i="2" l="1"/>
  <c r="F91" i="2"/>
  <c r="F90" i="2"/>
  <c r="F89" i="2"/>
  <c r="F84" i="2"/>
  <c r="F83" i="2"/>
  <c r="F82" i="2"/>
  <c r="F81" i="2"/>
  <c r="F76" i="2"/>
  <c r="F75" i="2"/>
  <c r="F74" i="2"/>
  <c r="F73" i="2"/>
  <c r="F72" i="2"/>
  <c r="F71" i="2"/>
  <c r="F70" i="2"/>
  <c r="F69" i="2"/>
  <c r="F64" i="2"/>
  <c r="F63" i="2"/>
  <c r="F62" i="2"/>
  <c r="F61" i="2"/>
  <c r="F60" i="2"/>
  <c r="F59" i="2"/>
  <c r="F55" i="2"/>
  <c r="F54" i="2"/>
  <c r="F53" i="2"/>
  <c r="F52" i="2"/>
  <c r="F51" i="2"/>
  <c r="F50" i="2"/>
  <c r="F49" i="2"/>
  <c r="F48" i="2"/>
  <c r="F45" i="2"/>
  <c r="F44" i="2"/>
  <c r="F43" i="2"/>
  <c r="F42" i="2"/>
  <c r="F41" i="2"/>
  <c r="F40" i="2"/>
  <c r="F39" i="2"/>
  <c r="F38" i="2"/>
  <c r="F37" i="2"/>
  <c r="F36" i="2"/>
  <c r="F32" i="2"/>
  <c r="F31" i="2"/>
  <c r="F30" i="2"/>
  <c r="F29" i="2"/>
  <c r="F28" i="2"/>
  <c r="F27" i="2"/>
  <c r="F26" i="2"/>
  <c r="F25" i="2"/>
  <c r="F24" i="2"/>
  <c r="F23" i="2"/>
  <c r="F22" i="2"/>
  <c r="F21" i="2"/>
  <c r="F20" i="2"/>
  <c r="F16" i="2"/>
  <c r="F15" i="2"/>
  <c r="F14" i="2"/>
  <c r="F13" i="2"/>
  <c r="F12" i="2"/>
  <c r="F11" i="2"/>
  <c r="F10" i="2"/>
  <c r="F9" i="2"/>
  <c r="F8" i="2"/>
  <c r="F7" i="2"/>
  <c r="F6" i="2"/>
  <c r="B6" i="2"/>
  <c r="B7" i="2" s="1"/>
  <c r="B8" i="2" s="1"/>
  <c r="B9" i="2" s="1"/>
  <c r="B10" i="2" s="1"/>
  <c r="B11" i="2" s="1"/>
  <c r="B12" i="2" s="1"/>
  <c r="B13" i="2" s="1"/>
  <c r="B14" i="2" s="1"/>
  <c r="B15" i="2" s="1"/>
  <c r="B16" i="2" s="1"/>
  <c r="B20" i="2" s="1"/>
  <c r="B21" i="2" s="1"/>
  <c r="B22" i="2" s="1"/>
  <c r="B23" i="2" s="1"/>
  <c r="B24" i="2" s="1"/>
  <c r="B25" i="2" s="1"/>
  <c r="B26" i="2" s="1"/>
  <c r="B27" i="2" s="1"/>
  <c r="B28" i="2" s="1"/>
  <c r="B29" i="2" s="1"/>
  <c r="B30" i="2" s="1"/>
  <c r="B31" i="2" s="1"/>
  <c r="B32" i="2" s="1"/>
  <c r="B36" i="2" s="1"/>
  <c r="B37" i="2" s="1"/>
  <c r="B38" i="2" s="1"/>
  <c r="B39" i="2" s="1"/>
  <c r="B40" i="2" s="1"/>
  <c r="B41" i="2" s="1"/>
  <c r="B42" i="2" s="1"/>
  <c r="B43" i="2" s="1"/>
  <c r="B44" i="2" s="1"/>
  <c r="B45" i="2" s="1"/>
  <c r="B48" i="2" s="1"/>
  <c r="B49" i="2" s="1"/>
  <c r="B50" i="2" s="1"/>
  <c r="B51" i="2" s="1"/>
  <c r="B52" i="2" s="1"/>
  <c r="B53" i="2" s="1"/>
  <c r="B54" i="2" s="1"/>
  <c r="B55" i="2" s="1"/>
  <c r="B59" i="2" s="1"/>
  <c r="B60" i="2" s="1"/>
  <c r="B61" i="2" s="1"/>
  <c r="B62" i="2" s="1"/>
  <c r="B63" i="2" s="1"/>
  <c r="B64" i="2" s="1"/>
  <c r="B69" i="2" s="1"/>
  <c r="B70" i="2" s="1"/>
  <c r="B71" i="2" s="1"/>
  <c r="B72" i="2" s="1"/>
  <c r="B73" i="2" s="1"/>
  <c r="B74" i="2" s="1"/>
  <c r="B75" i="2" s="1"/>
  <c r="B76" i="2" s="1"/>
  <c r="F2" i="2" l="1"/>
</calcChain>
</file>

<file path=xl/sharedStrings.xml><?xml version="1.0" encoding="utf-8"?>
<sst xmlns="http://schemas.openxmlformats.org/spreadsheetml/2006/main" count="95" uniqueCount="93">
  <si>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</si>
  <si>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</si>
  <si>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</si>
  <si>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</si>
  <si>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</si>
  <si>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</si>
  <si>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Networking Capture The Flag</t>
  </si>
  <si>
    <t>Movies Edition</t>
  </si>
  <si>
    <t>TOTAL SCORE :</t>
  </si>
  <si>
    <t>Category</t>
  </si>
  <si>
    <t>Question Number</t>
  </si>
  <si>
    <t>Question/Activity</t>
  </si>
  <si>
    <t>Flag Value</t>
  </si>
  <si>
    <t>Flag (all lowercase)</t>
  </si>
  <si>
    <t>Score</t>
  </si>
  <si>
    <t>PLACE FLAG IN THIS COLUMN</t>
  </si>
  <si>
    <r>
      <rPr>
        <sz val="16"/>
        <color indexed="8"/>
        <rFont val="Arial"/>
      </rPr>
      <t>Minority re</t>
    </r>
    <r>
      <rPr>
        <sz val="16"/>
        <color indexed="14"/>
        <rFont val="Arial"/>
      </rPr>
      <t>PORT</t>
    </r>
  </si>
  <si>
    <t>Port of Telnet</t>
  </si>
  <si>
    <t>Port of Kerberos</t>
  </si>
  <si>
    <t>Port of RDP</t>
  </si>
  <si>
    <t>Port 143</t>
  </si>
  <si>
    <t>Port 110</t>
  </si>
  <si>
    <t>Port of Multi-Cast DNS</t>
  </si>
  <si>
    <t>Port of Kibana</t>
  </si>
  <si>
    <t xml:space="preserve"> </t>
  </si>
  <si>
    <t>Port of Skype</t>
  </si>
  <si>
    <t>Highest registered port</t>
  </si>
  <si>
    <t>Fujitsu Hot Standby Protocol</t>
  </si>
  <si>
    <t>Transformers: War for Cybertron uses this TCP port on the Xbox 360.</t>
  </si>
  <si>
    <t>Full Metal Packet</t>
  </si>
  <si>
    <r>
      <rPr>
        <sz val="12"/>
        <color indexed="11"/>
        <rFont val="Arial"/>
      </rPr>
      <t>PCAP FILE: https://tinyurl.com/y5slvfos</t>
    </r>
  </si>
  <si>
    <t>How many total Packets in the PCAP file?</t>
  </si>
  <si>
    <t>What is the destination port in the first packet?</t>
  </si>
  <si>
    <t xml:space="preserve">What is the source IPv4 IP of the user accessing the internet? </t>
  </si>
  <si>
    <t>What is the destination IPv4 IP?</t>
  </si>
  <si>
    <t>What is the MAC address of the user accessing the internet?</t>
  </si>
  <si>
    <t>What day of the week was the user searching?</t>
  </si>
  <si>
    <t>What is the destination MAC address?</t>
  </si>
  <si>
    <t>What is the SHA256 hash value of the PCAP file?</t>
  </si>
  <si>
    <t>In the first packet, there are two flags set, ACK and _____.</t>
  </si>
  <si>
    <t>What movie is the user searching for?</t>
  </si>
  <si>
    <t>For the packet with the source port of 44222, what is the byte size of this packet?</t>
  </si>
  <si>
    <t>What is the average packet size in bytes of all the packets in the packet capture? (Whole number)</t>
  </si>
  <si>
    <t>Look up the NS record of the webpage the user was trying to access, and fill in the blank:     ns1-b3.________.com.</t>
  </si>
  <si>
    <t>27 (Ad)Dresses</t>
  </si>
  <si>
    <t>Extended ASCII supports how many characters?</t>
  </si>
  <si>
    <t xml:space="preserve">Convert to text: 01100010 01100101 01100101 01110100 01101100 01100101 01101010 01110101 01101001 01100011 01100101  </t>
  </si>
  <si>
    <t>Hex of Space?</t>
  </si>
  <si>
    <t>Convert from Hex to ASCII:  65 6C 66</t>
  </si>
  <si>
    <t>IP address of: 00101001.00101010.00000000.00100000</t>
  </si>
  <si>
    <t>What is the IP? Hint (Base 64)
TkRFdU1UWXVNekl1TnpZPQ==</t>
  </si>
  <si>
    <t>Country code for above IP.</t>
  </si>
  <si>
    <t>What is the last IP for this: 192.168.0.0/18  ?</t>
  </si>
  <si>
    <t>CIDR = ____ Inter Domain Routing</t>
  </si>
  <si>
    <t>What is the registrar’s city for asciitable.com?</t>
  </si>
  <si>
    <t>Layer Cake</t>
  </si>
  <si>
    <t>Layer associated with end to end connections.</t>
  </si>
  <si>
    <t>Layer concerned with bitrate.</t>
  </si>
  <si>
    <t>Layer where character code translation is done.</t>
  </si>
  <si>
    <t>Cisco Discovery Protocol exists at what number layer?</t>
  </si>
  <si>
    <t>The protocol data unit of the Data-Link layer.</t>
  </si>
  <si>
    <t>This layer number that uses RPC.</t>
  </si>
  <si>
    <t>This layer number offers the Point to Point Protocol.</t>
  </si>
  <si>
    <t xml:space="preserve">All pros search top notch _____ places. </t>
  </si>
  <si>
    <t>Pretty in Ping</t>
  </si>
  <si>
    <t>Year of initial release of ping.</t>
  </si>
  <si>
    <t>Who owns the license for ping? (3 letters)</t>
  </si>
  <si>
    <t>Ping switch (option) to display nothing to the user besides the summary lines at startup time and finish.</t>
  </si>
  <si>
    <t>Last name of original author of traceroute.</t>
  </si>
  <si>
    <t>Traceroute switch (option) to not attempt to map the IP addresses to host names when displaying them to the user.</t>
  </si>
  <si>
    <t>The term for when a traceroute packet goes from one network segment to the next.</t>
  </si>
  <si>
    <t>The Taking of WiFi Password 123</t>
  </si>
  <si>
    <r>
      <rPr>
        <sz val="12"/>
        <color indexed="11"/>
        <rFont val="Arial"/>
      </rPr>
      <t>PCAP FILE: https://tinyurl.com/y6k7ducx</t>
    </r>
  </si>
  <si>
    <t>The WEP key: 00110110 00110010 00111010 00110011 00110011 00111010 00110111 00110011 00111010 00110011 00110001 00111010 00110110 01000100</t>
  </si>
  <si>
    <t xml:space="preserve">Decrypt the wireless PCAP with the WEP key. How many HTTP packets? </t>
  </si>
  <si>
    <t>How many ARP packets in the decrypted PCAP?</t>
  </si>
  <si>
    <t>What is the IP address that matches the MAC address of 40:f3:08:80:a0:9b?</t>
  </si>
  <si>
    <t>What is the SSID of the wireless router?</t>
  </si>
  <si>
    <t>Find the company in the PCAP files with the IP of 104.28.31.12.  Determine what city they are located in. (Hint: This answer is not in the PCAP file).</t>
  </si>
  <si>
    <t xml:space="preserve">Total count of packets where the HTTP response code is greater than or equal to 302. </t>
  </si>
  <si>
    <t>Find the DNS packet for the CNAME of Facebook in the PCAP file. What is the TTL value?</t>
  </si>
  <si>
    <t>A (wire)Shark Tale</t>
  </si>
  <si>
    <r>
      <rPr>
        <sz val="12"/>
        <color indexed="11"/>
        <rFont val="Arial"/>
      </rPr>
      <t>PCAP FILE: https://tinyurl.com/yyaesnyb</t>
    </r>
  </si>
  <si>
    <t>How many DNS packets are in the PCAP file?</t>
  </si>
  <si>
    <t>What is the one HTTP response code in the PCAP file?</t>
  </si>
  <si>
    <t>What is the name of the movie the user is searching for? (Hint: The answer is the name of the original.)</t>
  </si>
  <si>
    <t>In the last search by the user, the webpage is redirected to another page. What is this page?</t>
  </si>
  <si>
    <t>Real Genius</t>
  </si>
  <si>
    <t>BONUS NETWORKING QUESTIONS</t>
  </si>
  <si>
    <t>A network admin has been told that a network at the site must accommodate 131072 hosts. Which subnet mask would be best used that contains the required number of host bits?</t>
  </si>
  <si>
    <r>
      <rPr>
        <sz val="10"/>
        <color indexed="8"/>
        <rFont val="Arial"/>
      </rPr>
      <t xml:space="preserve">Calculate the following by adding these four digits together:
</t>
    </r>
    <r>
      <rPr>
        <sz val="10"/>
        <color indexed="8"/>
        <rFont val="Arial"/>
      </rPr>
      <t xml:space="preserve">- First octet in lowest IPv4 multicast range.
</t>
    </r>
    <r>
      <rPr>
        <sz val="10"/>
        <color indexed="8"/>
        <rFont val="Arial"/>
      </rPr>
      <t xml:space="preserve">- First octet in the loopback address. 
</t>
    </r>
    <r>
      <rPr>
        <sz val="10"/>
        <color indexed="8"/>
        <rFont val="Arial"/>
      </rPr>
      <t xml:space="preserve">- Second octet in IP used when there is no DHCP server. 
</t>
    </r>
    <r>
      <rPr>
        <sz val="10"/>
        <color indexed="8"/>
        <rFont val="Arial"/>
      </rPr>
      <t>- First digit of the Facebook IPV6 address.</t>
    </r>
  </si>
  <si>
    <r>
      <rPr>
        <sz val="10"/>
        <color indexed="8"/>
        <rFont val="Arial"/>
      </rPr>
      <t xml:space="preserve">Calculate the TCP thoroughput with the following data:
</t>
    </r>
    <r>
      <rPr>
        <sz val="10"/>
        <color indexed="8"/>
        <rFont val="Arial"/>
      </rPr>
      <t xml:space="preserve">Network limit (MSS 1000 byte, RTT: 50.0 ms, 1e-06)
</t>
    </r>
    <r>
      <rPr>
        <sz val="10"/>
        <color indexed="8"/>
        <rFont val="Arial"/>
      </rPr>
      <t xml:space="preserve">
</t>
    </r>
    <r>
      <rPr>
        <sz val="10"/>
        <color indexed="8"/>
        <rFont val="Arial"/>
      </rPr>
      <t>Answer in Mbit/sec</t>
    </r>
  </si>
  <si>
    <t>In the situation where the ALOHA protocol is used to share a 832 kbps satellite channel and the frames are 1000 bits long, what is the maximum throughput of the system in frames/second, rounded to a whole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</si>
</sst>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indexed="8"/>
      <name val="Arial"/>
    </font>
    <font>
      <sz val="12"/>
      <color indexed="8"/>
      <name val="Arial"/>
    </font>
    <font>
      <sz val="14"/>
      <color indexed="8"/>
      <name val="Arial"/>
    </font>
    <font>
      <u/>
      <sz val="12"/>
      <color indexed="11"/>
      <name val="Arial"/>
    </font>
    <font>
      <sz val="28"/>
      <color indexed="14"/>
      <name val="Comic Sans MS"/>
    </font>
    <font>
      <sz val="18"/>
      <color indexed="14"/>
      <name val="Comic Sans MS"/>
    </font>
    <font>
      <sz val="16"/>
      <color indexed="14"/>
      <name val="Arial"/>
    </font>
    <font>
      <sz val="20"/>
      <color indexed="15"/>
      <name val="Arial"/>
    </font>
    <font>
      <u/>
      <sz val="10"/>
      <color indexed="8"/>
      <name val="Arial"/>
    </font>
    <font>
      <sz val="16"/>
      <color indexed="8"/>
      <name val="Arial"/>
    </font>
    <font>
      <sz val="12"/>
      <color indexed="8"/>
      <name val="Helvetica Neue"/>
    </font>
    <font>
      <sz val="10"/>
      <color indexed="8"/>
      <name val="Times New Roman"/>
    </font>
    <font>
      <sz val="12"/>
      <color indexed="11"/>
      <name val="Arial"/>
    </font>
    <font>
      <sz val="11"/>
      <color indexed="8"/>
      <name val="Arial"/>
    </font>
    <font>
      <sz val="10"/>
      <color indexed="14"/>
      <name val="Arial"/>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3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bottom/>
      <diagonal/>
    </border>
    <border>
      <left/>
      <right/>
      <top/>
      <bottom/>
      <diagonal/>
    </border>
    <border>
      <left style="thin">
        <color indexed="13"/>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thin">
        <color indexed="13"/>
      </top>
      <bottom style="thin">
        <color indexed="13"/>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13"/>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diagonal/>
    </border>
    <border>
      <left/>
      <right style="medium">
        <color indexed="8"/>
      </right>
      <top style="medium">
        <color indexed="8"/>
      </top>
      <bottom/>
      <diagonal/>
    </border>
    <border>
      <left/>
      <right/>
      <top/>
      <bottom style="thin">
        <color indexed="8"/>
      </bottom>
      <diagonal/>
    </border>
    <border>
      <left/>
      <right style="medium">
        <color indexed="8"/>
      </right>
      <top/>
      <bottom style="thin">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medium">
        <color indexed="8"/>
      </top>
      <bottom style="medium">
        <color indexed="8"/>
      </bottom>
      <diagonal/>
    </border>
  </borders>
  <cellStyleXfs count="1">
    <xf numFmtId="0" fontId="0" fillId="0" borderId="0" applyNumberFormat="0" applyFill="0" applyBorder="0" applyProtection="0"/>
  </cellStyleXfs>
  <cellXfs count="150">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1" fontId="0" fillId="4" borderId="1" xfId="0" applyNumberFormat="1" applyFont="1" applyFill="1" applyBorder="1" applyAlignment="1"/>
    <xf numFmtId="1" fontId="0" fillId="4" borderId="2" xfId="0" applyNumberFormat="1" applyFont="1" applyFill="1" applyBorder="1" applyAlignment="1"/>
    <xf numFmtId="49" fontId="4" fillId="4" borderId="2" xfId="0" applyNumberFormat="1" applyFont="1" applyFill="1" applyBorder="1" applyAlignment="1">
      <alignment horizontal="center"/>
    </xf>
    <xf numFmtId="0" fontId="0" fillId="0" borderId="3" xfId="0" applyFont="1" applyBorder="1" applyAlignment="1"/>
    <xf numFmtId="0" fontId="0" fillId="0" borderId="4" xfId="0" applyFont="1" applyBorder="1" applyAlignment="1"/>
    <xf numFmtId="1" fontId="0" fillId="4" borderId="5" xfId="0" applyNumberFormat="1" applyFont="1" applyFill="1" applyBorder="1" applyAlignment="1"/>
    <xf numFmtId="1" fontId="0" fillId="4" borderId="6" xfId="0" applyNumberFormat="1" applyFont="1" applyFill="1" applyBorder="1" applyAlignment="1"/>
    <xf numFmtId="49" fontId="5" fillId="4" borderId="6" xfId="0" applyNumberFormat="1" applyFont="1" applyFill="1" applyBorder="1" applyAlignment="1">
      <alignment horizontal="center" vertical="top"/>
    </xf>
    <xf numFmtId="49" fontId="6" fillId="4" borderId="6" xfId="0" applyNumberFormat="1" applyFont="1" applyFill="1" applyBorder="1" applyAlignment="1">
      <alignment horizontal="center"/>
    </xf>
    <xf numFmtId="1" fontId="7" fillId="4" borderId="6" xfId="0" applyNumberFormat="1" applyFont="1" applyFill="1" applyBorder="1" applyAlignment="1">
      <alignment horizontal="center"/>
    </xf>
    <xf numFmtId="49" fontId="0" fillId="4" borderId="5" xfId="0" applyNumberFormat="1" applyFont="1" applyFill="1" applyBorder="1" applyAlignment="1">
      <alignment vertical="center"/>
    </xf>
    <xf numFmtId="49" fontId="0" fillId="4" borderId="6" xfId="0" applyNumberFormat="1" applyFont="1" applyFill="1" applyBorder="1" applyAlignment="1">
      <alignment vertical="center" wrapText="1"/>
    </xf>
    <xf numFmtId="49" fontId="0" fillId="4" borderId="6" xfId="0" applyNumberFormat="1" applyFont="1" applyFill="1" applyBorder="1" applyAlignment="1">
      <alignment vertical="center"/>
    </xf>
    <xf numFmtId="1" fontId="8" fillId="0" borderId="3" xfId="0" applyNumberFormat="1" applyFont="1" applyBorder="1" applyAlignment="1">
      <alignment horizontal="center"/>
    </xf>
    <xf numFmtId="1" fontId="0" fillId="5" borderId="7" xfId="0" applyNumberFormat="1" applyFont="1" applyFill="1" applyBorder="1" applyAlignment="1"/>
    <xf numFmtId="1" fontId="0" fillId="5" borderId="8" xfId="0" applyNumberFormat="1" applyFont="1" applyFill="1" applyBorder="1" applyAlignment="1"/>
    <xf numFmtId="1" fontId="0" fillId="6" borderId="9" xfId="0" applyNumberFormat="1" applyFont="1" applyFill="1" applyBorder="1" applyAlignment="1"/>
    <xf numFmtId="1" fontId="0" fillId="6" borderId="10" xfId="0" applyNumberFormat="1" applyFont="1" applyFill="1" applyBorder="1" applyAlignment="1"/>
    <xf numFmtId="49" fontId="0" fillId="6" borderId="10" xfId="0" applyNumberFormat="1" applyFont="1" applyFill="1" applyBorder="1" applyAlignment="1">
      <alignment wrapText="1"/>
    </xf>
    <xf numFmtId="1" fontId="0" fillId="6" borderId="11" xfId="0" applyNumberFormat="1" applyFont="1" applyFill="1" applyBorder="1" applyAlignment="1"/>
    <xf numFmtId="0" fontId="0" fillId="0" borderId="12" xfId="0" applyFont="1" applyBorder="1" applyAlignment="1"/>
    <xf numFmtId="1" fontId="0" fillId="6" borderId="14" xfId="0" applyNumberFormat="1" applyFont="1" applyFill="1" applyBorder="1" applyAlignment="1"/>
    <xf numFmtId="49" fontId="1" fillId="6" borderId="14" xfId="0" applyNumberFormat="1" applyFont="1" applyFill="1" applyBorder="1" applyAlignment="1">
      <alignment horizontal="left" wrapText="1"/>
    </xf>
    <xf numFmtId="49" fontId="10" fillId="6" borderId="14" xfId="0" applyNumberFormat="1" applyFont="1" applyFill="1" applyBorder="1" applyAlignment="1">
      <alignment horizontal="left" wrapText="1"/>
    </xf>
    <xf numFmtId="49" fontId="0" fillId="0" borderId="4" xfId="0" applyNumberFormat="1" applyFont="1" applyBorder="1" applyAlignment="1"/>
    <xf numFmtId="1" fontId="0" fillId="6" borderId="17" xfId="0" applyNumberFormat="1" applyFont="1" applyFill="1" applyBorder="1" applyAlignment="1"/>
    <xf numFmtId="49" fontId="1" fillId="6" borderId="17" xfId="0" applyNumberFormat="1" applyFont="1" applyFill="1" applyBorder="1" applyAlignment="1">
      <alignment horizontal="left" wrapText="1"/>
    </xf>
    <xf numFmtId="1" fontId="11" fillId="6" borderId="17" xfId="0" applyNumberFormat="1" applyFont="1" applyFill="1" applyBorder="1" applyAlignment="1">
      <alignment horizontal="center" wrapText="1"/>
    </xf>
    <xf numFmtId="0" fontId="0" fillId="7" borderId="19" xfId="0" applyFont="1" applyFill="1" applyBorder="1" applyAlignment="1"/>
    <xf numFmtId="1" fontId="0" fillId="7" borderId="19" xfId="0" applyNumberFormat="1" applyFont="1" applyFill="1" applyBorder="1" applyAlignment="1"/>
    <xf numFmtId="1" fontId="11" fillId="7" borderId="19" xfId="0" applyNumberFormat="1" applyFont="1" applyFill="1" applyBorder="1" applyAlignment="1">
      <alignment horizontal="center" wrapText="1"/>
    </xf>
    <xf numFmtId="1" fontId="8" fillId="8" borderId="21" xfId="0" applyNumberFormat="1" applyFont="1" applyFill="1" applyBorder="1" applyAlignment="1">
      <alignment horizontal="center"/>
    </xf>
    <xf numFmtId="49" fontId="12" fillId="8" borderId="21" xfId="0" applyNumberFormat="1" applyFont="1" applyFill="1" applyBorder="1" applyAlignment="1">
      <alignment horizontal="center"/>
    </xf>
    <xf numFmtId="1" fontId="0" fillId="8" borderId="21" xfId="0" applyNumberFormat="1" applyFont="1" applyFill="1" applyBorder="1" applyAlignment="1"/>
    <xf numFmtId="1" fontId="8" fillId="8" borderId="23" xfId="0" applyNumberFormat="1" applyFont="1" applyFill="1" applyBorder="1" applyAlignment="1">
      <alignment horizontal="center"/>
    </xf>
    <xf numFmtId="1" fontId="1" fillId="8" borderId="23" xfId="0" applyNumberFormat="1" applyFont="1" applyFill="1" applyBorder="1" applyAlignment="1">
      <alignment horizontal="center"/>
    </xf>
    <xf numFmtId="1" fontId="0" fillId="8" borderId="23" xfId="0" applyNumberFormat="1" applyFont="1" applyFill="1" applyBorder="1" applyAlignment="1"/>
    <xf numFmtId="1" fontId="0" fillId="8" borderId="14" xfId="0" applyNumberFormat="1" applyFont="1" applyFill="1" applyBorder="1" applyAlignment="1"/>
    <xf numFmtId="49" fontId="1" fillId="8" borderId="14" xfId="0" applyNumberFormat="1" applyFont="1" applyFill="1" applyBorder="1" applyAlignment="1">
      <alignment horizontal="left" wrapText="1"/>
    </xf>
    <xf numFmtId="1" fontId="0" fillId="8" borderId="17" xfId="0" applyNumberFormat="1" applyFont="1" applyFill="1" applyBorder="1" applyAlignment="1"/>
    <xf numFmtId="49" fontId="1" fillId="8" borderId="17" xfId="0" applyNumberFormat="1" applyFont="1" applyFill="1" applyBorder="1" applyAlignment="1">
      <alignment horizontal="left" wrapText="1"/>
    </xf>
    <xf numFmtId="0" fontId="0" fillId="7" borderId="25" xfId="0" applyFont="1" applyFill="1" applyBorder="1" applyAlignment="1"/>
    <xf numFmtId="1" fontId="0" fillId="7" borderId="25" xfId="0" applyNumberFormat="1" applyFont="1" applyFill="1" applyBorder="1" applyAlignment="1"/>
    <xf numFmtId="0" fontId="0" fillId="7" borderId="26" xfId="0" applyFont="1" applyFill="1" applyBorder="1" applyAlignment="1"/>
    <xf numFmtId="1" fontId="0" fillId="7" borderId="26" xfId="0" applyNumberFormat="1" applyFont="1" applyFill="1" applyBorder="1" applyAlignment="1"/>
    <xf numFmtId="1" fontId="8" fillId="9" borderId="10" xfId="0" applyNumberFormat="1" applyFont="1" applyFill="1" applyBorder="1" applyAlignment="1">
      <alignment horizontal="center"/>
    </xf>
    <xf numFmtId="1" fontId="0" fillId="9" borderId="10" xfId="0" applyNumberFormat="1" applyFont="1" applyFill="1" applyBorder="1" applyAlignment="1"/>
    <xf numFmtId="1" fontId="0" fillId="9" borderId="14" xfId="0" applyNumberFormat="1" applyFont="1" applyFill="1" applyBorder="1" applyAlignment="1"/>
    <xf numFmtId="49" fontId="1" fillId="9" borderId="14" xfId="0" applyNumberFormat="1" applyFont="1" applyFill="1" applyBorder="1" applyAlignment="1">
      <alignment horizontal="left" wrapText="1"/>
    </xf>
    <xf numFmtId="1" fontId="0" fillId="9" borderId="17" xfId="0" applyNumberFormat="1" applyFont="1" applyFill="1" applyBorder="1" applyAlignment="1"/>
    <xf numFmtId="49" fontId="1" fillId="9" borderId="17" xfId="0" applyNumberFormat="1" applyFont="1" applyFill="1" applyBorder="1" applyAlignment="1">
      <alignment horizontal="left" wrapText="1"/>
    </xf>
    <xf numFmtId="1" fontId="8" fillId="10" borderId="10" xfId="0" applyNumberFormat="1" applyFont="1" applyFill="1" applyBorder="1" applyAlignment="1">
      <alignment horizontal="center"/>
    </xf>
    <xf numFmtId="1" fontId="0" fillId="10" borderId="10" xfId="0" applyNumberFormat="1" applyFont="1" applyFill="1" applyBorder="1" applyAlignment="1"/>
    <xf numFmtId="1" fontId="0" fillId="10" borderId="14" xfId="0" applyNumberFormat="1" applyFont="1" applyFill="1" applyBorder="1" applyAlignment="1"/>
    <xf numFmtId="49" fontId="1" fillId="10" borderId="14" xfId="0" applyNumberFormat="1" applyFont="1" applyFill="1" applyBorder="1" applyAlignment="1">
      <alignment horizontal="left" wrapText="1"/>
    </xf>
    <xf numFmtId="1" fontId="0" fillId="10" borderId="17" xfId="0" applyNumberFormat="1" applyFont="1" applyFill="1" applyBorder="1" applyAlignment="1"/>
    <xf numFmtId="49" fontId="1" fillId="10" borderId="17" xfId="0" applyNumberFormat="1" applyFont="1" applyFill="1" applyBorder="1" applyAlignment="1">
      <alignment horizontal="left" wrapText="1"/>
    </xf>
    <xf numFmtId="1" fontId="0" fillId="11" borderId="27" xfId="0" applyNumberFormat="1" applyFont="1" applyFill="1" applyBorder="1" applyAlignment="1"/>
    <xf numFmtId="1" fontId="0" fillId="11" borderId="14" xfId="0" applyNumberFormat="1" applyFont="1" applyFill="1" applyBorder="1" applyAlignment="1"/>
    <xf numFmtId="49" fontId="1" fillId="11" borderId="14" xfId="0" applyNumberFormat="1" applyFont="1" applyFill="1" applyBorder="1" applyAlignment="1">
      <alignment horizontal="left" wrapText="1"/>
    </xf>
    <xf numFmtId="1" fontId="0" fillId="11" borderId="17" xfId="0" applyNumberFormat="1" applyFont="1" applyFill="1" applyBorder="1" applyAlignment="1"/>
    <xf numFmtId="49" fontId="1" fillId="11" borderId="17" xfId="0" applyNumberFormat="1" applyFont="1" applyFill="1" applyBorder="1" applyAlignment="1">
      <alignment horizontal="left" wrapText="1"/>
    </xf>
    <xf numFmtId="1" fontId="8" fillId="12" borderId="21" xfId="0" applyNumberFormat="1" applyFont="1" applyFill="1" applyBorder="1" applyAlignment="1">
      <alignment horizontal="center"/>
    </xf>
    <xf numFmtId="49" fontId="12" fillId="12" borderId="21" xfId="0" applyNumberFormat="1" applyFont="1" applyFill="1" applyBorder="1" applyAlignment="1">
      <alignment horizontal="center"/>
    </xf>
    <xf numFmtId="1" fontId="0" fillId="12" borderId="21" xfId="0" applyNumberFormat="1" applyFont="1" applyFill="1" applyBorder="1" applyAlignment="1"/>
    <xf numFmtId="1" fontId="8" fillId="12" borderId="23" xfId="0" applyNumberFormat="1" applyFont="1" applyFill="1" applyBorder="1" applyAlignment="1">
      <alignment horizontal="center"/>
    </xf>
    <xf numFmtId="1" fontId="13" fillId="12" borderId="23" xfId="0" applyNumberFormat="1" applyFont="1" applyFill="1" applyBorder="1" applyAlignment="1">
      <alignment horizontal="center"/>
    </xf>
    <xf numFmtId="1" fontId="0" fillId="12" borderId="23" xfId="0" applyNumberFormat="1" applyFont="1" applyFill="1" applyBorder="1" applyAlignment="1"/>
    <xf numFmtId="1" fontId="0" fillId="12" borderId="14" xfId="0" applyNumberFormat="1" applyFont="1" applyFill="1" applyBorder="1" applyAlignment="1"/>
    <xf numFmtId="49" fontId="1" fillId="12" borderId="14" xfId="0" applyNumberFormat="1" applyFont="1" applyFill="1" applyBorder="1" applyAlignment="1">
      <alignment horizontal="left" wrapText="1"/>
    </xf>
    <xf numFmtId="1" fontId="0" fillId="12" borderId="17" xfId="0" applyNumberFormat="1" applyFont="1" applyFill="1" applyBorder="1" applyAlignment="1"/>
    <xf numFmtId="49" fontId="1" fillId="12" borderId="17" xfId="0" applyNumberFormat="1" applyFont="1" applyFill="1" applyBorder="1" applyAlignment="1">
      <alignment horizontal="left" wrapText="1"/>
    </xf>
    <xf numFmtId="49" fontId="0" fillId="13" borderId="21" xfId="0" applyNumberFormat="1" applyFont="1" applyFill="1" applyBorder="1" applyAlignment="1"/>
    <xf numFmtId="49" fontId="12" fillId="13" borderId="21" xfId="0" applyNumberFormat="1" applyFont="1" applyFill="1" applyBorder="1" applyAlignment="1">
      <alignment horizontal="center"/>
    </xf>
    <xf numFmtId="1" fontId="0" fillId="13" borderId="21" xfId="0" applyNumberFormat="1" applyFont="1" applyFill="1" applyBorder="1" applyAlignment="1"/>
    <xf numFmtId="1" fontId="0" fillId="13" borderId="23" xfId="0" applyNumberFormat="1" applyFont="1" applyFill="1" applyBorder="1" applyAlignment="1"/>
    <xf numFmtId="1" fontId="1" fillId="13" borderId="23" xfId="0" applyNumberFormat="1" applyFont="1" applyFill="1" applyBorder="1" applyAlignment="1">
      <alignment horizontal="center"/>
    </xf>
    <xf numFmtId="1" fontId="0" fillId="13" borderId="14" xfId="0" applyNumberFormat="1" applyFont="1" applyFill="1" applyBorder="1" applyAlignment="1"/>
    <xf numFmtId="49" fontId="1" fillId="13" borderId="14" xfId="0" applyNumberFormat="1" applyFont="1" applyFill="1" applyBorder="1" applyAlignment="1">
      <alignment horizontal="left" wrapText="1"/>
    </xf>
    <xf numFmtId="1" fontId="0" fillId="13" borderId="17" xfId="0" applyNumberFormat="1" applyFont="1" applyFill="1" applyBorder="1" applyAlignment="1"/>
    <xf numFmtId="49" fontId="1" fillId="13" borderId="17" xfId="0" applyNumberFormat="1" applyFont="1" applyFill="1" applyBorder="1" applyAlignment="1">
      <alignment horizontal="left" wrapText="1"/>
    </xf>
    <xf numFmtId="1" fontId="0" fillId="14" borderId="21" xfId="0" applyNumberFormat="1" applyFont="1" applyFill="1" applyBorder="1" applyAlignment="1"/>
    <xf numFmtId="1" fontId="0" fillId="14" borderId="23" xfId="0" applyNumberFormat="1" applyFont="1" applyFill="1" applyBorder="1" applyAlignment="1"/>
    <xf numFmtId="1" fontId="0" fillId="14" borderId="14" xfId="0" applyNumberFormat="1" applyFont="1" applyFill="1" applyBorder="1" applyAlignment="1"/>
    <xf numFmtId="49" fontId="0" fillId="14" borderId="14" xfId="0" applyNumberFormat="1" applyFont="1" applyFill="1" applyBorder="1" applyAlignment="1">
      <alignment horizontal="left" wrapText="1"/>
    </xf>
    <xf numFmtId="49" fontId="8" fillId="14" borderId="14" xfId="0" applyNumberFormat="1" applyFont="1" applyFill="1" applyBorder="1" applyAlignment="1">
      <alignment horizontal="left" wrapText="1"/>
    </xf>
    <xf numFmtId="1" fontId="11" fillId="14" borderId="14" xfId="0" applyNumberFormat="1" applyFont="1" applyFill="1" applyBorder="1" applyAlignment="1">
      <alignment horizontal="center" wrapText="1"/>
    </xf>
    <xf numFmtId="1" fontId="0" fillId="14" borderId="17" xfId="0" applyNumberFormat="1" applyFont="1" applyFill="1" applyBorder="1" applyAlignment="1"/>
    <xf numFmtId="49" fontId="0" fillId="14" borderId="17" xfId="0" applyNumberFormat="1" applyFont="1" applyFill="1" applyBorder="1" applyAlignment="1">
      <alignment horizontal="left" wrapText="1"/>
    </xf>
    <xf numFmtId="0" fontId="1" fillId="0" borderId="0" xfId="0" applyFont="1" applyAlignment="1">
      <alignment horizontal="left" wrapText="1"/>
    </xf>
    <xf numFmtId="0" fontId="0" fillId="0" borderId="0" xfId="0" applyFont="1" applyAlignment="1"/>
    <xf numFmtId="49" fontId="9" fillId="9" borderId="20" xfId="0" applyNumberFormat="1" applyFont="1" applyFill="1" applyBorder="1" applyAlignment="1">
      <alignment horizontal="center" vertical="center" wrapText="1"/>
    </xf>
    <xf numFmtId="1" fontId="9" fillId="9" borderId="16" xfId="0" applyNumberFormat="1" applyFont="1" applyFill="1" applyBorder="1" applyAlignment="1">
      <alignment horizontal="center" vertical="center" wrapText="1"/>
    </xf>
    <xf numFmtId="49" fontId="14" fillId="14" borderId="29" xfId="0" applyNumberFormat="1" applyFont="1" applyFill="1" applyBorder="1" applyAlignment="1">
      <alignment horizontal="center" vertical="center"/>
    </xf>
    <xf numFmtId="1" fontId="14" fillId="14" borderId="10" xfId="0" applyNumberFormat="1" applyFont="1" applyFill="1" applyBorder="1" applyAlignment="1">
      <alignment horizontal="center" vertical="center"/>
    </xf>
    <xf numFmtId="49" fontId="9" fillId="8" borderId="20" xfId="0" applyNumberFormat="1" applyFont="1" applyFill="1" applyBorder="1" applyAlignment="1">
      <alignment horizontal="center" vertical="center"/>
    </xf>
    <xf numFmtId="1" fontId="9" fillId="8" borderId="20" xfId="0" applyNumberFormat="1" applyFont="1" applyFill="1" applyBorder="1" applyAlignment="1">
      <alignment horizontal="center" vertical="center"/>
    </xf>
    <xf numFmtId="1" fontId="9" fillId="8" borderId="16" xfId="0" applyNumberFormat="1" applyFont="1" applyFill="1" applyBorder="1" applyAlignment="1">
      <alignment horizontal="center" vertical="center"/>
    </xf>
    <xf numFmtId="49" fontId="9" fillId="6" borderId="13" xfId="0" applyNumberFormat="1" applyFont="1" applyFill="1" applyBorder="1" applyAlignment="1">
      <alignment horizontal="center" vertical="center" wrapText="1"/>
    </xf>
    <xf numFmtId="1" fontId="9" fillId="6" borderId="16" xfId="0" applyNumberFormat="1" applyFont="1" applyFill="1" applyBorder="1" applyAlignment="1">
      <alignment horizontal="center" vertical="center" wrapText="1"/>
    </xf>
    <xf numFmtId="49" fontId="9" fillId="14" borderId="20" xfId="0" applyNumberFormat="1" applyFont="1" applyFill="1" applyBorder="1" applyAlignment="1">
      <alignment horizontal="center" vertical="center" wrapText="1"/>
    </xf>
    <xf numFmtId="1" fontId="9" fillId="14" borderId="20" xfId="0" applyNumberFormat="1" applyFont="1" applyFill="1" applyBorder="1" applyAlignment="1">
      <alignment horizontal="center" vertical="center" wrapText="1"/>
    </xf>
    <xf numFmtId="1" fontId="9" fillId="14" borderId="16" xfId="0" applyNumberFormat="1" applyFont="1" applyFill="1" applyBorder="1" applyAlignment="1">
      <alignment horizontal="center" vertical="center" wrapText="1"/>
    </xf>
    <xf numFmtId="49" fontId="9" fillId="12" borderId="20" xfId="0" applyNumberFormat="1" applyFont="1" applyFill="1" applyBorder="1" applyAlignment="1">
      <alignment horizontal="center" vertical="center" wrapText="1"/>
    </xf>
    <xf numFmtId="1" fontId="9" fillId="12" borderId="20" xfId="0" applyNumberFormat="1" applyFont="1" applyFill="1" applyBorder="1" applyAlignment="1">
      <alignment horizontal="center" vertical="center" wrapText="1"/>
    </xf>
    <xf numFmtId="1" fontId="9" fillId="12" borderId="16" xfId="0" applyNumberFormat="1" applyFont="1" applyFill="1" applyBorder="1" applyAlignment="1">
      <alignment horizontal="center" vertical="center" wrapText="1"/>
    </xf>
    <xf numFmtId="49" fontId="9" fillId="11" borderId="16" xfId="0" applyNumberFormat="1" applyFont="1" applyFill="1" applyBorder="1" applyAlignment="1">
      <alignment horizontal="center" vertical="center" wrapText="1"/>
    </xf>
    <xf numFmtId="1" fontId="9" fillId="11" borderId="16" xfId="0" applyNumberFormat="1" applyFont="1" applyFill="1" applyBorder="1" applyAlignment="1">
      <alignment horizontal="center" vertical="center" wrapText="1"/>
    </xf>
    <xf numFmtId="49" fontId="9" fillId="10" borderId="20" xfId="0" applyNumberFormat="1" applyFont="1" applyFill="1" applyBorder="1" applyAlignment="1">
      <alignment horizontal="center" vertical="center" wrapText="1"/>
    </xf>
    <xf numFmtId="1" fontId="9" fillId="10" borderId="16" xfId="0" applyNumberFormat="1" applyFont="1" applyFill="1" applyBorder="1" applyAlignment="1">
      <alignment horizontal="center" vertical="center" wrapText="1"/>
    </xf>
    <xf numFmtId="49" fontId="9" fillId="13" borderId="20" xfId="0" applyNumberFormat="1" applyFont="1" applyFill="1" applyBorder="1" applyAlignment="1">
      <alignment horizontal="center" vertical="center" wrapText="1"/>
    </xf>
    <xf numFmtId="1" fontId="9" fillId="13" borderId="20" xfId="0" applyNumberFormat="1" applyFont="1" applyFill="1" applyBorder="1" applyAlignment="1">
      <alignment horizontal="center" vertical="center" wrapText="1"/>
    </xf>
    <xf numFmtId="1" fontId="9" fillId="13" borderId="16" xfId="0" applyNumberFormat="1" applyFont="1" applyFill="1" applyBorder="1" applyAlignment="1">
      <alignment horizontal="center" vertical="center" wrapText="1"/>
    </xf>
    <xf numFmtId="1" fontId="0" fillId="6" borderId="15" xfId="0" applyNumberFormat="1" applyFont="1" applyFill="1" applyBorder="1" applyAlignment="1" applyProtection="1">
      <protection locked="0" hidden="1"/>
    </xf>
    <xf numFmtId="1" fontId="0" fillId="6" borderId="18" xfId="0" applyNumberFormat="1" applyFont="1" applyFill="1" applyBorder="1" applyAlignment="1" applyProtection="1">
      <protection locked="0" hidden="1"/>
    </xf>
    <xf numFmtId="0" fontId="0" fillId="7" borderId="19" xfId="0" applyFont="1" applyFill="1" applyBorder="1" applyAlignment="1" applyProtection="1">
      <protection locked="0" hidden="1"/>
    </xf>
    <xf numFmtId="1" fontId="0" fillId="8" borderId="22" xfId="0" applyNumberFormat="1" applyFont="1" applyFill="1" applyBorder="1" applyAlignment="1" applyProtection="1">
      <protection locked="0" hidden="1"/>
    </xf>
    <xf numFmtId="1" fontId="0" fillId="8" borderId="24" xfId="0" applyNumberFormat="1" applyFont="1" applyFill="1" applyBorder="1" applyAlignment="1" applyProtection="1">
      <protection locked="0" hidden="1"/>
    </xf>
    <xf numFmtId="1" fontId="0" fillId="8" borderId="15" xfId="0" applyNumberFormat="1" applyFont="1" applyFill="1" applyBorder="1" applyAlignment="1" applyProtection="1">
      <protection locked="0" hidden="1"/>
    </xf>
    <xf numFmtId="1" fontId="0" fillId="8" borderId="18" xfId="0" applyNumberFormat="1" applyFont="1" applyFill="1" applyBorder="1" applyAlignment="1" applyProtection="1">
      <protection locked="0" hidden="1"/>
    </xf>
    <xf numFmtId="0" fontId="0" fillId="7" borderId="25" xfId="0" applyFont="1" applyFill="1" applyBorder="1" applyAlignment="1" applyProtection="1">
      <protection locked="0" hidden="1"/>
    </xf>
    <xf numFmtId="0" fontId="0" fillId="7" borderId="26" xfId="0" applyFont="1" applyFill="1" applyBorder="1" applyAlignment="1" applyProtection="1">
      <protection locked="0" hidden="1"/>
    </xf>
    <xf numFmtId="1" fontId="0" fillId="9" borderId="11" xfId="0" applyNumberFormat="1" applyFont="1" applyFill="1" applyBorder="1" applyAlignment="1" applyProtection="1">
      <protection locked="0" hidden="1"/>
    </xf>
    <xf numFmtId="1" fontId="0" fillId="9" borderId="15" xfId="0" applyNumberFormat="1" applyFont="1" applyFill="1" applyBorder="1" applyAlignment="1" applyProtection="1">
      <protection locked="0" hidden="1"/>
    </xf>
    <xf numFmtId="1" fontId="0" fillId="9" borderId="18" xfId="0" applyNumberFormat="1" applyFont="1" applyFill="1" applyBorder="1" applyAlignment="1" applyProtection="1">
      <protection locked="0" hidden="1"/>
    </xf>
    <xf numFmtId="1" fontId="0" fillId="10" borderId="11" xfId="0" applyNumberFormat="1" applyFont="1" applyFill="1" applyBorder="1" applyAlignment="1" applyProtection="1">
      <protection locked="0" hidden="1"/>
    </xf>
    <xf numFmtId="1" fontId="0" fillId="10" borderId="15" xfId="0" applyNumberFormat="1" applyFont="1" applyFill="1" applyBorder="1" applyAlignment="1" applyProtection="1">
      <protection locked="0" hidden="1"/>
    </xf>
    <xf numFmtId="1" fontId="0" fillId="10" borderId="18" xfId="0" applyNumberFormat="1" applyFont="1" applyFill="1" applyBorder="1" applyAlignment="1" applyProtection="1">
      <protection locked="0" hidden="1"/>
    </xf>
    <xf numFmtId="1" fontId="0" fillId="11" borderId="28" xfId="0" applyNumberFormat="1" applyFont="1" applyFill="1" applyBorder="1" applyAlignment="1" applyProtection="1">
      <protection locked="0" hidden="1"/>
    </xf>
    <xf numFmtId="1" fontId="0" fillId="11" borderId="15" xfId="0" applyNumberFormat="1" applyFont="1" applyFill="1" applyBorder="1" applyAlignment="1" applyProtection="1">
      <protection locked="0" hidden="1"/>
    </xf>
    <xf numFmtId="1" fontId="0" fillId="11" borderId="18" xfId="0" applyNumberFormat="1" applyFont="1" applyFill="1" applyBorder="1" applyAlignment="1" applyProtection="1">
      <protection locked="0" hidden="1"/>
    </xf>
    <xf numFmtId="1" fontId="0" fillId="12" borderId="22" xfId="0" applyNumberFormat="1" applyFont="1" applyFill="1" applyBorder="1" applyAlignment="1" applyProtection="1">
      <protection locked="0" hidden="1"/>
    </xf>
    <xf numFmtId="1" fontId="0" fillId="12" borderId="24" xfId="0" applyNumberFormat="1" applyFont="1" applyFill="1" applyBorder="1" applyAlignment="1" applyProtection="1">
      <protection locked="0" hidden="1"/>
    </xf>
    <xf numFmtId="1" fontId="0" fillId="12" borderId="15" xfId="0" applyNumberFormat="1" applyFont="1" applyFill="1" applyBorder="1" applyAlignment="1" applyProtection="1">
      <protection locked="0" hidden="1"/>
    </xf>
    <xf numFmtId="1" fontId="0" fillId="12" borderId="18" xfId="0" applyNumberFormat="1" applyFont="1" applyFill="1" applyBorder="1" applyAlignment="1" applyProtection="1">
      <protection locked="0" hidden="1"/>
    </xf>
    <xf numFmtId="1" fontId="0" fillId="13" borderId="22" xfId="0" applyNumberFormat="1" applyFont="1" applyFill="1" applyBorder="1" applyAlignment="1" applyProtection="1">
      <protection locked="0" hidden="1"/>
    </xf>
    <xf numFmtId="1" fontId="0" fillId="13" borderId="24" xfId="0" applyNumberFormat="1" applyFont="1" applyFill="1" applyBorder="1" applyAlignment="1" applyProtection="1">
      <protection locked="0" hidden="1"/>
    </xf>
    <xf numFmtId="1" fontId="0" fillId="13" borderId="15" xfId="0" applyNumberFormat="1" applyFont="1" applyFill="1" applyBorder="1" applyAlignment="1" applyProtection="1">
      <protection locked="0" hidden="1"/>
    </xf>
    <xf numFmtId="1" fontId="0" fillId="13" borderId="18" xfId="0" applyNumberFormat="1" applyFont="1" applyFill="1" applyBorder="1" applyAlignment="1" applyProtection="1">
      <protection locked="0" hidden="1"/>
    </xf>
    <xf numFmtId="1" fontId="0" fillId="14" borderId="22" xfId="0" applyNumberFormat="1" applyFont="1" applyFill="1" applyBorder="1" applyAlignment="1" applyProtection="1">
      <protection locked="0" hidden="1"/>
    </xf>
    <xf numFmtId="1" fontId="0" fillId="14" borderId="24" xfId="0" applyNumberFormat="1" applyFont="1" applyFill="1" applyBorder="1" applyAlignment="1" applyProtection="1">
      <protection locked="0" hidden="1"/>
    </xf>
    <xf numFmtId="1" fontId="0" fillId="14" borderId="15" xfId="0" applyNumberFormat="1" applyFont="1" applyFill="1" applyBorder="1" applyAlignment="1" applyProtection="1">
      <protection locked="0" hidden="1"/>
    </xf>
    <xf numFmtId="1" fontId="0" fillId="14" borderId="18" xfId="0" applyNumberFormat="1" applyFont="1" applyFill="1" applyBorder="1" applyAlignment="1" applyProtection="1">
      <protection locked="0" hidden="1"/>
    </xf>
    <xf numFmtId="1" fontId="0" fillId="6" borderId="14" xfId="0" applyNumberFormat="1" applyFont="1" applyFill="1" applyBorder="1" applyAlignment="1" applyProtection="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DBB6"/>
      <rgbColor rgb="FFAAAAAA"/>
      <rgbColor rgb="FFC9211E"/>
      <rgbColor rgb="FF2A6099"/>
      <rgbColor rgb="FFFFF2CC"/>
      <rgbColor rgb="FFFFFFFF"/>
      <rgbColor rgb="FFF2F2F2"/>
      <rgbColor rgb="FFFFCCCC"/>
      <rgbColor rgb="FFCDCFFF"/>
      <rgbColor rgb="FFFFE5FF"/>
      <rgbColor rgb="FFC5E0B4"/>
      <rgbColor rgb="FFFFBDBD"/>
      <rgbColor rgb="FFCCFF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tinyurl.com/yyaesnyb" TargetMode="External"/><Relationship Id="rId2" Type="http://schemas.openxmlformats.org/officeDocument/2006/relationships/hyperlink" Target="https://tinyurl.com/y6k7ducx" TargetMode="External"/><Relationship Id="rId1" Type="http://schemas.openxmlformats.org/officeDocument/2006/relationships/hyperlink" Target="https://tinyurl.com/y5slvf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election activeCell="D10" sqref="D10"/>
    </sheetView>
  </sheetViews>
  <sheetFormatPr baseColWidth="10" defaultColWidth="10" defaultRowHeight="13" customHeight="1" x14ac:dyDescent="0.15"/>
  <cols>
    <col min="1" max="1" width="2" customWidth="1"/>
    <col min="2" max="4" width="33.6640625" customWidth="1"/>
  </cols>
  <sheetData>
    <row r="3" spans="2:4" ht="50" customHeight="1" x14ac:dyDescent="0.2">
      <c r="B3" s="95" t="s">
        <v>0</v>
      </c>
      <c r="C3" s="96"/>
      <c r="D3" s="96"/>
    </row>
    <row r="7" spans="2:4" ht="18" x14ac:dyDescent="0.2">
      <c r="B7" s="1" t="s">
        <v>1</v>
      </c>
      <c r="C7" s="1" t="s">
        <v>2</v>
      </c>
      <c r="D7" s="1" t="s">
        <v>3</v>
      </c>
    </row>
    <row r="9" spans="2:4" ht="16" x14ac:dyDescent="0.2">
      <c r="B9" s="2" t="s">
        <v>4</v>
      </c>
      <c r="C9" s="2"/>
      <c r="D9" s="2"/>
    </row>
    <row r="10" spans="2:4" ht="16" x14ac:dyDescent="0.2">
      <c r="B10" s="3"/>
      <c r="C10" s="3" t="s">
        <v>5</v>
      </c>
      <c r="D10" s="4" t="s">
        <v>4</v>
      </c>
    </row>
  </sheetData>
  <mergeCells count="1">
    <mergeCell ref="B3:D3"/>
  </mergeCells>
  <hyperlinks>
    <hyperlink ref="D10" location="'Sheet1'!R1C1" display="Sheet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92"/>
  <sheetViews>
    <sheetView showGridLines="0" tabSelected="1" workbookViewId="0">
      <selection activeCell="E6" sqref="E6"/>
    </sheetView>
  </sheetViews>
  <sheetFormatPr baseColWidth="10" defaultColWidth="8.83203125" defaultRowHeight="12.75" customHeight="1" x14ac:dyDescent="0.15"/>
  <cols>
    <col min="1" max="1" width="35.1640625" style="5" customWidth="1"/>
    <col min="2" max="2" width="8.6640625" style="5" customWidth="1"/>
    <col min="3" max="3" width="63.83203125" style="5" customWidth="1"/>
    <col min="4" max="4" width="13.1640625" style="5" customWidth="1"/>
    <col min="5" max="5" width="24.1640625" style="5" customWidth="1"/>
    <col min="6" max="256" width="8.83203125" style="5" customWidth="1"/>
  </cols>
  <sheetData>
    <row r="1" spans="1:9" ht="42" customHeight="1" x14ac:dyDescent="0.6">
      <c r="A1" s="6"/>
      <c r="B1" s="7"/>
      <c r="C1" s="8" t="s">
        <v>6</v>
      </c>
      <c r="D1" s="7"/>
      <c r="E1" s="7"/>
      <c r="F1" s="7"/>
      <c r="G1" s="9"/>
      <c r="H1" s="10"/>
      <c r="I1" s="10"/>
    </row>
    <row r="2" spans="1:9" ht="41.25" customHeight="1" x14ac:dyDescent="0.25">
      <c r="A2" s="11"/>
      <c r="B2" s="12"/>
      <c r="C2" s="13" t="s">
        <v>7</v>
      </c>
      <c r="D2" s="12"/>
      <c r="E2" s="14" t="s">
        <v>8</v>
      </c>
      <c r="F2" s="15">
        <f>SUM(F6:F92)</f>
        <v>0</v>
      </c>
      <c r="G2" s="9"/>
      <c r="H2" s="10"/>
      <c r="I2" s="10"/>
    </row>
    <row r="3" spans="1:9" ht="30" customHeight="1" x14ac:dyDescent="0.15">
      <c r="A3" s="16" t="s">
        <v>9</v>
      </c>
      <c r="B3" s="17" t="s">
        <v>10</v>
      </c>
      <c r="C3" s="18" t="s">
        <v>11</v>
      </c>
      <c r="D3" s="18" t="s">
        <v>12</v>
      </c>
      <c r="E3" s="18" t="s">
        <v>13</v>
      </c>
      <c r="F3" s="18" t="s">
        <v>14</v>
      </c>
      <c r="G3" s="19"/>
      <c r="H3" s="10"/>
      <c r="I3" s="10"/>
    </row>
    <row r="4" spans="1:9" ht="14.25" customHeight="1" x14ac:dyDescent="0.15">
      <c r="A4" s="20"/>
      <c r="B4" s="21"/>
      <c r="C4" s="21"/>
      <c r="D4" s="21"/>
      <c r="E4" s="21"/>
      <c r="F4" s="21"/>
      <c r="G4" s="9"/>
      <c r="H4" s="10"/>
      <c r="I4" s="10"/>
    </row>
    <row r="5" spans="1:9" ht="25.25" customHeight="1" x14ac:dyDescent="0.15">
      <c r="A5" s="22"/>
      <c r="B5" s="23"/>
      <c r="C5" s="23"/>
      <c r="D5" s="23"/>
      <c r="E5" s="24" t="s">
        <v>15</v>
      </c>
      <c r="F5" s="25"/>
      <c r="G5" s="26"/>
      <c r="H5" s="10"/>
      <c r="I5" s="10"/>
    </row>
    <row r="6" spans="1:9" ht="15" customHeight="1" x14ac:dyDescent="0.2">
      <c r="A6" s="104" t="s">
        <v>16</v>
      </c>
      <c r="B6" s="27">
        <f>1</f>
        <v>1</v>
      </c>
      <c r="C6" s="28" t="s">
        <v>17</v>
      </c>
      <c r="D6" s="27">
        <v>5</v>
      </c>
      <c r="E6" s="149"/>
      <c r="F6" s="119">
        <f>IF(E6=23,5,0)</f>
        <v>0</v>
      </c>
      <c r="G6" s="26"/>
      <c r="H6" s="10"/>
      <c r="I6" s="10"/>
    </row>
    <row r="7" spans="1:9" ht="16.5" customHeight="1" x14ac:dyDescent="0.2">
      <c r="A7" s="105"/>
      <c r="B7" s="27">
        <f t="shared" ref="B7:B16" si="0">B6+1</f>
        <v>2</v>
      </c>
      <c r="C7" s="28" t="s">
        <v>18</v>
      </c>
      <c r="D7" s="27">
        <v>5</v>
      </c>
      <c r="E7" s="27"/>
      <c r="F7" s="119">
        <f>IF(E7=88,5,0)</f>
        <v>0</v>
      </c>
      <c r="G7" s="26"/>
      <c r="H7" s="10"/>
      <c r="I7" s="10"/>
    </row>
    <row r="8" spans="1:9" ht="16.5" customHeight="1" x14ac:dyDescent="0.2">
      <c r="A8" s="105"/>
      <c r="B8" s="27">
        <f t="shared" si="0"/>
        <v>3</v>
      </c>
      <c r="C8" s="28" t="s">
        <v>19</v>
      </c>
      <c r="D8" s="27">
        <v>5</v>
      </c>
      <c r="E8" s="27"/>
      <c r="F8" s="119">
        <f>IF(E8=3389,5,0)</f>
        <v>0</v>
      </c>
      <c r="G8" s="26"/>
      <c r="H8" s="10"/>
      <c r="I8" s="10"/>
    </row>
    <row r="9" spans="1:9" ht="16.5" customHeight="1" x14ac:dyDescent="0.2">
      <c r="A9" s="105"/>
      <c r="B9" s="27">
        <f t="shared" si="0"/>
        <v>4</v>
      </c>
      <c r="C9" s="28" t="s">
        <v>20</v>
      </c>
      <c r="D9" s="27">
        <v>5</v>
      </c>
      <c r="E9" s="27"/>
      <c r="F9" s="119">
        <f>IF(E9="imap",5,0)</f>
        <v>0</v>
      </c>
      <c r="G9" s="26"/>
      <c r="H9" s="10"/>
      <c r="I9" s="10"/>
    </row>
    <row r="10" spans="1:9" ht="16.5" customHeight="1" x14ac:dyDescent="0.2">
      <c r="A10" s="105"/>
      <c r="B10" s="27">
        <f t="shared" si="0"/>
        <v>5</v>
      </c>
      <c r="C10" s="28" t="s">
        <v>21</v>
      </c>
      <c r="D10" s="27">
        <v>5</v>
      </c>
      <c r="E10" s="27"/>
      <c r="F10" s="119">
        <f>IF(E10="pop3",5,0)</f>
        <v>0</v>
      </c>
      <c r="G10" s="26"/>
      <c r="H10" s="10"/>
      <c r="I10" s="10"/>
    </row>
    <row r="11" spans="1:9" ht="16.5" customHeight="1" x14ac:dyDescent="0.2">
      <c r="A11" s="105"/>
      <c r="B11" s="27">
        <f t="shared" si="0"/>
        <v>6</v>
      </c>
      <c r="C11" s="28" t="s">
        <v>22</v>
      </c>
      <c r="D11" s="27">
        <v>5</v>
      </c>
      <c r="E11" s="27"/>
      <c r="F11" s="119">
        <f>IF(E11=5353,5,0)</f>
        <v>0</v>
      </c>
      <c r="G11" s="26"/>
      <c r="H11" s="10"/>
      <c r="I11" s="10"/>
    </row>
    <row r="12" spans="1:9" ht="16.75" customHeight="1" x14ac:dyDescent="0.2">
      <c r="A12" s="105"/>
      <c r="B12" s="27">
        <f t="shared" si="0"/>
        <v>7</v>
      </c>
      <c r="C12" s="29" t="s">
        <v>23</v>
      </c>
      <c r="D12" s="27">
        <v>5</v>
      </c>
      <c r="E12" s="27"/>
      <c r="F12" s="119">
        <f>IF(E12=5601,5,0)</f>
        <v>0</v>
      </c>
      <c r="G12" s="26"/>
      <c r="H12" s="10"/>
      <c r="I12" s="30" t="s">
        <v>24</v>
      </c>
    </row>
    <row r="13" spans="1:9" ht="16.5" customHeight="1" x14ac:dyDescent="0.2">
      <c r="A13" s="105"/>
      <c r="B13" s="27">
        <f t="shared" si="0"/>
        <v>8</v>
      </c>
      <c r="C13" s="28" t="s">
        <v>25</v>
      </c>
      <c r="D13" s="27">
        <v>5</v>
      </c>
      <c r="E13" s="27"/>
      <c r="F13" s="119">
        <f>IF(E13=23399,5,0)</f>
        <v>0</v>
      </c>
      <c r="G13" s="26"/>
      <c r="H13" s="10"/>
      <c r="I13" s="10"/>
    </row>
    <row r="14" spans="1:9" ht="16.5" customHeight="1" x14ac:dyDescent="0.2">
      <c r="A14" s="105"/>
      <c r="B14" s="27">
        <f t="shared" si="0"/>
        <v>9</v>
      </c>
      <c r="C14" s="28" t="s">
        <v>26</v>
      </c>
      <c r="D14" s="27">
        <v>10</v>
      </c>
      <c r="E14" s="27"/>
      <c r="F14" s="119">
        <f>IF(E14=49151,10,0)</f>
        <v>0</v>
      </c>
      <c r="G14" s="26"/>
      <c r="H14" s="10"/>
      <c r="I14" s="10"/>
    </row>
    <row r="15" spans="1:9" ht="16.5" customHeight="1" x14ac:dyDescent="0.2">
      <c r="A15" s="105"/>
      <c r="B15" s="27">
        <f t="shared" si="0"/>
        <v>10</v>
      </c>
      <c r="C15" s="28" t="s">
        <v>27</v>
      </c>
      <c r="D15" s="27">
        <v>5</v>
      </c>
      <c r="E15" s="27"/>
      <c r="F15" s="119">
        <f>IF(E15=1807,5,0)</f>
        <v>0</v>
      </c>
      <c r="G15" s="26"/>
      <c r="H15" s="10"/>
      <c r="I15" s="10"/>
    </row>
    <row r="16" spans="1:9" ht="17" customHeight="1" x14ac:dyDescent="0.2">
      <c r="A16" s="105"/>
      <c r="B16" s="31">
        <f t="shared" si="0"/>
        <v>11</v>
      </c>
      <c r="C16" s="32" t="s">
        <v>28</v>
      </c>
      <c r="D16" s="31">
        <v>15</v>
      </c>
      <c r="E16" s="33"/>
      <c r="F16" s="120">
        <f>IF(E16=3074,15,0)</f>
        <v>0</v>
      </c>
      <c r="G16" s="26"/>
      <c r="H16" s="10"/>
      <c r="I16" s="10"/>
    </row>
    <row r="17" spans="1:9" ht="14.75" customHeight="1" x14ac:dyDescent="0.15">
      <c r="A17" s="34"/>
      <c r="B17" s="34"/>
      <c r="C17" s="35"/>
      <c r="D17" s="34"/>
      <c r="E17" s="36"/>
      <c r="F17" s="121"/>
      <c r="G17" s="10"/>
      <c r="H17" s="10"/>
      <c r="I17" s="10"/>
    </row>
    <row r="18" spans="1:9" ht="15.75" customHeight="1" x14ac:dyDescent="0.2">
      <c r="A18" s="101" t="s">
        <v>29</v>
      </c>
      <c r="B18" s="37"/>
      <c r="C18" s="38" t="s">
        <v>30</v>
      </c>
      <c r="D18" s="39"/>
      <c r="E18" s="39"/>
      <c r="F18" s="122"/>
      <c r="G18" s="26"/>
      <c r="H18" s="10"/>
      <c r="I18" s="10"/>
    </row>
    <row r="19" spans="1:9" ht="15.75" customHeight="1" x14ac:dyDescent="0.2">
      <c r="A19" s="102"/>
      <c r="B19" s="40"/>
      <c r="C19" s="41"/>
      <c r="D19" s="42"/>
      <c r="E19" s="42"/>
      <c r="F19" s="123"/>
      <c r="G19" s="26"/>
      <c r="H19" s="10"/>
      <c r="I19" s="10"/>
    </row>
    <row r="20" spans="1:9" ht="16.5" customHeight="1" x14ac:dyDescent="0.2">
      <c r="A20" s="103"/>
      <c r="B20" s="43">
        <f>B16+1</f>
        <v>12</v>
      </c>
      <c r="C20" s="44" t="s">
        <v>31</v>
      </c>
      <c r="D20" s="43">
        <v>5</v>
      </c>
      <c r="E20" s="43"/>
      <c r="F20" s="124">
        <f>IF(E20=6,5,0)</f>
        <v>0</v>
      </c>
      <c r="G20" s="26"/>
      <c r="H20" s="10"/>
      <c r="I20" s="10"/>
    </row>
    <row r="21" spans="1:9" ht="16.5" customHeight="1" x14ac:dyDescent="0.2">
      <c r="A21" s="103"/>
      <c r="B21" s="43">
        <f t="shared" ref="B21:B32" si="1">B20+1</f>
        <v>13</v>
      </c>
      <c r="C21" s="44" t="s">
        <v>32</v>
      </c>
      <c r="D21" s="43">
        <v>5</v>
      </c>
      <c r="E21" s="43"/>
      <c r="F21" s="124">
        <f>IF(E21=443,5,0)</f>
        <v>0</v>
      </c>
      <c r="G21" s="26"/>
      <c r="H21" s="10"/>
      <c r="I21" s="10"/>
    </row>
    <row r="22" spans="1:9" ht="16.5" customHeight="1" x14ac:dyDescent="0.2">
      <c r="A22" s="103"/>
      <c r="B22" s="43">
        <f t="shared" si="1"/>
        <v>14</v>
      </c>
      <c r="C22" s="44" t="s">
        <v>33</v>
      </c>
      <c r="D22" s="43">
        <v>5</v>
      </c>
      <c r="E22" s="43"/>
      <c r="F22" s="124">
        <f>IF(E22="10.0.2.15",5,0)</f>
        <v>0</v>
      </c>
      <c r="G22" s="26"/>
      <c r="H22" s="10"/>
      <c r="I22" s="10"/>
    </row>
    <row r="23" spans="1:9" ht="16.5" customHeight="1" x14ac:dyDescent="0.2">
      <c r="A23" s="103"/>
      <c r="B23" s="43">
        <f t="shared" si="1"/>
        <v>15</v>
      </c>
      <c r="C23" s="44" t="s">
        <v>34</v>
      </c>
      <c r="D23" s="43">
        <v>5</v>
      </c>
      <c r="E23" s="43"/>
      <c r="F23" s="124">
        <f>IF(E23="54.225.163.14",5,0)</f>
        <v>0</v>
      </c>
      <c r="G23" s="26"/>
      <c r="H23" s="10"/>
      <c r="I23" s="10"/>
    </row>
    <row r="24" spans="1:9" ht="16.5" customHeight="1" x14ac:dyDescent="0.2">
      <c r="A24" s="103"/>
      <c r="B24" s="43">
        <f t="shared" si="1"/>
        <v>16</v>
      </c>
      <c r="C24" s="44" t="s">
        <v>35</v>
      </c>
      <c r="D24" s="43">
        <v>8</v>
      </c>
      <c r="E24" s="43"/>
      <c r="F24" s="124">
        <f>IF(E24="08:00:27:1f:30:76",8,0)</f>
        <v>0</v>
      </c>
      <c r="G24" s="26"/>
      <c r="H24" s="10"/>
      <c r="I24" s="10"/>
    </row>
    <row r="25" spans="1:9" ht="16.5" customHeight="1" x14ac:dyDescent="0.2">
      <c r="A25" s="103"/>
      <c r="B25" s="43">
        <f t="shared" si="1"/>
        <v>17</v>
      </c>
      <c r="C25" s="44" t="s">
        <v>36</v>
      </c>
      <c r="D25" s="43">
        <v>11</v>
      </c>
      <c r="E25" s="43"/>
      <c r="F25" s="124">
        <f>IF(E25="tuesday",11,0)</f>
        <v>0</v>
      </c>
      <c r="G25" s="26"/>
      <c r="H25" s="10"/>
      <c r="I25" s="10"/>
    </row>
    <row r="26" spans="1:9" ht="16.5" customHeight="1" x14ac:dyDescent="0.2">
      <c r="A26" s="103"/>
      <c r="B26" s="43">
        <f t="shared" si="1"/>
        <v>18</v>
      </c>
      <c r="C26" s="44" t="s">
        <v>37</v>
      </c>
      <c r="D26" s="43">
        <v>5</v>
      </c>
      <c r="E26" s="43"/>
      <c r="F26" s="124">
        <f>IF(E26="52:54:00:12:35:02",5,0)</f>
        <v>0</v>
      </c>
      <c r="G26" s="26"/>
      <c r="H26" s="10"/>
      <c r="I26" s="10"/>
    </row>
    <row r="27" spans="1:9" ht="16.5" customHeight="1" x14ac:dyDescent="0.2">
      <c r="A27" s="103"/>
      <c r="B27" s="43">
        <f t="shared" si="1"/>
        <v>19</v>
      </c>
      <c r="C27" s="44" t="s">
        <v>38</v>
      </c>
      <c r="D27" s="43">
        <v>10</v>
      </c>
      <c r="E27" s="43"/>
      <c r="F27" s="124">
        <f>IF(E27="eee9e50bbd172cb3503b80946381a55b276d9d4a4a42559bdcdc1f1ba27b4541",10,0)</f>
        <v>0</v>
      </c>
      <c r="G27" s="26"/>
      <c r="H27" s="10"/>
      <c r="I27" s="10"/>
    </row>
    <row r="28" spans="1:9" ht="16.5" customHeight="1" x14ac:dyDescent="0.2">
      <c r="A28" s="103"/>
      <c r="B28" s="43">
        <f t="shared" si="1"/>
        <v>20</v>
      </c>
      <c r="C28" s="44" t="s">
        <v>39</v>
      </c>
      <c r="D28" s="43">
        <v>10</v>
      </c>
      <c r="E28" s="43"/>
      <c r="F28" s="124">
        <f>IF(E28="PSH",10,0)</f>
        <v>0</v>
      </c>
      <c r="G28" s="26"/>
      <c r="H28" s="10"/>
      <c r="I28" s="10"/>
    </row>
    <row r="29" spans="1:9" ht="16.5" customHeight="1" x14ac:dyDescent="0.2">
      <c r="A29" s="103"/>
      <c r="B29" s="43">
        <f t="shared" si="1"/>
        <v>21</v>
      </c>
      <c r="C29" s="44" t="s">
        <v>40</v>
      </c>
      <c r="D29" s="43">
        <v>20</v>
      </c>
      <c r="E29" s="43"/>
      <c r="F29" s="124">
        <f>IF(E29="tenet",20,0)</f>
        <v>0</v>
      </c>
      <c r="G29" s="26"/>
      <c r="H29" s="10"/>
      <c r="I29" s="10"/>
    </row>
    <row r="30" spans="1:9" ht="30.5" customHeight="1" x14ac:dyDescent="0.2">
      <c r="A30" s="103"/>
      <c r="B30" s="43">
        <f t="shared" si="1"/>
        <v>22</v>
      </c>
      <c r="C30" s="44" t="s">
        <v>41</v>
      </c>
      <c r="D30" s="43">
        <v>25</v>
      </c>
      <c r="E30" s="43"/>
      <c r="F30" s="124">
        <f>IF(E30=634,25,0)</f>
        <v>0</v>
      </c>
      <c r="G30" s="26"/>
      <c r="H30" s="10"/>
      <c r="I30" s="10"/>
    </row>
    <row r="31" spans="1:9" ht="30.5" customHeight="1" x14ac:dyDescent="0.2">
      <c r="A31" s="103"/>
      <c r="B31" s="43">
        <f t="shared" si="1"/>
        <v>23</v>
      </c>
      <c r="C31" s="44" t="s">
        <v>42</v>
      </c>
      <c r="D31" s="43">
        <v>25</v>
      </c>
      <c r="E31" s="43"/>
      <c r="F31" s="124">
        <f>IF(E31=1513,25,0)</f>
        <v>0</v>
      </c>
      <c r="G31" s="26"/>
      <c r="H31" s="10"/>
      <c r="I31" s="10"/>
    </row>
    <row r="32" spans="1:9" ht="31" customHeight="1" x14ac:dyDescent="0.2">
      <c r="A32" s="103"/>
      <c r="B32" s="45">
        <f t="shared" si="1"/>
        <v>24</v>
      </c>
      <c r="C32" s="46" t="s">
        <v>43</v>
      </c>
      <c r="D32" s="45">
        <v>25</v>
      </c>
      <c r="E32" s="45"/>
      <c r="F32" s="125">
        <f>IF(E32="warnerbros",25,0)</f>
        <v>0</v>
      </c>
      <c r="G32" s="26"/>
      <c r="H32" s="10"/>
      <c r="I32" s="10"/>
    </row>
    <row r="33" spans="1:9" ht="14.25" customHeight="1" x14ac:dyDescent="0.15">
      <c r="A33" s="47"/>
      <c r="B33" s="47"/>
      <c r="C33" s="48"/>
      <c r="D33" s="47"/>
      <c r="E33" s="48"/>
      <c r="F33" s="126"/>
      <c r="G33" s="10"/>
      <c r="H33" s="10"/>
      <c r="I33" s="10"/>
    </row>
    <row r="34" spans="1:9" ht="14.25" customHeight="1" x14ac:dyDescent="0.15">
      <c r="A34" s="49"/>
      <c r="B34" s="49"/>
      <c r="C34" s="50"/>
      <c r="D34" s="49"/>
      <c r="E34" s="50"/>
      <c r="F34" s="127"/>
      <c r="G34" s="10"/>
      <c r="H34" s="10"/>
      <c r="I34" s="10"/>
    </row>
    <row r="35" spans="1:9" ht="12.75" customHeight="1" x14ac:dyDescent="0.15">
      <c r="A35" s="97" t="s">
        <v>44</v>
      </c>
      <c r="B35" s="51"/>
      <c r="C35" s="52"/>
      <c r="D35" s="52"/>
      <c r="E35" s="52"/>
      <c r="F35" s="128"/>
      <c r="G35" s="26"/>
      <c r="H35" s="10"/>
      <c r="I35" s="10"/>
    </row>
    <row r="36" spans="1:9" ht="16.5" customHeight="1" x14ac:dyDescent="0.2">
      <c r="A36" s="98"/>
      <c r="B36" s="53">
        <f>B32+1</f>
        <v>25</v>
      </c>
      <c r="C36" s="54" t="s">
        <v>45</v>
      </c>
      <c r="D36" s="53">
        <v>1</v>
      </c>
      <c r="E36" s="53"/>
      <c r="F36" s="129">
        <f>IF(E36=256,1,0)</f>
        <v>0</v>
      </c>
      <c r="G36" s="26"/>
      <c r="H36" s="10"/>
      <c r="I36" s="10"/>
    </row>
    <row r="37" spans="1:9" ht="30.5" customHeight="1" x14ac:dyDescent="0.2">
      <c r="A37" s="98"/>
      <c r="B37" s="53">
        <f t="shared" ref="B37:B45" si="2">B36+1</f>
        <v>26</v>
      </c>
      <c r="C37" s="54" t="s">
        <v>46</v>
      </c>
      <c r="D37" s="53">
        <v>5</v>
      </c>
      <c r="E37" s="53"/>
      <c r="F37" s="129">
        <f>IF(E37="beetlejuice",5,0)</f>
        <v>0</v>
      </c>
      <c r="G37" s="26"/>
      <c r="H37" s="10"/>
      <c r="I37" s="10"/>
    </row>
    <row r="38" spans="1:9" ht="16.5" customHeight="1" x14ac:dyDescent="0.2">
      <c r="A38" s="98"/>
      <c r="B38" s="53">
        <f t="shared" si="2"/>
        <v>27</v>
      </c>
      <c r="C38" s="54" t="s">
        <v>47</v>
      </c>
      <c r="D38" s="53">
        <v>5</v>
      </c>
      <c r="E38" s="53"/>
      <c r="F38" s="129">
        <f>IF(E38=20,5,0)</f>
        <v>0</v>
      </c>
      <c r="G38" s="26"/>
      <c r="H38" s="10"/>
      <c r="I38" s="10"/>
    </row>
    <row r="39" spans="1:9" ht="16.5" customHeight="1" x14ac:dyDescent="0.2">
      <c r="A39" s="98"/>
      <c r="B39" s="53">
        <f t="shared" si="2"/>
        <v>28</v>
      </c>
      <c r="C39" s="54" t="s">
        <v>48</v>
      </c>
      <c r="D39" s="53">
        <v>10</v>
      </c>
      <c r="E39" s="53"/>
      <c r="F39" s="129">
        <f>IF(E39="elf",10,0)</f>
        <v>0</v>
      </c>
      <c r="G39" s="26"/>
      <c r="H39" s="10"/>
      <c r="I39" s="10"/>
    </row>
    <row r="40" spans="1:9" ht="16.5" customHeight="1" x14ac:dyDescent="0.2">
      <c r="A40" s="98"/>
      <c r="B40" s="53">
        <f t="shared" si="2"/>
        <v>29</v>
      </c>
      <c r="C40" s="54" t="s">
        <v>49</v>
      </c>
      <c r="D40" s="53">
        <v>5</v>
      </c>
      <c r="E40" s="53"/>
      <c r="F40" s="129">
        <f>IF(E40="41.42.0.32",5,0)</f>
        <v>0</v>
      </c>
      <c r="G40" s="26"/>
      <c r="H40" s="10"/>
      <c r="I40" s="10"/>
    </row>
    <row r="41" spans="1:9" ht="44.5" customHeight="1" x14ac:dyDescent="0.2">
      <c r="A41" s="98"/>
      <c r="B41" s="53">
        <f t="shared" si="2"/>
        <v>30</v>
      </c>
      <c r="C41" s="54" t="s">
        <v>50</v>
      </c>
      <c r="D41" s="53">
        <v>10</v>
      </c>
      <c r="E41" s="53"/>
      <c r="F41" s="129">
        <f>IF(E41="41.16.32.76",10,0)</f>
        <v>0</v>
      </c>
      <c r="G41" s="26"/>
      <c r="H41" s="10"/>
      <c r="I41" s="10"/>
    </row>
    <row r="42" spans="1:9" ht="16.5" customHeight="1" x14ac:dyDescent="0.2">
      <c r="A42" s="98"/>
      <c r="B42" s="53">
        <f t="shared" si="2"/>
        <v>31</v>
      </c>
      <c r="C42" s="54" t="s">
        <v>51</v>
      </c>
      <c r="D42" s="53">
        <v>15</v>
      </c>
      <c r="E42" s="53"/>
      <c r="F42" s="129">
        <f>IF(E42="za",15,0)</f>
        <v>0</v>
      </c>
      <c r="G42" s="26"/>
      <c r="H42" s="10"/>
      <c r="I42" s="10"/>
    </row>
    <row r="43" spans="1:9" ht="16.5" customHeight="1" x14ac:dyDescent="0.2">
      <c r="A43" s="98"/>
      <c r="B43" s="53">
        <f t="shared" si="2"/>
        <v>32</v>
      </c>
      <c r="C43" s="54" t="s">
        <v>52</v>
      </c>
      <c r="D43" s="53">
        <v>10</v>
      </c>
      <c r="E43" s="53"/>
      <c r="F43" s="129">
        <f>IF(E43="192.168.63.255",10,0)</f>
        <v>0</v>
      </c>
      <c r="G43" s="26"/>
      <c r="H43" s="10"/>
      <c r="I43" s="10"/>
    </row>
    <row r="44" spans="1:9" ht="16.5" customHeight="1" x14ac:dyDescent="0.2">
      <c r="A44" s="98"/>
      <c r="B44" s="53">
        <f t="shared" si="2"/>
        <v>33</v>
      </c>
      <c r="C44" s="54" t="s">
        <v>53</v>
      </c>
      <c r="D44" s="53">
        <v>5</v>
      </c>
      <c r="E44" s="53"/>
      <c r="F44" s="129">
        <f>IF(E44="classless",5,0)</f>
        <v>0</v>
      </c>
      <c r="G44" s="26"/>
      <c r="H44" s="10"/>
      <c r="I44" s="10"/>
    </row>
    <row r="45" spans="1:9" ht="17" customHeight="1" x14ac:dyDescent="0.2">
      <c r="A45" s="98"/>
      <c r="B45" s="55">
        <f t="shared" si="2"/>
        <v>34</v>
      </c>
      <c r="C45" s="56" t="s">
        <v>54</v>
      </c>
      <c r="D45" s="55">
        <v>5</v>
      </c>
      <c r="E45" s="55"/>
      <c r="F45" s="130">
        <f>IF(E45="scottsdale",5,0)</f>
        <v>0</v>
      </c>
      <c r="G45" s="26"/>
      <c r="H45" s="10"/>
      <c r="I45" s="10"/>
    </row>
    <row r="46" spans="1:9" ht="14.75" customHeight="1" x14ac:dyDescent="0.15">
      <c r="A46" s="34"/>
      <c r="B46" s="34"/>
      <c r="C46" s="35"/>
      <c r="D46" s="34"/>
      <c r="E46" s="35"/>
      <c r="F46" s="121"/>
      <c r="G46" s="10"/>
      <c r="H46" s="10"/>
      <c r="I46" s="10"/>
    </row>
    <row r="47" spans="1:9" ht="12.75" customHeight="1" x14ac:dyDescent="0.15">
      <c r="A47" s="114" t="s">
        <v>55</v>
      </c>
      <c r="B47" s="57"/>
      <c r="C47" s="58"/>
      <c r="D47" s="58"/>
      <c r="E47" s="58"/>
      <c r="F47" s="131"/>
      <c r="G47" s="26"/>
      <c r="H47" s="10"/>
      <c r="I47" s="10"/>
    </row>
    <row r="48" spans="1:9" ht="16.5" customHeight="1" x14ac:dyDescent="0.2">
      <c r="A48" s="115"/>
      <c r="B48" s="59">
        <f>B45+1</f>
        <v>35</v>
      </c>
      <c r="C48" s="60" t="s">
        <v>56</v>
      </c>
      <c r="D48" s="59">
        <v>5</v>
      </c>
      <c r="E48" s="59"/>
      <c r="F48" s="132">
        <f>IF(E48="transport",5,0)</f>
        <v>0</v>
      </c>
      <c r="G48" s="26"/>
      <c r="H48" s="10"/>
      <c r="I48" s="10"/>
    </row>
    <row r="49" spans="1:9" ht="16.5" customHeight="1" x14ac:dyDescent="0.2">
      <c r="A49" s="115"/>
      <c r="B49" s="59">
        <f t="shared" ref="B49:B55" si="3">B48+1</f>
        <v>36</v>
      </c>
      <c r="C49" s="60" t="s">
        <v>57</v>
      </c>
      <c r="D49" s="59">
        <v>5</v>
      </c>
      <c r="E49" s="59"/>
      <c r="F49" s="132">
        <f>IF(E49="physical",5,0)</f>
        <v>0</v>
      </c>
      <c r="G49" s="26"/>
      <c r="H49" s="10"/>
      <c r="I49" s="10"/>
    </row>
    <row r="50" spans="1:9" ht="16.5" customHeight="1" x14ac:dyDescent="0.2">
      <c r="A50" s="115"/>
      <c r="B50" s="59">
        <f t="shared" si="3"/>
        <v>37</v>
      </c>
      <c r="C50" s="60" t="s">
        <v>58</v>
      </c>
      <c r="D50" s="59">
        <v>5</v>
      </c>
      <c r="E50" s="59"/>
      <c r="F50" s="132">
        <f>IF(E50="presentation",5,0)</f>
        <v>0</v>
      </c>
      <c r="G50" s="26"/>
      <c r="H50" s="10"/>
      <c r="I50" s="10"/>
    </row>
    <row r="51" spans="1:9" ht="16.5" customHeight="1" x14ac:dyDescent="0.2">
      <c r="A51" s="115"/>
      <c r="B51" s="59">
        <f t="shared" si="3"/>
        <v>38</v>
      </c>
      <c r="C51" s="60" t="s">
        <v>59</v>
      </c>
      <c r="D51" s="59">
        <v>5</v>
      </c>
      <c r="E51" s="59"/>
      <c r="F51" s="132">
        <f>IF(E51=2,5,0)</f>
        <v>0</v>
      </c>
      <c r="G51" s="26"/>
      <c r="H51" s="10"/>
      <c r="I51" s="10"/>
    </row>
    <row r="52" spans="1:9" ht="16.5" customHeight="1" x14ac:dyDescent="0.2">
      <c r="A52" s="115"/>
      <c r="B52" s="59">
        <f t="shared" si="3"/>
        <v>39</v>
      </c>
      <c r="C52" s="60" t="s">
        <v>60</v>
      </c>
      <c r="D52" s="59">
        <v>5</v>
      </c>
      <c r="E52" s="59"/>
      <c r="F52" s="132">
        <f>IF(E52="frame",5,0)</f>
        <v>0</v>
      </c>
      <c r="G52" s="26"/>
      <c r="H52" s="10"/>
      <c r="I52" s="10"/>
    </row>
    <row r="53" spans="1:9" ht="16.5" customHeight="1" x14ac:dyDescent="0.2">
      <c r="A53" s="115"/>
      <c r="B53" s="59">
        <f t="shared" si="3"/>
        <v>40</v>
      </c>
      <c r="C53" s="60" t="s">
        <v>61</v>
      </c>
      <c r="D53" s="59">
        <v>5</v>
      </c>
      <c r="E53" s="59"/>
      <c r="F53" s="132">
        <f>IF(E53=5,5,0)</f>
        <v>0</v>
      </c>
      <c r="G53" s="26"/>
      <c r="H53" s="10"/>
      <c r="I53" s="10"/>
    </row>
    <row r="54" spans="1:9" ht="16.5" customHeight="1" x14ac:dyDescent="0.2">
      <c r="A54" s="115"/>
      <c r="B54" s="59">
        <f t="shared" si="3"/>
        <v>41</v>
      </c>
      <c r="C54" s="60" t="s">
        <v>62</v>
      </c>
      <c r="D54" s="59">
        <v>5</v>
      </c>
      <c r="E54" s="59"/>
      <c r="F54" s="132">
        <f>IF(E54=2,5,0)</f>
        <v>0</v>
      </c>
      <c r="G54" s="26"/>
      <c r="H54" s="10"/>
      <c r="I54" s="10"/>
    </row>
    <row r="55" spans="1:9" ht="17" customHeight="1" x14ac:dyDescent="0.2">
      <c r="A55" s="115"/>
      <c r="B55" s="61">
        <f t="shared" si="3"/>
        <v>42</v>
      </c>
      <c r="C55" s="62" t="s">
        <v>63</v>
      </c>
      <c r="D55" s="61">
        <v>10</v>
      </c>
      <c r="E55" s="61"/>
      <c r="F55" s="133">
        <f>IF(E55="donut",10,0)</f>
        <v>0</v>
      </c>
      <c r="G55" s="26"/>
      <c r="H55" s="10"/>
      <c r="I55" s="10"/>
    </row>
    <row r="56" spans="1:9" ht="14.25" customHeight="1" x14ac:dyDescent="0.15">
      <c r="A56" s="47"/>
      <c r="B56" s="47"/>
      <c r="C56" s="48"/>
      <c r="D56" s="47"/>
      <c r="E56" s="48"/>
      <c r="F56" s="126"/>
      <c r="G56" s="10"/>
      <c r="H56" s="10"/>
      <c r="I56" s="10"/>
    </row>
    <row r="57" spans="1:9" ht="14.25" customHeight="1" x14ac:dyDescent="0.15">
      <c r="A57" s="49"/>
      <c r="B57" s="49"/>
      <c r="C57" s="50"/>
      <c r="D57" s="49"/>
      <c r="E57" s="50"/>
      <c r="F57" s="127"/>
      <c r="G57" s="10"/>
      <c r="H57" s="10"/>
      <c r="I57" s="10"/>
    </row>
    <row r="58" spans="1:9" ht="12.75" customHeight="1" x14ac:dyDescent="0.15">
      <c r="A58" s="112" t="s">
        <v>64</v>
      </c>
      <c r="B58" s="63"/>
      <c r="C58" s="63"/>
      <c r="D58" s="63"/>
      <c r="E58" s="63"/>
      <c r="F58" s="134"/>
      <c r="G58" s="26"/>
      <c r="H58" s="10"/>
      <c r="I58" s="10"/>
    </row>
    <row r="59" spans="1:9" ht="15" customHeight="1" x14ac:dyDescent="0.2">
      <c r="A59" s="113"/>
      <c r="B59" s="64">
        <f>B55+1</f>
        <v>43</v>
      </c>
      <c r="C59" s="65" t="s">
        <v>65</v>
      </c>
      <c r="D59" s="64">
        <v>5</v>
      </c>
      <c r="E59" s="64"/>
      <c r="F59" s="135">
        <f>IF(E59=1983,5,0)</f>
        <v>0</v>
      </c>
      <c r="G59" s="26"/>
      <c r="H59" s="10"/>
      <c r="I59" s="10"/>
    </row>
    <row r="60" spans="1:9" ht="15" customHeight="1" x14ac:dyDescent="0.2">
      <c r="A60" s="113"/>
      <c r="B60" s="64">
        <f>B59+1</f>
        <v>44</v>
      </c>
      <c r="C60" s="65" t="s">
        <v>66</v>
      </c>
      <c r="D60" s="64">
        <v>5</v>
      </c>
      <c r="E60" s="64"/>
      <c r="F60" s="135">
        <f>IF(E60="bsd",5,0)</f>
        <v>0</v>
      </c>
      <c r="G60" s="26"/>
      <c r="H60" s="10"/>
      <c r="I60" s="10"/>
    </row>
    <row r="61" spans="1:9" ht="30.5" customHeight="1" x14ac:dyDescent="0.2">
      <c r="A61" s="113"/>
      <c r="B61" s="64">
        <f>B60+1</f>
        <v>45</v>
      </c>
      <c r="C61" s="65" t="s">
        <v>67</v>
      </c>
      <c r="D61" s="64">
        <v>5</v>
      </c>
      <c r="E61" s="64"/>
      <c r="F61" s="135">
        <f>IF(E61="q",5,0)</f>
        <v>0</v>
      </c>
      <c r="G61" s="26"/>
      <c r="H61" s="10"/>
      <c r="I61" s="10"/>
    </row>
    <row r="62" spans="1:9" ht="15" customHeight="1" x14ac:dyDescent="0.2">
      <c r="A62" s="113"/>
      <c r="B62" s="64">
        <f>B61+1</f>
        <v>46</v>
      </c>
      <c r="C62" s="65" t="s">
        <v>68</v>
      </c>
      <c r="D62" s="64">
        <v>5</v>
      </c>
      <c r="E62" s="64"/>
      <c r="F62" s="135">
        <f>IF(E62="jacobson",5,0)</f>
        <v>0</v>
      </c>
      <c r="G62" s="26"/>
      <c r="H62" s="10"/>
      <c r="I62" s="10"/>
    </row>
    <row r="63" spans="1:9" ht="30.5" customHeight="1" x14ac:dyDescent="0.2">
      <c r="A63" s="113"/>
      <c r="B63" s="64">
        <f>B62+1</f>
        <v>47</v>
      </c>
      <c r="C63" s="65" t="s">
        <v>69</v>
      </c>
      <c r="D63" s="64">
        <v>5</v>
      </c>
      <c r="E63" s="64"/>
      <c r="F63" s="135">
        <f>IF(E63="n",5,0)</f>
        <v>0</v>
      </c>
      <c r="G63" s="26"/>
      <c r="H63" s="10"/>
      <c r="I63" s="10"/>
    </row>
    <row r="64" spans="1:9" ht="31" customHeight="1" x14ac:dyDescent="0.2">
      <c r="A64" s="113"/>
      <c r="B64" s="66">
        <f>B63+1</f>
        <v>48</v>
      </c>
      <c r="C64" s="67" t="s">
        <v>70</v>
      </c>
      <c r="D64" s="66">
        <v>5</v>
      </c>
      <c r="E64" s="66"/>
      <c r="F64" s="136">
        <f>IF(E64="hop",5,0)</f>
        <v>0</v>
      </c>
      <c r="G64" s="26"/>
      <c r="H64" s="10"/>
      <c r="I64" s="10"/>
    </row>
    <row r="65" spans="1:9" ht="14.25" customHeight="1" x14ac:dyDescent="0.15">
      <c r="A65" s="47"/>
      <c r="B65" s="47"/>
      <c r="C65" s="48"/>
      <c r="D65" s="47"/>
      <c r="E65" s="48"/>
      <c r="F65" s="126"/>
      <c r="G65" s="10"/>
      <c r="H65" s="10"/>
      <c r="I65" s="10"/>
    </row>
    <row r="66" spans="1:9" ht="14.25" customHeight="1" x14ac:dyDescent="0.15">
      <c r="A66" s="49"/>
      <c r="B66" s="49"/>
      <c r="C66" s="50"/>
      <c r="D66" s="49"/>
      <c r="E66" s="50"/>
      <c r="F66" s="127"/>
      <c r="G66" s="10"/>
      <c r="H66" s="10"/>
      <c r="I66" s="10"/>
    </row>
    <row r="67" spans="1:9" ht="15.75" customHeight="1" x14ac:dyDescent="0.2">
      <c r="A67" s="109" t="s">
        <v>71</v>
      </c>
      <c r="B67" s="68"/>
      <c r="C67" s="69" t="s">
        <v>72</v>
      </c>
      <c r="D67" s="70"/>
      <c r="E67" s="70"/>
      <c r="F67" s="137"/>
      <c r="G67" s="26"/>
      <c r="H67" s="10"/>
      <c r="I67" s="10"/>
    </row>
    <row r="68" spans="1:9" ht="14.5" customHeight="1" x14ac:dyDescent="0.15">
      <c r="A68" s="110"/>
      <c r="B68" s="71"/>
      <c r="C68" s="72"/>
      <c r="D68" s="73"/>
      <c r="E68" s="73"/>
      <c r="F68" s="138"/>
      <c r="G68" s="26"/>
      <c r="H68" s="10"/>
      <c r="I68" s="10"/>
    </row>
    <row r="69" spans="1:9" ht="44.5" customHeight="1" x14ac:dyDescent="0.2">
      <c r="A69" s="111"/>
      <c r="B69" s="74">
        <f>B64+1</f>
        <v>49</v>
      </c>
      <c r="C69" s="75" t="s">
        <v>73</v>
      </c>
      <c r="D69" s="74">
        <v>10</v>
      </c>
      <c r="E69" s="74"/>
      <c r="F69" s="139">
        <f>IF(E69="62:33:73:31:6D",10,0)</f>
        <v>0</v>
      </c>
      <c r="G69" s="26"/>
      <c r="H69" s="10"/>
      <c r="I69" s="10"/>
    </row>
    <row r="70" spans="1:9" ht="30.5" customHeight="1" x14ac:dyDescent="0.2">
      <c r="A70" s="111"/>
      <c r="B70" s="74">
        <f t="shared" ref="B70:B76" si="4">B69+1</f>
        <v>50</v>
      </c>
      <c r="C70" s="75" t="s">
        <v>74</v>
      </c>
      <c r="D70" s="74">
        <v>15</v>
      </c>
      <c r="E70" s="74"/>
      <c r="F70" s="139">
        <f>IF(E70=86,15,0)</f>
        <v>0</v>
      </c>
      <c r="G70" s="26"/>
      <c r="H70" s="10"/>
      <c r="I70" s="10"/>
    </row>
    <row r="71" spans="1:9" ht="16.5" customHeight="1" x14ac:dyDescent="0.2">
      <c r="A71" s="111"/>
      <c r="B71" s="74">
        <f t="shared" si="4"/>
        <v>51</v>
      </c>
      <c r="C71" s="75" t="s">
        <v>75</v>
      </c>
      <c r="D71" s="74">
        <v>10</v>
      </c>
      <c r="E71" s="74"/>
      <c r="F71" s="139">
        <f>IF(E71=198,10,0)</f>
        <v>0</v>
      </c>
      <c r="G71" s="26"/>
      <c r="H71" s="10"/>
      <c r="I71" s="10"/>
    </row>
    <row r="72" spans="1:9" ht="30.5" customHeight="1" x14ac:dyDescent="0.2">
      <c r="A72" s="111"/>
      <c r="B72" s="74">
        <f t="shared" si="4"/>
        <v>52</v>
      </c>
      <c r="C72" s="75" t="s">
        <v>76</v>
      </c>
      <c r="D72" s="74">
        <v>10</v>
      </c>
      <c r="E72" s="74"/>
      <c r="F72" s="139">
        <f>IF(E72="192.168.1.54",10,0)</f>
        <v>0</v>
      </c>
      <c r="G72" s="26"/>
      <c r="H72" s="10"/>
      <c r="I72" s="10"/>
    </row>
    <row r="73" spans="1:9" ht="16.5" customHeight="1" x14ac:dyDescent="0.2">
      <c r="A73" s="111"/>
      <c r="B73" s="74">
        <f t="shared" si="4"/>
        <v>53</v>
      </c>
      <c r="C73" s="75" t="s">
        <v>77</v>
      </c>
      <c r="D73" s="74">
        <v>10</v>
      </c>
      <c r="E73" s="74"/>
      <c r="F73" s="139">
        <f>IF(E73="gameofpwners",10,0)</f>
        <v>0</v>
      </c>
      <c r="G73" s="26"/>
      <c r="H73" s="10"/>
      <c r="I73" s="10"/>
    </row>
    <row r="74" spans="1:9" ht="44.5" customHeight="1" x14ac:dyDescent="0.2">
      <c r="A74" s="111"/>
      <c r="B74" s="74">
        <f t="shared" si="4"/>
        <v>54</v>
      </c>
      <c r="C74" s="75" t="s">
        <v>78</v>
      </c>
      <c r="D74" s="74">
        <v>15</v>
      </c>
      <c r="E74" s="74"/>
      <c r="F74" s="139">
        <f>IF(E74="london",15,0)</f>
        <v>0</v>
      </c>
      <c r="G74" s="26"/>
      <c r="H74" s="10"/>
      <c r="I74" s="10"/>
    </row>
    <row r="75" spans="1:9" ht="30.5" customHeight="1" x14ac:dyDescent="0.2">
      <c r="A75" s="111"/>
      <c r="B75" s="74">
        <f t="shared" si="4"/>
        <v>55</v>
      </c>
      <c r="C75" s="75" t="s">
        <v>79</v>
      </c>
      <c r="D75" s="74">
        <v>10</v>
      </c>
      <c r="E75" s="74"/>
      <c r="F75" s="139">
        <f>IF(E75=32,10,0)</f>
        <v>0</v>
      </c>
      <c r="G75" s="26"/>
      <c r="H75" s="10"/>
      <c r="I75" s="10"/>
    </row>
    <row r="76" spans="1:9" ht="31" customHeight="1" x14ac:dyDescent="0.2">
      <c r="A76" s="111"/>
      <c r="B76" s="76">
        <f t="shared" si="4"/>
        <v>56</v>
      </c>
      <c r="C76" s="77" t="s">
        <v>80</v>
      </c>
      <c r="D76" s="76">
        <v>15</v>
      </c>
      <c r="E76" s="76"/>
      <c r="F76" s="140">
        <f>IF(E76=3506,15,0)</f>
        <v>0</v>
      </c>
      <c r="G76" s="26"/>
      <c r="H76" s="10"/>
      <c r="I76" s="10"/>
    </row>
    <row r="77" spans="1:9" ht="14.25" customHeight="1" x14ac:dyDescent="0.15">
      <c r="A77" s="47"/>
      <c r="B77" s="47"/>
      <c r="C77" s="48"/>
      <c r="D77" s="47"/>
      <c r="E77" s="48"/>
      <c r="F77" s="126"/>
      <c r="G77" s="10"/>
      <c r="H77" s="10"/>
      <c r="I77" s="10"/>
    </row>
    <row r="78" spans="1:9" ht="14.25" customHeight="1" x14ac:dyDescent="0.15">
      <c r="A78" s="49"/>
      <c r="B78" s="49"/>
      <c r="C78" s="50"/>
      <c r="D78" s="49"/>
      <c r="E78" s="50"/>
      <c r="F78" s="127"/>
      <c r="G78" s="10"/>
      <c r="H78" s="10"/>
      <c r="I78" s="10"/>
    </row>
    <row r="79" spans="1:9" ht="15.75" customHeight="1" x14ac:dyDescent="0.2">
      <c r="A79" s="116" t="s">
        <v>81</v>
      </c>
      <c r="B79" s="78" t="s">
        <v>24</v>
      </c>
      <c r="C79" s="79" t="s">
        <v>82</v>
      </c>
      <c r="D79" s="80"/>
      <c r="E79" s="80"/>
      <c r="F79" s="141"/>
      <c r="G79" s="26"/>
      <c r="H79" s="10"/>
      <c r="I79" s="10"/>
    </row>
    <row r="80" spans="1:9" ht="16.5" customHeight="1" x14ac:dyDescent="0.2">
      <c r="A80" s="117"/>
      <c r="B80" s="81"/>
      <c r="C80" s="82"/>
      <c r="D80" s="81"/>
      <c r="E80" s="81"/>
      <c r="F80" s="142"/>
      <c r="G80" s="26"/>
      <c r="H80" s="10"/>
      <c r="I80" s="10"/>
    </row>
    <row r="81" spans="1:9" ht="16.5" customHeight="1" x14ac:dyDescent="0.2">
      <c r="A81" s="118"/>
      <c r="B81" s="83">
        <v>57</v>
      </c>
      <c r="C81" s="84" t="s">
        <v>83</v>
      </c>
      <c r="D81" s="83">
        <v>5</v>
      </c>
      <c r="E81" s="83"/>
      <c r="F81" s="143">
        <f>IF(E81=144,5,0)</f>
        <v>0</v>
      </c>
      <c r="G81" s="26"/>
      <c r="H81" s="10"/>
      <c r="I81" s="10"/>
    </row>
    <row r="82" spans="1:9" ht="16.5" customHeight="1" x14ac:dyDescent="0.2">
      <c r="A82" s="118"/>
      <c r="B82" s="83">
        <v>58</v>
      </c>
      <c r="C82" s="84" t="s">
        <v>84</v>
      </c>
      <c r="D82" s="83">
        <v>5</v>
      </c>
      <c r="E82" s="83"/>
      <c r="F82" s="143">
        <f>IF(E82=301,5,0)</f>
        <v>0</v>
      </c>
      <c r="G82" s="26"/>
      <c r="H82" s="10"/>
      <c r="I82" s="10"/>
    </row>
    <row r="83" spans="1:9" ht="30.5" customHeight="1" x14ac:dyDescent="0.2">
      <c r="A83" s="118"/>
      <c r="B83" s="83">
        <v>59</v>
      </c>
      <c r="C83" s="84" t="s">
        <v>85</v>
      </c>
      <c r="D83" s="83">
        <v>5</v>
      </c>
      <c r="E83" s="83"/>
      <c r="F83" s="143">
        <f>IF(E83="rocky",5,0)</f>
        <v>0</v>
      </c>
      <c r="G83" s="26"/>
      <c r="H83" s="10"/>
      <c r="I83" s="10"/>
    </row>
    <row r="84" spans="1:9" ht="31" customHeight="1" x14ac:dyDescent="0.2">
      <c r="A84" s="118"/>
      <c r="B84" s="85">
        <v>60</v>
      </c>
      <c r="C84" s="86" t="s">
        <v>86</v>
      </c>
      <c r="D84" s="85">
        <v>10</v>
      </c>
      <c r="E84" s="85"/>
      <c r="F84" s="144">
        <f>IF(E84="rocky.design",10,0)</f>
        <v>0</v>
      </c>
      <c r="G84" s="26"/>
      <c r="H84" s="10"/>
      <c r="I84" s="10"/>
    </row>
    <row r="85" spans="1:9" ht="14.25" customHeight="1" x14ac:dyDescent="0.15">
      <c r="A85" s="47"/>
      <c r="B85" s="47"/>
      <c r="C85" s="48"/>
      <c r="D85" s="47"/>
      <c r="E85" s="48"/>
      <c r="F85" s="126"/>
      <c r="G85" s="10"/>
      <c r="H85" s="10"/>
      <c r="I85" s="10"/>
    </row>
    <row r="86" spans="1:9" ht="14.25" customHeight="1" x14ac:dyDescent="0.15">
      <c r="A86" s="49"/>
      <c r="B86" s="49"/>
      <c r="C86" s="50"/>
      <c r="D86" s="49"/>
      <c r="E86" s="50"/>
      <c r="F86" s="127"/>
      <c r="G86" s="10"/>
      <c r="H86" s="10"/>
      <c r="I86" s="10"/>
    </row>
    <row r="87" spans="1:9" ht="12.75" customHeight="1" x14ac:dyDescent="0.15">
      <c r="A87" s="106" t="s">
        <v>87</v>
      </c>
      <c r="B87" s="87"/>
      <c r="C87" s="99" t="s">
        <v>88</v>
      </c>
      <c r="D87" s="87"/>
      <c r="E87" s="87"/>
      <c r="F87" s="145"/>
      <c r="G87" s="26"/>
      <c r="H87" s="10"/>
      <c r="I87" s="10"/>
    </row>
    <row r="88" spans="1:9" ht="13.75" customHeight="1" x14ac:dyDescent="0.15">
      <c r="A88" s="107"/>
      <c r="B88" s="88"/>
      <c r="C88" s="100"/>
      <c r="D88" s="88"/>
      <c r="E88" s="88"/>
      <c r="F88" s="146"/>
      <c r="G88" s="26"/>
      <c r="H88" s="10"/>
      <c r="I88" s="10"/>
    </row>
    <row r="89" spans="1:9" ht="35.75" customHeight="1" x14ac:dyDescent="0.15">
      <c r="A89" s="108"/>
      <c r="B89" s="89">
        <v>61</v>
      </c>
      <c r="C89" s="90" t="s">
        <v>89</v>
      </c>
      <c r="D89" s="89">
        <v>20</v>
      </c>
      <c r="E89" s="89"/>
      <c r="F89" s="147">
        <f>IF(E89="255.254.0.0",20,0)</f>
        <v>0</v>
      </c>
      <c r="G89" s="26"/>
      <c r="H89" s="10"/>
      <c r="I89" s="10"/>
    </row>
    <row r="90" spans="1:9" ht="57.75" customHeight="1" x14ac:dyDescent="0.15">
      <c r="A90" s="108"/>
      <c r="B90" s="89">
        <v>62</v>
      </c>
      <c r="C90" s="91" t="s">
        <v>90</v>
      </c>
      <c r="D90" s="89">
        <v>20</v>
      </c>
      <c r="E90" s="89"/>
      <c r="F90" s="147">
        <f>IF(E90=607,20,0)</f>
        <v>0</v>
      </c>
      <c r="G90" s="26"/>
      <c r="H90" s="10"/>
      <c r="I90" s="10"/>
    </row>
    <row r="91" spans="1:9" ht="46.75" customHeight="1" x14ac:dyDescent="0.15">
      <c r="A91" s="108"/>
      <c r="B91" s="89">
        <v>63</v>
      </c>
      <c r="C91" s="90" t="s">
        <v>91</v>
      </c>
      <c r="D91" s="89">
        <v>20</v>
      </c>
      <c r="E91" s="92"/>
      <c r="F91" s="147">
        <f>IF(E91=1600,20,0)</f>
        <v>0</v>
      </c>
      <c r="G91" s="26"/>
      <c r="H91" s="10"/>
      <c r="I91" s="10"/>
    </row>
    <row r="92" spans="1:9" ht="36.25" customHeight="1" x14ac:dyDescent="0.15">
      <c r="A92" s="108"/>
      <c r="B92" s="93">
        <v>64</v>
      </c>
      <c r="C92" s="94" t="s">
        <v>92</v>
      </c>
      <c r="D92" s="93">
        <v>45</v>
      </c>
      <c r="E92" s="93"/>
      <c r="F92" s="148">
        <f>IF(E92=153,45,0)</f>
        <v>0</v>
      </c>
      <c r="G92" s="26"/>
      <c r="H92" s="10"/>
      <c r="I92" s="10"/>
    </row>
  </sheetData>
  <sheetProtection algorithmName="SHA-512" hashValue="iTo9XDAF41mRGkbmhONpIXIxPa35e2Gu8DNHYn+/C6HEQA93GsuTIa9aUfRnrhTuGeR8cyvtJJEbRCaRPKZ7xg==" saltValue="A1bbyddIHQljKqEEW5TUjg==" spinCount="100000" sheet="1" scenarios="1"/>
  <mergeCells count="9">
    <mergeCell ref="A35:A45"/>
    <mergeCell ref="C87:C88"/>
    <mergeCell ref="A18:A32"/>
    <mergeCell ref="A6:A16"/>
    <mergeCell ref="A87:A92"/>
    <mergeCell ref="A67:A76"/>
    <mergeCell ref="A58:A64"/>
    <mergeCell ref="A47:A55"/>
    <mergeCell ref="A79:A84"/>
  </mergeCells>
  <hyperlinks>
    <hyperlink ref="C18" r:id="rId1" xr:uid="{00000000-0004-0000-0100-000000000000}"/>
    <hyperlink ref="C67" r:id="rId2" xr:uid="{00000000-0004-0000-0100-000001000000}"/>
    <hyperlink ref="C79" r:id="rId3" xr:uid="{00000000-0004-0000-0100-000002000000}"/>
  </hyperlinks>
  <pageMargins left="0.78749999999999998" right="0.78749999999999998" top="1.0249999999999999" bottom="1.0249999999999999" header="0.78749999999999998" footer="0.78749999999999998"/>
  <pageSetup orientation="portrait"/>
  <headerFooter>
    <oddHeader>&amp;C&amp;"Arial,Regular"&amp;10&amp;K000000Sheet1</oddHeader>
    <oddFooter>&amp;C&amp;"Arial,Regular"&amp;10&amp;K000000Page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Export 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2021-09-16T22:46:47Z</dcterms:modified>
</cp:coreProperties>
</file>