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urcetin/Documents/Bootcamp_Data_Analyst/Github_HW/01-Excel/Starter_Code/"/>
    </mc:Choice>
  </mc:AlternateContent>
  <xr:revisionPtr revIDLastSave="0" documentId="13_ncr:1_{D49468F7-F887-4144-89BF-D310389B09E1}" xr6:coauthVersionLast="47" xr6:coauthVersionMax="47" xr10:uidLastSave="{00000000-0000-0000-0000-000000000000}"/>
  <bookViews>
    <workbookView xWindow="0" yWindow="0" windowWidth="35840" windowHeight="22400" activeTab="5" xr2:uid="{00000000-000D-0000-FFFF-FFFF00000000}"/>
  </bookViews>
  <sheets>
    <sheet name="Crowdfunding" sheetId="1" r:id="rId1"/>
    <sheet name="PTable_1" sheetId="2" r:id="rId2"/>
    <sheet name="Ptable_2" sheetId="5" r:id="rId3"/>
    <sheet name="Ptable_3" sheetId="12" r:id="rId4"/>
    <sheet name="Crowdfunding Goal Analysis" sheetId="9" r:id="rId5"/>
    <sheet name="Backers Data" sheetId="10" r:id="rId6"/>
  </sheets>
  <definedNames>
    <definedName name="_xlnm._FilterDatabase" localSheetId="5" hidden="1">'Backers Data'!$A$1:$E$566</definedName>
    <definedName name="_xlnm._FilterDatabase" localSheetId="0" hidden="1">Crowdfunding!$A$1:$T$1001</definedName>
    <definedName name="_xlchart.v1.0" hidden="1">'Backers Data'!$A$2:$A$566</definedName>
    <definedName name="_xlchart.v1.1" hidden="1">'Backers Data'!$B$1</definedName>
    <definedName name="_xlchart.v1.10" hidden="1">'Backers Data'!$A$2:$A$566</definedName>
    <definedName name="_xlchart.v1.11" hidden="1">'Backers Data'!$B$1</definedName>
    <definedName name="_xlchart.v1.12" hidden="1">'Backers Data'!$B$2:$B$566</definedName>
    <definedName name="_xlchart.v1.13" hidden="1">'Backers Data'!$C$1</definedName>
    <definedName name="_xlchart.v1.14" hidden="1">'Backers Data'!$C$2:$C$566</definedName>
    <definedName name="_xlchart.v1.15" hidden="1">'Backers Data'!$D$1</definedName>
    <definedName name="_xlchart.v1.16" hidden="1">'Backers Data'!$D$2:$D$566</definedName>
    <definedName name="_xlchart.v1.17" hidden="1">'Backers Data'!$E$1</definedName>
    <definedName name="_xlchart.v1.18" hidden="1">'Backers Data'!$E$2:$E$566</definedName>
    <definedName name="_xlchart.v1.19" hidden="1">'Backers Data'!$A$2:$A$566</definedName>
    <definedName name="_xlchart.v1.2" hidden="1">'Backers Data'!$B$2:$B$566</definedName>
    <definedName name="_xlchart.v1.20" hidden="1">'Backers Data'!$B$1</definedName>
    <definedName name="_xlchart.v1.21" hidden="1">'Backers Data'!$B$2:$B$566</definedName>
    <definedName name="_xlchart.v1.22" hidden="1">'Backers Data'!$C$1</definedName>
    <definedName name="_xlchart.v1.23" hidden="1">'Backers Data'!$C$2:$C$566</definedName>
    <definedName name="_xlchart.v1.24" hidden="1">'Backers Data'!$D$1</definedName>
    <definedName name="_xlchart.v1.25" hidden="1">'Backers Data'!$D$2:$D$566</definedName>
    <definedName name="_xlchart.v1.26" hidden="1">'Backers Data'!$E$1</definedName>
    <definedName name="_xlchart.v1.27" hidden="1">'Backers Data'!$E$2:$E$566</definedName>
    <definedName name="_xlchart.v1.28" hidden="1">'Backers Data'!$A$2:$A$566</definedName>
    <definedName name="_xlchart.v1.29" hidden="1">'Backers Data'!$B$1</definedName>
    <definedName name="_xlchart.v1.3" hidden="1">'Backers Data'!$E$1</definedName>
    <definedName name="_xlchart.v1.30" hidden="1">'Backers Data'!$B$2:$B$566</definedName>
    <definedName name="_xlchart.v1.31" hidden="1">'Backers Data'!$C$1</definedName>
    <definedName name="_xlchart.v1.32" hidden="1">'Backers Data'!$C$2:$C$566</definedName>
    <definedName name="_xlchart.v1.33" hidden="1">'Backers Data'!$D$1</definedName>
    <definedName name="_xlchart.v1.34" hidden="1">'Backers Data'!$D$2:$D$566</definedName>
    <definedName name="_xlchart.v1.35" hidden="1">'Backers Data'!$E$1</definedName>
    <definedName name="_xlchart.v1.36" hidden="1">'Backers Data'!$E$2:$E$566</definedName>
    <definedName name="_xlchart.v1.37" hidden="1">'Backers Data'!$A$2:$A$566</definedName>
    <definedName name="_xlchart.v1.38" hidden="1">'Backers Data'!$B$1</definedName>
    <definedName name="_xlchart.v1.39" hidden="1">'Backers Data'!$B$2:$B$566</definedName>
    <definedName name="_xlchart.v1.4" hidden="1">'Backers Data'!$E$2:$E$566</definedName>
    <definedName name="_xlchart.v1.40" hidden="1">'Backers Data'!$C$1</definedName>
    <definedName name="_xlchart.v1.41" hidden="1">'Backers Data'!$C$2:$C$566</definedName>
    <definedName name="_xlchart.v1.42" hidden="1">'Backers Data'!$D$1</definedName>
    <definedName name="_xlchart.v1.43" hidden="1">'Backers Data'!$D$2:$D$566</definedName>
    <definedName name="_xlchart.v1.44" hidden="1">'Backers Data'!$E$1</definedName>
    <definedName name="_xlchart.v1.45" hidden="1">'Backers Data'!$E$2:$E$566</definedName>
    <definedName name="_xlchart.v1.46" hidden="1">'Backers Data'!$A$2:$A$566</definedName>
    <definedName name="_xlchart.v1.47" hidden="1">'Backers Data'!$B$1</definedName>
    <definedName name="_xlchart.v1.48" hidden="1">'Backers Data'!$B$2:$B$566</definedName>
    <definedName name="_xlchart.v1.49" hidden="1">'Backers Data'!$C$1</definedName>
    <definedName name="_xlchart.v1.5" hidden="1">'Backers Data'!$A$2:$A$566</definedName>
    <definedName name="_xlchart.v1.50" hidden="1">'Backers Data'!$C$2:$C$566</definedName>
    <definedName name="_xlchart.v1.51" hidden="1">'Backers Data'!$D$1</definedName>
    <definedName name="_xlchart.v1.52" hidden="1">'Backers Data'!$D$2:$D$566</definedName>
    <definedName name="_xlchart.v1.53" hidden="1">'Backers Data'!$E$1</definedName>
    <definedName name="_xlchart.v1.54" hidden="1">'Backers Data'!$E$2:$E$566</definedName>
    <definedName name="_xlchart.v1.55" hidden="1">'Backers Data'!$A$2:$A$566</definedName>
    <definedName name="_xlchart.v1.56" hidden="1">'Backers Data'!$B$1</definedName>
    <definedName name="_xlchart.v1.57" hidden="1">'Backers Data'!$B$2:$B$566</definedName>
    <definedName name="_xlchart.v1.58" hidden="1">'Backers Data'!$C$1</definedName>
    <definedName name="_xlchart.v1.59" hidden="1">'Backers Data'!$C$2:$C$566</definedName>
    <definedName name="_xlchart.v1.6" hidden="1">'Backers Data'!$B$1</definedName>
    <definedName name="_xlchart.v1.60" hidden="1">'Backers Data'!$D$1</definedName>
    <definedName name="_xlchart.v1.61" hidden="1">'Backers Data'!$D$2:$D$566</definedName>
    <definedName name="_xlchart.v1.62" hidden="1">'Backers Data'!$E$1</definedName>
    <definedName name="_xlchart.v1.63" hidden="1">'Backers Data'!$E$2:$E$566</definedName>
    <definedName name="_xlchart.v1.64" hidden="1">'Backers Data'!$A$2:$A$566</definedName>
    <definedName name="_xlchart.v1.65" hidden="1">'Backers Data'!$B$1</definedName>
    <definedName name="_xlchart.v1.66" hidden="1">'Backers Data'!$B$2:$B$566</definedName>
    <definedName name="_xlchart.v1.67" hidden="1">'Backers Data'!$C$1</definedName>
    <definedName name="_xlchart.v1.68" hidden="1">'Backers Data'!$C$2:$C$566</definedName>
    <definedName name="_xlchart.v1.69" hidden="1">'Backers Data'!$D$1</definedName>
    <definedName name="_xlchart.v1.7" hidden="1">'Backers Data'!$B$2:$B$566</definedName>
    <definedName name="_xlchart.v1.70" hidden="1">'Backers Data'!$D$2:$D$566</definedName>
    <definedName name="_xlchart.v1.71" hidden="1">'Backers Data'!$E$1</definedName>
    <definedName name="_xlchart.v1.72" hidden="1">'Backers Data'!$E$2:$E$566</definedName>
    <definedName name="_xlchart.v1.8" hidden="1">'Backers Data'!$E$1</definedName>
    <definedName name="_xlchart.v1.9" hidden="1">'Backers Data'!$E$2:$E$566</definedName>
  </definedNames>
  <calcPr calcId="191029"/>
  <pivotCaches>
    <pivotCache cacheId="12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0" l="1"/>
  <c r="H7" i="10"/>
  <c r="I6" i="10"/>
  <c r="H6" i="10"/>
  <c r="I5" i="10"/>
  <c r="H5" i="10"/>
  <c r="I4" i="10"/>
  <c r="H4" i="10"/>
  <c r="I3" i="10"/>
  <c r="H3" i="10"/>
  <c r="I2" i="10"/>
  <c r="H2" i="10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B8" i="9"/>
  <c r="B7" i="9"/>
  <c r="B6" i="9"/>
  <c r="E6" i="9" s="1"/>
  <c r="B5" i="9"/>
  <c r="B4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5" i="9" l="1"/>
  <c r="E9" i="9"/>
  <c r="H9" i="9" s="1"/>
  <c r="E10" i="9"/>
  <c r="E7" i="9"/>
  <c r="E3" i="9"/>
  <c r="F3" i="9" s="1"/>
  <c r="G10" i="9"/>
  <c r="E8" i="9"/>
  <c r="G8" i="9" s="1"/>
  <c r="H3" i="9"/>
  <c r="H5" i="9"/>
  <c r="G5" i="9"/>
  <c r="E4" i="9"/>
  <c r="H4" i="9" s="1"/>
  <c r="H6" i="9"/>
  <c r="G3" i="9"/>
  <c r="H7" i="9"/>
  <c r="H8" i="9"/>
  <c r="H2" i="9"/>
  <c r="G6" i="9"/>
  <c r="H10" i="9"/>
  <c r="G7" i="9"/>
  <c r="G9" i="9"/>
  <c r="E2" i="9"/>
  <c r="G2" i="9" s="1"/>
  <c r="F10" i="9"/>
  <c r="E13" i="9"/>
  <c r="F13" i="9" s="1"/>
  <c r="F9" i="9"/>
  <c r="E12" i="9"/>
  <c r="F12" i="9" s="1"/>
  <c r="F8" i="9"/>
  <c r="E11" i="9"/>
  <c r="H11" i="9" s="1"/>
  <c r="F7" i="9"/>
  <c r="F6" i="9"/>
  <c r="F5" i="9"/>
  <c r="F4" i="9"/>
  <c r="F2" i="9" l="1"/>
  <c r="G4" i="9"/>
  <c r="G13" i="9"/>
  <c r="G11" i="9"/>
  <c r="G12" i="9"/>
  <c r="H13" i="9"/>
  <c r="F11" i="9"/>
  <c r="H12" i="9"/>
</calcChain>
</file>

<file path=xl/sharedStrings.xml><?xml version="1.0" encoding="utf-8"?>
<sst xmlns="http://schemas.openxmlformats.org/spreadsheetml/2006/main" count="7060" uniqueCount="2118">
  <si>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</si>
  <si>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</si>
  <si>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</si>
  <si>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</si>
  <si>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</si>
  <si>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</si>
  <si>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</si>
  <si>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</si>
  <si>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</si>
  <si>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</si>
  <si>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</si>
  <si>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</si>
  <si>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</si>
  <si>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</si>
  <si>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</si>
  <si>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</si>
  <si>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</si>
  <si>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</si>
  <si>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</si>
  <si>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</si>
  <si>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</si>
  <si>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</si>
  <si>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</si>
  <si>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</si>
  <si>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</si>
  <si>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</si>
  <si>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</si>
  <si>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</si>
  <si>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</si>
  <si>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</si>
  <si>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</si>
  <si>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</si>
  <si>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</si>
  <si>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</si>
  <si>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</si>
  <si>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</si>
  <si>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</si>
  <si>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</si>
  <si>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</si>
  <si>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</si>
  <si>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</si>
  <si>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</si>
  <si>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</si>
  <si>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</si>
  <si>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</si>
  <si>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</si>
  <si>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</si>
  <si>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</si>
  <si>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</si>
  <si>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</si>
  <si>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</si>
  <si>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</si>
  <si>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</si>
  <si>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</si>
  <si>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</si>
  <si>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</si>
  <si>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</si>
  <si>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</si>
  <si>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</si>
  <si>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</si>
  <si>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</si>
  <si>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</si>
  <si>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</si>
  <si>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</si>
  <si>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</si>
  <si>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</si>
  <si>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</si>
  <si>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</si>
  <si>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</si>
  <si>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</si>
  <si>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</si>
  <si>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</si>
  <si>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</si>
  <si>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</si>
  <si>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</si>
  <si>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</si>
  <si>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</si>
  <si>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</si>
  <si>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</si>
  <si>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</si>
  <si>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</si>
  <si>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</si>
  <si>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</si>
  <si>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</si>
  <si>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</si>
  <si>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</si>
  <si>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</si>
  <si>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</si>
  <si>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</si>
  <si>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</si>
  <si>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</si>
  <si>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</si>
  <si>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</si>
  <si>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</si>
  <si>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</si>
  <si>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</si>
  <si>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</si>
  <si>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</si>
  <si>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</si>
  <si>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</si>
  <si>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</si>
  <si>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</si>
  <si>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</si>
  <si>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</si>
  <si>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</si>
  <si>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</si>
  <si>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</si>
  <si>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</si>
  <si>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</si>
  <si>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</si>
  <si>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</si>
  <si>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</si>
  <si>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</si>
  <si>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</si>
  <si>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</si>
  <si>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</si>
  <si>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</si>
  <si>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</si>
  <si>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</si>
  <si>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</si>
  <si>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</si>
  <si>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</si>
  <si>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</si>
  <si>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</si>
  <si>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</si>
  <si>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</si>
  <si>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</si>
  <si>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</si>
  <si>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</si>
  <si>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</si>
  <si>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</si>
  <si>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</si>
  <si>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</si>
  <si>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</si>
  <si>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</si>
  <si>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</si>
  <si>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</si>
  <si>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</si>
  <si>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</si>
  <si>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</si>
  <si>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</si>
  <si>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</si>
  <si>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</si>
  <si>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</si>
  <si>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</si>
  <si>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</si>
  <si>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</si>
  <si>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</si>
  <si>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</si>
  <si>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</si>
  <si>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</si>
  <si>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</si>
  <si>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</si>
  <si>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</si>
  <si>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</si>
  <si>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</si>
  <si>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</si>
  <si>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</si>
  <si>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</si>
  <si>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</si>
  <si>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</si>
  <si>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</si>
  <si>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</si>
  <si>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</si>
  <si>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</si>
  <si>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</si>
  <si>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</si>
  <si>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</si>
  <si>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</si>
  <si>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</si>
  <si>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</si>
  <si>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</si>
  <si>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</si>
  <si>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</si>
  <si>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</si>
  <si>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</si>
  <si>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</si>
  <si>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</si>
  <si>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</si>
  <si>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</si>
  <si>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</si>
  <si>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</si>
  <si>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</si>
  <si>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</si>
  <si>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</si>
  <si>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</si>
  <si>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</si>
  <si>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</si>
  <si>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</si>
  <si>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</si>
  <si>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</si>
  <si>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</si>
  <si>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</si>
  <si>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</si>
  <si>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</si>
  <si>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</si>
  <si>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</si>
  <si>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</si>
  <si>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</si>
  <si>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</si>
  <si>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</si>
  <si>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</si>
  <si>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</si>
  <si>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</si>
  <si>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</si>
  <si>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</si>
  <si>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</si>
  <si>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</si>
  <si>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</si>
  <si>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</si>
  <si>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</si>
  <si>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</si>
  <si>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</si>
  <si>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</si>
  <si>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</si>
  <si>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</si>
  <si>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</si>
  <si>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</si>
  <si>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</si>
  <si>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</si>
  <si>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</si>
  <si>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</si>
  <si>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</si>
  <si>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</si>
  <si>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</si>
  <si>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</si>
  <si>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</si>
  <si>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</si>
  <si>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</si>
  <si>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</si>
  <si>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</si>
  <si>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</si>
  <si>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</si>
  <si>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</si>
  <si>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</si>
  <si>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</si>
  <si>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</si>
  <si>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</si>
  <si>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</si>
  <si>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</si>
  <si>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</si>
  <si>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</si>
  <si>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</si>
  <si>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</si>
  <si>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</si>
  <si>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</si>
  <si>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</si>
  <si>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</si>
  <si>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</si>
  <si>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</si>
  <si>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</si>
  <si>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</si>
  <si>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</si>
  <si>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</si>
  <si>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</si>
  <si>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</si>
  <si>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</si>
  <si>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</si>
  <si>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</si>
  <si>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</si>
  <si>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</si>
  <si>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</si>
  <si>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</si>
  <si>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</si>
  <si>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</si>
  <si>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</si>
  <si>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</si>
  <si>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</si>
  <si>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</si>
  <si>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</si>
  <si>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</si>
  <si>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</si>
  <si>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</si>
  <si>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</si>
  <si>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</si>
  <si>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</si>
  <si>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</si>
  <si>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</si>
  <si>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</si>
  <si>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</si>
  <si>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</si>
  <si>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</si>
  <si>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</si>
  <si>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</si>
  <si>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</si>
  <si>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</si>
  <si>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</si>
  <si>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</si>
  <si>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</si>
  <si>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</si>
  <si>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</si>
  <si>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</si>
  <si>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</si>
  <si>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</si>
  <si>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</si>
  <si>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</si>
  <si>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</si>
  <si>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</si>
  <si>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</si>
  <si>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</si>
  <si>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</si>
  <si>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</si>
  <si>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</si>
  <si>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</si>
  <si>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</si>
  <si>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</si>
  <si>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</si>
  <si>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</si>
  <si>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</si>
  <si>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</si>
  <si>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</si>
  <si>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</si>
  <si>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</si>
  <si>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</si>
  <si>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</si>
  <si>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</si>
  <si>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</si>
  <si>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</si>
  <si>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</si>
  <si>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</si>
  <si>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</si>
  <si>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</si>
  <si>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</si>
  <si>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</si>
  <si>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</si>
  <si>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</si>
  <si>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</si>
  <si>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</si>
  <si>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</si>
  <si>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</si>
  <si>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</si>
  <si>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</si>
  <si>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</si>
  <si>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</si>
  <si>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</si>
  <si>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</si>
  <si>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</si>
  <si>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</si>
  <si>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</si>
  <si>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</si>
  <si>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</si>
  <si>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</si>
  <si>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</si>
  <si>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</si>
  <si>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</si>
  <si>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</si>
  <si>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</si>
  <si>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</si>
  <si>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</si>
  <si>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</si>
  <si>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</si>
  <si>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</si>
  <si>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</si>
  <si>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</si>
  <si>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</si>
  <si>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</si>
  <si>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</si>
  <si>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</si>
  <si>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</si>
  <si>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</si>
  <si>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</si>
  <si>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</si>
  <si>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</si>
  <si>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</si>
  <si>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</si>
  <si>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</si>
  <si>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</si>
  <si>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</si>
  <si>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</si>
  <si>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</si>
  <si>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</si>
  <si>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</si>
  <si>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</si>
  <si>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</si>
  <si>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</si>
  <si>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</si>
  <si>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</si>
  <si>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</si>
  <si>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</si>
  <si>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</si>
  <si>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</si>
  <si>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</si>
  <si>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</si>
  <si>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</si>
  <si>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</si>
  <si>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</si>
  <si>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</si>
  <si>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</si>
  <si>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</si>
  <si>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</si>
  <si>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</si>
  <si>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</si>
  <si>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</si>
  <si>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</si>
  <si>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</si>
  <si>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</si>
  <si>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</si>
  <si>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</si>
  <si>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</si>
  <si>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</si>
  <si>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</si>
  <si>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</si>
  <si>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</si>
  <si>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</si>
  <si>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</si>
  <si>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</si>
  <si>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</si>
  <si>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</si>
  <si>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</si>
  <si>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</si>
  <si>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</si>
  <si>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</si>
  <si>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</si>
  <si>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</si>
  <si>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</si>
  <si>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</si>
  <si>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</si>
  <si>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</si>
  <si>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</si>
  <si>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</si>
  <si>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</si>
  <si>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</si>
  <si>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</si>
  <si>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</si>
  <si>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</si>
  <si>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</si>
  <si>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</si>
  <si>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</si>
  <si>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</si>
  <si>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</si>
  <si>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</si>
  <si>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</si>
  <si>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</si>
  <si>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</si>
  <si>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</si>
  <si>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</si>
  <si>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</si>
  <si>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</si>
  <si>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</si>
  <si>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</si>
  <si>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</si>
  <si>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</si>
  <si>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</si>
  <si>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</si>
  <si>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</si>
  <si>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</si>
  <si>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</si>
  <si>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</si>
  <si>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</si>
  <si>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</si>
  <si>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</si>
  <si>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</si>
  <si>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</si>
  <si>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</si>
  <si>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</si>
  <si>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</si>
  <si>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</si>
  <si>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</si>
  <si>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</si>
  <si>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</si>
  <si>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</si>
  <si>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</si>
  <si>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</si>
  <si>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</si>
  <si>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</si>
  <si>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</si>
  <si>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</si>
  <si>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</si>
  <si>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</si>
  <si>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</si>
  <si>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</si>
  <si>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</si>
  <si>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</si>
  <si>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</si>
  <si>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</si>
  <si>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</si>
  <si>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</si>
  <si>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</si>
  <si>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</si>
  <si>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</si>
  <si>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</si>
  <si>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</si>
  <si>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</si>
  <si>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</si>
  <si>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</si>
  <si>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</si>
  <si>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</si>
  <si>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</si>
  <si>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</si>
  <si>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</si>
  <si>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</si>
  <si>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</si>
  <si>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</si>
  <si>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</si>
  <si>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</si>
  <si>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</si>
  <si>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</si>
  <si>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</si>
  <si>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</si>
  <si>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</si>
  <si>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</si>
  <si>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</si>
  <si>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</si>
  <si>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</si>
  <si>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</si>
  <si>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</si>
  <si>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</si>
  <si>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</si>
  <si>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</si>
  <si>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</si>
  <si>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</si>
  <si>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</si>
  <si>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</si>
  <si>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</si>
  <si>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</si>
  <si>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</si>
  <si>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</si>
  <si>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</si>
  <si>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</si>
  <si>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</si>
  <si>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</si>
  <si>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</si>
  <si>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</si>
  <si>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</si>
  <si>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</si>
  <si>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</si>
  <si>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</si>
  <si>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</si>
  <si>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</si>
  <si>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</si>
  <si>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</si>
  <si>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</si>
  <si>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</si>
  <si>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</si>
  <si>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</si>
  <si>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</si>
  <si>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</si>
  <si>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</si>
  <si>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</si>
  <si>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</si>
  <si>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</si>
  <si>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</si>
  <si>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</si>
  <si>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</si>
  <si>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</si>
  <si>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</si>
  <si>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</si>
  <si>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</si>
  <si>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</si>
  <si>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</si>
  <si>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</si>
  <si>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</si>
  <si>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</si>
  <si>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</si>
  <si>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</si>
  <si>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</si>
  <si>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</si>
  <si>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</si>
  <si>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</si>
  <si>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</si>
  <si>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</si>
  <si>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</si>
  <si>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</si>
  <si>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</si>
  <si>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</si>
  <si>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</si>
  <si>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</si>
  <si>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</si>
  <si>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</si>
  <si>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</si>
  <si>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</si>
  <si>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</si>
  <si>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</si>
  <si>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</si>
  <si>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</si>
  <si>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</si>
  <si>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</si>
  <si>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</si>
  <si>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</si>
  <si>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</si>
  <si>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</si>
  <si>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</si>
  <si>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</si>
  <si>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</si>
  <si>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</si>
  <si>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</si>
  <si>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</si>
  <si>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</si>
  <si>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</si>
  <si>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</si>
  <si>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</si>
  <si>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</si>
  <si>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</si>
  <si>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</si>
  <si>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</si>
  <si>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</si>
  <si>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</si>
  <si>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</si>
  <si>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</si>
  <si>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</si>
  <si>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</si>
  <si>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</si>
  <si>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</si>
  <si>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</si>
  <si>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</si>
  <si>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</si>
  <si>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</si>
  <si>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</si>
  <si>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</si>
  <si>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</si>
  <si>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</si>
  <si>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</si>
  <si>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</si>
  <si>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</si>
  <si>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</si>
  <si>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</si>
  <si>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</si>
  <si>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</si>
  <si>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</si>
  <si>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</si>
  <si>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</si>
  <si>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</si>
  <si>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</si>
  <si>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</si>
  <si>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</si>
  <si>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</si>
  <si>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</si>
  <si>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</si>
  <si>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</si>
  <si>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</si>
  <si>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</si>
  <si>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</si>
  <si>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</si>
  <si>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</si>
  <si>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</si>
  <si>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</si>
  <si>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</si>
  <si>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</si>
  <si>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</si>
  <si>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</si>
  <si>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</si>
  <si>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</si>
  <si>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</si>
  <si>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</si>
  <si>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</si>
  <si>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</si>
  <si>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</si>
  <si>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</si>
  <si>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</si>
  <si>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</si>
  <si>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</si>
  <si>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</si>
  <si>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</si>
  <si>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</si>
  <si>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</si>
  <si>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</si>
  <si>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</si>
  <si>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</si>
  <si>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</si>
  <si>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</si>
  <si>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</si>
  <si>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</si>
  <si>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</si>
  <si>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</si>
  <si>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</si>
  <si>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</si>
  <si>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</si>
  <si>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</si>
  <si>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</si>
  <si>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</si>
  <si>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</si>
  <si>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</si>
  <si>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</si>
  <si>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</si>
  <si>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</si>
  <si>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</si>
  <si>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</si>
  <si>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</si>
  <si>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</si>
  <si>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</si>
  <si>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</si>
  <si>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</si>
  <si>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</si>
  <si>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</si>
  <si>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</si>
  <si>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</si>
  <si>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</si>
  <si>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</si>
  <si>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</si>
  <si>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</si>
  <si>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</si>
  <si>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</si>
  <si>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</si>
  <si>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</si>
  <si>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</si>
  <si>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</si>
  <si>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</si>
  <si>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</si>
  <si>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</si>
  <si>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</si>
  <si>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</si>
  <si>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</si>
  <si>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</si>
  <si>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</si>
  <si>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</si>
  <si>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</si>
  <si>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</si>
  <si>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</si>
  <si>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</si>
  <si>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</si>
  <si>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</si>
  <si>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</si>
  <si>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</si>
  <si>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</si>
  <si>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</si>
  <si>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</si>
  <si>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</si>
  <si>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</si>
  <si>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</si>
  <si>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</si>
  <si>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</si>
  <si>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</si>
  <si>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</si>
  <si>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</si>
  <si>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</si>
  <si>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</si>
  <si>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</si>
  <si>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</si>
  <si>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</si>
  <si>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</si>
  <si>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</si>
  <si>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</si>
  <si>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</si>
  <si>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</si>
  <si>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</si>
  <si>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</si>
  <si>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</si>
  <si>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</si>
  <si>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</si>
  <si>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</si>
  <si>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</si>
  <si>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</si>
  <si>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</si>
  <si>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</si>
  <si>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</si>
  <si>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</si>
  <si>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</si>
  <si>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</si>
  <si>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</si>
  <si>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</si>
  <si>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</si>
  <si>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</si>
  <si>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</si>
  <si>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</si>
  <si>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</si>
  <si>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</si>
  <si>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</si>
  <si>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</si>
  <si>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</si>
  <si>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</si>
  <si>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</si>
  <si>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</si>
  <si>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</si>
  <si>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</si>
  <si>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</si>
  <si>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</si>
  <si>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</si>
  <si>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</si>
  <si>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</si>
  <si>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</si>
  <si>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</si>
  <si>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</si>
  <si>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</si>
  <si>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</si>
  <si>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</si>
  <si>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</si>
  <si>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</si>
  <si>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</si>
  <si>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</si>
  <si>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</si>
  <si>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</si>
  <si>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</si>
  <si>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</si>
  <si>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</si>
  <si>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</si>
  <si>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</si>
  <si>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</si>
  <si>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</si>
  <si>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</si>
  <si>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</si>
  <si>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</si>
  <si>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</si>
  <si>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</si>
  <si>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</si>
  <si>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</si>
  <si>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</si>
  <si>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</si>
  <si>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</si>
  <si>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</si>
  <si>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</si>
  <si>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</si>
  <si>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</si>
  <si>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</si>
  <si>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</si>
  <si>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</si>
  <si>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</si>
  <si>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</si>
  <si>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</si>
  <si>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</si>
  <si>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</si>
  <si>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</si>
  <si>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</si>
  <si>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</si>
  <si>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</si>
  <si>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</si>
  <si>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</si>
  <si>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</si>
  <si>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</si>
  <si>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</si>
  <si>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</si>
  <si>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</si>
  <si>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</si>
  <si>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</si>
  <si>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</si>
  <si>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</si>
  <si>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</si>
  <si>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</si>
  <si>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</si>
  <si>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</si>
  <si>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</si>
  <si>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</si>
  <si>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</si>
  <si>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</si>
  <si>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</si>
  <si>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</si>
  <si>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</si>
  <si>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</si>
  <si>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</si>
  <si>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</si>
  <si>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</si>
  <si>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</si>
  <si>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</si>
  <si>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</si>
  <si>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</si>
  <si>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</si>
  <si>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</si>
  <si>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</si>
  <si>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</si>
  <si>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</si>
  <si>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</si>
  <si>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</si>
  <si>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</si>
  <si>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</si>
  <si>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</si>
  <si>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</si>
  <si>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</si>
  <si>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</si>
  <si>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</si>
  <si>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</si>
  <si>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</si>
  <si>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</si>
  <si>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</si>
  <si>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</si>
  <si>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</si>
  <si>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</si>
  <si>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</si>
  <si>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</si>
  <si>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</si>
  <si>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</si>
  <si>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</si>
  <si>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</si>
  <si>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</si>
  <si>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</si>
  <si>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</si>
  <si>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</si>
  <si>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</si>
  <si>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</si>
  <si>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</si>
  <si>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</si>
  <si>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</si>
  <si>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</si>
  <si>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</si>
  <si>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</si>
  <si>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</si>
  <si>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</si>
  <si>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</si>
  <si>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</si>
  <si>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</si>
  <si>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</si>
  <si>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</si>
  <si>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</si>
  <si>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</si>
  <si>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</si>
  <si>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</si>
  <si>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</si>
  <si>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</si>
  <si>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</si>
  <si>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</si>
  <si>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</si>
  <si>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</si>
  <si>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</si>
  <si>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</si>
  <si>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</si>
  <si>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</si>
  <si>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</si>
  <si>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</si>
  <si>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</si>
  <si>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</si>
  <si>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</si>
  <si>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</si>
  <si>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</si>
  <si>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</si>
  <si>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</si>
  <si>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</si>
  <si>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</si>
  <si>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</si>
  <si>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</si>
  <si>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</si>
  <si>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</si>
  <si>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</si>
  <si>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</si>
  <si>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</si>
  <si>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</si>
  <si>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</si>
  <si>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</si>
  <si>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</si>
  <si>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</si>
  <si>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</si>
  <si>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</si>
  <si>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</si>
  <si>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</si>
  <si>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</si>
  <si>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</si>
  <si>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</si>
  <si>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</si>
  <si>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</si>
  <si>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</si>
  <si>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</si>
  <si>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</si>
  <si>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</si>
  <si>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</si>
  <si>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</si>
  <si>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</si>
  <si>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</si>
  <si>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</si>
  <si>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</si>
  <si>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</si>
  <si>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</si>
  <si>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</si>
  <si>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</si>
  <si>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</si>
  <si>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</si>
  <si>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</si>
  <si>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</si>
  <si>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</si>
  <si>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</si>
  <si>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</si>
  <si>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</si>
  <si>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</si>
  <si>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</si>
  <si>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</si>
  <si>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</si>
  <si>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</si>
  <si>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</si>
  <si>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</si>
  <si>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</si>
  <si>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</si>
  <si>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</si>
  <si>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</si>
  <si>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</si>
  <si>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</si>
  <si>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</si>
  <si>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</si>
  <si>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</si>
  <si>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</si>
  <si>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</si>
  <si>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</si>
  <si>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</si>
  <si>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</si>
  <si>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</si>
  <si>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</si>
  <si>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</si>
  <si>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</si>
  <si>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</si>
  <si>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</si>
  <si>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</si>
  <si>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</si>
  <si>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</si>
  <si>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</si>
  <si>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</si>
  <si>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</si>
  <si>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</si>
  <si>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</si>
  <si>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</si>
  <si>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</si>
  <si>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</si>
  <si>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</si>
  <si>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</si>
  <si>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</si>
  <si>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</si>
  <si>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</si>
  <si>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</si>
  <si>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</si>
  <si>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</si>
  <si>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</si>
  <si>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</si>
  <si>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</si>
  <si>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</si>
  <si>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</si>
  <si>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</si>
  <si>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</si>
  <si>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</si>
  <si>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</si>
  <si>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</si>
  <si>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</si>
  <si>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</si>
  <si>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</si>
  <si>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</si>
  <si>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</si>
  <si>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</si>
  <si>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</si>
  <si>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</si>
  <si>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</si>
  <si>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</si>
  <si>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</si>
  <si>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</si>
  <si>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</si>
  <si>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</si>
  <si>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</si>
  <si>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</si>
  <si>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</si>
  <si>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</si>
  <si>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</si>
  <si>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</si>
  <si>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</si>
  <si>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</si>
  <si>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</si>
  <si>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</si>
  <si>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</si>
  <si>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</si>
  <si>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</si>
  <si>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</si>
  <si>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</si>
  <si>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</si>
  <si>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</si>
  <si>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</si>
  <si>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</si>
  <si>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</si>
  <si>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</si>
  <si>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</si>
  <si>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</si>
  <si>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</si>
  <si>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</si>
  <si>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</si>
  <si>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</si>
  <si>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</si>
  <si>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</si>
  <si>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</si>
  <si>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</si>
  <si>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</si>
  <si>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</si>
  <si>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</si>
  <si>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</si>
  <si>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</si>
  <si>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</si>
  <si>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</si>
  <si>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</si>
  <si>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</si>
  <si>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</si>
  <si>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</si>
  <si>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</si>
  <si>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</si>
  <si>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</si>
  <si>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</si>
  <si>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</si>
  <si>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</si>
  <si>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</si>
  <si>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</si>
  <si>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</si>
  <si>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</si>
  <si>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</si>
  <si>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</si>
  <si>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</si>
  <si>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</si>
  <si>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</si>
  <si>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</si>
  <si>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</si>
  <si>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</si>
  <si>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</si>
  <si>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</si>
  <si>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</si>
  <si>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</si>
  <si>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</si>
  <si>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</si>
  <si>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</si>
  <si>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</si>
  <si>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</si>
  <si>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</si>
  <si>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</si>
  <si>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</si>
  <si>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</si>
  <si>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</si>
  <si>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</si>
  <si>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</si>
  <si>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</si>
  <si>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</si>
  <si>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</si>
  <si>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</si>
  <si>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</si>
  <si>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</si>
  <si>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</si>
  <si>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</si>
  <si>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</si>
  <si>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</si>
  <si>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</si>
  <si>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</si>
  <si>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</si>
  <si>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</si>
  <si>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</si>
  <si>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</si>
  <si>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</si>
  <si>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</si>
  <si>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</si>
  <si>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</si>
  <si>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</si>
  <si>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</si>
  <si>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</si>
  <si>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</si>
  <si>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</si>
  <si>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</si>
  <si>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</si>
  <si>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</si>
  <si>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</si>
  <si>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</si>
  <si>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</si>
  <si>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</si>
  <si>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</si>
  <si>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</si>
  <si>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</si>
  <si>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</si>
  <si>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</si>
  <si>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</si>
  <si>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</si>
  <si>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</si>
  <si>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</si>
  <si>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</si>
  <si>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</si>
  <si>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</si>
  <si>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</si>
  <si>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</si>
  <si>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</si>
  <si>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</si>
  <si>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</si>
  <si>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</si>
  <si>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</si>
  <si>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</si>
  <si>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</si>
  <si>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</si>
  <si>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</si>
  <si>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</si>
  <si>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</si>
  <si>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</si>
  <si>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</si>
  <si>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</si>
  <si>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</si>
  <si>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</si>
  <si>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</si>
  <si>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</si>
  <si>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</si>
  <si>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</si>
  <si>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</si>
  <si>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</si>
  <si>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</si>
  <si>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</si>
  <si>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</si>
  <si>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</si>
  <si>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</si>
  <si>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</si>
  <si>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</si>
  <si>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</si>
  <si>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</si>
  <si>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</si>
  <si>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</si>
  <si>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</si>
  <si>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</si>
  <si>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</si>
  <si>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</si>
  <si>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</si>
  <si>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</si>
  <si>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</si>
  <si>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</si>
  <si>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</si>
  <si>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</si>
  <si>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</si>
  <si>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</si>
  <si>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</si>
  <si>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</si>
  <si>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</si>
  <si>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</si>
  <si>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</si>
  <si>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</si>
  <si>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</si>
  <si>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</si>
  <si>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</si>
  <si>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</si>
  <si>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</si>
  <si>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</si>
  <si>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</si>
  <si>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</si>
  <si>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</si>
  <si>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</si>
  <si>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</si>
  <si>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</si>
  <si>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</si>
  <si>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</si>
  <si>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</si>
  <si>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</si>
  <si>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</si>
  <si>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</si>
  <si>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</si>
  <si>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</si>
  <si>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</si>
  <si>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</si>
  <si>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</si>
  <si>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</si>
  <si>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</si>
  <si>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</si>
  <si>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</si>
  <si>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</si>
  <si>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</si>
  <si>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</si>
  <si>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</si>
  <si>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</si>
  <si>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</si>
  <si>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</si>
  <si>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</si>
  <si>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</si>
  <si>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</si>
  <si>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</si>
  <si>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</si>
  <si>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</si>
  <si>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</si>
  <si>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</si>
  <si>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</si>
  <si>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</si>
  <si>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</si>
  <si>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</si>
  <si>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</si>
  <si>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</si>
  <si>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</si>
  <si>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</si>
  <si>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</si>
  <si>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</si>
  <si>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</si>
  <si>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</si>
  <si>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</si>
  <si>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</si>
  <si>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</si>
  <si>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</si>
  <si>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</si>
  <si>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</si>
  <si>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</si>
  <si>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</si>
  <si>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</si>
  <si>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</si>
  <si>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</si>
  <si>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</si>
  <si>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</si>
  <si>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</si>
  <si>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</si>
  <si>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</si>
  <si>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</si>
  <si>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</si>
  <si>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</si>
  <si>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</si>
  <si>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</si>
  <si>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</si>
  <si>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</si>
  <si>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</si>
  <si>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</si>
  <si>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</si>
  <si>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</si>
  <si>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</si>
  <si>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</si>
  <si>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</si>
  <si>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</si>
  <si>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</si>
  <si>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</si>
  <si>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</si>
  <si>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</si>
  <si>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</si>
  <si>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</si>
  <si>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</si>
  <si>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</si>
  <si>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</si>
  <si>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</si>
  <si>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</si>
  <si>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</si>
  <si>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</si>
  <si>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</si>
  <si>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</si>
  <si>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</si>
  <si>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</si>
  <si>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</si>
  <si>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</si>
  <si>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</si>
  <si>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</si>
  <si>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</si>
  <si>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</si>
  <si>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</si>
  <si>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</si>
  <si>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</si>
  <si>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</si>
  <si>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</si>
  <si>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</si>
  <si>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</si>
  <si>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</si>
  <si>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</si>
  <si>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</si>
  <si>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</si>
  <si>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</si>
  <si>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</si>
  <si>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</si>
  <si>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</si>
  <si>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</si>
  <si>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</si>
  <si>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</si>
  <si>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</si>
  <si>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</si>
  <si>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</si>
  <si>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</si>
  <si>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</si>
  <si>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</si>
  <si>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</si>
  <si>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</si>
  <si>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</si>
  <si>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</si>
  <si>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</si>
  <si>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</si>
  <si>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</si>
  <si>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</si>
  <si>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</si>
  <si>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</si>
  <si>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</si>
  <si>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</si>
  <si>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</si>
  <si>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</si>
  <si>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</si>
  <si>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</si>
  <si>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</si>
  <si>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</si>
  <si>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</si>
  <si>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</si>
  <si>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</si>
  <si>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</si>
  <si>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</si>
  <si>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</si>
  <si>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</si>
  <si>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</si>
  <si>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</si>
  <si>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</si>
  <si>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</si>
  <si>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</si>
  <si>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</si>
  <si>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</si>
  <si>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</si>
  <si>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</si>
  <si>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</si>
  <si>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</si>
  <si>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</si>
  <si>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</si>
  <si>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</si>
  <si>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</si>
  <si>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</si>
  <si>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</si>
  <si>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</si>
  <si>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</si>
  <si>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</si>
  <si>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</si>
  <si>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</si>
  <si>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</si>
  <si>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</si>
  <si>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</si>
  <si>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</si>
  <si>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</si>
  <si>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</si>
  <si>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</si>
  <si>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</si>
  <si>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</si>
  <si>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</si>
  <si>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</si>
  <si>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</si>
  <si>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</si>
  <si>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</si>
  <si>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</si>
  <si>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</si>
  <si>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</si>
  <si>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</si>
  <si>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</si>
  <si>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</si>
  <si>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</si>
  <si>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</si>
  <si>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</si>
  <si>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</si>
  <si>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</si>
  <si>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</si>
  <si>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</si>
  <si>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</si>
  <si>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</si>
  <si>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</si>
  <si>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</si>
  <si>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</si>
  <si>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</si>
  <si>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</si>
  <si>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</si>
  <si>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</si>
  <si>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</si>
  <si>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</si>
  <si>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</si>
  <si>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</si>
  <si>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</si>
  <si>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</si>
  <si>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</si>
  <si>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</si>
  <si>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</si>
  <si>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</si>
  <si>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</si>
  <si>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</si>
  <si>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</si>
  <si>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</si>
  <si>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</si>
  <si>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</si>
  <si>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</si>
  <si>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</si>
  <si>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</si>
  <si>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</si>
  <si>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</si>
  <si>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</si>
  <si>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</si>
  <si>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</si>
  <si>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</si>
  <si>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</si>
  <si>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</si>
  <si>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</si>
  <si>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</si>
  <si>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</si>
  <si>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</si>
  <si>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</si>
  <si>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</si>
  <si>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</si>
  <si>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</si>
  <si>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</si>
  <si>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</si>
  <si>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</si>
  <si>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</si>
  <si>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</si>
  <si>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</si>
  <si>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</si>
  <si>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</si>
  <si>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</si>
  <si>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</si>
  <si>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</si>
  <si>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</si>
  <si>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</si>
  <si>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</si>
  <si>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</si>
  <si>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</si>
  <si>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</si>
  <si>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</si>
  <si>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</si>
  <si>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</si>
  <si>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</si>
  <si>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</si>
  <si>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</si>
  <si>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</si>
  <si>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</si>
  <si>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</si>
  <si>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</si>
  <si>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</si>
  <si>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</si>
  <si>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</si>
  <si>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</si>
  <si>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</si>
  <si>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</si>
  <si>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</si>
  <si>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</si>
  <si>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</si>
  <si>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</si>
  <si>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</si>
  <si>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</si>
  <si>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</si>
  <si>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</si>
  <si>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</si>
  <si>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</si>
  <si>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</si>
  <si>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</si>
  <si>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</si>
  <si>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</si>
  <si>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</si>
  <si>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</si>
  <si>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</si>
  <si>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</si>
  <si>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</si>
  <si>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</si>
  <si>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</si>
  <si>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</si>
  <si>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</si>
  <si>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</si>
  <si>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</si>
  <si>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</si>
  <si>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</si>
  <si>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</si>
  <si>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</si>
  <si>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</si>
  <si>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</si>
  <si>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</si>
  <si>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</si>
  <si>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</si>
  <si>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</si>
  <si>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</si>
  <si>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</si>
  <si>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</si>
  <si>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</si>
  <si>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</si>
  <si>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</si>
  <si>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</si>
  <si>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</si>
  <si>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</si>
  <si>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</si>
  <si>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</si>
  <si>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</si>
  <si>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</si>
  <si>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</si>
  <si>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</si>
  <si>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</si>
  <si>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</si>
  <si>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</si>
  <si>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</si>
  <si>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</si>
  <si>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</si>
  <si>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</si>
  <si>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</si>
  <si>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</si>
  <si>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</si>
  <si>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</si>
  <si>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</si>
  <si>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</si>
  <si>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</si>
  <si>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</si>
  <si>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</si>
  <si>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</si>
  <si>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</si>
  <si>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</si>
  <si>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</si>
  <si>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</si>
  <si>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</si>
  <si>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</si>
  <si>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</si>
  <si>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</si>
  <si>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</si>
  <si>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</si>
  <si>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</si>
  <si>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</si>
  <si>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</si>
  <si>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</si>
  <si>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</si>
  <si>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</si>
  <si>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</si>
  <si>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</si>
  <si>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</si>
  <si>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</si>
  <si>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</si>
  <si>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</si>
  <si>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</si>
  <si>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</si>
  <si>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</si>
  <si>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</si>
  <si>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</si>
  <si>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</si>
  <si>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</si>
  <si>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</si>
  <si>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</si>
  <si>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</si>
  <si>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</si>
  <si>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</si>
  <si>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</si>
  <si>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</si>
  <si>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</si>
  <si>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</si>
  <si>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</si>
  <si>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</si>
  <si>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</si>
  <si>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</si>
  <si>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</si>
  <si>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</si>
  <si>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</si>
  <si>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</si>
  <si>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</si>
  <si>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</si>
  <si>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</si>
  <si>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</si>
  <si>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</si>
  <si>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</si>
  <si>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</si>
  <si>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</si>
  <si>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</si>
  <si>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</si>
  <si>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</si>
  <si>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</si>
  <si>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</si>
  <si>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</si>
  <si>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</si>
  <si>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</si>
  <si>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</si>
  <si>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</si>
  <si>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</si>
  <si>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</si>
  <si>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</si>
  <si>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</si>
  <si>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</si>
  <si>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</si>
  <si>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</si>
  <si>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</si>
  <si>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</si>
  <si>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</si>
  <si>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</si>
  <si>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</si>
  <si>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</si>
  <si>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</si>
  <si>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</si>
  <si>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</si>
  <si>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</si>
  <si>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</si>
  <si>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</si>
  <si>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</si>
  <si>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</si>
  <si>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</si>
  <si>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</si>
  <si>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</si>
  <si>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</si>
  <si>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</si>
  <si>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</si>
  <si>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</si>
  <si>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</si>
  <si>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</si>
  <si>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</si>
  <si>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</si>
  <si>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</si>
  <si>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</si>
  <si>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</si>
  <si>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</si>
  <si>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</si>
  <si>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</si>
  <si>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</si>
  <si>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</si>
  <si>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</si>
  <si>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</si>
  <si>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</si>
  <si>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</si>
  <si>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</si>
  <si>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</si>
  <si>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</si>
  <si>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</si>
  <si>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</si>
  <si>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</si>
  <si>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</si>
  <si>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</si>
  <si>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</si>
  <si>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</si>
  <si>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</si>
  <si>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</si>
  <si>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</si>
  <si>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</si>
  <si>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</si>
  <si>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</si>
  <si>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</si>
  <si>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</si>
  <si>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</si>
  <si>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</si>
  <si>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</si>
  <si>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</si>
  <si>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</si>
  <si>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</si>
  <si>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</si>
  <si>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</si>
  <si>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</si>
  <si>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</si>
  <si>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</si>
  <si>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</si>
  <si>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</si>
  <si>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</si>
  <si>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</si>
  <si>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</si>
  <si>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</si>
  <si>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</si>
  <si>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</si>
  <si>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</si>
  <si>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</si>
  <si>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</si>
  <si>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</si>
  <si>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</si>
  <si>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</si>
  <si>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</si>
  <si>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</si>
  <si>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</si>
  <si>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</si>
  <si>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</si>
  <si>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</si>
  <si>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</si>
  <si>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</si>
  <si>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</si>
  <si>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</si>
  <si>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</si>
  <si>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</si>
  <si>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</si>
  <si>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</si>
  <si>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</si>
  <si>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</si>
  <si>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</si>
  <si>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</si>
  <si>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</si>
  <si>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</si>
  <si>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</si>
  <si>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</si>
  <si>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</si>
  <si>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</si>
  <si>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</si>
  <si>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</si>
  <si>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</si>
  <si>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</si>
  <si>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</si>
  <si>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</si>
  <si>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</si>
  <si>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</si>
  <si>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</si>
  <si>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</si>
  <si>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</si>
  <si>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</si>
  <si>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</si>
  <si>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</si>
  <si>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</si>
  <si>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</si>
  <si>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</si>
  <si>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</si>
  <si>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</si>
  <si>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</si>
  <si>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</si>
  <si>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</si>
  <si>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</si>
  <si>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</si>
  <si>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</si>
  <si>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</si>
  <si>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</si>
  <si>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</si>
  <si>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</si>
  <si>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</si>
  <si>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</si>
  <si>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</si>
  <si>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</si>
  <si>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</si>
  <si>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</si>
  <si>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</si>
  <si>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</si>
  <si>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</si>
  <si>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</si>
  <si>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</si>
  <si>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</si>
  <si>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</si>
  <si>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</si>
  <si>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</si>
  <si>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</si>
  <si>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</si>
  <si>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</si>
  <si>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</si>
  <si>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</si>
  <si>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</si>
  <si>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</si>
  <si>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</si>
  <si>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</si>
  <si>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</si>
  <si>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</si>
  <si>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</si>
  <si>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</si>
  <si>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</si>
  <si>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</si>
  <si>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</si>
  <si>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</si>
  <si>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</si>
  <si>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</si>
  <si>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</si>
  <si>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</si>
  <si>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</si>
  <si>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</si>
  <si>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</si>
  <si>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</si>
  <si>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</si>
  <si>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</si>
  <si>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</si>
  <si>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</si>
  <si>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</si>
  <si>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</si>
  <si>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</si>
  <si>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</si>
  <si>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</si>
  <si>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</si>
  <si>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</si>
  <si>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</si>
  <si>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</si>
  <si>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</si>
  <si>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</si>
  <si>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</si>
  <si>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</si>
  <si>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</si>
  <si>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</si>
  <si>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</si>
  <si>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</si>
  <si>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</si>
  <si>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</si>
  <si>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</si>
  <si>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</si>
  <si>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</si>
  <si>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</si>
  <si>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</si>
  <si>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</si>
  <si>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</si>
  <si>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</si>
  <si>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</si>
  <si>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</si>
  <si>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</si>
  <si>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</si>
  <si>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</si>
  <si>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</si>
  <si>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</si>
  <si>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</si>
  <si>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</si>
  <si>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</si>
  <si>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</si>
  <si>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</si>
  <si>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</si>
  <si>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</si>
  <si>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</si>
  <si>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</si>
  <si>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</si>
  <si>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</si>
  <si>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</si>
  <si>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</si>
  <si>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</si>
  <si>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</si>
  <si>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</si>
  <si>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</si>
  <si>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</si>
  <si>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</si>
  <si>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</si>
  <si>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</si>
  <si>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</si>
  <si>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</si>
  <si>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</si>
  <si>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</si>
  <si>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</si>
  <si>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</si>
  <si>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</si>
  <si>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</si>
  <si>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</si>
  <si>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</si>
  <si>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</si>
  <si>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</si>
  <si>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</si>
  <si>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</si>
  <si>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</si>
  <si>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</si>
  <si>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</si>
  <si>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</si>
  <si>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</si>
  <si>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</si>
  <si>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</si>
  <si>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</si>
  <si>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</si>
  <si>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</si>
  <si>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</si>
  <si>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</si>
  <si>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</si>
  <si>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</si>
  <si>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</si>
  <si>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</si>
  <si>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</si>
  <si>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</si>
  <si>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</si>
  <si>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</si>
  <si>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</si>
  <si>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</si>
  <si>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</si>
  <si>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</si>
  <si>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</si>
  <si>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</si>
  <si>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</si>
  <si>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</si>
  <si>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</si>
  <si>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</si>
  <si>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</si>
  <si>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</si>
  <si>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</si>
  <si>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</si>
  <si>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</si>
  <si>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</si>
  <si>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</si>
  <si>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</si>
  <si>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</si>
  <si>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</si>
  <si>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</si>
  <si>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</si>
  <si>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</si>
  <si>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</si>
  <si>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</si>
  <si>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</si>
  <si>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</si>
  <si>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</si>
  <si>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</si>
  <si>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</si>
  <si>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</si>
  <si>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</si>
  <si>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</si>
  <si>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</si>
  <si>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</si>
  <si>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</si>
  <si>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</si>
  <si>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</si>
  <si>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</si>
  <si>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</si>
  <si>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</si>
  <si>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</si>
  <si>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</si>
  <si>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</si>
  <si>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</si>
  <si>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</si>
  <si>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</si>
  <si>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</si>
  <si>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</si>
  <si>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</si>
  <si>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</si>
  <si>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</si>
  <si>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</si>
  <si>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</si>
  <si>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</si>
  <si>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</si>
  <si>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</si>
  <si>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</si>
  <si>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</si>
  <si>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</si>
  <si>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</si>
  <si>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</si>
  <si>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</si>
  <si>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</si>
  <si>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</si>
  <si>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</si>
  <si>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</si>
  <si>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</si>
  <si>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</si>
  <si>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</si>
  <si>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</si>
  <si>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</si>
  <si>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</si>
  <si>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</si>
  <si>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</si>
  <si>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</si>
  <si>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</si>
  <si>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</si>
  <si>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</si>
  <si>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</si>
  <si>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</si>
  <si>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</si>
  <si>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</si>
  <si>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</si>
  <si>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</si>
  <si>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</si>
  <si>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</si>
  <si>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</si>
  <si>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</si>
  <si>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</si>
  <si>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</si>
  <si>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</si>
  <si>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</si>
  <si>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</si>
  <si>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</si>
  <si>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</si>
  <si>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</si>
  <si>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</si>
  <si>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</si>
  <si>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</si>
  <si>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</si>
  <si>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</si>
  <si>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</si>
  <si>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</si>
  <si>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</si>
  <si>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</si>
  <si>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</si>
  <si>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</si>
  <si>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</si>
  <si>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</si>
  <si>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</si>
  <si>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</si>
  <si>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</si>
  <si>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</si>
  <si>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</si>
  <si>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</si>
  <si>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</si>
  <si>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</si>
  <si>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</si>
  <si>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</si>
  <si>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</si>
  <si>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</si>
  <si>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</si>
  <si>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</si>
  <si>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</si>
  <si>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</si>
  <si>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</si>
  <si>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</si>
  <si>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</si>
  <si>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</si>
  <si>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</si>
  <si>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</si>
  <si>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</si>
  <si>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</si>
  <si>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</si>
  <si>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</si>
  <si>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</si>
  <si>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</si>
  <si>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</si>
  <si>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</si>
  <si>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</si>
  <si>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</si>
  <si>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</si>
  <si>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</si>
  <si>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</si>
  <si>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</si>
  <si>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</si>
  <si>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</si>
  <si>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</si>
  <si>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</si>
  <si>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</si>
  <si>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</si>
  <si>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</si>
  <si>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</si>
  <si>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</si>
  <si>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</si>
  <si>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</si>
  <si>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</si>
  <si>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</si>
  <si>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</si>
  <si>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</si>
  <si>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</si>
  <si>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</si>
  <si>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</si>
  <si>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</si>
  <si>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</si>
  <si>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</si>
  <si>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</si>
  <si>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</si>
  <si>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</si>
  <si>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</si>
  <si>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</si>
  <si>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</si>
  <si>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</si>
  <si>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</si>
  <si>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</si>
  <si>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</si>
  <si>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</si>
  <si>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</si>
  <si>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Count of outcome</t>
  </si>
  <si>
    <t>(All)</t>
  </si>
  <si>
    <t>Column Labels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</si>
  <si>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</si>
  <si>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</si>
  <si>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</si>
  <si>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</si>
  <si>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</si>
  <si>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</si>
  <si>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</si>
  <si>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</si>
  <si>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</si>
  <si>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</si>
  <si>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</si>
  <si>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</si>
  <si>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</si>
  <si>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</si>
  <si>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</si>
  <si>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</si>
  <si>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</si>
  <si>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</si>
  <si>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</si>
  <si>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</si>
  <si>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</si>
  <si>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</si>
  <si>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</si>
  <si>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</si>
  <si>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</si>
  <si>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</si>
  <si>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</si>
  <si>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</si>
  <si>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</si>
  <si>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</si>
  <si>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</si>
  <si>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</si>
  <si>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</si>
  <si>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</si>
  <si>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</si>
  <si>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</si>
  <si>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</si>
  <si>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</si>
  <si>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</t>
  </si>
  <si>
    <t>Median</t>
  </si>
  <si>
    <t>Min</t>
  </si>
  <si>
    <t>Max</t>
  </si>
  <si>
    <t>Variance</t>
  </si>
  <si>
    <t>SD</t>
  </si>
  <si>
    <t>outcome-1</t>
  </si>
  <si>
    <t>outcome-2</t>
  </si>
  <si>
    <t>Successful_backers_count-1</t>
  </si>
  <si>
    <t>Failed_backers_count-2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</si>
</sst>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  <xf numFmtId="0" fontId="18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[20241019_CrowdfundingBook_UC.xlsx]PTable_1!PivotTable1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PTable_1!$B$3:$B$4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PTable_1!$B$5:$B$14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5-9E42-B06E-5EB83FFC60F3}"/>
            </c:ext>
          </c:extLst>
        </c:ser>
        <c:ser>
          <c:idx val="1"/>
          <c:order val="1"/>
          <c:tx>
            <c:strRef>
              <c:f>PTable_1!$C$3:$C$4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PTable_1!$C$5:$C$14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7-2F43-8466-95B9A7ABD18F}"/>
            </c:ext>
          </c:extLst>
        </c:ser>
        <c:ser>
          <c:idx val="2"/>
          <c:order val="2"/>
          <c:tx>
            <c:strRef>
              <c:f>PTable_1!$D$3:$D$4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PTable_1!$D$5:$D$14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7-2F43-8466-95B9A7ABD18F}"/>
            </c:ext>
          </c:extLst>
        </c:ser>
        <c:ser>
          <c:idx val="3"/>
          <c:order val="3"/>
          <c:tx>
            <c:strRef>
              <c:f>PTable_1!$E$3:$E$4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PTable_1!$A$5:$A$14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PTable_1!$E$5:$E$14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7-2F43-8466-95B9A7ABD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1398240"/>
        <c:axId val="1341806640"/>
      </c:barChart>
      <c:catAx>
        <c:axId val="128139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06640"/>
        <c:crosses val="autoZero"/>
        <c:auto val="1"/>
        <c:lblAlgn val="ctr"/>
        <c:lblOffset val="100"/>
        <c:noMultiLvlLbl val="0"/>
      </c:catAx>
      <c:valAx>
        <c:axId val="13418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39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[20241019_CrowdfundingBook_UC.xlsx]Ptable_2!PivotTable3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Ptable_2!$B$4:$B$5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Ptable_2!$B$6:$B$30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C-6146-91AA-A1666EDA5A88}"/>
            </c:ext>
          </c:extLst>
        </c:ser>
        <c:ser>
          <c:idx val="1"/>
          <c:order val="1"/>
          <c:tx>
            <c:strRef>
              <c:f>Ptable_2!$C$4:$C$5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Ptable_2!$C$6:$C$30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CC-6146-91AA-A1666EDA5A88}"/>
            </c:ext>
          </c:extLst>
        </c:ser>
        <c:ser>
          <c:idx val="2"/>
          <c:order val="2"/>
          <c:tx>
            <c:strRef>
              <c:f>Ptable_2!$D$4:$D$5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Ptable_2!$D$6:$D$30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CC-6146-91AA-A1666EDA5A88}"/>
            </c:ext>
          </c:extLst>
        </c:ser>
        <c:ser>
          <c:idx val="3"/>
          <c:order val="3"/>
          <c:tx>
            <c:strRef>
              <c:f>Ptable_2!$E$4:$E$5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Ptable_2!$E$6:$E$30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CC-6146-91AA-A1666EDA5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1957696"/>
        <c:axId val="1308138432"/>
      </c:barChart>
      <c:catAx>
        <c:axId val="1331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38432"/>
        <c:crosses val="autoZero"/>
        <c:auto val="1"/>
        <c:lblAlgn val="ctr"/>
        <c:lblOffset val="100"/>
        <c:noMultiLvlLbl val="0"/>
      </c:catAx>
      <c:valAx>
        <c:axId val="13081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[20241019_CrowdfundingBook_UC.xlsx]Ptable_3!PivotTable8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Ptable_3!$B$4:$B$5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Ptable_3!$A$6:$A$18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Ptable_3!$B$6:$B$18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9-8E49-B7D7-F23084599871}"/>
            </c:ext>
          </c:extLst>
        </c:ser>
        <c:ser>
          <c:idx val="1"/>
          <c:order val="1"/>
          <c:tx>
            <c:strRef>
              <c:f>Ptable_3!$C$4:$C$5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Ptable_3!$A$6:$A$18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Ptable_3!$C$6:$C$18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9-8E49-B7D7-F23084599871}"/>
            </c:ext>
          </c:extLst>
        </c:ser>
        <c:ser>
          <c:idx val="2"/>
          <c:order val="2"/>
          <c:tx>
            <c:strRef>
              <c:f>Ptable_3!$D$4:$D$5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Ptable_3!$A$6:$A$18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Ptable_3!$D$6:$D$18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9-8E49-B7D7-F23084599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875504"/>
        <c:axId val="1433771184"/>
      </c:lineChart>
      <c:catAx>
        <c:axId val="7498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771184"/>
        <c:crosses val="autoZero"/>
        <c:auto val="1"/>
        <c:lblAlgn val="ctr"/>
        <c:lblOffset val="100"/>
        <c:noMultiLvlLbl val="0"/>
      </c:catAx>
      <c:valAx>
        <c:axId val="143377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1C-924A-B54F-5C80E75CD89C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1C-924A-B54F-5C80E75CD89C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1C-924A-B54F-5C80E75C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300240"/>
        <c:axId val="1403233520"/>
      </c:lineChart>
      <c:catAx>
        <c:axId val="15483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33520"/>
        <c:crosses val="autoZero"/>
        <c:auto val="1"/>
        <c:lblAlgn val="ctr"/>
        <c:lblOffset val="100"/>
        <c:noMultiLvlLbl val="0"/>
      </c:catAx>
      <c:valAx>
        <c:axId val="14032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_xlchart.v1.57</cx:f>
      </cx:numDim>
    </cx:data>
    <cx:data id="1">
      <cx:strDim type="cat">
        <cx:f>_xlchart.v1.55</cx:f>
      </cx:strDim>
      <cx:numDim type="val">
        <cx:f>_xlchart.v1.63</cx:f>
      </cx:numDim>
    </cx:data>
  </cx:chartData>
  <cx:chart>
    <cx:title pos="t" align="ctr" overlay="0">
      <cx:tx>
        <cx:txData>
          <cx:v>Box and Whisker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Chart</a:t>
          </a:r>
        </a:p>
      </cx:txPr>
    </cx:title>
    <cx:plotArea>
      <cx:plotAreaRegion>
        <cx:series layoutId="boxWhisker" uniqueId="{48974C23-BC8B-D947-A128-B51044E1599B}" formatIdx="0">
          <cx:tx>
            <cx:txData>
              <cx:f>_xlchart.v1.56</cx:f>
              <cx:v>Successful_backers_count-1</cx:v>
            </cx:txData>
          </cx:tx>
          <cx:dataLabels pos="l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23E93F6-8E25-FF46-8065-3E129B95CA82}" formatIdx="3">
          <cx:tx>
            <cx:txData>
              <cx:f>_xlchart.v1.62</cx:f>
              <cx:v>Failed_backers_count-2</cx:v>
            </cx:txData>
          </cx:tx>
          <cx:dataLabels pos="l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15</xdr:row>
      <xdr:rowOff>171450</xdr:rowOff>
    </xdr:from>
    <xdr:to>
      <xdr:col>8</xdr:col>
      <xdr:colOff>711200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09D5A-9C4D-2C58-FF49-DCFDE03CD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30</xdr:row>
      <xdr:rowOff>101600</xdr:rowOff>
    </xdr:from>
    <xdr:to>
      <xdr:col>6</xdr:col>
      <xdr:colOff>215900</xdr:colOff>
      <xdr:row>47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CBFB0-A829-4D27-5B68-2A3DA9E05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127000</xdr:rowOff>
    </xdr:from>
    <xdr:to>
      <xdr:col>6</xdr:col>
      <xdr:colOff>622300</xdr:colOff>
      <xdr:row>33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709AC-64EF-6DB5-1CDC-6EB8D09C6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14</xdr:row>
      <xdr:rowOff>0</xdr:rowOff>
    </xdr:from>
    <xdr:to>
      <xdr:col>7</xdr:col>
      <xdr:colOff>1422400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53827-2166-F932-EB51-53F574534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7</xdr:row>
      <xdr:rowOff>101600</xdr:rowOff>
    </xdr:from>
    <xdr:to>
      <xdr:col>18</xdr:col>
      <xdr:colOff>254000</xdr:colOff>
      <xdr:row>52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B25F44E-D0A3-0240-895C-1A0E3D6707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0" y="1524000"/>
              <a:ext cx="10299700" cy="905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gur cetin" refreshedDate="45584.661879629632" createdVersion="8" refreshedVersion="8" minRefreshableVersion="3" recordCount="1000" xr:uid="{BC9E041C-A7ED-FE41-A898-BC36960C9D3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C968E-5F4D-B145-BC45-7C57A605E5DA}" name="PivotTable1" cacheId="1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932723-D8D7-444A-B451-0E5C9B3D3D8F}" name="PivotTable3" cacheId="1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4C7FE-6438-F944-A188-7324B2E97632}" name="PivotTable8" cacheId="1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2" sqref="D2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9.6640625" bestFit="1" customWidth="1"/>
    <col min="5" max="5" width="12.6640625" bestFit="1" customWidth="1"/>
    <col min="6" max="6" width="18.83203125" style="5" bestFit="1" customWidth="1"/>
    <col min="7" max="7" width="13.33203125" bestFit="1" customWidth="1"/>
    <col min="8" max="8" width="18" bestFit="1" customWidth="1"/>
    <col min="9" max="9" width="21" style="7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2070</v>
      </c>
      <c r="T1" s="1" t="s">
        <v>2064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 t="str">
        <f>IF(H2=0,"0",E2/H2)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 FIND("/", R2) - 1)</f>
        <v>food</v>
      </c>
      <c r="T2" t="str">
        <f>RIGHT(R2, LEN(R2) - FIND("/", 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7">
        <f>IF(H3=0,"0",E3/H3)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10">
        <f>(((M3/60)/60)/24)+DATE(1970,1,1)</f>
        <v>41872.208333333336</v>
      </c>
      <c r="P3" t="b">
        <v>0</v>
      </c>
      <c r="Q3" t="b">
        <v>1</v>
      </c>
      <c r="R3" t="s">
        <v>23</v>
      </c>
      <c r="S3" t="str">
        <f>LEFT(R3, FIND("/", R3) - 1)</f>
        <v>music</v>
      </c>
      <c r="T3" t="str">
        <f>RIGHT(R3, LEN(R3) - FIND("/", 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(E4/D4)*100</f>
        <v>131.4787822878229</v>
      </c>
      <c r="G4" t="s">
        <v>20</v>
      </c>
      <c r="H4">
        <v>1425</v>
      </c>
      <c r="I4" s="7">
        <f>IF(H4=0,"0",E4/H4)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>(((L4/60)/60)/24)+DATE(1970,1,1)</f>
        <v>41595.25</v>
      </c>
      <c r="O4" s="10">
        <f>(((M4/60)/60)/24)+DATE(1970,1,1)</f>
        <v>41597.25</v>
      </c>
      <c r="P4" t="b">
        <v>0</v>
      </c>
      <c r="Q4" t="b">
        <v>0</v>
      </c>
      <c r="R4" t="s">
        <v>28</v>
      </c>
      <c r="S4" t="str">
        <f>LEFT(R4, FIND("/", R4) - 1)</f>
        <v>technology</v>
      </c>
      <c r="T4" t="str">
        <f>RIGHT(R4, LEN(R4) - FIND("/", R4))</f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(E5/D5)*100</f>
        <v>58.976190476190467</v>
      </c>
      <c r="G5" t="s">
        <v>14</v>
      </c>
      <c r="H5">
        <v>24</v>
      </c>
      <c r="I5" s="7">
        <f>IF(H5=0,"0",E5/H5)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>(((L5/60)/60)/24)+DATE(1970,1,1)</f>
        <v>43688.208333333328</v>
      </c>
      <c r="O5" s="10">
        <f>(((M5/60)/60)/24)+DATE(1970,1,1)</f>
        <v>43728.208333333328</v>
      </c>
      <c r="P5" t="b">
        <v>0</v>
      </c>
      <c r="Q5" t="b">
        <v>0</v>
      </c>
      <c r="R5" t="s">
        <v>23</v>
      </c>
      <c r="S5" t="str">
        <f>LEFT(R5, FIND("/", R5) - 1)</f>
        <v>music</v>
      </c>
      <c r="T5" t="str">
        <f>RIGHT(R5, LEN(R5) - FIND("/", R5))</f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>(E6/D6)*100</f>
        <v>69.276315789473685</v>
      </c>
      <c r="G6" t="s">
        <v>14</v>
      </c>
      <c r="H6">
        <v>53</v>
      </c>
      <c r="I6" s="7">
        <f>IF(H6=0,"0",E6/H6)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>(((L6/60)/60)/24)+DATE(1970,1,1)</f>
        <v>43485.25</v>
      </c>
      <c r="O6" s="10">
        <f>(((M6/60)/60)/24)+DATE(1970,1,1)</f>
        <v>43489.25</v>
      </c>
      <c r="P6" t="b">
        <v>0</v>
      </c>
      <c r="Q6" t="b">
        <v>0</v>
      </c>
      <c r="R6" t="s">
        <v>33</v>
      </c>
      <c r="S6" t="str">
        <f>LEFT(R6, FIND("/", R6) - 1)</f>
        <v>theater</v>
      </c>
      <c r="T6" t="str">
        <f>RIGHT(R6, LEN(R6) - FIND("/", R6))</f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(E7/D7)*100</f>
        <v>173.61842105263159</v>
      </c>
      <c r="G7" t="s">
        <v>20</v>
      </c>
      <c r="H7">
        <v>174</v>
      </c>
      <c r="I7" s="7">
        <f>IF(H7=0,"0",E7/H7)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>(((L7/60)/60)/24)+DATE(1970,1,1)</f>
        <v>41149.208333333336</v>
      </c>
      <c r="O7" s="10">
        <f>(((M7/60)/60)/24)+DATE(1970,1,1)</f>
        <v>41160.208333333336</v>
      </c>
      <c r="P7" t="b">
        <v>0</v>
      </c>
      <c r="Q7" t="b">
        <v>0</v>
      </c>
      <c r="R7" t="s">
        <v>33</v>
      </c>
      <c r="S7" t="str">
        <f>LEFT(R7, FIND("/", R7) - 1)</f>
        <v>theater</v>
      </c>
      <c r="T7" t="str">
        <f>RIGHT(R7, LEN(R7) - FIND("/", R7))</f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(E8/D8)*100</f>
        <v>20.961538461538463</v>
      </c>
      <c r="G8" t="s">
        <v>14</v>
      </c>
      <c r="H8">
        <v>18</v>
      </c>
      <c r="I8" s="7">
        <f>IF(H8=0,"0",E8/H8)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>(((L8/60)/60)/24)+DATE(1970,1,1)</f>
        <v>42991.208333333328</v>
      </c>
      <c r="O8" s="10">
        <f>(((M8/60)/60)/24)+DATE(1970,1,1)</f>
        <v>42992.208333333328</v>
      </c>
      <c r="P8" t="b">
        <v>0</v>
      </c>
      <c r="Q8" t="b">
        <v>0</v>
      </c>
      <c r="R8" t="s">
        <v>42</v>
      </c>
      <c r="S8" t="str">
        <f>LEFT(R8, FIND("/", R8) - 1)</f>
        <v>film &amp; video</v>
      </c>
      <c r="T8" t="str">
        <f>RIGHT(R8, LEN(R8) - FIND("/", R8))</f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>(E9/D9)*100</f>
        <v>327.57777777777778</v>
      </c>
      <c r="G9" t="s">
        <v>20</v>
      </c>
      <c r="H9">
        <v>227</v>
      </c>
      <c r="I9" s="7">
        <f>IF(H9=0,"0",E9/H9)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>(((L9/60)/60)/24)+DATE(1970,1,1)</f>
        <v>42229.208333333328</v>
      </c>
      <c r="O9" s="10">
        <f>(((M9/60)/60)/24)+DATE(1970,1,1)</f>
        <v>42231.208333333328</v>
      </c>
      <c r="P9" t="b">
        <v>0</v>
      </c>
      <c r="Q9" t="b">
        <v>0</v>
      </c>
      <c r="R9" t="s">
        <v>33</v>
      </c>
      <c r="S9" t="str">
        <f>LEFT(R9, FIND("/", R9) - 1)</f>
        <v>theater</v>
      </c>
      <c r="T9" t="str">
        <f>RIGHT(R9, LEN(R9) - FIND("/", R9))</f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>(E10/D10)*100</f>
        <v>19.932788374205266</v>
      </c>
      <c r="G10" t="s">
        <v>47</v>
      </c>
      <c r="H10">
        <v>708</v>
      </c>
      <c r="I10" s="7">
        <f>IF(H10=0,"0",E10/H10)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>(((L10/60)/60)/24)+DATE(1970,1,1)</f>
        <v>40399.208333333336</v>
      </c>
      <c r="O10" s="10">
        <f>(((M10/60)/60)/24)+DATE(1970,1,1)</f>
        <v>40401.208333333336</v>
      </c>
      <c r="P10" t="b">
        <v>0</v>
      </c>
      <c r="Q10" t="b">
        <v>0</v>
      </c>
      <c r="R10" t="s">
        <v>33</v>
      </c>
      <c r="S10" t="str">
        <f>LEFT(R10, FIND("/", R10) - 1)</f>
        <v>theater</v>
      </c>
      <c r="T10" t="str">
        <f>RIGHT(R10, LEN(R10) - FIND("/", R10))</f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(E11/D11)*100</f>
        <v>51.741935483870968</v>
      </c>
      <c r="G11" t="s">
        <v>14</v>
      </c>
      <c r="H11">
        <v>44</v>
      </c>
      <c r="I11" s="7">
        <f>IF(H11=0,"0",E11/H11)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>(((L11/60)/60)/24)+DATE(1970,1,1)</f>
        <v>41536.208333333336</v>
      </c>
      <c r="O11" s="10">
        <f>(((M11/60)/60)/24)+DATE(1970,1,1)</f>
        <v>41585.25</v>
      </c>
      <c r="P11" t="b">
        <v>0</v>
      </c>
      <c r="Q11" t="b">
        <v>0</v>
      </c>
      <c r="R11" t="s">
        <v>50</v>
      </c>
      <c r="S11" t="str">
        <f>LEFT(R11, FIND("/", R11) - 1)</f>
        <v>music</v>
      </c>
      <c r="T11" t="str">
        <f>RIGHT(R11, LEN(R11) - FIND("/", R11))</f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>(E12/D12)*100</f>
        <v>266.11538461538464</v>
      </c>
      <c r="G12" t="s">
        <v>20</v>
      </c>
      <c r="H12">
        <v>220</v>
      </c>
      <c r="I12" s="7">
        <f>IF(H12=0,"0",E12/H12)</f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>(((L12/60)/60)/24)+DATE(1970,1,1)</f>
        <v>40404.208333333336</v>
      </c>
      <c r="O12" s="10">
        <f>(((M12/60)/60)/24)+DATE(1970,1,1)</f>
        <v>40452.208333333336</v>
      </c>
      <c r="P12" t="b">
        <v>0</v>
      </c>
      <c r="Q12" t="b">
        <v>0</v>
      </c>
      <c r="R12" t="s">
        <v>53</v>
      </c>
      <c r="S12" t="str">
        <f>LEFT(R12, FIND("/", R12) - 1)</f>
        <v>film &amp; video</v>
      </c>
      <c r="T12" t="str">
        <f>RIGHT(R12, LEN(R12) - FIND("/", R12))</f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>(E13/D13)*100</f>
        <v>48.095238095238095</v>
      </c>
      <c r="G13" t="s">
        <v>14</v>
      </c>
      <c r="H13">
        <v>27</v>
      </c>
      <c r="I13" s="7">
        <f>IF(H13=0,"0",E13/H13)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>(((L13/60)/60)/24)+DATE(1970,1,1)</f>
        <v>40442.208333333336</v>
      </c>
      <c r="O13" s="10">
        <f>(((M13/60)/60)/24)+DATE(1970,1,1)</f>
        <v>40448.208333333336</v>
      </c>
      <c r="P13" t="b">
        <v>0</v>
      </c>
      <c r="Q13" t="b">
        <v>1</v>
      </c>
      <c r="R13" t="s">
        <v>33</v>
      </c>
      <c r="S13" t="str">
        <f>LEFT(R13, FIND("/", R13) - 1)</f>
        <v>theater</v>
      </c>
      <c r="T13" t="str">
        <f>RIGHT(R13, LEN(R13) - FIND("/", R13))</f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(E14/D14)*100</f>
        <v>89.349206349206341</v>
      </c>
      <c r="G14" t="s">
        <v>14</v>
      </c>
      <c r="H14">
        <v>55</v>
      </c>
      <c r="I14" s="7">
        <f>IF(H14=0,"0",E14/H14)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>(((L14/60)/60)/24)+DATE(1970,1,1)</f>
        <v>43760.208333333328</v>
      </c>
      <c r="O14" s="10">
        <f>(((M14/60)/60)/24)+DATE(1970,1,1)</f>
        <v>43768.208333333328</v>
      </c>
      <c r="P14" t="b">
        <v>0</v>
      </c>
      <c r="Q14" t="b">
        <v>0</v>
      </c>
      <c r="R14" t="s">
        <v>53</v>
      </c>
      <c r="S14" t="str">
        <f>LEFT(R14, FIND("/", R14) - 1)</f>
        <v>film &amp; video</v>
      </c>
      <c r="T14" t="str">
        <f>RIGHT(R14, LEN(R14) - FIND("/", R14))</f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(E15/D15)*100</f>
        <v>245.11904761904765</v>
      </c>
      <c r="G15" t="s">
        <v>20</v>
      </c>
      <c r="H15">
        <v>98</v>
      </c>
      <c r="I15" s="7">
        <f>IF(H15=0,"0",E15/H15)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>(((L15/60)/60)/24)+DATE(1970,1,1)</f>
        <v>42532.208333333328</v>
      </c>
      <c r="O15" s="10">
        <f>(((M15/60)/60)/24)+DATE(1970,1,1)</f>
        <v>42544.208333333328</v>
      </c>
      <c r="P15" t="b">
        <v>0</v>
      </c>
      <c r="Q15" t="b">
        <v>0</v>
      </c>
      <c r="R15" t="s">
        <v>60</v>
      </c>
      <c r="S15" t="str">
        <f>LEFT(R15, FIND("/", R15) - 1)</f>
        <v>music</v>
      </c>
      <c r="T15" t="str">
        <f>RIGHT(R15, LEN(R15) - FIND("/", R15))</f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>(E16/D16)*100</f>
        <v>66.769503546099301</v>
      </c>
      <c r="G16" t="s">
        <v>14</v>
      </c>
      <c r="H16">
        <v>200</v>
      </c>
      <c r="I16" s="7">
        <f>IF(H16=0,"0",E16/H16)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>(((L16/60)/60)/24)+DATE(1970,1,1)</f>
        <v>40974.25</v>
      </c>
      <c r="O16" s="10">
        <f>(((M16/60)/60)/24)+DATE(1970,1,1)</f>
        <v>41001.208333333336</v>
      </c>
      <c r="P16" t="b">
        <v>0</v>
      </c>
      <c r="Q16" t="b">
        <v>0</v>
      </c>
      <c r="R16" t="s">
        <v>60</v>
      </c>
      <c r="S16" t="str">
        <f>LEFT(R16, FIND("/", R16) - 1)</f>
        <v>music</v>
      </c>
      <c r="T16" t="str">
        <f>RIGHT(R16, LEN(R16) - FIND("/", R16))</f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(E17/D17)*100</f>
        <v>47.307881773399011</v>
      </c>
      <c r="G17" t="s">
        <v>14</v>
      </c>
      <c r="H17">
        <v>452</v>
      </c>
      <c r="I17" s="7">
        <f>IF(H17=0,"0",E17/H17)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>(((L17/60)/60)/24)+DATE(1970,1,1)</f>
        <v>43809.25</v>
      </c>
      <c r="O17" s="10">
        <f>(((M17/60)/60)/24)+DATE(1970,1,1)</f>
        <v>43813.25</v>
      </c>
      <c r="P17" t="b">
        <v>0</v>
      </c>
      <c r="Q17" t="b">
        <v>0</v>
      </c>
      <c r="R17" t="s">
        <v>65</v>
      </c>
      <c r="S17" t="str">
        <f>LEFT(R17, FIND("/", R17) - 1)</f>
        <v>technology</v>
      </c>
      <c r="T17" t="str">
        <f>RIGHT(R17, LEN(R17) - FIND("/", R17))</f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>(E18/D18)*100</f>
        <v>649.47058823529414</v>
      </c>
      <c r="G18" t="s">
        <v>20</v>
      </c>
      <c r="H18">
        <v>100</v>
      </c>
      <c r="I18" s="7">
        <f>IF(H18=0,"0",E18/H18)</f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>(((L18/60)/60)/24)+DATE(1970,1,1)</f>
        <v>41661.25</v>
      </c>
      <c r="O18" s="10">
        <f>(((M18/60)/60)/24)+DATE(1970,1,1)</f>
        <v>41683.25</v>
      </c>
      <c r="P18" t="b">
        <v>0</v>
      </c>
      <c r="Q18" t="b">
        <v>0</v>
      </c>
      <c r="R18" t="s">
        <v>68</v>
      </c>
      <c r="S18" t="str">
        <f>LEFT(R18, FIND("/", R18) - 1)</f>
        <v>publishing</v>
      </c>
      <c r="T18" t="str">
        <f>RIGHT(R18, LEN(R18) - FIND("/", R18))</f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>(E19/D19)*100</f>
        <v>159.39125295508273</v>
      </c>
      <c r="G19" t="s">
        <v>20</v>
      </c>
      <c r="H19">
        <v>1249</v>
      </c>
      <c r="I19" s="7">
        <f>IF(H19=0,"0",E19/H19)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>(((L19/60)/60)/24)+DATE(1970,1,1)</f>
        <v>40555.25</v>
      </c>
      <c r="O19" s="10">
        <f>(((M19/60)/60)/24)+DATE(1970,1,1)</f>
        <v>40556.25</v>
      </c>
      <c r="P19" t="b">
        <v>0</v>
      </c>
      <c r="Q19" t="b">
        <v>0</v>
      </c>
      <c r="R19" t="s">
        <v>71</v>
      </c>
      <c r="S19" t="str">
        <f>LEFT(R19, FIND("/", R19) - 1)</f>
        <v>film &amp; video</v>
      </c>
      <c r="T19" t="str">
        <f>RIGHT(R19, LEN(R19) - FIND("/", R19))</f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(E20/D20)*100</f>
        <v>66.912087912087912</v>
      </c>
      <c r="G20" t="s">
        <v>74</v>
      </c>
      <c r="H20">
        <v>135</v>
      </c>
      <c r="I20" s="7">
        <f>IF(H20=0,"0",E20/H20)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>(((L20/60)/60)/24)+DATE(1970,1,1)</f>
        <v>43351.208333333328</v>
      </c>
      <c r="O20" s="10">
        <f>(((M20/60)/60)/24)+DATE(1970,1,1)</f>
        <v>43359.208333333328</v>
      </c>
      <c r="P20" t="b">
        <v>0</v>
      </c>
      <c r="Q20" t="b">
        <v>0</v>
      </c>
      <c r="R20" t="s">
        <v>33</v>
      </c>
      <c r="S20" t="str">
        <f>LEFT(R20, FIND("/", R20) - 1)</f>
        <v>theater</v>
      </c>
      <c r="T20" t="str">
        <f>RIGHT(R20, LEN(R20) - FIND("/", R20))</f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>(E21/D21)*100</f>
        <v>48.529600000000002</v>
      </c>
      <c r="G21" t="s">
        <v>14</v>
      </c>
      <c r="H21">
        <v>674</v>
      </c>
      <c r="I21" s="7">
        <f>IF(H21=0,"0",E21/H21)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>(((L21/60)/60)/24)+DATE(1970,1,1)</f>
        <v>43528.25</v>
      </c>
      <c r="O21" s="10">
        <f>(((M21/60)/60)/24)+DATE(1970,1,1)</f>
        <v>43549.208333333328</v>
      </c>
      <c r="P21" t="b">
        <v>0</v>
      </c>
      <c r="Q21" t="b">
        <v>1</v>
      </c>
      <c r="R21" t="s">
        <v>33</v>
      </c>
      <c r="S21" t="str">
        <f>LEFT(R21, FIND("/", R21) - 1)</f>
        <v>theater</v>
      </c>
      <c r="T21" t="str">
        <f>RIGHT(R21, LEN(R21) - FIND("/", R21))</f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>(E22/D22)*100</f>
        <v>112.24279210925646</v>
      </c>
      <c r="G22" t="s">
        <v>20</v>
      </c>
      <c r="H22">
        <v>1396</v>
      </c>
      <c r="I22" s="7">
        <f>IF(H22=0,"0",E22/H22)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>(((L22/60)/60)/24)+DATE(1970,1,1)</f>
        <v>41848.208333333336</v>
      </c>
      <c r="O22" s="10">
        <f>(((M22/60)/60)/24)+DATE(1970,1,1)</f>
        <v>41848.208333333336</v>
      </c>
      <c r="P22" t="b">
        <v>0</v>
      </c>
      <c r="Q22" t="b">
        <v>0</v>
      </c>
      <c r="R22" t="s">
        <v>53</v>
      </c>
      <c r="S22" t="str">
        <f>LEFT(R22, FIND("/", R22) - 1)</f>
        <v>film &amp; video</v>
      </c>
      <c r="T22" t="str">
        <f>RIGHT(R22, LEN(R22) - FIND("/", R22))</f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(E23/D23)*100</f>
        <v>40.992553191489364</v>
      </c>
      <c r="G23" t="s">
        <v>14</v>
      </c>
      <c r="H23">
        <v>558</v>
      </c>
      <c r="I23" s="7">
        <f>IF(H23=0,"0",E23/H23)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>(((L23/60)/60)/24)+DATE(1970,1,1)</f>
        <v>40770.208333333336</v>
      </c>
      <c r="O23" s="10">
        <f>(((M23/60)/60)/24)+DATE(1970,1,1)</f>
        <v>40804.208333333336</v>
      </c>
      <c r="P23" t="b">
        <v>0</v>
      </c>
      <c r="Q23" t="b">
        <v>0</v>
      </c>
      <c r="R23" t="s">
        <v>33</v>
      </c>
      <c r="S23" t="str">
        <f>LEFT(R23, FIND("/", R23) - 1)</f>
        <v>theater</v>
      </c>
      <c r="T23" t="str">
        <f>RIGHT(R23, LEN(R23) - FIND("/", R23))</f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>(E24/D24)*100</f>
        <v>128.07106598984771</v>
      </c>
      <c r="G24" t="s">
        <v>20</v>
      </c>
      <c r="H24">
        <v>890</v>
      </c>
      <c r="I24" s="7">
        <f>IF(H24=0,"0",E24/H24)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>(((L24/60)/60)/24)+DATE(1970,1,1)</f>
        <v>43193.208333333328</v>
      </c>
      <c r="O24" s="10">
        <f>(((M24/60)/60)/24)+DATE(1970,1,1)</f>
        <v>43208.208333333328</v>
      </c>
      <c r="P24" t="b">
        <v>0</v>
      </c>
      <c r="Q24" t="b">
        <v>0</v>
      </c>
      <c r="R24" t="s">
        <v>33</v>
      </c>
      <c r="S24" t="str">
        <f>LEFT(R24, FIND("/", R24) - 1)</f>
        <v>theater</v>
      </c>
      <c r="T24" t="str">
        <f>RIGHT(R24, LEN(R24) - FIND("/", R24))</f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>(E25/D25)*100</f>
        <v>332.04444444444448</v>
      </c>
      <c r="G25" t="s">
        <v>20</v>
      </c>
      <c r="H25">
        <v>142</v>
      </c>
      <c r="I25" s="7">
        <f>IF(H25=0,"0",E25/H25)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>(((L25/60)/60)/24)+DATE(1970,1,1)</f>
        <v>43510.25</v>
      </c>
      <c r="O25" s="10">
        <f>(((M25/60)/60)/24)+DATE(1970,1,1)</f>
        <v>43563.208333333328</v>
      </c>
      <c r="P25" t="b">
        <v>0</v>
      </c>
      <c r="Q25" t="b">
        <v>0</v>
      </c>
      <c r="R25" t="s">
        <v>42</v>
      </c>
      <c r="S25" t="str">
        <f>LEFT(R25, FIND("/", R25) - 1)</f>
        <v>film &amp; video</v>
      </c>
      <c r="T25" t="str">
        <f>RIGHT(R25, LEN(R25) - FIND("/", R25))</f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(E26/D26)*100</f>
        <v>112.83225108225108</v>
      </c>
      <c r="G26" t="s">
        <v>20</v>
      </c>
      <c r="H26">
        <v>2673</v>
      </c>
      <c r="I26" s="7">
        <f>IF(H26=0,"0",E26/H26)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>(((L26/60)/60)/24)+DATE(1970,1,1)</f>
        <v>41811.208333333336</v>
      </c>
      <c r="O26" s="10">
        <f>(((M26/60)/60)/24)+DATE(1970,1,1)</f>
        <v>41813.208333333336</v>
      </c>
      <c r="P26" t="b">
        <v>0</v>
      </c>
      <c r="Q26" t="b">
        <v>0</v>
      </c>
      <c r="R26" t="s">
        <v>65</v>
      </c>
      <c r="S26" t="str">
        <f>LEFT(R26, FIND("/", R26) - 1)</f>
        <v>technology</v>
      </c>
      <c r="T26" t="str">
        <f>RIGHT(R26, LEN(R26) - FIND("/", R26))</f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>(E27/D27)*100</f>
        <v>216.43636363636364</v>
      </c>
      <c r="G27" t="s">
        <v>20</v>
      </c>
      <c r="H27">
        <v>163</v>
      </c>
      <c r="I27" s="7">
        <f>IF(H27=0,"0",E27/H27)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>(((L27/60)/60)/24)+DATE(1970,1,1)</f>
        <v>40681.208333333336</v>
      </c>
      <c r="O27" s="10">
        <f>(((M27/60)/60)/24)+DATE(1970,1,1)</f>
        <v>40701.208333333336</v>
      </c>
      <c r="P27" t="b">
        <v>0</v>
      </c>
      <c r="Q27" t="b">
        <v>1</v>
      </c>
      <c r="R27" t="s">
        <v>89</v>
      </c>
      <c r="S27" t="str">
        <f>LEFT(R27, FIND("/", R27) - 1)</f>
        <v>games</v>
      </c>
      <c r="T27" t="str">
        <f>RIGHT(R27, LEN(R27) - FIND("/", R27))</f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>(E28/D28)*100</f>
        <v>48.199069767441863</v>
      </c>
      <c r="G28" t="s">
        <v>74</v>
      </c>
      <c r="H28">
        <v>1480</v>
      </c>
      <c r="I28" s="7">
        <f>IF(H28=0,"0",E28/H28)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>(((L28/60)/60)/24)+DATE(1970,1,1)</f>
        <v>43312.208333333328</v>
      </c>
      <c r="O28" s="10">
        <f>(((M28/60)/60)/24)+DATE(1970,1,1)</f>
        <v>43339.208333333328</v>
      </c>
      <c r="P28" t="b">
        <v>0</v>
      </c>
      <c r="Q28" t="b">
        <v>0</v>
      </c>
      <c r="R28" t="s">
        <v>33</v>
      </c>
      <c r="S28" t="str">
        <f>LEFT(R28, FIND("/", R28) - 1)</f>
        <v>theater</v>
      </c>
      <c r="T28" t="str">
        <f>RIGHT(R28, LEN(R28) - FIND("/", R28))</f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(E29/D29)*100</f>
        <v>79.95</v>
      </c>
      <c r="G29" t="s">
        <v>14</v>
      </c>
      <c r="H29">
        <v>15</v>
      </c>
      <c r="I29" s="7">
        <f>IF(H29=0,"0",E29/H29)</f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>(((L29/60)/60)/24)+DATE(1970,1,1)</f>
        <v>42280.208333333328</v>
      </c>
      <c r="O29" s="10">
        <f>(((M29/60)/60)/24)+DATE(1970,1,1)</f>
        <v>42288.208333333328</v>
      </c>
      <c r="P29" t="b">
        <v>0</v>
      </c>
      <c r="Q29" t="b">
        <v>0</v>
      </c>
      <c r="R29" t="s">
        <v>23</v>
      </c>
      <c r="S29" t="str">
        <f>LEFT(R29, FIND("/", R29) - 1)</f>
        <v>music</v>
      </c>
      <c r="T29" t="str">
        <f>RIGHT(R29, LEN(R29) - FIND("/", R29))</f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>(E30/D30)*100</f>
        <v>105.22553516819573</v>
      </c>
      <c r="G30" t="s">
        <v>20</v>
      </c>
      <c r="H30">
        <v>2220</v>
      </c>
      <c r="I30" s="7">
        <f>IF(H30=0,"0",E30/H30)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>(((L30/60)/60)/24)+DATE(1970,1,1)</f>
        <v>40218.25</v>
      </c>
      <c r="O30" s="10">
        <f>(((M30/60)/60)/24)+DATE(1970,1,1)</f>
        <v>40241.25</v>
      </c>
      <c r="P30" t="b">
        <v>0</v>
      </c>
      <c r="Q30" t="b">
        <v>1</v>
      </c>
      <c r="R30" t="s">
        <v>33</v>
      </c>
      <c r="S30" t="str">
        <f>LEFT(R30, FIND("/", R30) - 1)</f>
        <v>theater</v>
      </c>
      <c r="T30" t="str">
        <f>RIGHT(R30, LEN(R30) - FIND("/", R30))</f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>(E31/D31)*100</f>
        <v>328.89978213507629</v>
      </c>
      <c r="G31" t="s">
        <v>20</v>
      </c>
      <c r="H31">
        <v>1606</v>
      </c>
      <c r="I31" s="7">
        <f>IF(H31=0,"0",E31/H31)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>(((L31/60)/60)/24)+DATE(1970,1,1)</f>
        <v>43301.208333333328</v>
      </c>
      <c r="O31" s="10">
        <f>(((M31/60)/60)/24)+DATE(1970,1,1)</f>
        <v>43341.208333333328</v>
      </c>
      <c r="P31" t="b">
        <v>0</v>
      </c>
      <c r="Q31" t="b">
        <v>0</v>
      </c>
      <c r="R31" t="s">
        <v>100</v>
      </c>
      <c r="S31" t="str">
        <f>LEFT(R31, FIND("/", R31) - 1)</f>
        <v>film &amp; video</v>
      </c>
      <c r="T31" t="str">
        <f>RIGHT(R31, LEN(R31) - FIND("/", R31))</f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(E32/D32)*100</f>
        <v>160.61111111111111</v>
      </c>
      <c r="G32" t="s">
        <v>20</v>
      </c>
      <c r="H32">
        <v>129</v>
      </c>
      <c r="I32" s="7">
        <f>IF(H32=0,"0",E32/H32)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>(((L32/60)/60)/24)+DATE(1970,1,1)</f>
        <v>43609.208333333328</v>
      </c>
      <c r="O32" s="10">
        <f>(((M32/60)/60)/24)+DATE(1970,1,1)</f>
        <v>43614.208333333328</v>
      </c>
      <c r="P32" t="b">
        <v>0</v>
      </c>
      <c r="Q32" t="b">
        <v>0</v>
      </c>
      <c r="R32" t="s">
        <v>71</v>
      </c>
      <c r="S32" t="str">
        <f>LEFT(R32, FIND("/", R32) - 1)</f>
        <v>film &amp; video</v>
      </c>
      <c r="T32" t="str">
        <f>RIGHT(R32, LEN(R32) - FIND("/", R32))</f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>(E33/D33)*100</f>
        <v>310</v>
      </c>
      <c r="G33" t="s">
        <v>20</v>
      </c>
      <c r="H33">
        <v>226</v>
      </c>
      <c r="I33" s="7">
        <f>IF(H33=0,"0",E33/H33)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>(((L33/60)/60)/24)+DATE(1970,1,1)</f>
        <v>42374.25</v>
      </c>
      <c r="O33" s="10">
        <f>(((M33/60)/60)/24)+DATE(1970,1,1)</f>
        <v>42402.25</v>
      </c>
      <c r="P33" t="b">
        <v>0</v>
      </c>
      <c r="Q33" t="b">
        <v>0</v>
      </c>
      <c r="R33" t="s">
        <v>89</v>
      </c>
      <c r="S33" t="str">
        <f>LEFT(R33, FIND("/", R33) - 1)</f>
        <v>games</v>
      </c>
      <c r="T33" t="str">
        <f>RIGHT(R33, LEN(R33) - FIND("/", R33))</f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>(E34/D34)*100</f>
        <v>86.807920792079202</v>
      </c>
      <c r="G34" t="s">
        <v>14</v>
      </c>
      <c r="H34">
        <v>2307</v>
      </c>
      <c r="I34" s="7">
        <f>IF(H34=0,"0",E34/H34)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>(((L34/60)/60)/24)+DATE(1970,1,1)</f>
        <v>43110.25</v>
      </c>
      <c r="O34" s="10">
        <f>(((M34/60)/60)/24)+DATE(1970,1,1)</f>
        <v>43137.25</v>
      </c>
      <c r="P34" t="b">
        <v>0</v>
      </c>
      <c r="Q34" t="b">
        <v>0</v>
      </c>
      <c r="R34" t="s">
        <v>42</v>
      </c>
      <c r="S34" t="str">
        <f>LEFT(R34, FIND("/", R34) - 1)</f>
        <v>film &amp; video</v>
      </c>
      <c r="T34" t="str">
        <f>RIGHT(R34, LEN(R34) - FIND("/", R34))</f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(E35/D35)*100</f>
        <v>377.82071713147411</v>
      </c>
      <c r="G35" t="s">
        <v>20</v>
      </c>
      <c r="H35">
        <v>5419</v>
      </c>
      <c r="I35" s="7">
        <f>IF(H35=0,"0",E35/H35)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>(((L35/60)/60)/24)+DATE(1970,1,1)</f>
        <v>41917.208333333336</v>
      </c>
      <c r="O35" s="10">
        <f>(((M35/60)/60)/24)+DATE(1970,1,1)</f>
        <v>41954.25</v>
      </c>
      <c r="P35" t="b">
        <v>0</v>
      </c>
      <c r="Q35" t="b">
        <v>0</v>
      </c>
      <c r="R35" t="s">
        <v>33</v>
      </c>
      <c r="S35" t="str">
        <f>LEFT(R35, FIND("/", R35) - 1)</f>
        <v>theater</v>
      </c>
      <c r="T35" t="str">
        <f>RIGHT(R35, LEN(R35) - FIND("/", R35))</f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>(E36/D36)*100</f>
        <v>150.80645161290323</v>
      </c>
      <c r="G36" t="s">
        <v>20</v>
      </c>
      <c r="H36">
        <v>165</v>
      </c>
      <c r="I36" s="7">
        <f>IF(H36=0,"0",E36/H36)</f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>(((L36/60)/60)/24)+DATE(1970,1,1)</f>
        <v>42817.208333333328</v>
      </c>
      <c r="O36" s="10">
        <f>(((M36/60)/60)/24)+DATE(1970,1,1)</f>
        <v>42822.208333333328</v>
      </c>
      <c r="P36" t="b">
        <v>0</v>
      </c>
      <c r="Q36" t="b">
        <v>0</v>
      </c>
      <c r="R36" t="s">
        <v>42</v>
      </c>
      <c r="S36" t="str">
        <f>LEFT(R36, FIND("/", R36) - 1)</f>
        <v>film &amp; video</v>
      </c>
      <c r="T36" t="str">
        <f>RIGHT(R36, LEN(R36) - FIND("/", R36))</f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>(E37/D37)*100</f>
        <v>150.30119521912351</v>
      </c>
      <c r="G37" t="s">
        <v>20</v>
      </c>
      <c r="H37">
        <v>1965</v>
      </c>
      <c r="I37" s="7">
        <f>IF(H37=0,"0",E37/H37)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>(((L37/60)/60)/24)+DATE(1970,1,1)</f>
        <v>43484.25</v>
      </c>
      <c r="O37" s="10">
        <f>(((M37/60)/60)/24)+DATE(1970,1,1)</f>
        <v>43526.25</v>
      </c>
      <c r="P37" t="b">
        <v>0</v>
      </c>
      <c r="Q37" t="b">
        <v>1</v>
      </c>
      <c r="R37" t="s">
        <v>53</v>
      </c>
      <c r="S37" t="str">
        <f>LEFT(R37, FIND("/", R37) - 1)</f>
        <v>film &amp; video</v>
      </c>
      <c r="T37" t="str">
        <f>RIGHT(R37, LEN(R37) - FIND("/", R37))</f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(E38/D38)*100</f>
        <v>157.28571428571431</v>
      </c>
      <c r="G38" t="s">
        <v>20</v>
      </c>
      <c r="H38">
        <v>16</v>
      </c>
      <c r="I38" s="7">
        <f>IF(H38=0,"0",E38/H38)</f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>(((L38/60)/60)/24)+DATE(1970,1,1)</f>
        <v>40600.25</v>
      </c>
      <c r="O38" s="10">
        <f>(((M38/60)/60)/24)+DATE(1970,1,1)</f>
        <v>40625.208333333336</v>
      </c>
      <c r="P38" t="b">
        <v>0</v>
      </c>
      <c r="Q38" t="b">
        <v>0</v>
      </c>
      <c r="R38" t="s">
        <v>33</v>
      </c>
      <c r="S38" t="str">
        <f>LEFT(R38, FIND("/", R38) - 1)</f>
        <v>theater</v>
      </c>
      <c r="T38" t="str">
        <f>RIGHT(R38, LEN(R38) - FIND("/", R38))</f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>(E39/D39)*100</f>
        <v>139.98765432098764</v>
      </c>
      <c r="G39" t="s">
        <v>20</v>
      </c>
      <c r="H39">
        <v>107</v>
      </c>
      <c r="I39" s="7">
        <f>IF(H39=0,"0",E39/H39)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>(((L39/60)/60)/24)+DATE(1970,1,1)</f>
        <v>43744.208333333328</v>
      </c>
      <c r="O39" s="10">
        <f>(((M39/60)/60)/24)+DATE(1970,1,1)</f>
        <v>43777.25</v>
      </c>
      <c r="P39" t="b">
        <v>0</v>
      </c>
      <c r="Q39" t="b">
        <v>1</v>
      </c>
      <c r="R39" t="s">
        <v>119</v>
      </c>
      <c r="S39" t="str">
        <f>LEFT(R39, FIND("/", R39) - 1)</f>
        <v>publishing</v>
      </c>
      <c r="T39" t="str">
        <f>RIGHT(R39, LEN(R39) - FIND("/", R39))</f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>(E40/D40)*100</f>
        <v>325.32258064516128</v>
      </c>
      <c r="G40" t="s">
        <v>20</v>
      </c>
      <c r="H40">
        <v>134</v>
      </c>
      <c r="I40" s="7">
        <f>IF(H40=0,"0",E40/H40)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>(((L40/60)/60)/24)+DATE(1970,1,1)</f>
        <v>40469.208333333336</v>
      </c>
      <c r="O40" s="10">
        <f>(((M40/60)/60)/24)+DATE(1970,1,1)</f>
        <v>40474.208333333336</v>
      </c>
      <c r="P40" t="b">
        <v>0</v>
      </c>
      <c r="Q40" t="b">
        <v>0</v>
      </c>
      <c r="R40" t="s">
        <v>122</v>
      </c>
      <c r="S40" t="str">
        <f>LEFT(R40, FIND("/", R40) - 1)</f>
        <v>photography</v>
      </c>
      <c r="T40" t="str">
        <f>RIGHT(R40, LEN(R40) - FIND("/", R40))</f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(E41/D41)*100</f>
        <v>50.777777777777779</v>
      </c>
      <c r="G41" t="s">
        <v>14</v>
      </c>
      <c r="H41">
        <v>88</v>
      </c>
      <c r="I41" s="7">
        <f>IF(H41=0,"0",E41/H41)</f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>(((L41/60)/60)/24)+DATE(1970,1,1)</f>
        <v>41330.25</v>
      </c>
      <c r="O41" s="10">
        <f>(((M41/60)/60)/24)+DATE(1970,1,1)</f>
        <v>41344.208333333336</v>
      </c>
      <c r="P41" t="b">
        <v>0</v>
      </c>
      <c r="Q41" t="b">
        <v>0</v>
      </c>
      <c r="R41" t="s">
        <v>33</v>
      </c>
      <c r="S41" t="str">
        <f>LEFT(R41, FIND("/", R41) - 1)</f>
        <v>theater</v>
      </c>
      <c r="T41" t="str">
        <f>RIGHT(R41, LEN(R41) - FIND("/", R41))</f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>(E42/D42)*100</f>
        <v>169.06818181818181</v>
      </c>
      <c r="G42" t="s">
        <v>20</v>
      </c>
      <c r="H42">
        <v>198</v>
      </c>
      <c r="I42" s="7">
        <f>IF(H42=0,"0",E42/H42)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>(((L42/60)/60)/24)+DATE(1970,1,1)</f>
        <v>40334.208333333336</v>
      </c>
      <c r="O42" s="10">
        <f>(((M42/60)/60)/24)+DATE(1970,1,1)</f>
        <v>40353.208333333336</v>
      </c>
      <c r="P42" t="b">
        <v>0</v>
      </c>
      <c r="Q42" t="b">
        <v>1</v>
      </c>
      <c r="R42" t="s">
        <v>65</v>
      </c>
      <c r="S42" t="str">
        <f>LEFT(R42, FIND("/", R42) - 1)</f>
        <v>technology</v>
      </c>
      <c r="T42" t="str">
        <f>RIGHT(R42, LEN(R42) - FIND("/", R42))</f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>(E43/D43)*100</f>
        <v>212.92857142857144</v>
      </c>
      <c r="G43" t="s">
        <v>20</v>
      </c>
      <c r="H43">
        <v>111</v>
      </c>
      <c r="I43" s="7">
        <f>IF(H43=0,"0",E43/H43)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>(((L43/60)/60)/24)+DATE(1970,1,1)</f>
        <v>41156.208333333336</v>
      </c>
      <c r="O43" s="10">
        <f>(((M43/60)/60)/24)+DATE(1970,1,1)</f>
        <v>41182.208333333336</v>
      </c>
      <c r="P43" t="b">
        <v>0</v>
      </c>
      <c r="Q43" t="b">
        <v>1</v>
      </c>
      <c r="R43" t="s">
        <v>23</v>
      </c>
      <c r="S43" t="str">
        <f>LEFT(R43, FIND("/", R43) - 1)</f>
        <v>music</v>
      </c>
      <c r="T43" t="str">
        <f>RIGHT(R43, LEN(R43) - FIND("/", R43))</f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(E44/D44)*100</f>
        <v>443.94444444444446</v>
      </c>
      <c r="G44" t="s">
        <v>20</v>
      </c>
      <c r="H44">
        <v>222</v>
      </c>
      <c r="I44" s="7">
        <f>IF(H44=0,"0",E44/H44)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>(((L44/60)/60)/24)+DATE(1970,1,1)</f>
        <v>40728.208333333336</v>
      </c>
      <c r="O44" s="10">
        <f>(((M44/60)/60)/24)+DATE(1970,1,1)</f>
        <v>40737.208333333336</v>
      </c>
      <c r="P44" t="b">
        <v>0</v>
      </c>
      <c r="Q44" t="b">
        <v>0</v>
      </c>
      <c r="R44" t="s">
        <v>17</v>
      </c>
      <c r="S44" t="str">
        <f>LEFT(R44, FIND("/", R44) - 1)</f>
        <v>food</v>
      </c>
      <c r="T44" t="str">
        <f>RIGHT(R44, LEN(R44) - FIND("/", R44))</f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>(E45/D45)*100</f>
        <v>185.9390243902439</v>
      </c>
      <c r="G45" t="s">
        <v>20</v>
      </c>
      <c r="H45">
        <v>6212</v>
      </c>
      <c r="I45" s="7">
        <f>IF(H45=0,"0",E45/H45)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>(((L45/60)/60)/24)+DATE(1970,1,1)</f>
        <v>41844.208333333336</v>
      </c>
      <c r="O45" s="10">
        <f>(((M45/60)/60)/24)+DATE(1970,1,1)</f>
        <v>41860.208333333336</v>
      </c>
      <c r="P45" t="b">
        <v>0</v>
      </c>
      <c r="Q45" t="b">
        <v>0</v>
      </c>
      <c r="R45" t="s">
        <v>133</v>
      </c>
      <c r="S45" t="str">
        <f>LEFT(R45, FIND("/", R45) - 1)</f>
        <v>publishing</v>
      </c>
      <c r="T45" t="str">
        <f>RIGHT(R45, LEN(R45) - FIND("/", R45))</f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>(E46/D46)*100</f>
        <v>658.8125</v>
      </c>
      <c r="G46" t="s">
        <v>20</v>
      </c>
      <c r="H46">
        <v>98</v>
      </c>
      <c r="I46" s="7">
        <f>IF(H46=0,"0",E46/H46)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>(((L46/60)/60)/24)+DATE(1970,1,1)</f>
        <v>43541.208333333328</v>
      </c>
      <c r="O46" s="10">
        <f>(((M46/60)/60)/24)+DATE(1970,1,1)</f>
        <v>43542.208333333328</v>
      </c>
      <c r="P46" t="b">
        <v>0</v>
      </c>
      <c r="Q46" t="b">
        <v>0</v>
      </c>
      <c r="R46" t="s">
        <v>119</v>
      </c>
      <c r="S46" t="str">
        <f>LEFT(R46, FIND("/", R46) - 1)</f>
        <v>publishing</v>
      </c>
      <c r="T46" t="str">
        <f>RIGHT(R46, LEN(R46) - FIND("/", R46))</f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(E47/D47)*100</f>
        <v>47.684210526315788</v>
      </c>
      <c r="G47" t="s">
        <v>14</v>
      </c>
      <c r="H47">
        <v>48</v>
      </c>
      <c r="I47" s="7">
        <f>IF(H47=0,"0",E47/H47)</f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>(((L47/60)/60)/24)+DATE(1970,1,1)</f>
        <v>42676.208333333328</v>
      </c>
      <c r="O47" s="10">
        <f>(((M47/60)/60)/24)+DATE(1970,1,1)</f>
        <v>42691.25</v>
      </c>
      <c r="P47" t="b">
        <v>0</v>
      </c>
      <c r="Q47" t="b">
        <v>1</v>
      </c>
      <c r="R47" t="s">
        <v>33</v>
      </c>
      <c r="S47" t="str">
        <f>LEFT(R47, FIND("/", R47) - 1)</f>
        <v>theater</v>
      </c>
      <c r="T47" t="str">
        <f>RIGHT(R47, LEN(R47) - FIND("/", R47))</f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>(E48/D48)*100</f>
        <v>114.78378378378378</v>
      </c>
      <c r="G48" t="s">
        <v>20</v>
      </c>
      <c r="H48">
        <v>92</v>
      </c>
      <c r="I48" s="7">
        <f>IF(H48=0,"0",E48/H48)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>(((L48/60)/60)/24)+DATE(1970,1,1)</f>
        <v>40367.208333333336</v>
      </c>
      <c r="O48" s="10">
        <f>(((M48/60)/60)/24)+DATE(1970,1,1)</f>
        <v>40390.208333333336</v>
      </c>
      <c r="P48" t="b">
        <v>0</v>
      </c>
      <c r="Q48" t="b">
        <v>0</v>
      </c>
      <c r="R48" t="s">
        <v>23</v>
      </c>
      <c r="S48" t="str">
        <f>LEFT(R48, FIND("/", R48) - 1)</f>
        <v>music</v>
      </c>
      <c r="T48" t="str">
        <f>RIGHT(R48, LEN(R48) - FIND("/", R48))</f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>(E49/D49)*100</f>
        <v>475.26666666666665</v>
      </c>
      <c r="G49" t="s">
        <v>20</v>
      </c>
      <c r="H49">
        <v>149</v>
      </c>
      <c r="I49" s="7">
        <f>IF(H49=0,"0",E49/H49)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>(((L49/60)/60)/24)+DATE(1970,1,1)</f>
        <v>41727.208333333336</v>
      </c>
      <c r="O49" s="10">
        <f>(((M49/60)/60)/24)+DATE(1970,1,1)</f>
        <v>41757.208333333336</v>
      </c>
      <c r="P49" t="b">
        <v>0</v>
      </c>
      <c r="Q49" t="b">
        <v>0</v>
      </c>
      <c r="R49" t="s">
        <v>33</v>
      </c>
      <c r="S49" t="str">
        <f>LEFT(R49, FIND("/", R49) - 1)</f>
        <v>theater</v>
      </c>
      <c r="T49" t="str">
        <f>RIGHT(R49, LEN(R49) - FIND("/", R49))</f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(E50/D50)*100</f>
        <v>386.97297297297297</v>
      </c>
      <c r="G50" t="s">
        <v>20</v>
      </c>
      <c r="H50">
        <v>2431</v>
      </c>
      <c r="I50" s="7">
        <f>IF(H50=0,"0",E50/H50)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>(((L50/60)/60)/24)+DATE(1970,1,1)</f>
        <v>42180.208333333328</v>
      </c>
      <c r="O50" s="10">
        <f>(((M50/60)/60)/24)+DATE(1970,1,1)</f>
        <v>42192.208333333328</v>
      </c>
      <c r="P50" t="b">
        <v>0</v>
      </c>
      <c r="Q50" t="b">
        <v>0</v>
      </c>
      <c r="R50" t="s">
        <v>33</v>
      </c>
      <c r="S50" t="str">
        <f>LEFT(R50, FIND("/", R50) - 1)</f>
        <v>theater</v>
      </c>
      <c r="T50" t="str">
        <f>RIGHT(R50, LEN(R50) - FIND("/", R50))</f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>(E51/D51)*100</f>
        <v>189.625</v>
      </c>
      <c r="G51" t="s">
        <v>20</v>
      </c>
      <c r="H51">
        <v>303</v>
      </c>
      <c r="I51" s="7">
        <f>IF(H51=0,"0",E51/H51)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>(((L51/60)/60)/24)+DATE(1970,1,1)</f>
        <v>43758.208333333328</v>
      </c>
      <c r="O51" s="10">
        <f>(((M51/60)/60)/24)+DATE(1970,1,1)</f>
        <v>43803.25</v>
      </c>
      <c r="P51" t="b">
        <v>0</v>
      </c>
      <c r="Q51" t="b">
        <v>0</v>
      </c>
      <c r="R51" t="s">
        <v>23</v>
      </c>
      <c r="S51" t="str">
        <f>LEFT(R51, FIND("/", R51) - 1)</f>
        <v>music</v>
      </c>
      <c r="T51" t="str">
        <f>RIGHT(R51, LEN(R51) - FIND("/", R51))</f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>(E52/D52)*100</f>
        <v>2</v>
      </c>
      <c r="G52" t="s">
        <v>14</v>
      </c>
      <c r="H52">
        <v>1</v>
      </c>
      <c r="I52" s="7">
        <f>IF(H52=0,"0",E52/H52)</f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>(((L52/60)/60)/24)+DATE(1970,1,1)</f>
        <v>41487.208333333336</v>
      </c>
      <c r="O52" s="10">
        <f>(((M52/60)/60)/24)+DATE(1970,1,1)</f>
        <v>41515.208333333336</v>
      </c>
      <c r="P52" t="b">
        <v>0</v>
      </c>
      <c r="Q52" t="b">
        <v>0</v>
      </c>
      <c r="R52" t="s">
        <v>148</v>
      </c>
      <c r="S52" t="str">
        <f>LEFT(R52, FIND("/", R52) - 1)</f>
        <v>music</v>
      </c>
      <c r="T52" t="str">
        <f>RIGHT(R52, LEN(R52) - FIND("/", R52))</f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(E53/D53)*100</f>
        <v>91.867805186590772</v>
      </c>
      <c r="G53" t="s">
        <v>14</v>
      </c>
      <c r="H53">
        <v>1467</v>
      </c>
      <c r="I53" s="7">
        <f>IF(H53=0,"0",E53/H53)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>(((L53/60)/60)/24)+DATE(1970,1,1)</f>
        <v>40995.208333333336</v>
      </c>
      <c r="O53" s="10">
        <f>(((M53/60)/60)/24)+DATE(1970,1,1)</f>
        <v>41011.208333333336</v>
      </c>
      <c r="P53" t="b">
        <v>0</v>
      </c>
      <c r="Q53" t="b">
        <v>1</v>
      </c>
      <c r="R53" t="s">
        <v>65</v>
      </c>
      <c r="S53" t="str">
        <f>LEFT(R53, FIND("/", R53) - 1)</f>
        <v>technology</v>
      </c>
      <c r="T53" t="str">
        <f>RIGHT(R53, LEN(R53) - FIND("/", R53))</f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>(E54/D54)*100</f>
        <v>34.152777777777779</v>
      </c>
      <c r="G54" t="s">
        <v>14</v>
      </c>
      <c r="H54">
        <v>75</v>
      </c>
      <c r="I54" s="7">
        <f>IF(H54=0,"0",E54/H54)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>(((L54/60)/60)/24)+DATE(1970,1,1)</f>
        <v>40436.208333333336</v>
      </c>
      <c r="O54" s="10">
        <f>(((M54/60)/60)/24)+DATE(1970,1,1)</f>
        <v>40440.208333333336</v>
      </c>
      <c r="P54" t="b">
        <v>0</v>
      </c>
      <c r="Q54" t="b">
        <v>0</v>
      </c>
      <c r="R54" t="s">
        <v>33</v>
      </c>
      <c r="S54" t="str">
        <f>LEFT(R54, FIND("/", R54) - 1)</f>
        <v>theater</v>
      </c>
      <c r="T54" t="str">
        <f>RIGHT(R54, LEN(R54) - FIND("/", R54))</f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>(E55/D55)*100</f>
        <v>140.40909090909091</v>
      </c>
      <c r="G55" t="s">
        <v>20</v>
      </c>
      <c r="H55">
        <v>209</v>
      </c>
      <c r="I55" s="7">
        <f>IF(H55=0,"0",E55/H55)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>(((L55/60)/60)/24)+DATE(1970,1,1)</f>
        <v>41779.208333333336</v>
      </c>
      <c r="O55" s="10">
        <f>(((M55/60)/60)/24)+DATE(1970,1,1)</f>
        <v>41818.208333333336</v>
      </c>
      <c r="P55" t="b">
        <v>0</v>
      </c>
      <c r="Q55" t="b">
        <v>0</v>
      </c>
      <c r="R55" t="s">
        <v>53</v>
      </c>
      <c r="S55" t="str">
        <f>LEFT(R55, FIND("/", R55) - 1)</f>
        <v>film &amp; video</v>
      </c>
      <c r="T55" t="str">
        <f>RIGHT(R55, LEN(R55) - FIND("/", R55))</f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(E56/D56)*100</f>
        <v>89.86666666666666</v>
      </c>
      <c r="G56" t="s">
        <v>14</v>
      </c>
      <c r="H56">
        <v>120</v>
      </c>
      <c r="I56" s="7">
        <f>IF(H56=0,"0",E56/H56)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>(((L56/60)/60)/24)+DATE(1970,1,1)</f>
        <v>43170.25</v>
      </c>
      <c r="O56" s="10">
        <f>(((M56/60)/60)/24)+DATE(1970,1,1)</f>
        <v>43176.208333333328</v>
      </c>
      <c r="P56" t="b">
        <v>0</v>
      </c>
      <c r="Q56" t="b">
        <v>0</v>
      </c>
      <c r="R56" t="s">
        <v>65</v>
      </c>
      <c r="S56" t="str">
        <f>LEFT(R56, FIND("/", R56) - 1)</f>
        <v>technology</v>
      </c>
      <c r="T56" t="str">
        <f>RIGHT(R56, LEN(R56) - FIND("/", R56))</f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>(E57/D57)*100</f>
        <v>177.96969696969697</v>
      </c>
      <c r="G57" t="s">
        <v>20</v>
      </c>
      <c r="H57">
        <v>131</v>
      </c>
      <c r="I57" s="7">
        <f>IF(H57=0,"0",E57/H57)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>(((L57/60)/60)/24)+DATE(1970,1,1)</f>
        <v>43311.208333333328</v>
      </c>
      <c r="O57" s="10">
        <f>(((M57/60)/60)/24)+DATE(1970,1,1)</f>
        <v>43316.208333333328</v>
      </c>
      <c r="P57" t="b">
        <v>0</v>
      </c>
      <c r="Q57" t="b">
        <v>0</v>
      </c>
      <c r="R57" t="s">
        <v>159</v>
      </c>
      <c r="S57" t="str">
        <f>LEFT(R57, FIND("/", R57) - 1)</f>
        <v>music</v>
      </c>
      <c r="T57" t="str">
        <f>RIGHT(R57, LEN(R57) - FIND("/", R57))</f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>(E58/D58)*100</f>
        <v>143.66249999999999</v>
      </c>
      <c r="G58" t="s">
        <v>20</v>
      </c>
      <c r="H58">
        <v>164</v>
      </c>
      <c r="I58" s="7">
        <f>IF(H58=0,"0",E58/H58)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>(((L58/60)/60)/24)+DATE(1970,1,1)</f>
        <v>42014.25</v>
      </c>
      <c r="O58" s="10">
        <f>(((M58/60)/60)/24)+DATE(1970,1,1)</f>
        <v>42021.25</v>
      </c>
      <c r="P58" t="b">
        <v>0</v>
      </c>
      <c r="Q58" t="b">
        <v>0</v>
      </c>
      <c r="R58" t="s">
        <v>65</v>
      </c>
      <c r="S58" t="str">
        <f>LEFT(R58, FIND("/", R58) - 1)</f>
        <v>technology</v>
      </c>
      <c r="T58" t="str">
        <f>RIGHT(R58, LEN(R58) - FIND("/", R58))</f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(E59/D59)*100</f>
        <v>215.27586206896552</v>
      </c>
      <c r="G59" t="s">
        <v>20</v>
      </c>
      <c r="H59">
        <v>201</v>
      </c>
      <c r="I59" s="7">
        <f>IF(H59=0,"0",E59/H59)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>(((L59/60)/60)/24)+DATE(1970,1,1)</f>
        <v>42979.208333333328</v>
      </c>
      <c r="O59" s="10">
        <f>(((M59/60)/60)/24)+DATE(1970,1,1)</f>
        <v>42991.208333333328</v>
      </c>
      <c r="P59" t="b">
        <v>0</v>
      </c>
      <c r="Q59" t="b">
        <v>0</v>
      </c>
      <c r="R59" t="s">
        <v>89</v>
      </c>
      <c r="S59" t="str">
        <f>LEFT(R59, FIND("/", R59) - 1)</f>
        <v>games</v>
      </c>
      <c r="T59" t="str">
        <f>RIGHT(R59, LEN(R59) - FIND("/", R59))</f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>(E60/D60)*100</f>
        <v>227.11111111111114</v>
      </c>
      <c r="G60" t="s">
        <v>20</v>
      </c>
      <c r="H60">
        <v>211</v>
      </c>
      <c r="I60" s="7">
        <f>IF(H60=0,"0",E60/H60)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>(((L60/60)/60)/24)+DATE(1970,1,1)</f>
        <v>42268.208333333328</v>
      </c>
      <c r="O60" s="10">
        <f>(((M60/60)/60)/24)+DATE(1970,1,1)</f>
        <v>42281.208333333328</v>
      </c>
      <c r="P60" t="b">
        <v>0</v>
      </c>
      <c r="Q60" t="b">
        <v>0</v>
      </c>
      <c r="R60" t="s">
        <v>33</v>
      </c>
      <c r="S60" t="str">
        <f>LEFT(R60, FIND("/", R60) - 1)</f>
        <v>theater</v>
      </c>
      <c r="T60" t="str">
        <f>RIGHT(R60, LEN(R60) - FIND("/", R60))</f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>(E61/D61)*100</f>
        <v>275.07142857142861</v>
      </c>
      <c r="G61" t="s">
        <v>20</v>
      </c>
      <c r="H61">
        <v>128</v>
      </c>
      <c r="I61" s="7">
        <f>IF(H61=0,"0",E61/H61)</f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>(((L61/60)/60)/24)+DATE(1970,1,1)</f>
        <v>42898.208333333328</v>
      </c>
      <c r="O61" s="10">
        <f>(((M61/60)/60)/24)+DATE(1970,1,1)</f>
        <v>42913.208333333328</v>
      </c>
      <c r="P61" t="b">
        <v>0</v>
      </c>
      <c r="Q61" t="b">
        <v>1</v>
      </c>
      <c r="R61" t="s">
        <v>33</v>
      </c>
      <c r="S61" t="str">
        <f>LEFT(R61, FIND("/", R61) - 1)</f>
        <v>theater</v>
      </c>
      <c r="T61" t="str">
        <f>RIGHT(R61, LEN(R61) - FIND("/", R61))</f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(E62/D62)*100</f>
        <v>144.37048832271762</v>
      </c>
      <c r="G62" t="s">
        <v>20</v>
      </c>
      <c r="H62">
        <v>1600</v>
      </c>
      <c r="I62" s="7">
        <f>IF(H62=0,"0",E62/H62)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>(((L62/60)/60)/24)+DATE(1970,1,1)</f>
        <v>41107.208333333336</v>
      </c>
      <c r="O62" s="10">
        <f>(((M62/60)/60)/24)+DATE(1970,1,1)</f>
        <v>41110.208333333336</v>
      </c>
      <c r="P62" t="b">
        <v>0</v>
      </c>
      <c r="Q62" t="b">
        <v>0</v>
      </c>
      <c r="R62" t="s">
        <v>33</v>
      </c>
      <c r="S62" t="str">
        <f>LEFT(R62, FIND("/", R62) - 1)</f>
        <v>theater</v>
      </c>
      <c r="T62" t="str">
        <f>RIGHT(R62, LEN(R62) - FIND("/", R62))</f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>(E63/D63)*100</f>
        <v>92.74598393574297</v>
      </c>
      <c r="G63" t="s">
        <v>14</v>
      </c>
      <c r="H63">
        <v>2253</v>
      </c>
      <c r="I63" s="7">
        <f>IF(H63=0,"0",E63/H63)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>(((L63/60)/60)/24)+DATE(1970,1,1)</f>
        <v>40595.25</v>
      </c>
      <c r="O63" s="10">
        <f>(((M63/60)/60)/24)+DATE(1970,1,1)</f>
        <v>40635.208333333336</v>
      </c>
      <c r="P63" t="b">
        <v>0</v>
      </c>
      <c r="Q63" t="b">
        <v>0</v>
      </c>
      <c r="R63" t="s">
        <v>33</v>
      </c>
      <c r="S63" t="str">
        <f>LEFT(R63, FIND("/", R63) - 1)</f>
        <v>theater</v>
      </c>
      <c r="T63" t="str">
        <f>RIGHT(R63, LEN(R63) - FIND("/", R63))</f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>(E64/D64)*100</f>
        <v>722.6</v>
      </c>
      <c r="G64" t="s">
        <v>20</v>
      </c>
      <c r="H64">
        <v>249</v>
      </c>
      <c r="I64" s="7">
        <f>IF(H64=0,"0",E64/H64)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>(((L64/60)/60)/24)+DATE(1970,1,1)</f>
        <v>42160.208333333328</v>
      </c>
      <c r="O64" s="10">
        <f>(((M64/60)/60)/24)+DATE(1970,1,1)</f>
        <v>42161.208333333328</v>
      </c>
      <c r="P64" t="b">
        <v>0</v>
      </c>
      <c r="Q64" t="b">
        <v>0</v>
      </c>
      <c r="R64" t="s">
        <v>28</v>
      </c>
      <c r="S64" t="str">
        <f>LEFT(R64, FIND("/", R64) - 1)</f>
        <v>technology</v>
      </c>
      <c r="T64" t="str">
        <f>RIGHT(R64, LEN(R64) - FIND("/", R64))</f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>(E65/D65)*100</f>
        <v>11.851063829787234</v>
      </c>
      <c r="G65" t="s">
        <v>14</v>
      </c>
      <c r="H65">
        <v>5</v>
      </c>
      <c r="I65" s="7">
        <f>IF(H65=0,"0",E65/H65)</f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>(((L65/60)/60)/24)+DATE(1970,1,1)</f>
        <v>42853.208333333328</v>
      </c>
      <c r="O65" s="10">
        <f>(((M65/60)/60)/24)+DATE(1970,1,1)</f>
        <v>42859.208333333328</v>
      </c>
      <c r="P65" t="b">
        <v>0</v>
      </c>
      <c r="Q65" t="b">
        <v>0</v>
      </c>
      <c r="R65" t="s">
        <v>33</v>
      </c>
      <c r="S65" t="str">
        <f>LEFT(R65, FIND("/", R65) - 1)</f>
        <v>theater</v>
      </c>
      <c r="T65" t="str">
        <f>RIGHT(R65, LEN(R65) - FIND("/", R65))</f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>(E66/D66)*100</f>
        <v>97.642857142857139</v>
      </c>
      <c r="G66" t="s">
        <v>14</v>
      </c>
      <c r="H66">
        <v>38</v>
      </c>
      <c r="I66" s="7">
        <f>IF(H66=0,"0",E66/H66)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>(((L66/60)/60)/24)+DATE(1970,1,1)</f>
        <v>43283.208333333328</v>
      </c>
      <c r="O66" s="10">
        <f>(((M66/60)/60)/24)+DATE(1970,1,1)</f>
        <v>43298.208333333328</v>
      </c>
      <c r="P66" t="b">
        <v>0</v>
      </c>
      <c r="Q66" t="b">
        <v>1</v>
      </c>
      <c r="R66" t="s">
        <v>28</v>
      </c>
      <c r="S66" t="str">
        <f>LEFT(R66, FIND("/", R66) - 1)</f>
        <v>technology</v>
      </c>
      <c r="T66" t="str">
        <f>RIGHT(R66, LEN(R66) - FIND("/", R66))</f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>(E67/D67)*100</f>
        <v>236.14754098360655</v>
      </c>
      <c r="G67" t="s">
        <v>20</v>
      </c>
      <c r="H67">
        <v>236</v>
      </c>
      <c r="I67" s="7">
        <f>IF(H67=0,"0",E67/H67)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>(((L67/60)/60)/24)+DATE(1970,1,1)</f>
        <v>40570.25</v>
      </c>
      <c r="O67" s="10">
        <f>(((M67/60)/60)/24)+DATE(1970,1,1)</f>
        <v>40577.25</v>
      </c>
      <c r="P67" t="b">
        <v>0</v>
      </c>
      <c r="Q67" t="b">
        <v>0</v>
      </c>
      <c r="R67" t="s">
        <v>33</v>
      </c>
      <c r="S67" t="str">
        <f>LEFT(R67, FIND("/", R67) - 1)</f>
        <v>theater</v>
      </c>
      <c r="T67" t="str">
        <f>RIGHT(R67, LEN(R67) - FIND("/", 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>(E68/D68)*100</f>
        <v>45.068965517241381</v>
      </c>
      <c r="G68" t="s">
        <v>14</v>
      </c>
      <c r="H68">
        <v>12</v>
      </c>
      <c r="I68" s="7">
        <f>IF(H68=0,"0",E68/H68)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>(((L68/60)/60)/24)+DATE(1970,1,1)</f>
        <v>42102.208333333328</v>
      </c>
      <c r="O68" s="10">
        <f>(((M68/60)/60)/24)+DATE(1970,1,1)</f>
        <v>42107.208333333328</v>
      </c>
      <c r="P68" t="b">
        <v>0</v>
      </c>
      <c r="Q68" t="b">
        <v>1</v>
      </c>
      <c r="R68" t="s">
        <v>33</v>
      </c>
      <c r="S68" t="str">
        <f>LEFT(R68, FIND("/", R68) - 1)</f>
        <v>theater</v>
      </c>
      <c r="T68" t="str">
        <f>RIGHT(R68, LEN(R68) - FIND("/", R68))</f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>(E69/D69)*100</f>
        <v>162.38567493112947</v>
      </c>
      <c r="G69" t="s">
        <v>20</v>
      </c>
      <c r="H69">
        <v>4065</v>
      </c>
      <c r="I69" s="7">
        <f>IF(H69=0,"0",E69/H69)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>(((L69/60)/60)/24)+DATE(1970,1,1)</f>
        <v>40203.25</v>
      </c>
      <c r="O69" s="10">
        <f>(((M69/60)/60)/24)+DATE(1970,1,1)</f>
        <v>40208.25</v>
      </c>
      <c r="P69" t="b">
        <v>0</v>
      </c>
      <c r="Q69" t="b">
        <v>1</v>
      </c>
      <c r="R69" t="s">
        <v>65</v>
      </c>
      <c r="S69" t="str">
        <f>LEFT(R69, FIND("/", R69) - 1)</f>
        <v>technology</v>
      </c>
      <c r="T69" t="str">
        <f>RIGHT(R69, LEN(R69) - FIND("/", R69))</f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>(E70/D70)*100</f>
        <v>254.52631578947367</v>
      </c>
      <c r="G70" t="s">
        <v>20</v>
      </c>
      <c r="H70">
        <v>246</v>
      </c>
      <c r="I70" s="7">
        <f>IF(H70=0,"0",E70/H70)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>(((L70/60)/60)/24)+DATE(1970,1,1)</f>
        <v>42943.208333333328</v>
      </c>
      <c r="O70" s="10">
        <f>(((M70/60)/60)/24)+DATE(1970,1,1)</f>
        <v>42990.208333333328</v>
      </c>
      <c r="P70" t="b">
        <v>0</v>
      </c>
      <c r="Q70" t="b">
        <v>1</v>
      </c>
      <c r="R70" t="s">
        <v>33</v>
      </c>
      <c r="S70" t="str">
        <f>LEFT(R70, FIND("/", R70) - 1)</f>
        <v>theater</v>
      </c>
      <c r="T70" t="str">
        <f>RIGHT(R70, LEN(R70) - FIND("/", R70))</f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>(E71/D71)*100</f>
        <v>24.063291139240505</v>
      </c>
      <c r="G71" t="s">
        <v>74</v>
      </c>
      <c r="H71">
        <v>17</v>
      </c>
      <c r="I71" s="7">
        <f>IF(H71=0,"0",E71/H71)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>(((L71/60)/60)/24)+DATE(1970,1,1)</f>
        <v>40531.25</v>
      </c>
      <c r="O71" s="10">
        <f>(((M71/60)/60)/24)+DATE(1970,1,1)</f>
        <v>40565.25</v>
      </c>
      <c r="P71" t="b">
        <v>0</v>
      </c>
      <c r="Q71" t="b">
        <v>0</v>
      </c>
      <c r="R71" t="s">
        <v>33</v>
      </c>
      <c r="S71" t="str">
        <f>LEFT(R71, FIND("/", R71) - 1)</f>
        <v>theater</v>
      </c>
      <c r="T71" t="str">
        <f>RIGHT(R71, LEN(R71) - FIND("/", R71))</f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>(E72/D72)*100</f>
        <v>123.74140625000001</v>
      </c>
      <c r="G72" t="s">
        <v>20</v>
      </c>
      <c r="H72">
        <v>2475</v>
      </c>
      <c r="I72" s="7">
        <f>IF(H72=0,"0",E72/H72)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>(((L72/60)/60)/24)+DATE(1970,1,1)</f>
        <v>40484.208333333336</v>
      </c>
      <c r="O72" s="10">
        <f>(((M72/60)/60)/24)+DATE(1970,1,1)</f>
        <v>40533.25</v>
      </c>
      <c r="P72" t="b">
        <v>0</v>
      </c>
      <c r="Q72" t="b">
        <v>1</v>
      </c>
      <c r="R72" t="s">
        <v>33</v>
      </c>
      <c r="S72" t="str">
        <f>LEFT(R72, FIND("/", R72) - 1)</f>
        <v>theater</v>
      </c>
      <c r="T72" t="str">
        <f>RIGHT(R72, LEN(R72) - FIND("/", R72))</f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>(E73/D73)*100</f>
        <v>108.06666666666666</v>
      </c>
      <c r="G73" t="s">
        <v>20</v>
      </c>
      <c r="H73">
        <v>76</v>
      </c>
      <c r="I73" s="7">
        <f>IF(H73=0,"0",E73/H73)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>(((L73/60)/60)/24)+DATE(1970,1,1)</f>
        <v>43799.25</v>
      </c>
      <c r="O73" s="10">
        <f>(((M73/60)/60)/24)+DATE(1970,1,1)</f>
        <v>43803.25</v>
      </c>
      <c r="P73" t="b">
        <v>0</v>
      </c>
      <c r="Q73" t="b">
        <v>0</v>
      </c>
      <c r="R73" t="s">
        <v>33</v>
      </c>
      <c r="S73" t="str">
        <f>LEFT(R73, FIND("/", R73) - 1)</f>
        <v>theater</v>
      </c>
      <c r="T73" t="str">
        <f>RIGHT(R73, LEN(R73) - FIND("/", R73))</f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>(E74/D74)*100</f>
        <v>670.33333333333326</v>
      </c>
      <c r="G74" t="s">
        <v>20</v>
      </c>
      <c r="H74">
        <v>54</v>
      </c>
      <c r="I74" s="7">
        <f>IF(H74=0,"0",E74/H74)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>(((L74/60)/60)/24)+DATE(1970,1,1)</f>
        <v>42186.208333333328</v>
      </c>
      <c r="O74" s="10">
        <f>(((M74/60)/60)/24)+DATE(1970,1,1)</f>
        <v>42222.208333333328</v>
      </c>
      <c r="P74" t="b">
        <v>0</v>
      </c>
      <c r="Q74" t="b">
        <v>0</v>
      </c>
      <c r="R74" t="s">
        <v>71</v>
      </c>
      <c r="S74" t="str">
        <f>LEFT(R74, FIND("/", R74) - 1)</f>
        <v>film &amp; video</v>
      </c>
      <c r="T74" t="str">
        <f>RIGHT(R74, LEN(R74) - FIND("/", R74))</f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>(E75/D75)*100</f>
        <v>660.92857142857144</v>
      </c>
      <c r="G75" t="s">
        <v>20</v>
      </c>
      <c r="H75">
        <v>88</v>
      </c>
      <c r="I75" s="7">
        <f>IF(H75=0,"0",E75/H75)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>(((L75/60)/60)/24)+DATE(1970,1,1)</f>
        <v>42701.25</v>
      </c>
      <c r="O75" s="10">
        <f>(((M75/60)/60)/24)+DATE(1970,1,1)</f>
        <v>42704.25</v>
      </c>
      <c r="P75" t="b">
        <v>0</v>
      </c>
      <c r="Q75" t="b">
        <v>0</v>
      </c>
      <c r="R75" t="s">
        <v>159</v>
      </c>
      <c r="S75" t="str">
        <f>LEFT(R75, FIND("/", R75) - 1)</f>
        <v>music</v>
      </c>
      <c r="T75" t="str">
        <f>RIGHT(R75, LEN(R75) - FIND("/", R75))</f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>(E76/D76)*100</f>
        <v>122.46153846153847</v>
      </c>
      <c r="G76" t="s">
        <v>20</v>
      </c>
      <c r="H76">
        <v>85</v>
      </c>
      <c r="I76" s="7">
        <f>IF(H76=0,"0",E76/H76)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>(((L76/60)/60)/24)+DATE(1970,1,1)</f>
        <v>42456.208333333328</v>
      </c>
      <c r="O76" s="10">
        <f>(((M76/60)/60)/24)+DATE(1970,1,1)</f>
        <v>42457.208333333328</v>
      </c>
      <c r="P76" t="b">
        <v>0</v>
      </c>
      <c r="Q76" t="b">
        <v>0</v>
      </c>
      <c r="R76" t="s">
        <v>148</v>
      </c>
      <c r="S76" t="str">
        <f>LEFT(R76, FIND("/", R76) - 1)</f>
        <v>music</v>
      </c>
      <c r="T76" t="str">
        <f>RIGHT(R76, LEN(R76) - FIND("/", R76))</f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>(E77/D77)*100</f>
        <v>150.57731958762886</v>
      </c>
      <c r="G77" t="s">
        <v>20</v>
      </c>
      <c r="H77">
        <v>170</v>
      </c>
      <c r="I77" s="7">
        <f>IF(H77=0,"0",E77/H77)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>(((L77/60)/60)/24)+DATE(1970,1,1)</f>
        <v>43296.208333333328</v>
      </c>
      <c r="O77" s="10">
        <f>(((M77/60)/60)/24)+DATE(1970,1,1)</f>
        <v>43304.208333333328</v>
      </c>
      <c r="P77" t="b">
        <v>0</v>
      </c>
      <c r="Q77" t="b">
        <v>0</v>
      </c>
      <c r="R77" t="s">
        <v>122</v>
      </c>
      <c r="S77" t="str">
        <f>LEFT(R77, FIND("/", R77) - 1)</f>
        <v>photography</v>
      </c>
      <c r="T77" t="str">
        <f>RIGHT(R77, LEN(R77) - FIND("/", R77))</f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>(E78/D78)*100</f>
        <v>78.106590724165997</v>
      </c>
      <c r="G78" t="s">
        <v>14</v>
      </c>
      <c r="H78">
        <v>1684</v>
      </c>
      <c r="I78" s="7">
        <f>IF(H78=0,"0",E78/H78)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>(((L78/60)/60)/24)+DATE(1970,1,1)</f>
        <v>42027.25</v>
      </c>
      <c r="O78" s="10">
        <f>(((M78/60)/60)/24)+DATE(1970,1,1)</f>
        <v>42076.208333333328</v>
      </c>
      <c r="P78" t="b">
        <v>1</v>
      </c>
      <c r="Q78" t="b">
        <v>1</v>
      </c>
      <c r="R78" t="s">
        <v>33</v>
      </c>
      <c r="S78" t="str">
        <f>LEFT(R78, FIND("/", R78) - 1)</f>
        <v>theater</v>
      </c>
      <c r="T78" t="str">
        <f>RIGHT(R78, LEN(R78) - FIND("/", R78))</f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>(E79/D79)*100</f>
        <v>46.94736842105263</v>
      </c>
      <c r="G79" t="s">
        <v>14</v>
      </c>
      <c r="H79">
        <v>56</v>
      </c>
      <c r="I79" s="7">
        <f>IF(H79=0,"0",E79/H79)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>(((L79/60)/60)/24)+DATE(1970,1,1)</f>
        <v>40448.208333333336</v>
      </c>
      <c r="O79" s="10">
        <f>(((M79/60)/60)/24)+DATE(1970,1,1)</f>
        <v>40462.208333333336</v>
      </c>
      <c r="P79" t="b">
        <v>0</v>
      </c>
      <c r="Q79" t="b">
        <v>1</v>
      </c>
      <c r="R79" t="s">
        <v>71</v>
      </c>
      <c r="S79" t="str">
        <f>LEFT(R79, FIND("/", R79) - 1)</f>
        <v>film &amp; video</v>
      </c>
      <c r="T79" t="str">
        <f>RIGHT(R79, LEN(R79) - FIND("/", R79))</f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>(E80/D80)*100</f>
        <v>300.8</v>
      </c>
      <c r="G80" t="s">
        <v>20</v>
      </c>
      <c r="H80">
        <v>330</v>
      </c>
      <c r="I80" s="7">
        <f>IF(H80=0,"0",E80/H80)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>(((L80/60)/60)/24)+DATE(1970,1,1)</f>
        <v>43206.208333333328</v>
      </c>
      <c r="O80" s="10">
        <f>(((M80/60)/60)/24)+DATE(1970,1,1)</f>
        <v>43207.208333333328</v>
      </c>
      <c r="P80" t="b">
        <v>0</v>
      </c>
      <c r="Q80" t="b">
        <v>0</v>
      </c>
      <c r="R80" t="s">
        <v>206</v>
      </c>
      <c r="S80" t="str">
        <f>LEFT(R80, FIND("/", R80) - 1)</f>
        <v>publishing</v>
      </c>
      <c r="T80" t="str">
        <f>RIGHT(R80, LEN(R80) - FIND("/", R80))</f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>(E81/D81)*100</f>
        <v>69.598615916955026</v>
      </c>
      <c r="G81" t="s">
        <v>14</v>
      </c>
      <c r="H81">
        <v>838</v>
      </c>
      <c r="I81" s="7">
        <f>IF(H81=0,"0",E81/H81)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>(((L81/60)/60)/24)+DATE(1970,1,1)</f>
        <v>43267.208333333328</v>
      </c>
      <c r="O81" s="10">
        <f>(((M81/60)/60)/24)+DATE(1970,1,1)</f>
        <v>43272.208333333328</v>
      </c>
      <c r="P81" t="b">
        <v>0</v>
      </c>
      <c r="Q81" t="b">
        <v>0</v>
      </c>
      <c r="R81" t="s">
        <v>33</v>
      </c>
      <c r="S81" t="str">
        <f>LEFT(R81, FIND("/", R81) - 1)</f>
        <v>theater</v>
      </c>
      <c r="T81" t="str">
        <f>RIGHT(R81, LEN(R81) - FIND("/", R81))</f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>(E82/D82)*100</f>
        <v>637.4545454545455</v>
      </c>
      <c r="G82" t="s">
        <v>20</v>
      </c>
      <c r="H82">
        <v>127</v>
      </c>
      <c r="I82" s="7">
        <f>IF(H82=0,"0",E82/H82)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>(((L82/60)/60)/24)+DATE(1970,1,1)</f>
        <v>42976.208333333328</v>
      </c>
      <c r="O82" s="10">
        <f>(((M82/60)/60)/24)+DATE(1970,1,1)</f>
        <v>43006.208333333328</v>
      </c>
      <c r="P82" t="b">
        <v>0</v>
      </c>
      <c r="Q82" t="b">
        <v>0</v>
      </c>
      <c r="R82" t="s">
        <v>89</v>
      </c>
      <c r="S82" t="str">
        <f>LEFT(R82, FIND("/", R82) - 1)</f>
        <v>games</v>
      </c>
      <c r="T82" t="str">
        <f>RIGHT(R82, LEN(R82) - FIND("/", R82))</f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>(E83/D83)*100</f>
        <v>225.33928571428569</v>
      </c>
      <c r="G83" t="s">
        <v>20</v>
      </c>
      <c r="H83">
        <v>411</v>
      </c>
      <c r="I83" s="7">
        <f>IF(H83=0,"0",E83/H83)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>(((L83/60)/60)/24)+DATE(1970,1,1)</f>
        <v>43062.25</v>
      </c>
      <c r="O83" s="10">
        <f>(((M83/60)/60)/24)+DATE(1970,1,1)</f>
        <v>43087.25</v>
      </c>
      <c r="P83" t="b">
        <v>0</v>
      </c>
      <c r="Q83" t="b">
        <v>0</v>
      </c>
      <c r="R83" t="s">
        <v>23</v>
      </c>
      <c r="S83" t="str">
        <f>LEFT(R83, FIND("/", R83) - 1)</f>
        <v>music</v>
      </c>
      <c r="T83" t="str">
        <f>RIGHT(R83, LEN(R83) - FIND("/", R83))</f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>(E84/D84)*100</f>
        <v>1497.3000000000002</v>
      </c>
      <c r="G84" t="s">
        <v>20</v>
      </c>
      <c r="H84">
        <v>180</v>
      </c>
      <c r="I84" s="7">
        <f>IF(H84=0,"0",E84/H84)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>(((L84/60)/60)/24)+DATE(1970,1,1)</f>
        <v>43482.25</v>
      </c>
      <c r="O84" s="10">
        <f>(((M84/60)/60)/24)+DATE(1970,1,1)</f>
        <v>43489.25</v>
      </c>
      <c r="P84" t="b">
        <v>0</v>
      </c>
      <c r="Q84" t="b">
        <v>1</v>
      </c>
      <c r="R84" t="s">
        <v>89</v>
      </c>
      <c r="S84" t="str">
        <f>LEFT(R84, FIND("/", R84) - 1)</f>
        <v>games</v>
      </c>
      <c r="T84" t="str">
        <f>RIGHT(R84, LEN(R84) - FIND("/", R84))</f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>(E85/D85)*100</f>
        <v>37.590225563909776</v>
      </c>
      <c r="G85" t="s">
        <v>14</v>
      </c>
      <c r="H85">
        <v>1000</v>
      </c>
      <c r="I85" s="7">
        <f>IF(H85=0,"0",E85/H85)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>(((L85/60)/60)/24)+DATE(1970,1,1)</f>
        <v>42579.208333333328</v>
      </c>
      <c r="O85" s="10">
        <f>(((M85/60)/60)/24)+DATE(1970,1,1)</f>
        <v>42601.208333333328</v>
      </c>
      <c r="P85" t="b">
        <v>0</v>
      </c>
      <c r="Q85" t="b">
        <v>0</v>
      </c>
      <c r="R85" t="s">
        <v>50</v>
      </c>
      <c r="S85" t="str">
        <f>LEFT(R85, FIND("/", R85) - 1)</f>
        <v>music</v>
      </c>
      <c r="T85" t="str">
        <f>RIGHT(R85, LEN(R85) - FIND("/", R85))</f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>(E86/D86)*100</f>
        <v>132.36942675159236</v>
      </c>
      <c r="G86" t="s">
        <v>20</v>
      </c>
      <c r="H86">
        <v>374</v>
      </c>
      <c r="I86" s="7">
        <f>IF(H86=0,"0",E86/H86)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>(((L86/60)/60)/24)+DATE(1970,1,1)</f>
        <v>41118.208333333336</v>
      </c>
      <c r="O86" s="10">
        <f>(((M86/60)/60)/24)+DATE(1970,1,1)</f>
        <v>41128.208333333336</v>
      </c>
      <c r="P86" t="b">
        <v>0</v>
      </c>
      <c r="Q86" t="b">
        <v>0</v>
      </c>
      <c r="R86" t="s">
        <v>65</v>
      </c>
      <c r="S86" t="str">
        <f>LEFT(R86, FIND("/", R86) - 1)</f>
        <v>technology</v>
      </c>
      <c r="T86" t="str">
        <f>RIGHT(R86, LEN(R86) - FIND("/", R86))</f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>(E87/D87)*100</f>
        <v>131.22448979591837</v>
      </c>
      <c r="G87" t="s">
        <v>20</v>
      </c>
      <c r="H87">
        <v>71</v>
      </c>
      <c r="I87" s="7">
        <f>IF(H87=0,"0",E87/H87)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>(((L87/60)/60)/24)+DATE(1970,1,1)</f>
        <v>40797.208333333336</v>
      </c>
      <c r="O87" s="10">
        <f>(((M87/60)/60)/24)+DATE(1970,1,1)</f>
        <v>40805.208333333336</v>
      </c>
      <c r="P87" t="b">
        <v>0</v>
      </c>
      <c r="Q87" t="b">
        <v>0</v>
      </c>
      <c r="R87" t="s">
        <v>60</v>
      </c>
      <c r="S87" t="str">
        <f>LEFT(R87, FIND("/", R87) - 1)</f>
        <v>music</v>
      </c>
      <c r="T87" t="str">
        <f>RIGHT(R87, LEN(R87) - FIND("/", R87))</f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>(E88/D88)*100</f>
        <v>167.63513513513513</v>
      </c>
      <c r="G88" t="s">
        <v>20</v>
      </c>
      <c r="H88">
        <v>203</v>
      </c>
      <c r="I88" s="7">
        <f>IF(H88=0,"0",E88/H88)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>(((L88/60)/60)/24)+DATE(1970,1,1)</f>
        <v>42128.208333333328</v>
      </c>
      <c r="O88" s="10">
        <f>(((M88/60)/60)/24)+DATE(1970,1,1)</f>
        <v>42141.208333333328</v>
      </c>
      <c r="P88" t="b">
        <v>1</v>
      </c>
      <c r="Q88" t="b">
        <v>0</v>
      </c>
      <c r="R88" t="s">
        <v>33</v>
      </c>
      <c r="S88" t="str">
        <f>LEFT(R88, FIND("/", R88) - 1)</f>
        <v>theater</v>
      </c>
      <c r="T88" t="str">
        <f>RIGHT(R88, LEN(R88) - FIND("/", R88))</f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>(E89/D89)*100</f>
        <v>61.984886649874063</v>
      </c>
      <c r="G89" t="s">
        <v>14</v>
      </c>
      <c r="H89">
        <v>1482</v>
      </c>
      <c r="I89" s="7">
        <f>IF(H89=0,"0",E89/H89)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>(((L89/60)/60)/24)+DATE(1970,1,1)</f>
        <v>40610.25</v>
      </c>
      <c r="O89" s="10">
        <f>(((M89/60)/60)/24)+DATE(1970,1,1)</f>
        <v>40621.208333333336</v>
      </c>
      <c r="P89" t="b">
        <v>0</v>
      </c>
      <c r="Q89" t="b">
        <v>1</v>
      </c>
      <c r="R89" t="s">
        <v>23</v>
      </c>
      <c r="S89" t="str">
        <f>LEFT(R89, FIND("/", R89) - 1)</f>
        <v>music</v>
      </c>
      <c r="T89" t="str">
        <f>RIGHT(R89, LEN(R89) - FIND("/", R89))</f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>(E90/D90)*100</f>
        <v>260.75</v>
      </c>
      <c r="G90" t="s">
        <v>20</v>
      </c>
      <c r="H90">
        <v>113</v>
      </c>
      <c r="I90" s="7">
        <f>IF(H90=0,"0",E90/H90)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>(((L90/60)/60)/24)+DATE(1970,1,1)</f>
        <v>42110.208333333328</v>
      </c>
      <c r="O90" s="10">
        <f>(((M90/60)/60)/24)+DATE(1970,1,1)</f>
        <v>42132.208333333328</v>
      </c>
      <c r="P90" t="b">
        <v>0</v>
      </c>
      <c r="Q90" t="b">
        <v>0</v>
      </c>
      <c r="R90" t="s">
        <v>206</v>
      </c>
      <c r="S90" t="str">
        <f>LEFT(R90, FIND("/", R90) - 1)</f>
        <v>publishing</v>
      </c>
      <c r="T90" t="str">
        <f>RIGHT(R90, LEN(R90) - FIND("/", R90))</f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>(E91/D91)*100</f>
        <v>252.58823529411765</v>
      </c>
      <c r="G91" t="s">
        <v>20</v>
      </c>
      <c r="H91">
        <v>96</v>
      </c>
      <c r="I91" s="7">
        <f>IF(H91=0,"0",E91/H91)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>(((L91/60)/60)/24)+DATE(1970,1,1)</f>
        <v>40283.208333333336</v>
      </c>
      <c r="O91" s="10">
        <f>(((M91/60)/60)/24)+DATE(1970,1,1)</f>
        <v>40285.208333333336</v>
      </c>
      <c r="P91" t="b">
        <v>0</v>
      </c>
      <c r="Q91" t="b">
        <v>0</v>
      </c>
      <c r="R91" t="s">
        <v>33</v>
      </c>
      <c r="S91" t="str">
        <f>LEFT(R91, FIND("/", R91) - 1)</f>
        <v>theater</v>
      </c>
      <c r="T91" t="str">
        <f>RIGHT(R91, LEN(R91) - FIND("/", R91))</f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>(E92/D92)*100</f>
        <v>78.615384615384613</v>
      </c>
      <c r="G92" t="s">
        <v>14</v>
      </c>
      <c r="H92">
        <v>106</v>
      </c>
      <c r="I92" s="7">
        <f>IF(H92=0,"0",E92/H92)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>(((L92/60)/60)/24)+DATE(1970,1,1)</f>
        <v>42425.25</v>
      </c>
      <c r="O92" s="10">
        <f>(((M92/60)/60)/24)+DATE(1970,1,1)</f>
        <v>42425.25</v>
      </c>
      <c r="P92" t="b">
        <v>0</v>
      </c>
      <c r="Q92" t="b">
        <v>1</v>
      </c>
      <c r="R92" t="s">
        <v>33</v>
      </c>
      <c r="S92" t="str">
        <f>LEFT(R92, FIND("/", R92) - 1)</f>
        <v>theater</v>
      </c>
      <c r="T92" t="str">
        <f>RIGHT(R92, LEN(R92) - FIND("/", R92))</f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>(E93/D93)*100</f>
        <v>48.404406999351913</v>
      </c>
      <c r="G93" t="s">
        <v>14</v>
      </c>
      <c r="H93">
        <v>679</v>
      </c>
      <c r="I93" s="7">
        <f>IF(H93=0,"0",E93/H93)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>(((L93/60)/60)/24)+DATE(1970,1,1)</f>
        <v>42588.208333333328</v>
      </c>
      <c r="O93" s="10">
        <f>(((M93/60)/60)/24)+DATE(1970,1,1)</f>
        <v>42616.208333333328</v>
      </c>
      <c r="P93" t="b">
        <v>0</v>
      </c>
      <c r="Q93" t="b">
        <v>0</v>
      </c>
      <c r="R93" t="s">
        <v>206</v>
      </c>
      <c r="S93" t="str">
        <f>LEFT(R93, FIND("/", R93) - 1)</f>
        <v>publishing</v>
      </c>
      <c r="T93" t="str">
        <f>RIGHT(R93, LEN(R93) - FIND("/", R93))</f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>(E94/D94)*100</f>
        <v>258.875</v>
      </c>
      <c r="G94" t="s">
        <v>20</v>
      </c>
      <c r="H94">
        <v>498</v>
      </c>
      <c r="I94" s="7">
        <f>IF(H94=0,"0",E94/H94)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>(((L94/60)/60)/24)+DATE(1970,1,1)</f>
        <v>40352.208333333336</v>
      </c>
      <c r="O94" s="10">
        <f>(((M94/60)/60)/24)+DATE(1970,1,1)</f>
        <v>40353.208333333336</v>
      </c>
      <c r="P94" t="b">
        <v>0</v>
      </c>
      <c r="Q94" t="b">
        <v>1</v>
      </c>
      <c r="R94" t="s">
        <v>89</v>
      </c>
      <c r="S94" t="str">
        <f>LEFT(R94, FIND("/", R94) - 1)</f>
        <v>games</v>
      </c>
      <c r="T94" t="str">
        <f>RIGHT(R94, LEN(R94) - FIND("/", R94))</f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>(E95/D95)*100</f>
        <v>60.548713235294116</v>
      </c>
      <c r="G95" t="s">
        <v>74</v>
      </c>
      <c r="H95">
        <v>610</v>
      </c>
      <c r="I95" s="7">
        <f>IF(H95=0,"0",E95/H95)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>(((L95/60)/60)/24)+DATE(1970,1,1)</f>
        <v>41202.208333333336</v>
      </c>
      <c r="O95" s="10">
        <f>(((M95/60)/60)/24)+DATE(1970,1,1)</f>
        <v>41206.208333333336</v>
      </c>
      <c r="P95" t="b">
        <v>0</v>
      </c>
      <c r="Q95" t="b">
        <v>1</v>
      </c>
      <c r="R95" t="s">
        <v>33</v>
      </c>
      <c r="S95" t="str">
        <f>LEFT(R95, FIND("/", R95) - 1)</f>
        <v>theater</v>
      </c>
      <c r="T95" t="str">
        <f>RIGHT(R95, LEN(R95) - FIND("/", R95))</f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>(E96/D96)*100</f>
        <v>303.68965517241378</v>
      </c>
      <c r="G96" t="s">
        <v>20</v>
      </c>
      <c r="H96">
        <v>180</v>
      </c>
      <c r="I96" s="7">
        <f>IF(H96=0,"0",E96/H96)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>(((L96/60)/60)/24)+DATE(1970,1,1)</f>
        <v>43562.208333333328</v>
      </c>
      <c r="O96" s="10">
        <f>(((M96/60)/60)/24)+DATE(1970,1,1)</f>
        <v>43573.208333333328</v>
      </c>
      <c r="P96" t="b">
        <v>0</v>
      </c>
      <c r="Q96" t="b">
        <v>0</v>
      </c>
      <c r="R96" t="s">
        <v>28</v>
      </c>
      <c r="S96" t="str">
        <f>LEFT(R96, FIND("/", R96) - 1)</f>
        <v>technology</v>
      </c>
      <c r="T96" t="str">
        <f>RIGHT(R96, LEN(R96) - FIND("/", R96))</f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>(E97/D97)*100</f>
        <v>112.99999999999999</v>
      </c>
      <c r="G97" t="s">
        <v>20</v>
      </c>
      <c r="H97">
        <v>27</v>
      </c>
      <c r="I97" s="7">
        <f>IF(H97=0,"0",E97/H97)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>(((L97/60)/60)/24)+DATE(1970,1,1)</f>
        <v>43752.208333333328</v>
      </c>
      <c r="O97" s="10">
        <f>(((M97/60)/60)/24)+DATE(1970,1,1)</f>
        <v>43759.208333333328</v>
      </c>
      <c r="P97" t="b">
        <v>0</v>
      </c>
      <c r="Q97" t="b">
        <v>0</v>
      </c>
      <c r="R97" t="s">
        <v>42</v>
      </c>
      <c r="S97" t="str">
        <f>LEFT(R97, FIND("/", R97) - 1)</f>
        <v>film &amp; video</v>
      </c>
      <c r="T97" t="str">
        <f>RIGHT(R97, LEN(R97) - FIND("/", R97))</f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>(E98/D98)*100</f>
        <v>217.37876614060258</v>
      </c>
      <c r="G98" t="s">
        <v>20</v>
      </c>
      <c r="H98">
        <v>2331</v>
      </c>
      <c r="I98" s="7">
        <f>IF(H98=0,"0",E98/H98)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>(((L98/60)/60)/24)+DATE(1970,1,1)</f>
        <v>40612.25</v>
      </c>
      <c r="O98" s="10">
        <f>(((M98/60)/60)/24)+DATE(1970,1,1)</f>
        <v>40625.208333333336</v>
      </c>
      <c r="P98" t="b">
        <v>0</v>
      </c>
      <c r="Q98" t="b">
        <v>0</v>
      </c>
      <c r="R98" t="s">
        <v>33</v>
      </c>
      <c r="S98" t="str">
        <f>LEFT(R98, FIND("/", R98) - 1)</f>
        <v>theater</v>
      </c>
      <c r="T98" t="str">
        <f>RIGHT(R98, LEN(R98) - FIND("/", R98))</f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>(E99/D99)*100</f>
        <v>926.69230769230762</v>
      </c>
      <c r="G99" t="s">
        <v>20</v>
      </c>
      <c r="H99">
        <v>113</v>
      </c>
      <c r="I99" s="7">
        <f>IF(H99=0,"0",E99/H99)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>(((L99/60)/60)/24)+DATE(1970,1,1)</f>
        <v>42180.208333333328</v>
      </c>
      <c r="O99" s="10">
        <f>(((M99/60)/60)/24)+DATE(1970,1,1)</f>
        <v>42234.208333333328</v>
      </c>
      <c r="P99" t="b">
        <v>0</v>
      </c>
      <c r="Q99" t="b">
        <v>0</v>
      </c>
      <c r="R99" t="s">
        <v>17</v>
      </c>
      <c r="S99" t="str">
        <f>LEFT(R99, FIND("/", R99) - 1)</f>
        <v>food</v>
      </c>
      <c r="T99" t="str">
        <f>RIGHT(R99, LEN(R99) - FIND("/", R99))</f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>(E100/D100)*100</f>
        <v>33.692229038854805</v>
      </c>
      <c r="G100" t="s">
        <v>14</v>
      </c>
      <c r="H100">
        <v>1220</v>
      </c>
      <c r="I100" s="7">
        <f>IF(H100=0,"0",E100/H100)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>(((L100/60)/60)/24)+DATE(1970,1,1)</f>
        <v>42212.208333333328</v>
      </c>
      <c r="O100" s="10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>
        <f>LEFT(R100, FIND("/", R100) - 1)</f>
        <v>games</v>
      </c>
      <c r="T100" t="str">
        <f>RIGHT(R100, LEN(R100) - FIND("/", R100))</f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>(E101/D101)*100</f>
        <v>196.7236842105263</v>
      </c>
      <c r="G101" t="s">
        <v>20</v>
      </c>
      <c r="H101">
        <v>164</v>
      </c>
      <c r="I101" s="7">
        <f>IF(H101=0,"0",E101/H101)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>(((L101/60)/60)/24)+DATE(1970,1,1)</f>
        <v>41968.25</v>
      </c>
      <c r="O101" s="10">
        <f>(((M101/60)/60)/24)+DATE(1970,1,1)</f>
        <v>41997.25</v>
      </c>
      <c r="P101" t="b">
        <v>0</v>
      </c>
      <c r="Q101" t="b">
        <v>0</v>
      </c>
      <c r="R101" t="s">
        <v>33</v>
      </c>
      <c r="S101" t="str">
        <f>LEFT(R101, FIND("/", R101) - 1)</f>
        <v>theater</v>
      </c>
      <c r="T101" t="str">
        <f>RIGHT(R101, LEN(R101) - FIND("/", R101))</f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>(E102/D102)*100</f>
        <v>1</v>
      </c>
      <c r="G102" t="s">
        <v>14</v>
      </c>
      <c r="H102">
        <v>1</v>
      </c>
      <c r="I102" s="7">
        <f>IF(H102=0,"0",E102/H102)</f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>(((L102/60)/60)/24)+DATE(1970,1,1)</f>
        <v>40835.208333333336</v>
      </c>
      <c r="O102" s="10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>
        <f>LEFT(R102, FIND("/", R102) - 1)</f>
        <v>theater</v>
      </c>
      <c r="T102" t="str">
        <f>RIGHT(R102, LEN(R102) - FIND("/", R102))</f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>(E103/D103)*100</f>
        <v>1021.4444444444445</v>
      </c>
      <c r="G103" t="s">
        <v>20</v>
      </c>
      <c r="H103">
        <v>164</v>
      </c>
      <c r="I103" s="7">
        <f>IF(H103=0,"0",E103/H103)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>(((L103/60)/60)/24)+DATE(1970,1,1)</f>
        <v>42056.25</v>
      </c>
      <c r="O103" s="10">
        <f>(((M103/60)/60)/24)+DATE(1970,1,1)</f>
        <v>42063.25</v>
      </c>
      <c r="P103" t="b">
        <v>0</v>
      </c>
      <c r="Q103" t="b">
        <v>1</v>
      </c>
      <c r="R103" t="s">
        <v>50</v>
      </c>
      <c r="S103" t="str">
        <f>LEFT(R103, FIND("/", R103) - 1)</f>
        <v>music</v>
      </c>
      <c r="T103" t="str">
        <f>RIGHT(R103, LEN(R103) - FIND("/", R103))</f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>(E104/D104)*100</f>
        <v>281.67567567567568</v>
      </c>
      <c r="G104" t="s">
        <v>20</v>
      </c>
      <c r="H104">
        <v>336</v>
      </c>
      <c r="I104" s="7">
        <f>IF(H104=0,"0",E104/H104)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>(((L104/60)/60)/24)+DATE(1970,1,1)</f>
        <v>43234.208333333328</v>
      </c>
      <c r="O104" s="10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>
        <f>LEFT(R104, FIND("/", R104) - 1)</f>
        <v>technology</v>
      </c>
      <c r="T104" t="str">
        <f>RIGHT(R104, LEN(R104) - FIND("/", R104))</f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>(E105/D105)*100</f>
        <v>24.610000000000003</v>
      </c>
      <c r="G105" t="s">
        <v>14</v>
      </c>
      <c r="H105">
        <v>37</v>
      </c>
      <c r="I105" s="7">
        <f>IF(H105=0,"0",E105/H105)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>(((L105/60)/60)/24)+DATE(1970,1,1)</f>
        <v>40475.208333333336</v>
      </c>
      <c r="O105" s="10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>
        <f>LEFT(R105, FIND("/", R105) - 1)</f>
        <v>music</v>
      </c>
      <c r="T105" t="str">
        <f>RIGHT(R105, LEN(R105) - FIND("/", R105))</f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>(E106/D106)*100</f>
        <v>143.14010067114094</v>
      </c>
      <c r="G106" t="s">
        <v>20</v>
      </c>
      <c r="H106">
        <v>1917</v>
      </c>
      <c r="I106" s="7">
        <f>IF(H106=0,"0",E106/H106)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>(((L106/60)/60)/24)+DATE(1970,1,1)</f>
        <v>42878.208333333328</v>
      </c>
      <c r="O106" s="10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>
        <f>LEFT(R106, FIND("/", R106) - 1)</f>
        <v>music</v>
      </c>
      <c r="T106" t="str">
        <f>RIGHT(R106, LEN(R106) - FIND("/", R106))</f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>(E107/D107)*100</f>
        <v>144.54411764705884</v>
      </c>
      <c r="G107" t="s">
        <v>20</v>
      </c>
      <c r="H107">
        <v>95</v>
      </c>
      <c r="I107" s="7">
        <f>IF(H107=0,"0",E107/H107)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>(((L107/60)/60)/24)+DATE(1970,1,1)</f>
        <v>41366.208333333336</v>
      </c>
      <c r="O107" s="10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>
        <f>LEFT(R107, FIND("/", R107) - 1)</f>
        <v>technology</v>
      </c>
      <c r="T107" t="str">
        <f>RIGHT(R107, LEN(R107) - FIND("/", R107))</f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>(E108/D108)*100</f>
        <v>359.12820512820514</v>
      </c>
      <c r="G108" t="s">
        <v>20</v>
      </c>
      <c r="H108">
        <v>147</v>
      </c>
      <c r="I108" s="7">
        <f>IF(H108=0,"0",E108/H108)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>(((L108/60)/60)/24)+DATE(1970,1,1)</f>
        <v>43716.208333333328</v>
      </c>
      <c r="O108" s="10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>
        <f>LEFT(R108, FIND("/", R108) - 1)</f>
        <v>theater</v>
      </c>
      <c r="T108" t="str">
        <f>RIGHT(R108, LEN(R108) - FIND("/", R108))</f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>(E109/D109)*100</f>
        <v>186.48571428571427</v>
      </c>
      <c r="G109" t="s">
        <v>20</v>
      </c>
      <c r="H109">
        <v>86</v>
      </c>
      <c r="I109" s="7">
        <f>IF(H109=0,"0",E109/H109)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>(((L109/60)/60)/24)+DATE(1970,1,1)</f>
        <v>43213.208333333328</v>
      </c>
      <c r="O109" s="10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>
        <f>LEFT(R109, FIND("/", R109) - 1)</f>
        <v>theater</v>
      </c>
      <c r="T109" t="str">
        <f>RIGHT(R109, LEN(R109) - FIND("/", R109))</f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>(E110/D110)*100</f>
        <v>595.26666666666665</v>
      </c>
      <c r="G110" t="s">
        <v>20</v>
      </c>
      <c r="H110">
        <v>83</v>
      </c>
      <c r="I110" s="7">
        <f>IF(H110=0,"0",E110/H110)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>(((L110/60)/60)/24)+DATE(1970,1,1)</f>
        <v>41005.208333333336</v>
      </c>
      <c r="O110" s="10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>
        <f>LEFT(R110, FIND("/", R110) - 1)</f>
        <v>film &amp; video</v>
      </c>
      <c r="T110" t="str">
        <f>RIGHT(R110, LEN(R110) - FIND("/", R110))</f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>(E111/D111)*100</f>
        <v>59.21153846153846</v>
      </c>
      <c r="G111" t="s">
        <v>14</v>
      </c>
      <c r="H111">
        <v>60</v>
      </c>
      <c r="I111" s="7">
        <f>IF(H111=0,"0",E111/H111)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>(((L111/60)/60)/24)+DATE(1970,1,1)</f>
        <v>41651.25</v>
      </c>
      <c r="O111" s="10">
        <f>(((M111/60)/60)/24)+DATE(1970,1,1)</f>
        <v>41653.25</v>
      </c>
      <c r="P111" t="b">
        <v>0</v>
      </c>
      <c r="Q111" t="b">
        <v>0</v>
      </c>
      <c r="R111" t="s">
        <v>269</v>
      </c>
      <c r="S111" t="str">
        <f>LEFT(R111, FIND("/", R111) - 1)</f>
        <v>film &amp; video</v>
      </c>
      <c r="T111" t="str">
        <f>RIGHT(R111, LEN(R111) - FIND("/", R111))</f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>(E112/D112)*100</f>
        <v>14.962780898876405</v>
      </c>
      <c r="G112" t="s">
        <v>14</v>
      </c>
      <c r="H112">
        <v>296</v>
      </c>
      <c r="I112" s="7">
        <f>IF(H112=0,"0",E112/H112)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>(((L112/60)/60)/24)+DATE(1970,1,1)</f>
        <v>43354.208333333328</v>
      </c>
      <c r="O112" s="10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>
        <f>LEFT(R112, FIND("/", R112) - 1)</f>
        <v>food</v>
      </c>
      <c r="T112" t="str">
        <f>RIGHT(R112, LEN(R112) - FIND("/", R112))</f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>(E113/D113)*100</f>
        <v>119.95602605863192</v>
      </c>
      <c r="G113" t="s">
        <v>20</v>
      </c>
      <c r="H113">
        <v>676</v>
      </c>
      <c r="I113" s="7">
        <f>IF(H113=0,"0",E113/H113)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>(((L113/60)/60)/24)+DATE(1970,1,1)</f>
        <v>41174.208333333336</v>
      </c>
      <c r="O113" s="10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>
        <f>LEFT(R113, FIND("/", R113) - 1)</f>
        <v>publishing</v>
      </c>
      <c r="T113" t="str">
        <f>RIGHT(R113, LEN(R113) - FIND("/", R113))</f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>(E114/D114)*100</f>
        <v>268.82978723404256</v>
      </c>
      <c r="G114" t="s">
        <v>20</v>
      </c>
      <c r="H114">
        <v>361</v>
      </c>
      <c r="I114" s="7">
        <f>IF(H114=0,"0",E114/H114)</f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>(((L114/60)/60)/24)+DATE(1970,1,1)</f>
        <v>41875.208333333336</v>
      </c>
      <c r="O114" s="10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>
        <f>LEFT(R114, FIND("/", R114) - 1)</f>
        <v>technology</v>
      </c>
      <c r="T114" t="str">
        <f>RIGHT(R114, LEN(R114) - FIND("/", R114))</f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>(E115/D115)*100</f>
        <v>376.87878787878788</v>
      </c>
      <c r="G115" t="s">
        <v>20</v>
      </c>
      <c r="H115">
        <v>131</v>
      </c>
      <c r="I115" s="7">
        <f>IF(H115=0,"0",E115/H115)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>(((L115/60)/60)/24)+DATE(1970,1,1)</f>
        <v>42990.208333333328</v>
      </c>
      <c r="O115" s="10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>
        <f>LEFT(R115, FIND("/", R115) - 1)</f>
        <v>food</v>
      </c>
      <c r="T115" t="str">
        <f>RIGHT(R115, LEN(R115) - FIND("/", R115))</f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(E116/D116)*100</f>
        <v>727.15789473684208</v>
      </c>
      <c r="G116" t="s">
        <v>20</v>
      </c>
      <c r="H116">
        <v>126</v>
      </c>
      <c r="I116" s="7">
        <f>IF(H116=0,"0",E116/H116)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>(((L116/60)/60)/24)+DATE(1970,1,1)</f>
        <v>43564.208333333328</v>
      </c>
      <c r="O116" s="10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>
        <f>LEFT(R116, FIND("/", R116) - 1)</f>
        <v>technology</v>
      </c>
      <c r="T116" t="str">
        <f>RIGHT(R116, LEN(R116) - FIND("/", R116))</f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>(E117/D117)*100</f>
        <v>87.211757648470297</v>
      </c>
      <c r="G117" t="s">
        <v>14</v>
      </c>
      <c r="H117">
        <v>3304</v>
      </c>
      <c r="I117" s="7">
        <f>IF(H117=0,"0",E117/H117)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>(((L117/60)/60)/24)+DATE(1970,1,1)</f>
        <v>43056.25</v>
      </c>
      <c r="O117" s="10">
        <f>(((M117/60)/60)/24)+DATE(1970,1,1)</f>
        <v>43091.25</v>
      </c>
      <c r="P117" t="b">
        <v>0</v>
      </c>
      <c r="Q117" t="b">
        <v>0</v>
      </c>
      <c r="R117" t="s">
        <v>119</v>
      </c>
      <c r="S117" t="str">
        <f>LEFT(R117, FIND("/", R117) - 1)</f>
        <v>publishing</v>
      </c>
      <c r="T117" t="str">
        <f>RIGHT(R117, LEN(R117) - FIND("/", R117))</f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>(E118/D118)*100</f>
        <v>88</v>
      </c>
      <c r="G118" t="s">
        <v>14</v>
      </c>
      <c r="H118">
        <v>73</v>
      </c>
      <c r="I118" s="7">
        <f>IF(H118=0,"0",E118/H118)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>(((L118/60)/60)/24)+DATE(1970,1,1)</f>
        <v>42265.208333333328</v>
      </c>
      <c r="O118" s="10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>
        <f>LEFT(R118, FIND("/", R118) - 1)</f>
        <v>theater</v>
      </c>
      <c r="T118" t="str">
        <f>RIGHT(R118, LEN(R118) - FIND("/", R118))</f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>(E119/D119)*100</f>
        <v>173.9387755102041</v>
      </c>
      <c r="G119" t="s">
        <v>20</v>
      </c>
      <c r="H119">
        <v>275</v>
      </c>
      <c r="I119" s="7">
        <f>IF(H119=0,"0",E119/H119)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>(((L119/60)/60)/24)+DATE(1970,1,1)</f>
        <v>40808.208333333336</v>
      </c>
      <c r="O119" s="10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>
        <f>LEFT(R119, FIND("/", R119) - 1)</f>
        <v>film &amp; video</v>
      </c>
      <c r="T119" t="str">
        <f>RIGHT(R119, LEN(R119) - FIND("/", R119))</f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>(E120/D120)*100</f>
        <v>117.61111111111111</v>
      </c>
      <c r="G120" t="s">
        <v>20</v>
      </c>
      <c r="H120">
        <v>67</v>
      </c>
      <c r="I120" s="7">
        <f>IF(H120=0,"0",E120/H120)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>(((L120/60)/60)/24)+DATE(1970,1,1)</f>
        <v>41665.25</v>
      </c>
      <c r="O120" s="10">
        <f>(((M120/60)/60)/24)+DATE(1970,1,1)</f>
        <v>41671.25</v>
      </c>
      <c r="P120" t="b">
        <v>0</v>
      </c>
      <c r="Q120" t="b">
        <v>0</v>
      </c>
      <c r="R120" t="s">
        <v>122</v>
      </c>
      <c r="S120" t="str">
        <f>LEFT(R120, FIND("/", R120) - 1)</f>
        <v>photography</v>
      </c>
      <c r="T120" t="str">
        <f>RIGHT(R120, LEN(R120) - FIND("/", R120))</f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>(E121/D121)*100</f>
        <v>214.96</v>
      </c>
      <c r="G121" t="s">
        <v>20</v>
      </c>
      <c r="H121">
        <v>154</v>
      </c>
      <c r="I121" s="7">
        <f>IF(H121=0,"0",E121/H121)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>(((L121/60)/60)/24)+DATE(1970,1,1)</f>
        <v>41806.208333333336</v>
      </c>
      <c r="O121" s="10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>
        <f>LEFT(R121, FIND("/", R121) - 1)</f>
        <v>film &amp; video</v>
      </c>
      <c r="T121" t="str">
        <f>RIGHT(R121, LEN(R121) - FIND("/", R121))</f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>(E122/D122)*100</f>
        <v>149.49667110519306</v>
      </c>
      <c r="G122" t="s">
        <v>20</v>
      </c>
      <c r="H122">
        <v>1782</v>
      </c>
      <c r="I122" s="7">
        <f>IF(H122=0,"0",E122/H122)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>(((L122/60)/60)/24)+DATE(1970,1,1)</f>
        <v>42111.208333333328</v>
      </c>
      <c r="O122" s="10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>
        <f>LEFT(R122, FIND("/", R122) - 1)</f>
        <v>games</v>
      </c>
      <c r="T122" t="str">
        <f>RIGHT(R122, LEN(R122) - FIND("/", R122))</f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>(E123/D123)*100</f>
        <v>219.33995584988963</v>
      </c>
      <c r="G123" t="s">
        <v>20</v>
      </c>
      <c r="H123">
        <v>903</v>
      </c>
      <c r="I123" s="7">
        <f>IF(H123=0,"0",E123/H123)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>(((L123/60)/60)/24)+DATE(1970,1,1)</f>
        <v>41917.208333333336</v>
      </c>
      <c r="O123" s="10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>
        <f>LEFT(R123, FIND("/", R123) - 1)</f>
        <v>games</v>
      </c>
      <c r="T123" t="str">
        <f>RIGHT(R123, LEN(R123) - FIND("/", R123))</f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>(E124/D124)*100</f>
        <v>64.367690058479525</v>
      </c>
      <c r="G124" t="s">
        <v>14</v>
      </c>
      <c r="H124">
        <v>3387</v>
      </c>
      <c r="I124" s="7">
        <f>IF(H124=0,"0",E124/H124)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>(((L124/60)/60)/24)+DATE(1970,1,1)</f>
        <v>41970.25</v>
      </c>
      <c r="O124" s="10">
        <f>(((M124/60)/60)/24)+DATE(1970,1,1)</f>
        <v>41997.25</v>
      </c>
      <c r="P124" t="b">
        <v>0</v>
      </c>
      <c r="Q124" t="b">
        <v>0</v>
      </c>
      <c r="R124" t="s">
        <v>119</v>
      </c>
      <c r="S124" t="str">
        <f>LEFT(R124, FIND("/", R124) - 1)</f>
        <v>publishing</v>
      </c>
      <c r="T124" t="str">
        <f>RIGHT(R124, LEN(R124) - FIND("/", R124))</f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>(E125/D125)*100</f>
        <v>18.622397298818232</v>
      </c>
      <c r="G125" t="s">
        <v>14</v>
      </c>
      <c r="H125">
        <v>662</v>
      </c>
      <c r="I125" s="7">
        <f>IF(H125=0,"0",E125/H125)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>(((L125/60)/60)/24)+DATE(1970,1,1)</f>
        <v>42332.25</v>
      </c>
      <c r="O125" s="10">
        <f>(((M125/60)/60)/24)+DATE(1970,1,1)</f>
        <v>42335.25</v>
      </c>
      <c r="P125" t="b">
        <v>1</v>
      </c>
      <c r="Q125" t="b">
        <v>0</v>
      </c>
      <c r="R125" t="s">
        <v>33</v>
      </c>
      <c r="S125" t="str">
        <f>LEFT(R125, FIND("/", R125) - 1)</f>
        <v>theater</v>
      </c>
      <c r="T125" t="str">
        <f>RIGHT(R125, LEN(R125) - FIND("/", R125))</f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>(E126/D126)*100</f>
        <v>367.76923076923077</v>
      </c>
      <c r="G126" t="s">
        <v>20</v>
      </c>
      <c r="H126">
        <v>94</v>
      </c>
      <c r="I126" s="7">
        <f>IF(H126=0,"0",E126/H126)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>(((L126/60)/60)/24)+DATE(1970,1,1)</f>
        <v>43598.208333333328</v>
      </c>
      <c r="O126" s="10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>
        <f>LEFT(R126, FIND("/", R126) - 1)</f>
        <v>photography</v>
      </c>
      <c r="T126" t="str">
        <f>RIGHT(R126, LEN(R126) - FIND("/", R126))</f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>(E127/D127)*100</f>
        <v>159.90566037735849</v>
      </c>
      <c r="G127" t="s">
        <v>20</v>
      </c>
      <c r="H127">
        <v>180</v>
      </c>
      <c r="I127" s="7">
        <f>IF(H127=0,"0",E127/H127)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>(((L127/60)/60)/24)+DATE(1970,1,1)</f>
        <v>43362.208333333328</v>
      </c>
      <c r="O127" s="10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>
        <f>LEFT(R127, FIND("/", R127) - 1)</f>
        <v>theater</v>
      </c>
      <c r="T127" t="str">
        <f>RIGHT(R127, LEN(R127) - FIND("/", R127))</f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>(E128/D128)*100</f>
        <v>38.633185349611544</v>
      </c>
      <c r="G128" t="s">
        <v>14</v>
      </c>
      <c r="H128">
        <v>774</v>
      </c>
      <c r="I128" s="7">
        <f>IF(H128=0,"0",E128/H128)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>(((L128/60)/60)/24)+DATE(1970,1,1)</f>
        <v>42596.208333333328</v>
      </c>
      <c r="O128" s="10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>
        <f>LEFT(R128, FIND("/", R128) - 1)</f>
        <v>theater</v>
      </c>
      <c r="T128" t="str">
        <f>RIGHT(R128, LEN(R128) - FIND("/", R128))</f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>(E129/D129)*100</f>
        <v>51.42151162790698</v>
      </c>
      <c r="G129" t="s">
        <v>14</v>
      </c>
      <c r="H129">
        <v>672</v>
      </c>
      <c r="I129" s="7">
        <f>IF(H129=0,"0",E129/H129)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>(((L129/60)/60)/24)+DATE(1970,1,1)</f>
        <v>40310.208333333336</v>
      </c>
      <c r="O129" s="10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>
        <f>LEFT(R129, FIND("/", R129) - 1)</f>
        <v>theater</v>
      </c>
      <c r="T129" t="str">
        <f>RIGHT(R129, LEN(R129) - FIND("/", R129))</f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>(E130/D130)*100</f>
        <v>60.334277620396605</v>
      </c>
      <c r="G130" t="s">
        <v>74</v>
      </c>
      <c r="H130">
        <v>532</v>
      </c>
      <c r="I130" s="7">
        <f>IF(H130=0,"0",E130/H130)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>(((L130/60)/60)/24)+DATE(1970,1,1)</f>
        <v>40417.208333333336</v>
      </c>
      <c r="O130" s="10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>
        <f>LEFT(R130, FIND("/", R130) - 1)</f>
        <v>music</v>
      </c>
      <c r="T130" t="str">
        <f>RIGHT(R130, LEN(R130) - FIND("/", R130))</f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>(E131/D131)*100</f>
        <v>3.202693602693603</v>
      </c>
      <c r="G131" t="s">
        <v>74</v>
      </c>
      <c r="H131">
        <v>55</v>
      </c>
      <c r="I131" s="7">
        <f>IF(H131=0,"0",E131/H131)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>(((L131/60)/60)/24)+DATE(1970,1,1)</f>
        <v>42038.25</v>
      </c>
      <c r="O131" s="10">
        <f>(((M131/60)/60)/24)+DATE(1970,1,1)</f>
        <v>42063.25</v>
      </c>
      <c r="P131" t="b">
        <v>0</v>
      </c>
      <c r="Q131" t="b">
        <v>0</v>
      </c>
      <c r="R131" t="s">
        <v>17</v>
      </c>
      <c r="S131" t="str">
        <f>LEFT(R131, FIND("/", R131) - 1)</f>
        <v>food</v>
      </c>
      <c r="T131" t="str">
        <f>RIGHT(R131, LEN(R131) - FIND("/", 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>(E132/D132)*100</f>
        <v>155.46875</v>
      </c>
      <c r="G132" t="s">
        <v>20</v>
      </c>
      <c r="H132">
        <v>533</v>
      </c>
      <c r="I132" s="7">
        <f>IF(H132=0,"0",E132/H132)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>(((L132/60)/60)/24)+DATE(1970,1,1)</f>
        <v>40842.208333333336</v>
      </c>
      <c r="O132" s="10">
        <f>(((M132/60)/60)/24)+DATE(1970,1,1)</f>
        <v>40858.25</v>
      </c>
      <c r="P132" t="b">
        <v>0</v>
      </c>
      <c r="Q132" t="b">
        <v>0</v>
      </c>
      <c r="R132" t="s">
        <v>53</v>
      </c>
      <c r="S132" t="str">
        <f>LEFT(R132, FIND("/", R132) - 1)</f>
        <v>film &amp; video</v>
      </c>
      <c r="T132" t="str">
        <f>RIGHT(R132, LEN(R132) - FIND("/", R132))</f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>(E133/D133)*100</f>
        <v>100.85974499089254</v>
      </c>
      <c r="G133" t="s">
        <v>20</v>
      </c>
      <c r="H133">
        <v>2443</v>
      </c>
      <c r="I133" s="7">
        <f>IF(H133=0,"0",E133/H133)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>(((L133/60)/60)/24)+DATE(1970,1,1)</f>
        <v>41607.25</v>
      </c>
      <c r="O133" s="10">
        <f>(((M133/60)/60)/24)+DATE(1970,1,1)</f>
        <v>41620.25</v>
      </c>
      <c r="P133" t="b">
        <v>0</v>
      </c>
      <c r="Q133" t="b">
        <v>0</v>
      </c>
      <c r="R133" t="s">
        <v>28</v>
      </c>
      <c r="S133" t="str">
        <f>LEFT(R133, FIND("/", R133) - 1)</f>
        <v>technology</v>
      </c>
      <c r="T133" t="str">
        <f>RIGHT(R133, LEN(R133) - FIND("/", R133))</f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>(E134/D134)*100</f>
        <v>116.18181818181819</v>
      </c>
      <c r="G134" t="s">
        <v>20</v>
      </c>
      <c r="H134">
        <v>89</v>
      </c>
      <c r="I134" s="7">
        <f>IF(H134=0,"0",E134/H134)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>(((L134/60)/60)/24)+DATE(1970,1,1)</f>
        <v>43112.25</v>
      </c>
      <c r="O134" s="10">
        <f>(((M134/60)/60)/24)+DATE(1970,1,1)</f>
        <v>43128.25</v>
      </c>
      <c r="P134" t="b">
        <v>0</v>
      </c>
      <c r="Q134" t="b">
        <v>1</v>
      </c>
      <c r="R134" t="s">
        <v>33</v>
      </c>
      <c r="S134" t="str">
        <f>LEFT(R134, FIND("/", R134) - 1)</f>
        <v>theater</v>
      </c>
      <c r="T134" t="str">
        <f>RIGHT(R134, LEN(R134) - FIND("/", R134))</f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>(E135/D135)*100</f>
        <v>310.77777777777777</v>
      </c>
      <c r="G135" t="s">
        <v>20</v>
      </c>
      <c r="H135">
        <v>159</v>
      </c>
      <c r="I135" s="7">
        <f>IF(H135=0,"0",E135/H135)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>(((L135/60)/60)/24)+DATE(1970,1,1)</f>
        <v>40767.208333333336</v>
      </c>
      <c r="O135" s="10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>
        <f>LEFT(R135, FIND("/", R135) - 1)</f>
        <v>music</v>
      </c>
      <c r="T135" t="str">
        <f>RIGHT(R135, LEN(R135) - FIND("/", R135))</f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>(E136/D136)*100</f>
        <v>89.73668341708543</v>
      </c>
      <c r="G136" t="s">
        <v>14</v>
      </c>
      <c r="H136">
        <v>940</v>
      </c>
      <c r="I136" s="7">
        <f>IF(H136=0,"0",E136/H136)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>(((L136/60)/60)/24)+DATE(1970,1,1)</f>
        <v>40713.208333333336</v>
      </c>
      <c r="O136" s="10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>
        <f>LEFT(R136, FIND("/", R136) - 1)</f>
        <v>film &amp; video</v>
      </c>
      <c r="T136" t="str">
        <f>RIGHT(R136, LEN(R136) - FIND("/", R136))</f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>(E137/D137)*100</f>
        <v>71.27272727272728</v>
      </c>
      <c r="G137" t="s">
        <v>14</v>
      </c>
      <c r="H137">
        <v>117</v>
      </c>
      <c r="I137" s="7">
        <f>IF(H137=0,"0",E137/H137)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>(((L137/60)/60)/24)+DATE(1970,1,1)</f>
        <v>41340.25</v>
      </c>
      <c r="O137" s="10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>
        <f>LEFT(R137, FIND("/", R137) - 1)</f>
        <v>theater</v>
      </c>
      <c r="T137" t="str">
        <f>RIGHT(R137, LEN(R137) - FIND("/", R137))</f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>(E138/D138)*100</f>
        <v>3.2862318840579712</v>
      </c>
      <c r="G138" t="s">
        <v>74</v>
      </c>
      <c r="H138">
        <v>58</v>
      </c>
      <c r="I138" s="7">
        <f>IF(H138=0,"0",E138/H138)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>(((L138/60)/60)/24)+DATE(1970,1,1)</f>
        <v>41797.208333333336</v>
      </c>
      <c r="O138" s="10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>
        <f>LEFT(R138, FIND("/", R138) - 1)</f>
        <v>film &amp; video</v>
      </c>
      <c r="T138" t="str">
        <f>RIGHT(R138, LEN(R138) - FIND("/", R138))</f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>(E139/D139)*100</f>
        <v>261.77777777777777</v>
      </c>
      <c r="G139" t="s">
        <v>20</v>
      </c>
      <c r="H139">
        <v>50</v>
      </c>
      <c r="I139" s="7">
        <f>IF(H139=0,"0",E139/H139)</f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>(((L139/60)/60)/24)+DATE(1970,1,1)</f>
        <v>40457.208333333336</v>
      </c>
      <c r="O139" s="10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>
        <f>LEFT(R139, FIND("/", R139) - 1)</f>
        <v>publishing</v>
      </c>
      <c r="T139" t="str">
        <f>RIGHT(R139, LEN(R139) - FIND("/", R139))</f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>(E140/D140)*100</f>
        <v>96</v>
      </c>
      <c r="G140" t="s">
        <v>14</v>
      </c>
      <c r="H140">
        <v>115</v>
      </c>
      <c r="I140" s="7">
        <f>IF(H140=0,"0",E140/H140)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>(((L140/60)/60)/24)+DATE(1970,1,1)</f>
        <v>41180.208333333336</v>
      </c>
      <c r="O140" s="10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>
        <f>LEFT(R140, FIND("/", R140) - 1)</f>
        <v>games</v>
      </c>
      <c r="T140" t="str">
        <f>RIGHT(R140, LEN(R140) - FIND("/", R140))</f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>(E141/D141)*100</f>
        <v>20.896851248642779</v>
      </c>
      <c r="G141" t="s">
        <v>14</v>
      </c>
      <c r="H141">
        <v>326</v>
      </c>
      <c r="I141" s="7">
        <f>IF(H141=0,"0",E141/H141)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>(((L141/60)/60)/24)+DATE(1970,1,1)</f>
        <v>42115.208333333328</v>
      </c>
      <c r="O141" s="10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>
        <f>LEFT(R141, FIND("/", R141) - 1)</f>
        <v>technology</v>
      </c>
      <c r="T141" t="str">
        <f>RIGHT(R141, LEN(R141) - FIND("/", R141))</f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>(E142/D142)*100</f>
        <v>223.16363636363636</v>
      </c>
      <c r="G142" t="s">
        <v>20</v>
      </c>
      <c r="H142">
        <v>186</v>
      </c>
      <c r="I142" s="7">
        <f>IF(H142=0,"0",E142/H142)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>(((L142/60)/60)/24)+DATE(1970,1,1)</f>
        <v>43156.25</v>
      </c>
      <c r="O142" s="10">
        <f>(((M142/60)/60)/24)+DATE(1970,1,1)</f>
        <v>43161.25</v>
      </c>
      <c r="P142" t="b">
        <v>0</v>
      </c>
      <c r="Q142" t="b">
        <v>0</v>
      </c>
      <c r="R142" t="s">
        <v>42</v>
      </c>
      <c r="S142" t="str">
        <f>LEFT(R142, FIND("/", R142) - 1)</f>
        <v>film &amp; video</v>
      </c>
      <c r="T142" t="str">
        <f>RIGHT(R142, LEN(R142) - FIND("/", R142))</f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>(E143/D143)*100</f>
        <v>101.59097978227061</v>
      </c>
      <c r="G143" t="s">
        <v>20</v>
      </c>
      <c r="H143">
        <v>1071</v>
      </c>
      <c r="I143" s="7">
        <f>IF(H143=0,"0",E143/H143)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>(((L143/60)/60)/24)+DATE(1970,1,1)</f>
        <v>42167.208333333328</v>
      </c>
      <c r="O143" s="10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>
        <f>LEFT(R143, FIND("/", R143) - 1)</f>
        <v>technology</v>
      </c>
      <c r="T143" t="str">
        <f>RIGHT(R143, LEN(R143) - FIND("/", R143))</f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>(E144/D144)*100</f>
        <v>230.03999999999996</v>
      </c>
      <c r="G144" t="s">
        <v>20</v>
      </c>
      <c r="H144">
        <v>117</v>
      </c>
      <c r="I144" s="7">
        <f>IF(H144=0,"0",E144/H144)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>(((L144/60)/60)/24)+DATE(1970,1,1)</f>
        <v>41005.208333333336</v>
      </c>
      <c r="O144" s="10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>
        <f>LEFT(R144, FIND("/", R144) - 1)</f>
        <v>technology</v>
      </c>
      <c r="T144" t="str">
        <f>RIGHT(R144, LEN(R144) - FIND("/", R144))</f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>(E145/D145)*100</f>
        <v>135.59259259259261</v>
      </c>
      <c r="G145" t="s">
        <v>20</v>
      </c>
      <c r="H145">
        <v>70</v>
      </c>
      <c r="I145" s="7">
        <f>IF(H145=0,"0",E145/H145)</f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>(((L145/60)/60)/24)+DATE(1970,1,1)</f>
        <v>40357.208333333336</v>
      </c>
      <c r="O145" s="10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>
        <f>LEFT(R145, FIND("/", R145) - 1)</f>
        <v>music</v>
      </c>
      <c r="T145" t="str">
        <f>RIGHT(R145, LEN(R145) - FIND("/", R145))</f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>(E146/D146)*100</f>
        <v>129.1</v>
      </c>
      <c r="G146" t="s">
        <v>20</v>
      </c>
      <c r="H146">
        <v>135</v>
      </c>
      <c r="I146" s="7">
        <f>IF(H146=0,"0",E146/H146)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>(((L146/60)/60)/24)+DATE(1970,1,1)</f>
        <v>43633.208333333328</v>
      </c>
      <c r="O146" s="10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>
        <f>LEFT(R146, FIND("/", R146) - 1)</f>
        <v>theater</v>
      </c>
      <c r="T146" t="str">
        <f>RIGHT(R146, LEN(R146) - FIND("/", R146))</f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>(E147/D147)*100</f>
        <v>236.512</v>
      </c>
      <c r="G147" t="s">
        <v>20</v>
      </c>
      <c r="H147">
        <v>768</v>
      </c>
      <c r="I147" s="7">
        <f>IF(H147=0,"0",E147/H147)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>(((L147/60)/60)/24)+DATE(1970,1,1)</f>
        <v>41889.208333333336</v>
      </c>
      <c r="O147" s="10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>
        <f>LEFT(R147, FIND("/", R147) - 1)</f>
        <v>technology</v>
      </c>
      <c r="T147" t="str">
        <f>RIGHT(R147, LEN(R147) - FIND("/", R147))</f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>(E148/D148)*100</f>
        <v>17.25</v>
      </c>
      <c r="G148" t="s">
        <v>74</v>
      </c>
      <c r="H148">
        <v>51</v>
      </c>
      <c r="I148" s="7">
        <f>IF(H148=0,"0",E148/H148)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>(((L148/60)/60)/24)+DATE(1970,1,1)</f>
        <v>40855.25</v>
      </c>
      <c r="O148" s="10">
        <f>(((M148/60)/60)/24)+DATE(1970,1,1)</f>
        <v>40875.25</v>
      </c>
      <c r="P148" t="b">
        <v>0</v>
      </c>
      <c r="Q148" t="b">
        <v>0</v>
      </c>
      <c r="R148" t="s">
        <v>33</v>
      </c>
      <c r="S148" t="str">
        <f>LEFT(R148, FIND("/", R148) - 1)</f>
        <v>theater</v>
      </c>
      <c r="T148" t="str">
        <f>RIGHT(R148, LEN(R148) - FIND("/", R148))</f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>(E149/D149)*100</f>
        <v>112.49397590361446</v>
      </c>
      <c r="G149" t="s">
        <v>20</v>
      </c>
      <c r="H149">
        <v>199</v>
      </c>
      <c r="I149" s="7">
        <f>IF(H149=0,"0",E149/H149)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>(((L149/60)/60)/24)+DATE(1970,1,1)</f>
        <v>42534.208333333328</v>
      </c>
      <c r="O149" s="10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>
        <f>LEFT(R149, FIND("/", R149) - 1)</f>
        <v>theater</v>
      </c>
      <c r="T149" t="str">
        <f>RIGHT(R149, LEN(R149) - FIND("/", R149))</f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>(E150/D150)*100</f>
        <v>121.02150537634408</v>
      </c>
      <c r="G150" t="s">
        <v>20</v>
      </c>
      <c r="H150">
        <v>107</v>
      </c>
      <c r="I150" s="7">
        <f>IF(H150=0,"0",E150/H150)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>(((L150/60)/60)/24)+DATE(1970,1,1)</f>
        <v>42941.208333333328</v>
      </c>
      <c r="O150" s="10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>
        <f>LEFT(R150, FIND("/", R150) - 1)</f>
        <v>technology</v>
      </c>
      <c r="T150" t="str">
        <f>RIGHT(R150, LEN(R150) - FIND("/", R150))</f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>(E151/D151)*100</f>
        <v>219.87096774193549</v>
      </c>
      <c r="G151" t="s">
        <v>20</v>
      </c>
      <c r="H151">
        <v>195</v>
      </c>
      <c r="I151" s="7">
        <f>IF(H151=0,"0",E151/H151)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>(((L151/60)/60)/24)+DATE(1970,1,1)</f>
        <v>41275.25</v>
      </c>
      <c r="O151" s="10">
        <f>(((M151/60)/60)/24)+DATE(1970,1,1)</f>
        <v>41327.25</v>
      </c>
      <c r="P151" t="b">
        <v>0</v>
      </c>
      <c r="Q151" t="b">
        <v>0</v>
      </c>
      <c r="R151" t="s">
        <v>60</v>
      </c>
      <c r="S151" t="str">
        <f>LEFT(R151, FIND("/", R151) - 1)</f>
        <v>music</v>
      </c>
      <c r="T151" t="str">
        <f>RIGHT(R151, LEN(R151) - FIND("/", R151))</f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>(E152/D152)*100</f>
        <v>1</v>
      </c>
      <c r="G152" t="s">
        <v>14</v>
      </c>
      <c r="H152">
        <v>1</v>
      </c>
      <c r="I152" s="7">
        <f>IF(H152=0,"0",E152/H152)</f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>(((L152/60)/60)/24)+DATE(1970,1,1)</f>
        <v>43450.25</v>
      </c>
      <c r="O152" s="10">
        <f>(((M152/60)/60)/24)+DATE(1970,1,1)</f>
        <v>43451.25</v>
      </c>
      <c r="P152" t="b">
        <v>0</v>
      </c>
      <c r="Q152" t="b">
        <v>0</v>
      </c>
      <c r="R152" t="s">
        <v>23</v>
      </c>
      <c r="S152" t="str">
        <f>LEFT(R152, FIND("/", R152) - 1)</f>
        <v>music</v>
      </c>
      <c r="T152" t="str">
        <f>RIGHT(R152, LEN(R152) - FIND("/", R152))</f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>(E153/D153)*100</f>
        <v>64.166909620991248</v>
      </c>
      <c r="G153" t="s">
        <v>14</v>
      </c>
      <c r="H153">
        <v>1467</v>
      </c>
      <c r="I153" s="7">
        <f>IF(H153=0,"0",E153/H153)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>(((L153/60)/60)/24)+DATE(1970,1,1)</f>
        <v>41799.208333333336</v>
      </c>
      <c r="O153" s="10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>
        <f>LEFT(R153, FIND("/", R153) - 1)</f>
        <v>music</v>
      </c>
      <c r="T153" t="str">
        <f>RIGHT(R153, LEN(R153) - FIND("/", R153))</f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>(E154/D154)*100</f>
        <v>423.06746987951806</v>
      </c>
      <c r="G154" t="s">
        <v>20</v>
      </c>
      <c r="H154">
        <v>3376</v>
      </c>
      <c r="I154" s="7">
        <f>IF(H154=0,"0",E154/H154)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>(((L154/60)/60)/24)+DATE(1970,1,1)</f>
        <v>42783.25</v>
      </c>
      <c r="O154" s="10">
        <f>(((M154/60)/60)/24)+DATE(1970,1,1)</f>
        <v>42790.25</v>
      </c>
      <c r="P154" t="b">
        <v>0</v>
      </c>
      <c r="Q154" t="b">
        <v>0</v>
      </c>
      <c r="R154" t="s">
        <v>60</v>
      </c>
      <c r="S154" t="str">
        <f>LEFT(R154, FIND("/", R154) - 1)</f>
        <v>music</v>
      </c>
      <c r="T154" t="str">
        <f>RIGHT(R154, LEN(R154) - FIND("/", R154))</f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>(E155/D155)*100</f>
        <v>92.984160506863773</v>
      </c>
      <c r="G155" t="s">
        <v>14</v>
      </c>
      <c r="H155">
        <v>5681</v>
      </c>
      <c r="I155" s="7">
        <f>IF(H155=0,"0",E155/H155)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>(((L155/60)/60)/24)+DATE(1970,1,1)</f>
        <v>41201.208333333336</v>
      </c>
      <c r="O155" s="10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>
        <f>LEFT(R155, FIND("/", R155) - 1)</f>
        <v>theater</v>
      </c>
      <c r="T155" t="str">
        <f>RIGHT(R155, LEN(R155) - FIND("/", R155))</f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>(E156/D156)*100</f>
        <v>58.756567425569173</v>
      </c>
      <c r="G156" t="s">
        <v>14</v>
      </c>
      <c r="H156">
        <v>1059</v>
      </c>
      <c r="I156" s="7">
        <f>IF(H156=0,"0",E156/H156)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>(((L156/60)/60)/24)+DATE(1970,1,1)</f>
        <v>42502.208333333328</v>
      </c>
      <c r="O156" s="10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>
        <f>LEFT(R156, FIND("/", R156) - 1)</f>
        <v>music</v>
      </c>
      <c r="T156" t="str">
        <f>RIGHT(R156, LEN(R156) - FIND("/", R156))</f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>(E157/D157)*100</f>
        <v>65.022222222222226</v>
      </c>
      <c r="G157" t="s">
        <v>14</v>
      </c>
      <c r="H157">
        <v>1194</v>
      </c>
      <c r="I157" s="7">
        <f>IF(H157=0,"0",E157/H157)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>(((L157/60)/60)/24)+DATE(1970,1,1)</f>
        <v>40262.208333333336</v>
      </c>
      <c r="O157" s="10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>
        <f>LEFT(R157, FIND("/", R157) - 1)</f>
        <v>theater</v>
      </c>
      <c r="T157" t="str">
        <f>RIGHT(R157, LEN(R157) - FIND("/", R157))</f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>(E158/D158)*100</f>
        <v>73.939560439560438</v>
      </c>
      <c r="G158" t="s">
        <v>74</v>
      </c>
      <c r="H158">
        <v>379</v>
      </c>
      <c r="I158" s="7">
        <f>IF(H158=0,"0",E158/H158)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>(((L158/60)/60)/24)+DATE(1970,1,1)</f>
        <v>43743.208333333328</v>
      </c>
      <c r="O158" s="10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>
        <f>LEFT(R158, FIND("/", R158) - 1)</f>
        <v>music</v>
      </c>
      <c r="T158" t="str">
        <f>RIGHT(R158, LEN(R158) - FIND("/", R158))</f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>(E159/D159)*100</f>
        <v>52.666666666666664</v>
      </c>
      <c r="G159" t="s">
        <v>14</v>
      </c>
      <c r="H159">
        <v>30</v>
      </c>
      <c r="I159" s="7">
        <f>IF(H159=0,"0",E159/H159)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>(((L159/60)/60)/24)+DATE(1970,1,1)</f>
        <v>41638.25</v>
      </c>
      <c r="O159" s="10">
        <f>(((M159/60)/60)/24)+DATE(1970,1,1)</f>
        <v>41650.25</v>
      </c>
      <c r="P159" t="b">
        <v>0</v>
      </c>
      <c r="Q159" t="b">
        <v>0</v>
      </c>
      <c r="R159" t="s">
        <v>122</v>
      </c>
      <c r="S159" t="str">
        <f>LEFT(R159, FIND("/", R159) - 1)</f>
        <v>photography</v>
      </c>
      <c r="T159" t="str">
        <f>RIGHT(R159, LEN(R159) - FIND("/", R159))</f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>(E160/D160)*100</f>
        <v>220.95238095238096</v>
      </c>
      <c r="G160" t="s">
        <v>20</v>
      </c>
      <c r="H160">
        <v>41</v>
      </c>
      <c r="I160" s="7">
        <f>IF(H160=0,"0",E160/H160)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>(((L160/60)/60)/24)+DATE(1970,1,1)</f>
        <v>42346.25</v>
      </c>
      <c r="O160" s="10">
        <f>(((M160/60)/60)/24)+DATE(1970,1,1)</f>
        <v>42347.25</v>
      </c>
      <c r="P160" t="b">
        <v>0</v>
      </c>
      <c r="Q160" t="b">
        <v>0</v>
      </c>
      <c r="R160" t="s">
        <v>23</v>
      </c>
      <c r="S160" t="str">
        <f>LEFT(R160, FIND("/", R160) - 1)</f>
        <v>music</v>
      </c>
      <c r="T160" t="str">
        <f>RIGHT(R160, LEN(R160) - FIND("/", R160))</f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>(E161/D161)*100</f>
        <v>100.01150627615063</v>
      </c>
      <c r="G161" t="s">
        <v>20</v>
      </c>
      <c r="H161">
        <v>1821</v>
      </c>
      <c r="I161" s="7">
        <f>IF(H161=0,"0",E161/H161)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>(((L161/60)/60)/24)+DATE(1970,1,1)</f>
        <v>43551.208333333328</v>
      </c>
      <c r="O161" s="10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>
        <f>LEFT(R161, FIND("/", R161) - 1)</f>
        <v>theater</v>
      </c>
      <c r="T161" t="str">
        <f>RIGHT(R161, LEN(R161) - FIND("/", R161))</f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>(E162/D162)*100</f>
        <v>162.3125</v>
      </c>
      <c r="G162" t="s">
        <v>20</v>
      </c>
      <c r="H162">
        <v>164</v>
      </c>
      <c r="I162" s="7">
        <f>IF(H162=0,"0",E162/H162)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>(((L162/60)/60)/24)+DATE(1970,1,1)</f>
        <v>43582.208333333328</v>
      </c>
      <c r="O162" s="10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>
        <f>LEFT(R162, FIND("/", R162) - 1)</f>
        <v>technology</v>
      </c>
      <c r="T162" t="str">
        <f>RIGHT(R162, LEN(R162) - FIND("/", R162))</f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>(E163/D163)*100</f>
        <v>78.181818181818187</v>
      </c>
      <c r="G163" t="s">
        <v>14</v>
      </c>
      <c r="H163">
        <v>75</v>
      </c>
      <c r="I163" s="7">
        <f>IF(H163=0,"0",E163/H163)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>(((L163/60)/60)/24)+DATE(1970,1,1)</f>
        <v>42270.208333333328</v>
      </c>
      <c r="O163" s="10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>
        <f>LEFT(R163, FIND("/", R163) - 1)</f>
        <v>technology</v>
      </c>
      <c r="T163" t="str">
        <f>RIGHT(R163, LEN(R163) - FIND("/", R163))</f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>(E164/D164)*100</f>
        <v>149.73770491803279</v>
      </c>
      <c r="G164" t="s">
        <v>20</v>
      </c>
      <c r="H164">
        <v>157</v>
      </c>
      <c r="I164" s="7">
        <f>IF(H164=0,"0",E164/H164)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>(((L164/60)/60)/24)+DATE(1970,1,1)</f>
        <v>43442.25</v>
      </c>
      <c r="O164" s="10">
        <f>(((M164/60)/60)/24)+DATE(1970,1,1)</f>
        <v>43472.25</v>
      </c>
      <c r="P164" t="b">
        <v>0</v>
      </c>
      <c r="Q164" t="b">
        <v>0</v>
      </c>
      <c r="R164" t="s">
        <v>23</v>
      </c>
      <c r="S164" t="str">
        <f>LEFT(R164, FIND("/", R164) - 1)</f>
        <v>music</v>
      </c>
      <c r="T164" t="str">
        <f>RIGHT(R164, LEN(R164) - FIND("/", R164))</f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>(E165/D165)*100</f>
        <v>253.25714285714284</v>
      </c>
      <c r="G165" t="s">
        <v>20</v>
      </c>
      <c r="H165">
        <v>246</v>
      </c>
      <c r="I165" s="7">
        <f>IF(H165=0,"0",E165/H165)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>(((L165/60)/60)/24)+DATE(1970,1,1)</f>
        <v>43028.208333333328</v>
      </c>
      <c r="O165" s="10">
        <f>(((M165/60)/60)/24)+DATE(1970,1,1)</f>
        <v>43077.25</v>
      </c>
      <c r="P165" t="b">
        <v>0</v>
      </c>
      <c r="Q165" t="b">
        <v>1</v>
      </c>
      <c r="R165" t="s">
        <v>122</v>
      </c>
      <c r="S165" t="str">
        <f>LEFT(R165, FIND("/", R165) - 1)</f>
        <v>photography</v>
      </c>
      <c r="T165" t="str">
        <f>RIGHT(R165, LEN(R165) - FIND("/", R165))</f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>(E166/D166)*100</f>
        <v>100.16943521594683</v>
      </c>
      <c r="G166" t="s">
        <v>20</v>
      </c>
      <c r="H166">
        <v>1396</v>
      </c>
      <c r="I166" s="7">
        <f>IF(H166=0,"0",E166/H166)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>(((L166/60)/60)/24)+DATE(1970,1,1)</f>
        <v>43016.208333333328</v>
      </c>
      <c r="O166" s="10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>
        <f>LEFT(R166, FIND("/", R166) - 1)</f>
        <v>theater</v>
      </c>
      <c r="T166" t="str">
        <f>RIGHT(R166, LEN(R166) - FIND("/", R166))</f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>(E167/D167)*100</f>
        <v>121.99004424778761</v>
      </c>
      <c r="G167" t="s">
        <v>20</v>
      </c>
      <c r="H167">
        <v>2506</v>
      </c>
      <c r="I167" s="7">
        <f>IF(H167=0,"0",E167/H167)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>(((L167/60)/60)/24)+DATE(1970,1,1)</f>
        <v>42948.208333333328</v>
      </c>
      <c r="O167" s="10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>
        <f>LEFT(R167, FIND("/", R167) - 1)</f>
        <v>technology</v>
      </c>
      <c r="T167" t="str">
        <f>RIGHT(R167, LEN(R167) - FIND("/", R167))</f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>(E168/D168)*100</f>
        <v>137.13265306122449</v>
      </c>
      <c r="G168" t="s">
        <v>20</v>
      </c>
      <c r="H168">
        <v>244</v>
      </c>
      <c r="I168" s="7">
        <f>IF(H168=0,"0",E168/H168)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>(((L168/60)/60)/24)+DATE(1970,1,1)</f>
        <v>40534.25</v>
      </c>
      <c r="O168" s="10">
        <f>(((M168/60)/60)/24)+DATE(1970,1,1)</f>
        <v>40538.25</v>
      </c>
      <c r="P168" t="b">
        <v>0</v>
      </c>
      <c r="Q168" t="b">
        <v>0</v>
      </c>
      <c r="R168" t="s">
        <v>122</v>
      </c>
      <c r="S168" t="str">
        <f>LEFT(R168, FIND("/", R168) - 1)</f>
        <v>photography</v>
      </c>
      <c r="T168" t="str">
        <f>RIGHT(R168, LEN(R168) - FIND("/", R168))</f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>(E169/D169)*100</f>
        <v>415.53846153846149</v>
      </c>
      <c r="G169" t="s">
        <v>20</v>
      </c>
      <c r="H169">
        <v>146</v>
      </c>
      <c r="I169" s="7">
        <f>IF(H169=0,"0",E169/H169)</f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>(((L169/60)/60)/24)+DATE(1970,1,1)</f>
        <v>41435.208333333336</v>
      </c>
      <c r="O169" s="10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>
        <f>LEFT(R169, FIND("/", R169) - 1)</f>
        <v>theater</v>
      </c>
      <c r="T169" t="str">
        <f>RIGHT(R169, LEN(R169) - FIND("/", R169))</f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>(E170/D170)*100</f>
        <v>31.30913348946136</v>
      </c>
      <c r="G170" t="s">
        <v>14</v>
      </c>
      <c r="H170">
        <v>955</v>
      </c>
      <c r="I170" s="7">
        <f>IF(H170=0,"0",E170/H170)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>(((L170/60)/60)/24)+DATE(1970,1,1)</f>
        <v>43518.25</v>
      </c>
      <c r="O170" s="10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>
        <f>LEFT(R170, FIND("/", R170) - 1)</f>
        <v>music</v>
      </c>
      <c r="T170" t="str">
        <f>RIGHT(R170, LEN(R170) - FIND("/", R170))</f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>(E171/D171)*100</f>
        <v>424.08154506437768</v>
      </c>
      <c r="G171" t="s">
        <v>20</v>
      </c>
      <c r="H171">
        <v>1267</v>
      </c>
      <c r="I171" s="7">
        <f>IF(H171=0,"0",E171/H171)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>(((L171/60)/60)/24)+DATE(1970,1,1)</f>
        <v>41077.208333333336</v>
      </c>
      <c r="O171" s="10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>
        <f>LEFT(R171, FIND("/", R171) - 1)</f>
        <v>film &amp; video</v>
      </c>
      <c r="T171" t="str">
        <f>RIGHT(R171, LEN(R171) - FIND("/", R171))</f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>(E172/D172)*100</f>
        <v>2.93886230728336</v>
      </c>
      <c r="G172" t="s">
        <v>14</v>
      </c>
      <c r="H172">
        <v>67</v>
      </c>
      <c r="I172" s="7">
        <f>IF(H172=0,"0",E172/H172)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>(((L172/60)/60)/24)+DATE(1970,1,1)</f>
        <v>42950.208333333328</v>
      </c>
      <c r="O172" s="10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>
        <f>LEFT(R172, FIND("/", R172) - 1)</f>
        <v>music</v>
      </c>
      <c r="T172" t="str">
        <f>RIGHT(R172, LEN(R172) - FIND("/", R172))</f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>(E173/D173)*100</f>
        <v>10.63265306122449</v>
      </c>
      <c r="G173" t="s">
        <v>14</v>
      </c>
      <c r="H173">
        <v>5</v>
      </c>
      <c r="I173" s="7">
        <f>IF(H173=0,"0",E173/H173)</f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>(((L173/60)/60)/24)+DATE(1970,1,1)</f>
        <v>41718.208333333336</v>
      </c>
      <c r="O173" s="10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>
        <f>LEFT(R173, FIND("/", R173) - 1)</f>
        <v>publishing</v>
      </c>
      <c r="T173" t="str">
        <f>RIGHT(R173, LEN(R173) - FIND("/", R173))</f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>(E174/D174)*100</f>
        <v>82.875</v>
      </c>
      <c r="G174" t="s">
        <v>14</v>
      </c>
      <c r="H174">
        <v>26</v>
      </c>
      <c r="I174" s="7">
        <f>IF(H174=0,"0",E174/H174)</f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>(((L174/60)/60)/24)+DATE(1970,1,1)</f>
        <v>41839.208333333336</v>
      </c>
      <c r="O174" s="10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>
        <f>LEFT(R174, FIND("/", R174) - 1)</f>
        <v>film &amp; video</v>
      </c>
      <c r="T174" t="str">
        <f>RIGHT(R174, LEN(R174) - FIND("/", R174))</f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>(E175/D175)*100</f>
        <v>163.01447776628748</v>
      </c>
      <c r="G175" t="s">
        <v>20</v>
      </c>
      <c r="H175">
        <v>1561</v>
      </c>
      <c r="I175" s="7">
        <f>IF(H175=0,"0",E175/H175)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>(((L175/60)/60)/24)+DATE(1970,1,1)</f>
        <v>41412.208333333336</v>
      </c>
      <c r="O175" s="10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>
        <f>LEFT(R175, FIND("/", R175) - 1)</f>
        <v>theater</v>
      </c>
      <c r="T175" t="str">
        <f>RIGHT(R175, LEN(R175) - FIND("/", R175))</f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>(E176/D176)*100</f>
        <v>894.66666666666674</v>
      </c>
      <c r="G176" t="s">
        <v>20</v>
      </c>
      <c r="H176">
        <v>48</v>
      </c>
      <c r="I176" s="7">
        <f>IF(H176=0,"0",E176/H176)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>(((L176/60)/60)/24)+DATE(1970,1,1)</f>
        <v>42282.208333333328</v>
      </c>
      <c r="O176" s="10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>
        <f>LEFT(R176, FIND("/", R176) - 1)</f>
        <v>technology</v>
      </c>
      <c r="T176" t="str">
        <f>RIGHT(R176, LEN(R176) - FIND("/", R176))</f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>(E177/D177)*100</f>
        <v>26.191501103752756</v>
      </c>
      <c r="G177" t="s">
        <v>14</v>
      </c>
      <c r="H177">
        <v>1130</v>
      </c>
      <c r="I177" s="7">
        <f>IF(H177=0,"0",E177/H177)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>(((L177/60)/60)/24)+DATE(1970,1,1)</f>
        <v>42613.208333333328</v>
      </c>
      <c r="O177" s="10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>
        <f>LEFT(R177, FIND("/", R177) - 1)</f>
        <v>theater</v>
      </c>
      <c r="T177" t="str">
        <f>RIGHT(R177, LEN(R177) - FIND("/", R177))</f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>(E178/D178)*100</f>
        <v>74.834782608695647</v>
      </c>
      <c r="G178" t="s">
        <v>14</v>
      </c>
      <c r="H178">
        <v>782</v>
      </c>
      <c r="I178" s="7">
        <f>IF(H178=0,"0",E178/H178)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>(((L178/60)/60)/24)+DATE(1970,1,1)</f>
        <v>42616.208333333328</v>
      </c>
      <c r="O178" s="10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>
        <f>LEFT(R178, FIND("/", R178) - 1)</f>
        <v>theater</v>
      </c>
      <c r="T178" t="str">
        <f>RIGHT(R178, LEN(R178) - FIND("/", R178))</f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>(E179/D179)*100</f>
        <v>416.47680412371136</v>
      </c>
      <c r="G179" t="s">
        <v>20</v>
      </c>
      <c r="H179">
        <v>2739</v>
      </c>
      <c r="I179" s="7">
        <f>IF(H179=0,"0",E179/H179)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>(((L179/60)/60)/24)+DATE(1970,1,1)</f>
        <v>40497.25</v>
      </c>
      <c r="O179" s="10">
        <f>(((M179/60)/60)/24)+DATE(1970,1,1)</f>
        <v>40522.25</v>
      </c>
      <c r="P179" t="b">
        <v>0</v>
      </c>
      <c r="Q179" t="b">
        <v>0</v>
      </c>
      <c r="R179" t="s">
        <v>33</v>
      </c>
      <c r="S179" t="str">
        <f>LEFT(R179, FIND("/", R179) - 1)</f>
        <v>theater</v>
      </c>
      <c r="T179" t="str">
        <f>RIGHT(R179, LEN(R179) - FIND("/", R179))</f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>(E180/D180)*100</f>
        <v>96.208333333333329</v>
      </c>
      <c r="G180" t="s">
        <v>14</v>
      </c>
      <c r="H180">
        <v>210</v>
      </c>
      <c r="I180" s="7">
        <f>IF(H180=0,"0",E180/H180)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>(((L180/60)/60)/24)+DATE(1970,1,1)</f>
        <v>42999.208333333328</v>
      </c>
      <c r="O180" s="10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>
        <f>LEFT(R180, FIND("/", R180) - 1)</f>
        <v>food</v>
      </c>
      <c r="T180" t="str">
        <f>RIGHT(R180, LEN(R180) - FIND("/", R180))</f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>(E181/D181)*100</f>
        <v>357.71910112359546</v>
      </c>
      <c r="G181" t="s">
        <v>20</v>
      </c>
      <c r="H181">
        <v>3537</v>
      </c>
      <c r="I181" s="7">
        <f>IF(H181=0,"0",E181/H181)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>(((L181/60)/60)/24)+DATE(1970,1,1)</f>
        <v>41350.208333333336</v>
      </c>
      <c r="O181" s="10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>
        <f>LEFT(R181, FIND("/", R181) - 1)</f>
        <v>theater</v>
      </c>
      <c r="T181" t="str">
        <f>RIGHT(R181, LEN(R181) - FIND("/", R181))</f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>(E182/D182)*100</f>
        <v>308.45714285714286</v>
      </c>
      <c r="G182" t="s">
        <v>20</v>
      </c>
      <c r="H182">
        <v>2107</v>
      </c>
      <c r="I182" s="7">
        <f>IF(H182=0,"0",E182/H182)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>(((L182/60)/60)/24)+DATE(1970,1,1)</f>
        <v>40259.208333333336</v>
      </c>
      <c r="O182" s="10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>
        <f>LEFT(R182, FIND("/", R182) - 1)</f>
        <v>technology</v>
      </c>
      <c r="T182" t="str">
        <f>RIGHT(R182, LEN(R182) - FIND("/", R182))</f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>(E183/D183)*100</f>
        <v>61.802325581395344</v>
      </c>
      <c r="G183" t="s">
        <v>14</v>
      </c>
      <c r="H183">
        <v>136</v>
      </c>
      <c r="I183" s="7">
        <f>IF(H183=0,"0",E183/H183)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>(((L183/60)/60)/24)+DATE(1970,1,1)</f>
        <v>43012.208333333328</v>
      </c>
      <c r="O183" s="10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>
        <f>LEFT(R183, FIND("/", R183) - 1)</f>
        <v>technology</v>
      </c>
      <c r="T183" t="str">
        <f>RIGHT(R183, LEN(R183) - FIND("/", R183))</f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>(E184/D184)*100</f>
        <v>722.32472324723244</v>
      </c>
      <c r="G184" t="s">
        <v>20</v>
      </c>
      <c r="H184">
        <v>3318</v>
      </c>
      <c r="I184" s="7">
        <f>IF(H184=0,"0",E184/H184)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>(((L184/60)/60)/24)+DATE(1970,1,1)</f>
        <v>43631.208333333328</v>
      </c>
      <c r="O184" s="10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>
        <f>LEFT(R184, FIND("/", R184) - 1)</f>
        <v>theater</v>
      </c>
      <c r="T184" t="str">
        <f>RIGHT(R184, LEN(R184) - FIND("/", R184))</f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>(E185/D185)*100</f>
        <v>69.117647058823522</v>
      </c>
      <c r="G185" t="s">
        <v>14</v>
      </c>
      <c r="H185">
        <v>86</v>
      </c>
      <c r="I185" s="7">
        <f>IF(H185=0,"0",E185/H185)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>(((L185/60)/60)/24)+DATE(1970,1,1)</f>
        <v>40430.208333333336</v>
      </c>
      <c r="O185" s="10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>
        <f>LEFT(R185, FIND("/", R185) - 1)</f>
        <v>music</v>
      </c>
      <c r="T185" t="str">
        <f>RIGHT(R185, LEN(R185) - FIND("/", R185))</f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>(E186/D186)*100</f>
        <v>293.05555555555554</v>
      </c>
      <c r="G186" t="s">
        <v>20</v>
      </c>
      <c r="H186">
        <v>340</v>
      </c>
      <c r="I186" s="7">
        <f>IF(H186=0,"0",E186/H186)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>(((L186/60)/60)/24)+DATE(1970,1,1)</f>
        <v>43588.208333333328</v>
      </c>
      <c r="O186" s="10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>
        <f>LEFT(R186, FIND("/", R186) - 1)</f>
        <v>theater</v>
      </c>
      <c r="T186" t="str">
        <f>RIGHT(R186, LEN(R186) - FIND("/", R186))</f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>(E187/D187)*100</f>
        <v>71.8</v>
      </c>
      <c r="G187" t="s">
        <v>14</v>
      </c>
      <c r="H187">
        <v>19</v>
      </c>
      <c r="I187" s="7">
        <f>IF(H187=0,"0",E187/H187)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>(((L187/60)/60)/24)+DATE(1970,1,1)</f>
        <v>43233.208333333328</v>
      </c>
      <c r="O187" s="10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>
        <f>LEFT(R187, FIND("/", R187) - 1)</f>
        <v>film &amp; video</v>
      </c>
      <c r="T187" t="str">
        <f>RIGHT(R187, LEN(R187) - FIND("/", R187))</f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>(E188/D188)*100</f>
        <v>31.934684684684683</v>
      </c>
      <c r="G188" t="s">
        <v>14</v>
      </c>
      <c r="H188">
        <v>886</v>
      </c>
      <c r="I188" s="7">
        <f>IF(H188=0,"0",E188/H188)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>(((L188/60)/60)/24)+DATE(1970,1,1)</f>
        <v>41782.208333333336</v>
      </c>
      <c r="O188" s="10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>
        <f>LEFT(R188, FIND("/", R188) - 1)</f>
        <v>theater</v>
      </c>
      <c r="T188" t="str">
        <f>RIGHT(R188, LEN(R188) - FIND("/", R188))</f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>(E189/D189)*100</f>
        <v>229.87375415282392</v>
      </c>
      <c r="G189" t="s">
        <v>20</v>
      </c>
      <c r="H189">
        <v>1442</v>
      </c>
      <c r="I189" s="7">
        <f>IF(H189=0,"0",E189/H189)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>(((L189/60)/60)/24)+DATE(1970,1,1)</f>
        <v>41328.25</v>
      </c>
      <c r="O189" s="10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>
        <f>LEFT(R189, FIND("/", R189) - 1)</f>
        <v>film &amp; video</v>
      </c>
      <c r="T189" t="str">
        <f>RIGHT(R189, LEN(R189) - FIND("/", R189))</f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>(E190/D190)*100</f>
        <v>32.012195121951223</v>
      </c>
      <c r="G190" t="s">
        <v>14</v>
      </c>
      <c r="H190">
        <v>35</v>
      </c>
      <c r="I190" s="7">
        <f>IF(H190=0,"0",E190/H190)</f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>(((L190/60)/60)/24)+DATE(1970,1,1)</f>
        <v>41975.25</v>
      </c>
      <c r="O190" s="10">
        <f>(((M190/60)/60)/24)+DATE(1970,1,1)</f>
        <v>41976.25</v>
      </c>
      <c r="P190" t="b">
        <v>0</v>
      </c>
      <c r="Q190" t="b">
        <v>0</v>
      </c>
      <c r="R190" t="s">
        <v>33</v>
      </c>
      <c r="S190" t="str">
        <f>LEFT(R190, FIND("/", R190) - 1)</f>
        <v>theater</v>
      </c>
      <c r="T190" t="str">
        <f>RIGHT(R190, LEN(R190) - FIND("/", R190))</f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>(E191/D191)*100</f>
        <v>23.525352848928385</v>
      </c>
      <c r="G191" t="s">
        <v>74</v>
      </c>
      <c r="H191">
        <v>441</v>
      </c>
      <c r="I191" s="7">
        <f>IF(H191=0,"0",E191/H191)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>(((L191/60)/60)/24)+DATE(1970,1,1)</f>
        <v>42433.25</v>
      </c>
      <c r="O191" s="10">
        <f>(((M191/60)/60)/24)+DATE(1970,1,1)</f>
        <v>42433.25</v>
      </c>
      <c r="P191" t="b">
        <v>0</v>
      </c>
      <c r="Q191" t="b">
        <v>0</v>
      </c>
      <c r="R191" t="s">
        <v>33</v>
      </c>
      <c r="S191" t="str">
        <f>LEFT(R191, FIND("/", R191) - 1)</f>
        <v>theater</v>
      </c>
      <c r="T191" t="str">
        <f>RIGHT(R191, LEN(R191) - FIND("/", R191))</f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>(E192/D192)*100</f>
        <v>68.594594594594597</v>
      </c>
      <c r="G192" t="s">
        <v>14</v>
      </c>
      <c r="H192">
        <v>24</v>
      </c>
      <c r="I192" s="7">
        <f>IF(H192=0,"0",E192/H192)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>(((L192/60)/60)/24)+DATE(1970,1,1)</f>
        <v>41429.208333333336</v>
      </c>
      <c r="O192" s="10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>
        <f>LEFT(R192, FIND("/", R192) - 1)</f>
        <v>theater</v>
      </c>
      <c r="T192" t="str">
        <f>RIGHT(R192, LEN(R192) - FIND("/", R192))</f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>(E193/D193)*100</f>
        <v>37.952380952380956</v>
      </c>
      <c r="G193" t="s">
        <v>14</v>
      </c>
      <c r="H193">
        <v>86</v>
      </c>
      <c r="I193" s="7">
        <f>IF(H193=0,"0",E193/H193)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>(((L193/60)/60)/24)+DATE(1970,1,1)</f>
        <v>43536.208333333328</v>
      </c>
      <c r="O193" s="10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>
        <f>LEFT(R193, FIND("/", R193) - 1)</f>
        <v>theater</v>
      </c>
      <c r="T193" t="str">
        <f>RIGHT(R193, LEN(R193) - FIND("/", R193))</f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>(E194/D194)*100</f>
        <v>19.992957746478872</v>
      </c>
      <c r="G194" t="s">
        <v>14</v>
      </c>
      <c r="H194">
        <v>243</v>
      </c>
      <c r="I194" s="7">
        <f>IF(H194=0,"0",E194/H194)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>(((L194/60)/60)/24)+DATE(1970,1,1)</f>
        <v>41817.208333333336</v>
      </c>
      <c r="O194" s="10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>
        <f>LEFT(R194, FIND("/", R194) - 1)</f>
        <v>music</v>
      </c>
      <c r="T194" t="str">
        <f>RIGHT(R194, LEN(R194) - FIND("/", R194))</f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>(E195/D195)*100</f>
        <v>45.636363636363633</v>
      </c>
      <c r="G195" t="s">
        <v>14</v>
      </c>
      <c r="H195">
        <v>65</v>
      </c>
      <c r="I195" s="7">
        <f>IF(H195=0,"0",E195/H195)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>(((L195/60)/60)/24)+DATE(1970,1,1)</f>
        <v>43198.208333333328</v>
      </c>
      <c r="O195" s="10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>LEFT(R195, FIND("/", R195) - 1)</f>
        <v>music</v>
      </c>
      <c r="T195" t="str">
        <f>RIGHT(R195, LEN(R195) - FIND("/", 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>(E196/D196)*100</f>
        <v>122.7605633802817</v>
      </c>
      <c r="G196" t="s">
        <v>20</v>
      </c>
      <c r="H196">
        <v>126</v>
      </c>
      <c r="I196" s="7">
        <f>IF(H196=0,"0",E196/H196)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>(((L196/60)/60)/24)+DATE(1970,1,1)</f>
        <v>42261.208333333328</v>
      </c>
      <c r="O196" s="10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>
        <f>LEFT(R196, FIND("/", R196) - 1)</f>
        <v>music</v>
      </c>
      <c r="T196" t="str">
        <f>RIGHT(R196, LEN(R196) - FIND("/", R196))</f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>(E197/D197)*100</f>
        <v>361.75316455696202</v>
      </c>
      <c r="G197" t="s">
        <v>20</v>
      </c>
      <c r="H197">
        <v>524</v>
      </c>
      <c r="I197" s="7">
        <f>IF(H197=0,"0",E197/H197)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>(((L197/60)/60)/24)+DATE(1970,1,1)</f>
        <v>43310.208333333328</v>
      </c>
      <c r="O197" s="10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>
        <f>LEFT(R197, FIND("/", R197) - 1)</f>
        <v>music</v>
      </c>
      <c r="T197" t="str">
        <f>RIGHT(R197, LEN(R197) - FIND("/", R197))</f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>(E198/D198)*100</f>
        <v>63.146341463414636</v>
      </c>
      <c r="G198" t="s">
        <v>14</v>
      </c>
      <c r="H198">
        <v>100</v>
      </c>
      <c r="I198" s="7">
        <f>IF(H198=0,"0",E198/H198)</f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>(((L198/60)/60)/24)+DATE(1970,1,1)</f>
        <v>42616.208333333328</v>
      </c>
      <c r="O198" s="10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>
        <f>LEFT(R198, FIND("/", R198) - 1)</f>
        <v>technology</v>
      </c>
      <c r="T198" t="str">
        <f>RIGHT(R198, LEN(R198) - FIND("/", R198))</f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>(E199/D199)*100</f>
        <v>298.20475319926874</v>
      </c>
      <c r="G199" t="s">
        <v>20</v>
      </c>
      <c r="H199">
        <v>1989</v>
      </c>
      <c r="I199" s="7">
        <f>IF(H199=0,"0",E199/H199)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>(((L199/60)/60)/24)+DATE(1970,1,1)</f>
        <v>42909.208333333328</v>
      </c>
      <c r="O199" s="10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>
        <f>LEFT(R199, FIND("/", R199) - 1)</f>
        <v>film &amp; video</v>
      </c>
      <c r="T199" t="str">
        <f>RIGHT(R199, LEN(R199) - FIND("/", R199))</f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>(E200/D200)*100</f>
        <v>9.5585443037974684</v>
      </c>
      <c r="G200" t="s">
        <v>14</v>
      </c>
      <c r="H200">
        <v>168</v>
      </c>
      <c r="I200" s="7">
        <f>IF(H200=0,"0",E200/H200)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>(((L200/60)/60)/24)+DATE(1970,1,1)</f>
        <v>40396.208333333336</v>
      </c>
      <c r="O200" s="10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>
        <f>LEFT(R200, FIND("/", R200) - 1)</f>
        <v>music</v>
      </c>
      <c r="T200" t="str">
        <f>RIGHT(R200, LEN(R200) - FIND("/", R200))</f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>(E201/D201)*100</f>
        <v>53.777777777777779</v>
      </c>
      <c r="G201" t="s">
        <v>14</v>
      </c>
      <c r="H201">
        <v>13</v>
      </c>
      <c r="I201" s="7">
        <f>IF(H201=0,"0",E201/H201)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>(((L201/60)/60)/24)+DATE(1970,1,1)</f>
        <v>42192.208333333328</v>
      </c>
      <c r="O201" s="10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>
        <f>LEFT(R201, FIND("/", R201) - 1)</f>
        <v>music</v>
      </c>
      <c r="T201" t="str">
        <f>RIGHT(R201, LEN(R201) - FIND("/", R201))</f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>(E202/D202)*100</f>
        <v>2</v>
      </c>
      <c r="G202" t="s">
        <v>14</v>
      </c>
      <c r="H202">
        <v>1</v>
      </c>
      <c r="I202" s="7">
        <f>IF(H202=0,"0",E202/H202)</f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>(((L202/60)/60)/24)+DATE(1970,1,1)</f>
        <v>40262.208333333336</v>
      </c>
      <c r="O202" s="10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>
        <f>LEFT(R202, FIND("/", R202) - 1)</f>
        <v>theater</v>
      </c>
      <c r="T202" t="str">
        <f>RIGHT(R202, LEN(R202) - FIND("/", R202))</f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>(E203/D203)*100</f>
        <v>681.19047619047615</v>
      </c>
      <c r="G203" t="s">
        <v>20</v>
      </c>
      <c r="H203">
        <v>157</v>
      </c>
      <c r="I203" s="7">
        <f>IF(H203=0,"0",E203/H203)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>(((L203/60)/60)/24)+DATE(1970,1,1)</f>
        <v>41845.208333333336</v>
      </c>
      <c r="O203" s="10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>
        <f>LEFT(R203, FIND("/", R203) - 1)</f>
        <v>technology</v>
      </c>
      <c r="T203" t="str">
        <f>RIGHT(R203, LEN(R203) - FIND("/", R203))</f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>(E204/D204)*100</f>
        <v>78.831325301204828</v>
      </c>
      <c r="G204" t="s">
        <v>74</v>
      </c>
      <c r="H204">
        <v>82</v>
      </c>
      <c r="I204" s="7">
        <f>IF(H204=0,"0",E204/H204)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>(((L204/60)/60)/24)+DATE(1970,1,1)</f>
        <v>40818.208333333336</v>
      </c>
      <c r="O204" s="10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>
        <f>LEFT(R204, FIND("/", R204) - 1)</f>
        <v>food</v>
      </c>
      <c r="T204" t="str">
        <f>RIGHT(R204, LEN(R204) - FIND("/", R204))</f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>(E205/D205)*100</f>
        <v>134.40792216817235</v>
      </c>
      <c r="G205" t="s">
        <v>20</v>
      </c>
      <c r="H205">
        <v>4498</v>
      </c>
      <c r="I205" s="7">
        <f>IF(H205=0,"0",E205/H205)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>(((L205/60)/60)/24)+DATE(1970,1,1)</f>
        <v>42752.25</v>
      </c>
      <c r="O205" s="10">
        <f>(((M205/60)/60)/24)+DATE(1970,1,1)</f>
        <v>42754.25</v>
      </c>
      <c r="P205" t="b">
        <v>0</v>
      </c>
      <c r="Q205" t="b">
        <v>0</v>
      </c>
      <c r="R205" t="s">
        <v>33</v>
      </c>
      <c r="S205" t="str">
        <f>LEFT(R205, FIND("/", R205) - 1)</f>
        <v>theater</v>
      </c>
      <c r="T205" t="str">
        <f>RIGHT(R205, LEN(R205) - FIND("/", R205))</f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>(E206/D206)*100</f>
        <v>3.3719999999999999</v>
      </c>
      <c r="G206" t="s">
        <v>14</v>
      </c>
      <c r="H206">
        <v>40</v>
      </c>
      <c r="I206" s="7">
        <f>IF(H206=0,"0",E206/H206)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>(((L206/60)/60)/24)+DATE(1970,1,1)</f>
        <v>40636.208333333336</v>
      </c>
      <c r="O206" s="10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>
        <f>LEFT(R206, FIND("/", R206) - 1)</f>
        <v>music</v>
      </c>
      <c r="T206" t="str">
        <f>RIGHT(R206, LEN(R206) - FIND("/", R206))</f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>(E207/D207)*100</f>
        <v>431.84615384615387</v>
      </c>
      <c r="G207" t="s">
        <v>20</v>
      </c>
      <c r="H207">
        <v>80</v>
      </c>
      <c r="I207" s="7">
        <f>IF(H207=0,"0",E207/H207)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>(((L207/60)/60)/24)+DATE(1970,1,1)</f>
        <v>43390.208333333328</v>
      </c>
      <c r="O207" s="10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>
        <f>LEFT(R207, FIND("/", R207) - 1)</f>
        <v>theater</v>
      </c>
      <c r="T207" t="str">
        <f>RIGHT(R207, LEN(R207) - FIND("/", R207))</f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>(E208/D208)*100</f>
        <v>38.844444444444441</v>
      </c>
      <c r="G208" t="s">
        <v>74</v>
      </c>
      <c r="H208">
        <v>57</v>
      </c>
      <c r="I208" s="7">
        <f>IF(H208=0,"0",E208/H208)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>(((L208/60)/60)/24)+DATE(1970,1,1)</f>
        <v>40236.25</v>
      </c>
      <c r="O208" s="10">
        <f>(((M208/60)/60)/24)+DATE(1970,1,1)</f>
        <v>40245.25</v>
      </c>
      <c r="P208" t="b">
        <v>0</v>
      </c>
      <c r="Q208" t="b">
        <v>0</v>
      </c>
      <c r="R208" t="s">
        <v>119</v>
      </c>
      <c r="S208" t="str">
        <f>LEFT(R208, FIND("/", R208) - 1)</f>
        <v>publishing</v>
      </c>
      <c r="T208" t="str">
        <f>RIGHT(R208, LEN(R208) - FIND("/", R208))</f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>(E209/D209)*100</f>
        <v>425.7</v>
      </c>
      <c r="G209" t="s">
        <v>20</v>
      </c>
      <c r="H209">
        <v>43</v>
      </c>
      <c r="I209" s="7">
        <f>IF(H209=0,"0",E209/H209)</f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>(((L209/60)/60)/24)+DATE(1970,1,1)</f>
        <v>43340.208333333328</v>
      </c>
      <c r="O209" s="10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>
        <f>LEFT(R209, FIND("/", R209) - 1)</f>
        <v>music</v>
      </c>
      <c r="T209" t="str">
        <f>RIGHT(R209, LEN(R209) - FIND("/", R209))</f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>(E210/D210)*100</f>
        <v>101.12239715591672</v>
      </c>
      <c r="G210" t="s">
        <v>20</v>
      </c>
      <c r="H210">
        <v>2053</v>
      </c>
      <c r="I210" s="7">
        <f>IF(H210=0,"0",E210/H210)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>(((L210/60)/60)/24)+DATE(1970,1,1)</f>
        <v>43048.25</v>
      </c>
      <c r="O210" s="10">
        <f>(((M210/60)/60)/24)+DATE(1970,1,1)</f>
        <v>43072.25</v>
      </c>
      <c r="P210" t="b">
        <v>0</v>
      </c>
      <c r="Q210" t="b">
        <v>0</v>
      </c>
      <c r="R210" t="s">
        <v>42</v>
      </c>
      <c r="S210" t="str">
        <f>LEFT(R210, FIND("/", R210) - 1)</f>
        <v>film &amp; video</v>
      </c>
      <c r="T210" t="str">
        <f>RIGHT(R210, LEN(R210) - FIND("/", R210))</f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>(E211/D211)*100</f>
        <v>21.188688946015425</v>
      </c>
      <c r="G211" t="s">
        <v>47</v>
      </c>
      <c r="H211">
        <v>808</v>
      </c>
      <c r="I211" s="7">
        <f>IF(H211=0,"0",E211/H211)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>(((L211/60)/60)/24)+DATE(1970,1,1)</f>
        <v>42496.208333333328</v>
      </c>
      <c r="O211" s="10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>
        <f>LEFT(R211, FIND("/", R211) - 1)</f>
        <v>film &amp; video</v>
      </c>
      <c r="T211" t="str">
        <f>RIGHT(R211, LEN(R211) - FIND("/", R211))</f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>(E212/D212)*100</f>
        <v>67.425531914893625</v>
      </c>
      <c r="G212" t="s">
        <v>14</v>
      </c>
      <c r="H212">
        <v>226</v>
      </c>
      <c r="I212" s="7">
        <f>IF(H212=0,"0",E212/H212)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>(((L212/60)/60)/24)+DATE(1970,1,1)</f>
        <v>42797.25</v>
      </c>
      <c r="O212" s="10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>
        <f>LEFT(R212, FIND("/", R212) - 1)</f>
        <v>film &amp; video</v>
      </c>
      <c r="T212" t="str">
        <f>RIGHT(R212, LEN(R212) - FIND("/", R212))</f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>(E213/D213)*100</f>
        <v>94.923371647509583</v>
      </c>
      <c r="G213" t="s">
        <v>14</v>
      </c>
      <c r="H213">
        <v>1625</v>
      </c>
      <c r="I213" s="7">
        <f>IF(H213=0,"0",E213/H213)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>(((L213/60)/60)/24)+DATE(1970,1,1)</f>
        <v>41513.208333333336</v>
      </c>
      <c r="O213" s="10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>
        <f>LEFT(R213, FIND("/", R213) - 1)</f>
        <v>theater</v>
      </c>
      <c r="T213" t="str">
        <f>RIGHT(R213, LEN(R213) - FIND("/", R213))</f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>(E214/D214)*100</f>
        <v>151.85185185185185</v>
      </c>
      <c r="G214" t="s">
        <v>20</v>
      </c>
      <c r="H214">
        <v>168</v>
      </c>
      <c r="I214" s="7">
        <f>IF(H214=0,"0",E214/H214)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>(((L214/60)/60)/24)+DATE(1970,1,1)</f>
        <v>43814.25</v>
      </c>
      <c r="O214" s="10">
        <f>(((M214/60)/60)/24)+DATE(1970,1,1)</f>
        <v>43860.25</v>
      </c>
      <c r="P214" t="b">
        <v>0</v>
      </c>
      <c r="Q214" t="b">
        <v>0</v>
      </c>
      <c r="R214" t="s">
        <v>33</v>
      </c>
      <c r="S214" t="str">
        <f>LEFT(R214, FIND("/", R214) - 1)</f>
        <v>theater</v>
      </c>
      <c r="T214" t="str">
        <f>RIGHT(R214, LEN(R214) - FIND("/", R214))</f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>(E215/D215)*100</f>
        <v>195.16382252559728</v>
      </c>
      <c r="G215" t="s">
        <v>20</v>
      </c>
      <c r="H215">
        <v>4289</v>
      </c>
      <c r="I215" s="7">
        <f>IF(H215=0,"0",E215/H215)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>(((L215/60)/60)/24)+DATE(1970,1,1)</f>
        <v>40488.208333333336</v>
      </c>
      <c r="O215" s="10">
        <f>(((M215/60)/60)/24)+DATE(1970,1,1)</f>
        <v>40496.25</v>
      </c>
      <c r="P215" t="b">
        <v>0</v>
      </c>
      <c r="Q215" t="b">
        <v>1</v>
      </c>
      <c r="R215" t="s">
        <v>60</v>
      </c>
      <c r="S215" t="str">
        <f>LEFT(R215, FIND("/", R215) - 1)</f>
        <v>music</v>
      </c>
      <c r="T215" t="str">
        <f>RIGHT(R215, LEN(R215) - FIND("/", R215))</f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>(E216/D216)*100</f>
        <v>1023.1428571428571</v>
      </c>
      <c r="G216" t="s">
        <v>20</v>
      </c>
      <c r="H216">
        <v>165</v>
      </c>
      <c r="I216" s="7">
        <f>IF(H216=0,"0",E216/H216)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>(((L216/60)/60)/24)+DATE(1970,1,1)</f>
        <v>40409.208333333336</v>
      </c>
      <c r="O216" s="10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>
        <f>LEFT(R216, FIND("/", R216) - 1)</f>
        <v>music</v>
      </c>
      <c r="T216" t="str">
        <f>RIGHT(R216, LEN(R216) - FIND("/", R216))</f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>(E217/D217)*100</f>
        <v>3.841836734693878</v>
      </c>
      <c r="G217" t="s">
        <v>14</v>
      </c>
      <c r="H217">
        <v>143</v>
      </c>
      <c r="I217" s="7">
        <f>IF(H217=0,"0",E217/H217)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>(((L217/60)/60)/24)+DATE(1970,1,1)</f>
        <v>43509.25</v>
      </c>
      <c r="O217" s="10">
        <f>(((M217/60)/60)/24)+DATE(1970,1,1)</f>
        <v>43511.25</v>
      </c>
      <c r="P217" t="b">
        <v>0</v>
      </c>
      <c r="Q217" t="b">
        <v>0</v>
      </c>
      <c r="R217" t="s">
        <v>33</v>
      </c>
      <c r="S217" t="str">
        <f>LEFT(R217, FIND("/", R217) - 1)</f>
        <v>theater</v>
      </c>
      <c r="T217" t="str">
        <f>RIGHT(R217, LEN(R217) - FIND("/", R217))</f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>(E218/D218)*100</f>
        <v>155.07066557107643</v>
      </c>
      <c r="G218" t="s">
        <v>20</v>
      </c>
      <c r="H218">
        <v>1815</v>
      </c>
      <c r="I218" s="7">
        <f>IF(H218=0,"0",E218/H218)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>(((L218/60)/60)/24)+DATE(1970,1,1)</f>
        <v>40869.25</v>
      </c>
      <c r="O218" s="10">
        <f>(((M218/60)/60)/24)+DATE(1970,1,1)</f>
        <v>40871.25</v>
      </c>
      <c r="P218" t="b">
        <v>0</v>
      </c>
      <c r="Q218" t="b">
        <v>0</v>
      </c>
      <c r="R218" t="s">
        <v>33</v>
      </c>
      <c r="S218" t="str">
        <f>LEFT(R218, FIND("/", R218) - 1)</f>
        <v>theater</v>
      </c>
      <c r="T218" t="str">
        <f>RIGHT(R218, LEN(R218) - FIND("/", R218))</f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>(E219/D219)*100</f>
        <v>44.753477588871718</v>
      </c>
      <c r="G219" t="s">
        <v>14</v>
      </c>
      <c r="H219">
        <v>934</v>
      </c>
      <c r="I219" s="7">
        <f>IF(H219=0,"0",E219/H219)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>(((L219/60)/60)/24)+DATE(1970,1,1)</f>
        <v>43583.208333333328</v>
      </c>
      <c r="O219" s="10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>
        <f>LEFT(R219, FIND("/", R219) - 1)</f>
        <v>film &amp; video</v>
      </c>
      <c r="T219" t="str">
        <f>RIGHT(R219, LEN(R219) - FIND("/", R219))</f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>(E220/D220)*100</f>
        <v>215.94736842105263</v>
      </c>
      <c r="G220" t="s">
        <v>20</v>
      </c>
      <c r="H220">
        <v>397</v>
      </c>
      <c r="I220" s="7">
        <f>IF(H220=0,"0",E220/H220)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>(((L220/60)/60)/24)+DATE(1970,1,1)</f>
        <v>40858.25</v>
      </c>
      <c r="O220" s="10">
        <f>(((M220/60)/60)/24)+DATE(1970,1,1)</f>
        <v>40892.25</v>
      </c>
      <c r="P220" t="b">
        <v>0</v>
      </c>
      <c r="Q220" t="b">
        <v>1</v>
      </c>
      <c r="R220" t="s">
        <v>100</v>
      </c>
      <c r="S220" t="str">
        <f>LEFT(R220, FIND("/", R220) - 1)</f>
        <v>film &amp; video</v>
      </c>
      <c r="T220" t="str">
        <f>RIGHT(R220, LEN(R220) - FIND("/", R220))</f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>(E221/D221)*100</f>
        <v>332.12709832134288</v>
      </c>
      <c r="G221" t="s">
        <v>20</v>
      </c>
      <c r="H221">
        <v>1539</v>
      </c>
      <c r="I221" s="7">
        <f>IF(H221=0,"0",E221/H221)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>(((L221/60)/60)/24)+DATE(1970,1,1)</f>
        <v>41137.208333333336</v>
      </c>
      <c r="O221" s="10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>
        <f>LEFT(R221, FIND("/", R221) - 1)</f>
        <v>film &amp; video</v>
      </c>
      <c r="T221" t="str">
        <f>RIGHT(R221, LEN(R221) - FIND("/", R221))</f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>(E222/D222)*100</f>
        <v>8.4430379746835449</v>
      </c>
      <c r="G222" t="s">
        <v>14</v>
      </c>
      <c r="H222">
        <v>17</v>
      </c>
      <c r="I222" s="7">
        <f>IF(H222=0,"0",E222/H222)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>(((L222/60)/60)/24)+DATE(1970,1,1)</f>
        <v>40725.208333333336</v>
      </c>
      <c r="O222" s="10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>
        <f>LEFT(R222, FIND("/", R222) - 1)</f>
        <v>theater</v>
      </c>
      <c r="T222" t="str">
        <f>RIGHT(R222, LEN(R222) - FIND("/", R222))</f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>(E223/D223)*100</f>
        <v>98.625514403292186</v>
      </c>
      <c r="G223" t="s">
        <v>14</v>
      </c>
      <c r="H223">
        <v>2179</v>
      </c>
      <c r="I223" s="7">
        <f>IF(H223=0,"0",E223/H223)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>(((L223/60)/60)/24)+DATE(1970,1,1)</f>
        <v>41081.208333333336</v>
      </c>
      <c r="O223" s="10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>
        <f>LEFT(R223, FIND("/", R223) - 1)</f>
        <v>food</v>
      </c>
      <c r="T223" t="str">
        <f>RIGHT(R223, LEN(R223) - FIND("/", R223))</f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>(E224/D224)*100</f>
        <v>137.97916666666669</v>
      </c>
      <c r="G224" t="s">
        <v>20</v>
      </c>
      <c r="H224">
        <v>138</v>
      </c>
      <c r="I224" s="7">
        <f>IF(H224=0,"0",E224/H224)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>(((L224/60)/60)/24)+DATE(1970,1,1)</f>
        <v>41914.208333333336</v>
      </c>
      <c r="O224" s="10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>
        <f>LEFT(R224, FIND("/", R224) - 1)</f>
        <v>photography</v>
      </c>
      <c r="T224" t="str">
        <f>RIGHT(R224, LEN(R224) - FIND("/", R224))</f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>(E225/D225)*100</f>
        <v>93.81099656357388</v>
      </c>
      <c r="G225" t="s">
        <v>14</v>
      </c>
      <c r="H225">
        <v>931</v>
      </c>
      <c r="I225" s="7">
        <f>IF(H225=0,"0",E225/H225)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>(((L225/60)/60)/24)+DATE(1970,1,1)</f>
        <v>42445.208333333328</v>
      </c>
      <c r="O225" s="10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>
        <f>LEFT(R225, FIND("/", R225) - 1)</f>
        <v>theater</v>
      </c>
      <c r="T225" t="str">
        <f>RIGHT(R225, LEN(R225) - FIND("/", R225))</f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>(E226/D226)*100</f>
        <v>403.63930885529157</v>
      </c>
      <c r="G226" t="s">
        <v>20</v>
      </c>
      <c r="H226">
        <v>3594</v>
      </c>
      <c r="I226" s="7">
        <f>IF(H226=0,"0",E226/H226)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>(((L226/60)/60)/24)+DATE(1970,1,1)</f>
        <v>41906.208333333336</v>
      </c>
      <c r="O226" s="10">
        <f>(((M226/60)/60)/24)+DATE(1970,1,1)</f>
        <v>41951.25</v>
      </c>
      <c r="P226" t="b">
        <v>0</v>
      </c>
      <c r="Q226" t="b">
        <v>0</v>
      </c>
      <c r="R226" t="s">
        <v>474</v>
      </c>
      <c r="S226" t="str">
        <f>LEFT(R226, FIND("/", R226) - 1)</f>
        <v>film &amp; video</v>
      </c>
      <c r="T226" t="str">
        <f>RIGHT(R226, LEN(R226) - FIND("/", R226))</f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>(E227/D227)*100</f>
        <v>260.1740412979351</v>
      </c>
      <c r="G227" t="s">
        <v>20</v>
      </c>
      <c r="H227">
        <v>5880</v>
      </c>
      <c r="I227" s="7">
        <f>IF(H227=0,"0",E227/H227)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>(((L227/60)/60)/24)+DATE(1970,1,1)</f>
        <v>41762.208333333336</v>
      </c>
      <c r="O227" s="10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>
        <f>LEFT(R227, FIND("/", R227) - 1)</f>
        <v>music</v>
      </c>
      <c r="T227" t="str">
        <f>RIGHT(R227, LEN(R227) - FIND("/", R227))</f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>(E228/D228)*100</f>
        <v>366.63333333333333</v>
      </c>
      <c r="G228" t="s">
        <v>20</v>
      </c>
      <c r="H228">
        <v>112</v>
      </c>
      <c r="I228" s="7">
        <f>IF(H228=0,"0",E228/H228)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>(((L228/60)/60)/24)+DATE(1970,1,1)</f>
        <v>40276.208333333336</v>
      </c>
      <c r="O228" s="10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>
        <f>LEFT(R228, FIND("/", R228) - 1)</f>
        <v>photography</v>
      </c>
      <c r="T228" t="str">
        <f>RIGHT(R228, LEN(R228) - FIND("/", R228))</f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>(E229/D229)*100</f>
        <v>168.72085385878489</v>
      </c>
      <c r="G229" t="s">
        <v>20</v>
      </c>
      <c r="H229">
        <v>943</v>
      </c>
      <c r="I229" s="7">
        <f>IF(H229=0,"0",E229/H229)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>(((L229/60)/60)/24)+DATE(1970,1,1)</f>
        <v>42139.208333333328</v>
      </c>
      <c r="O229" s="10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>
        <f>LEFT(R229, FIND("/", R229) - 1)</f>
        <v>games</v>
      </c>
      <c r="T229" t="str">
        <f>RIGHT(R229, LEN(R229) - FIND("/", R229))</f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>(E230/D230)*100</f>
        <v>119.90717911530093</v>
      </c>
      <c r="G230" t="s">
        <v>20</v>
      </c>
      <c r="H230">
        <v>2468</v>
      </c>
      <c r="I230" s="7">
        <f>IF(H230=0,"0",E230/H230)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>(((L230/60)/60)/24)+DATE(1970,1,1)</f>
        <v>42613.208333333328</v>
      </c>
      <c r="O230" s="10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>
        <f>LEFT(R230, FIND("/", R230) - 1)</f>
        <v>film &amp; video</v>
      </c>
      <c r="T230" t="str">
        <f>RIGHT(R230, LEN(R230) - FIND("/", R230))</f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>(E231/D231)*100</f>
        <v>193.68925233644859</v>
      </c>
      <c r="G231" t="s">
        <v>20</v>
      </c>
      <c r="H231">
        <v>2551</v>
      </c>
      <c r="I231" s="7">
        <f>IF(H231=0,"0",E231/H231)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>(((L231/60)/60)/24)+DATE(1970,1,1)</f>
        <v>42887.208333333328</v>
      </c>
      <c r="O231" s="10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>
        <f>LEFT(R231, FIND("/", R231) - 1)</f>
        <v>games</v>
      </c>
      <c r="T231" t="str">
        <f>RIGHT(R231, LEN(R231) - FIND("/", R231))</f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>(E232/D232)*100</f>
        <v>420.16666666666669</v>
      </c>
      <c r="G232" t="s">
        <v>20</v>
      </c>
      <c r="H232">
        <v>101</v>
      </c>
      <c r="I232" s="7">
        <f>IF(H232=0,"0",E232/H232)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>(((L232/60)/60)/24)+DATE(1970,1,1)</f>
        <v>43805.25</v>
      </c>
      <c r="O232" s="10">
        <f>(((M232/60)/60)/24)+DATE(1970,1,1)</f>
        <v>43805.25</v>
      </c>
      <c r="P232" t="b">
        <v>0</v>
      </c>
      <c r="Q232" t="b">
        <v>0</v>
      </c>
      <c r="R232" t="s">
        <v>89</v>
      </c>
      <c r="S232" t="str">
        <f>LEFT(R232, FIND("/", R232) - 1)</f>
        <v>games</v>
      </c>
      <c r="T232" t="str">
        <f>RIGHT(R232, LEN(R232) - FIND("/", R232))</f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>(E233/D233)*100</f>
        <v>76.708333333333329</v>
      </c>
      <c r="G233" t="s">
        <v>74</v>
      </c>
      <c r="H233">
        <v>67</v>
      </c>
      <c r="I233" s="7">
        <f>IF(H233=0,"0",E233/H233)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>(((L233/60)/60)/24)+DATE(1970,1,1)</f>
        <v>41415.208333333336</v>
      </c>
      <c r="O233" s="10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>
        <f>LEFT(R233, FIND("/", R233) - 1)</f>
        <v>theater</v>
      </c>
      <c r="T233" t="str">
        <f>RIGHT(R233, LEN(R233) - FIND("/", R233))</f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>(E234/D234)*100</f>
        <v>171.26470588235293</v>
      </c>
      <c r="G234" t="s">
        <v>20</v>
      </c>
      <c r="H234">
        <v>92</v>
      </c>
      <c r="I234" s="7">
        <f>IF(H234=0,"0",E234/H234)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>(((L234/60)/60)/24)+DATE(1970,1,1)</f>
        <v>42576.208333333328</v>
      </c>
      <c r="O234" s="10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>
        <f>LEFT(R234, FIND("/", R234) - 1)</f>
        <v>theater</v>
      </c>
      <c r="T234" t="str">
        <f>RIGHT(R234, LEN(R234) - FIND("/", R234))</f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>(E235/D235)*100</f>
        <v>157.89473684210526</v>
      </c>
      <c r="G235" t="s">
        <v>20</v>
      </c>
      <c r="H235">
        <v>62</v>
      </c>
      <c r="I235" s="7">
        <f>IF(H235=0,"0",E235/H235)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>(((L235/60)/60)/24)+DATE(1970,1,1)</f>
        <v>40706.208333333336</v>
      </c>
      <c r="O235" s="10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>
        <f>LEFT(R235, FIND("/", R235) - 1)</f>
        <v>film &amp; video</v>
      </c>
      <c r="T235" t="str">
        <f>RIGHT(R235, LEN(R235) - FIND("/", R235))</f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>(E236/D236)*100</f>
        <v>109.08</v>
      </c>
      <c r="G236" t="s">
        <v>20</v>
      </c>
      <c r="H236">
        <v>149</v>
      </c>
      <c r="I236" s="7">
        <f>IF(H236=0,"0",E236/H236)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>(((L236/60)/60)/24)+DATE(1970,1,1)</f>
        <v>42969.208333333328</v>
      </c>
      <c r="O236" s="10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>
        <f>LEFT(R236, FIND("/", R236) - 1)</f>
        <v>games</v>
      </c>
      <c r="T236" t="str">
        <f>RIGHT(R236, LEN(R236) - FIND("/", R236))</f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>(E237/D237)*100</f>
        <v>41.732558139534881</v>
      </c>
      <c r="G237" t="s">
        <v>14</v>
      </c>
      <c r="H237">
        <v>92</v>
      </c>
      <c r="I237" s="7">
        <f>IF(H237=0,"0",E237/H237)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>(((L237/60)/60)/24)+DATE(1970,1,1)</f>
        <v>42779.25</v>
      </c>
      <c r="O237" s="10">
        <f>(((M237/60)/60)/24)+DATE(1970,1,1)</f>
        <v>42784.25</v>
      </c>
      <c r="P237" t="b">
        <v>0</v>
      </c>
      <c r="Q237" t="b">
        <v>0</v>
      </c>
      <c r="R237" t="s">
        <v>71</v>
      </c>
      <c r="S237" t="str">
        <f>LEFT(R237, FIND("/", R237) - 1)</f>
        <v>film &amp; video</v>
      </c>
      <c r="T237" t="str">
        <f>RIGHT(R237, LEN(R237) - FIND("/", R237))</f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>(E238/D238)*100</f>
        <v>10.944303797468354</v>
      </c>
      <c r="G238" t="s">
        <v>14</v>
      </c>
      <c r="H238">
        <v>57</v>
      </c>
      <c r="I238" s="7">
        <f>IF(H238=0,"0",E238/H238)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>(((L238/60)/60)/24)+DATE(1970,1,1)</f>
        <v>43641.208333333328</v>
      </c>
      <c r="O238" s="10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>
        <f>LEFT(R238, FIND("/", R238) - 1)</f>
        <v>music</v>
      </c>
      <c r="T238" t="str">
        <f>RIGHT(R238, LEN(R238) - FIND("/", R238))</f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>(E239/D239)*100</f>
        <v>159.3763440860215</v>
      </c>
      <c r="G239" t="s">
        <v>20</v>
      </c>
      <c r="H239">
        <v>329</v>
      </c>
      <c r="I239" s="7">
        <f>IF(H239=0,"0",E239/H239)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>(((L239/60)/60)/24)+DATE(1970,1,1)</f>
        <v>41754.208333333336</v>
      </c>
      <c r="O239" s="10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>
        <f>LEFT(R239, FIND("/", R239) - 1)</f>
        <v>film &amp; video</v>
      </c>
      <c r="T239" t="str">
        <f>RIGHT(R239, LEN(R239) - FIND("/", R239))</f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>(E240/D240)*100</f>
        <v>422.41666666666669</v>
      </c>
      <c r="G240" t="s">
        <v>20</v>
      </c>
      <c r="H240">
        <v>97</v>
      </c>
      <c r="I240" s="7">
        <f>IF(H240=0,"0",E240/H240)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>(((L240/60)/60)/24)+DATE(1970,1,1)</f>
        <v>43083.25</v>
      </c>
      <c r="O240" s="10">
        <f>(((M240/60)/60)/24)+DATE(1970,1,1)</f>
        <v>43108.25</v>
      </c>
      <c r="P240" t="b">
        <v>0</v>
      </c>
      <c r="Q240" t="b">
        <v>1</v>
      </c>
      <c r="R240" t="s">
        <v>33</v>
      </c>
      <c r="S240" t="str">
        <f>LEFT(R240, FIND("/", R240) - 1)</f>
        <v>theater</v>
      </c>
      <c r="T240" t="str">
        <f>RIGHT(R240, LEN(R240) - FIND("/", R240))</f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>(E241/D241)*100</f>
        <v>97.71875</v>
      </c>
      <c r="G241" t="s">
        <v>14</v>
      </c>
      <c r="H241">
        <v>41</v>
      </c>
      <c r="I241" s="7">
        <f>IF(H241=0,"0",E241/H241)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>(((L241/60)/60)/24)+DATE(1970,1,1)</f>
        <v>42245.208333333328</v>
      </c>
      <c r="O241" s="10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>
        <f>LEFT(R241, FIND("/", R241) - 1)</f>
        <v>technology</v>
      </c>
      <c r="T241" t="str">
        <f>RIGHT(R241, LEN(R241) - FIND("/", R241))</f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>(E242/D242)*100</f>
        <v>418.78911564625849</v>
      </c>
      <c r="G242" t="s">
        <v>20</v>
      </c>
      <c r="H242">
        <v>1784</v>
      </c>
      <c r="I242" s="7">
        <f>IF(H242=0,"0",E242/H242)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>(((L242/60)/60)/24)+DATE(1970,1,1)</f>
        <v>40396.208333333336</v>
      </c>
      <c r="O242" s="10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>
        <f>LEFT(R242, FIND("/", R242) - 1)</f>
        <v>theater</v>
      </c>
      <c r="T242" t="str">
        <f>RIGHT(R242, LEN(R242) - FIND("/", R242))</f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>(E243/D243)*100</f>
        <v>101.91632047477745</v>
      </c>
      <c r="G243" t="s">
        <v>20</v>
      </c>
      <c r="H243">
        <v>1684</v>
      </c>
      <c r="I243" s="7">
        <f>IF(H243=0,"0",E243/H243)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>(((L243/60)/60)/24)+DATE(1970,1,1)</f>
        <v>41742.208333333336</v>
      </c>
      <c r="O243" s="10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>
        <f>LEFT(R243, FIND("/", R243) - 1)</f>
        <v>publishing</v>
      </c>
      <c r="T243" t="str">
        <f>RIGHT(R243, LEN(R243) - FIND("/", R243))</f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>(E244/D244)*100</f>
        <v>127.72619047619047</v>
      </c>
      <c r="G244" t="s">
        <v>20</v>
      </c>
      <c r="H244">
        <v>250</v>
      </c>
      <c r="I244" s="7">
        <f>IF(H244=0,"0",E244/H244)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>(((L244/60)/60)/24)+DATE(1970,1,1)</f>
        <v>42865.208333333328</v>
      </c>
      <c r="O244" s="10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>
        <f>LEFT(R244, FIND("/", R244) - 1)</f>
        <v>music</v>
      </c>
      <c r="T244" t="str">
        <f>RIGHT(R244, LEN(R244) - FIND("/", R244))</f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>(E245/D245)*100</f>
        <v>445.21739130434781</v>
      </c>
      <c r="G245" t="s">
        <v>20</v>
      </c>
      <c r="H245">
        <v>238</v>
      </c>
      <c r="I245" s="7">
        <f>IF(H245=0,"0",E245/H245)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>(((L245/60)/60)/24)+DATE(1970,1,1)</f>
        <v>43163.25</v>
      </c>
      <c r="O245" s="10">
        <f>(((M245/60)/60)/24)+DATE(1970,1,1)</f>
        <v>43166.25</v>
      </c>
      <c r="P245" t="b">
        <v>0</v>
      </c>
      <c r="Q245" t="b">
        <v>0</v>
      </c>
      <c r="R245" t="s">
        <v>33</v>
      </c>
      <c r="S245" t="str">
        <f>LEFT(R245, FIND("/", R245) - 1)</f>
        <v>theater</v>
      </c>
      <c r="T245" t="str">
        <f>RIGHT(R245, LEN(R245) - FIND("/", R245))</f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>(E246/D246)*100</f>
        <v>569.71428571428578</v>
      </c>
      <c r="G246" t="s">
        <v>20</v>
      </c>
      <c r="H246">
        <v>53</v>
      </c>
      <c r="I246" s="7">
        <f>IF(H246=0,"0",E246/H246)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>(((L246/60)/60)/24)+DATE(1970,1,1)</f>
        <v>41834.208333333336</v>
      </c>
      <c r="O246" s="10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>
        <f>LEFT(R246, FIND("/", R246) - 1)</f>
        <v>theater</v>
      </c>
      <c r="T246" t="str">
        <f>RIGHT(R246, LEN(R246) - FIND("/", R246))</f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>(E247/D247)*100</f>
        <v>509.34482758620686</v>
      </c>
      <c r="G247" t="s">
        <v>20</v>
      </c>
      <c r="H247">
        <v>214</v>
      </c>
      <c r="I247" s="7">
        <f>IF(H247=0,"0",E247/H247)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>(((L247/60)/60)/24)+DATE(1970,1,1)</f>
        <v>41736.208333333336</v>
      </c>
      <c r="O247" s="10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>
        <f>LEFT(R247, FIND("/", R247) - 1)</f>
        <v>theater</v>
      </c>
      <c r="T247" t="str">
        <f>RIGHT(R247, LEN(R247) - FIND("/", R247))</f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>(E248/D248)*100</f>
        <v>325.5333333333333</v>
      </c>
      <c r="G248" t="s">
        <v>20</v>
      </c>
      <c r="H248">
        <v>222</v>
      </c>
      <c r="I248" s="7">
        <f>IF(H248=0,"0",E248/H248)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>(((L248/60)/60)/24)+DATE(1970,1,1)</f>
        <v>41491.208333333336</v>
      </c>
      <c r="O248" s="10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>
        <f>LEFT(R248, FIND("/", R248) - 1)</f>
        <v>technology</v>
      </c>
      <c r="T248" t="str">
        <f>RIGHT(R248, LEN(R248) - FIND("/", R248))</f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>(E249/D249)*100</f>
        <v>932.61616161616166</v>
      </c>
      <c r="G249" t="s">
        <v>20</v>
      </c>
      <c r="H249">
        <v>1884</v>
      </c>
      <c r="I249" s="7">
        <f>IF(H249=0,"0",E249/H249)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>(((L249/60)/60)/24)+DATE(1970,1,1)</f>
        <v>42726.25</v>
      </c>
      <c r="O249" s="10">
        <f>(((M249/60)/60)/24)+DATE(1970,1,1)</f>
        <v>42741.25</v>
      </c>
      <c r="P249" t="b">
        <v>0</v>
      </c>
      <c r="Q249" t="b">
        <v>1</v>
      </c>
      <c r="R249" t="s">
        <v>119</v>
      </c>
      <c r="S249" t="str">
        <f>LEFT(R249, FIND("/", R249) - 1)</f>
        <v>publishing</v>
      </c>
      <c r="T249" t="str">
        <f>RIGHT(R249, LEN(R249) - FIND("/", R249))</f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>(E250/D250)*100</f>
        <v>211.33870967741933</v>
      </c>
      <c r="G250" t="s">
        <v>20</v>
      </c>
      <c r="H250">
        <v>218</v>
      </c>
      <c r="I250" s="7">
        <f>IF(H250=0,"0",E250/H250)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>(((L250/60)/60)/24)+DATE(1970,1,1)</f>
        <v>42004.25</v>
      </c>
      <c r="O250" s="10">
        <f>(((M250/60)/60)/24)+DATE(1970,1,1)</f>
        <v>42009.25</v>
      </c>
      <c r="P250" t="b">
        <v>0</v>
      </c>
      <c r="Q250" t="b">
        <v>0</v>
      </c>
      <c r="R250" t="s">
        <v>292</v>
      </c>
      <c r="S250" t="str">
        <f>LEFT(R250, FIND("/", R250) - 1)</f>
        <v>games</v>
      </c>
      <c r="T250" t="str">
        <f>RIGHT(R250, LEN(R250) - FIND("/", R250))</f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>(E251/D251)*100</f>
        <v>273.32520325203251</v>
      </c>
      <c r="G251" t="s">
        <v>20</v>
      </c>
      <c r="H251">
        <v>6465</v>
      </c>
      <c r="I251" s="7">
        <f>IF(H251=0,"0",E251/H251)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>(((L251/60)/60)/24)+DATE(1970,1,1)</f>
        <v>42006.25</v>
      </c>
      <c r="O251" s="10">
        <f>(((M251/60)/60)/24)+DATE(1970,1,1)</f>
        <v>42013.25</v>
      </c>
      <c r="P251" t="b">
        <v>0</v>
      </c>
      <c r="Q251" t="b">
        <v>0</v>
      </c>
      <c r="R251" t="s">
        <v>206</v>
      </c>
      <c r="S251" t="str">
        <f>LEFT(R251, FIND("/", R251) - 1)</f>
        <v>publishing</v>
      </c>
      <c r="T251" t="str">
        <f>RIGHT(R251, LEN(R251) - FIND("/", R251))</f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>(E252/D252)*100</f>
        <v>3</v>
      </c>
      <c r="G252" t="s">
        <v>14</v>
      </c>
      <c r="H252">
        <v>1</v>
      </c>
      <c r="I252" s="7">
        <f>IF(H252=0,"0",E252/H252)</f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>(((L252/60)/60)/24)+DATE(1970,1,1)</f>
        <v>40203.25</v>
      </c>
      <c r="O252" s="10">
        <f>(((M252/60)/60)/24)+DATE(1970,1,1)</f>
        <v>40238.25</v>
      </c>
      <c r="P252" t="b">
        <v>0</v>
      </c>
      <c r="Q252" t="b">
        <v>0</v>
      </c>
      <c r="R252" t="s">
        <v>23</v>
      </c>
      <c r="S252" t="str">
        <f>LEFT(R252, FIND("/", R252) - 1)</f>
        <v>music</v>
      </c>
      <c r="T252" t="str">
        <f>RIGHT(R252, LEN(R252) - FIND("/", R252))</f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>(E253/D253)*100</f>
        <v>54.084507042253513</v>
      </c>
      <c r="G253" t="s">
        <v>14</v>
      </c>
      <c r="H253">
        <v>101</v>
      </c>
      <c r="I253" s="7">
        <f>IF(H253=0,"0",E253/H253)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>(((L253/60)/60)/24)+DATE(1970,1,1)</f>
        <v>41252.25</v>
      </c>
      <c r="O253" s="10">
        <f>(((M253/60)/60)/24)+DATE(1970,1,1)</f>
        <v>41254.25</v>
      </c>
      <c r="P253" t="b">
        <v>0</v>
      </c>
      <c r="Q253" t="b">
        <v>0</v>
      </c>
      <c r="R253" t="s">
        <v>33</v>
      </c>
      <c r="S253" t="str">
        <f>LEFT(R253, FIND("/", R253) - 1)</f>
        <v>theater</v>
      </c>
      <c r="T253" t="str">
        <f>RIGHT(R253, LEN(R253) - FIND("/", R253))</f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>(E254/D254)*100</f>
        <v>626.29999999999995</v>
      </c>
      <c r="G254" t="s">
        <v>20</v>
      </c>
      <c r="H254">
        <v>59</v>
      </c>
      <c r="I254" s="7">
        <f>IF(H254=0,"0",E254/H254)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>(((L254/60)/60)/24)+DATE(1970,1,1)</f>
        <v>41572.208333333336</v>
      </c>
      <c r="O254" s="10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>
        <f>LEFT(R254, FIND("/", R254) - 1)</f>
        <v>theater</v>
      </c>
      <c r="T254" t="str">
        <f>RIGHT(R254, LEN(R254) - FIND("/", R254))</f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>(E255/D255)*100</f>
        <v>89.021399176954731</v>
      </c>
      <c r="G255" t="s">
        <v>14</v>
      </c>
      <c r="H255">
        <v>1335</v>
      </c>
      <c r="I255" s="7">
        <f>IF(H255=0,"0",E255/H255)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>(((L255/60)/60)/24)+DATE(1970,1,1)</f>
        <v>40641.208333333336</v>
      </c>
      <c r="O255" s="10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>
        <f>LEFT(R255, FIND("/", R255) - 1)</f>
        <v>film &amp; video</v>
      </c>
      <c r="T255" t="str">
        <f>RIGHT(R255, LEN(R255) - FIND("/", R255))</f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>(E256/D256)*100</f>
        <v>184.89130434782609</v>
      </c>
      <c r="G256" t="s">
        <v>20</v>
      </c>
      <c r="H256">
        <v>88</v>
      </c>
      <c r="I256" s="7">
        <f>IF(H256=0,"0",E256/H256)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>(((L256/60)/60)/24)+DATE(1970,1,1)</f>
        <v>42787.25</v>
      </c>
      <c r="O256" s="10">
        <f>(((M256/60)/60)/24)+DATE(1970,1,1)</f>
        <v>42789.25</v>
      </c>
      <c r="P256" t="b">
        <v>0</v>
      </c>
      <c r="Q256" t="b">
        <v>0</v>
      </c>
      <c r="R256" t="s">
        <v>68</v>
      </c>
      <c r="S256" t="str">
        <f>LEFT(R256, FIND("/", R256) - 1)</f>
        <v>publishing</v>
      </c>
      <c r="T256" t="str">
        <f>RIGHT(R256, LEN(R256) - FIND("/", R256))</f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>(E257/D257)*100</f>
        <v>120.16770186335404</v>
      </c>
      <c r="G257" t="s">
        <v>20</v>
      </c>
      <c r="H257">
        <v>1697</v>
      </c>
      <c r="I257" s="7">
        <f>IF(H257=0,"0",E257/H257)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>(((L257/60)/60)/24)+DATE(1970,1,1)</f>
        <v>40590.25</v>
      </c>
      <c r="O257" s="10">
        <f>(((M257/60)/60)/24)+DATE(1970,1,1)</f>
        <v>40595.25</v>
      </c>
      <c r="P257" t="b">
        <v>0</v>
      </c>
      <c r="Q257" t="b">
        <v>1</v>
      </c>
      <c r="R257" t="s">
        <v>23</v>
      </c>
      <c r="S257" t="str">
        <f>LEFT(R257, FIND("/", R257) - 1)</f>
        <v>music</v>
      </c>
      <c r="T257" t="str">
        <f>RIGHT(R257, LEN(R257) - FIND("/", R257))</f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>(E258/D258)*100</f>
        <v>23.390243902439025</v>
      </c>
      <c r="G258" t="s">
        <v>14</v>
      </c>
      <c r="H258">
        <v>15</v>
      </c>
      <c r="I258" s="7">
        <f>IF(H258=0,"0",E258/H258)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>(((L258/60)/60)/24)+DATE(1970,1,1)</f>
        <v>42393.25</v>
      </c>
      <c r="O258" s="10">
        <f>(((M258/60)/60)/24)+DATE(1970,1,1)</f>
        <v>42430.25</v>
      </c>
      <c r="P258" t="b">
        <v>0</v>
      </c>
      <c r="Q258" t="b">
        <v>0</v>
      </c>
      <c r="R258" t="s">
        <v>23</v>
      </c>
      <c r="S258" t="str">
        <f>LEFT(R258, FIND("/", R258) - 1)</f>
        <v>music</v>
      </c>
      <c r="T258" t="str">
        <f>RIGHT(R258, LEN(R258) - FIND("/", R258))</f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>(E259/D259)*100</f>
        <v>146</v>
      </c>
      <c r="G259" t="s">
        <v>20</v>
      </c>
      <c r="H259">
        <v>92</v>
      </c>
      <c r="I259" s="7">
        <f>IF(H259=0,"0",E259/H259)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>(((L259/60)/60)/24)+DATE(1970,1,1)</f>
        <v>41338.25</v>
      </c>
      <c r="O259" s="10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>LEFT(R259, FIND("/", R259) - 1)</f>
        <v>theater</v>
      </c>
      <c r="T259" t="str">
        <f>RIGHT(R259, LEN(R259) - FIND("/", 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>(E260/D260)*100</f>
        <v>268.48</v>
      </c>
      <c r="G260" t="s">
        <v>20</v>
      </c>
      <c r="H260">
        <v>186</v>
      </c>
      <c r="I260" s="7">
        <f>IF(H260=0,"0",E260/H260)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>(((L260/60)/60)/24)+DATE(1970,1,1)</f>
        <v>42712.25</v>
      </c>
      <c r="O260" s="10">
        <f>(((M260/60)/60)/24)+DATE(1970,1,1)</f>
        <v>42732.25</v>
      </c>
      <c r="P260" t="b">
        <v>0</v>
      </c>
      <c r="Q260" t="b">
        <v>1</v>
      </c>
      <c r="R260" t="s">
        <v>33</v>
      </c>
      <c r="S260" t="str">
        <f>LEFT(R260, FIND("/", R260) - 1)</f>
        <v>theater</v>
      </c>
      <c r="T260" t="str">
        <f>RIGHT(R260, LEN(R260) - FIND("/", R260))</f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>(E261/D261)*100</f>
        <v>597.5</v>
      </c>
      <c r="G261" t="s">
        <v>20</v>
      </c>
      <c r="H261">
        <v>138</v>
      </c>
      <c r="I261" s="7">
        <f>IF(H261=0,"0",E261/H261)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>(((L261/60)/60)/24)+DATE(1970,1,1)</f>
        <v>41251.25</v>
      </c>
      <c r="O261" s="10">
        <f>(((M261/60)/60)/24)+DATE(1970,1,1)</f>
        <v>41270.25</v>
      </c>
      <c r="P261" t="b">
        <v>1</v>
      </c>
      <c r="Q261" t="b">
        <v>0</v>
      </c>
      <c r="R261" t="s">
        <v>122</v>
      </c>
      <c r="S261" t="str">
        <f>LEFT(R261, FIND("/", R261) - 1)</f>
        <v>photography</v>
      </c>
      <c r="T261" t="str">
        <f>RIGHT(R261, LEN(R261) - FIND("/", R261))</f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>(E262/D262)*100</f>
        <v>157.69841269841268</v>
      </c>
      <c r="G262" t="s">
        <v>20</v>
      </c>
      <c r="H262">
        <v>261</v>
      </c>
      <c r="I262" s="7">
        <f>IF(H262=0,"0",E262/H262)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>(((L262/60)/60)/24)+DATE(1970,1,1)</f>
        <v>41180.208333333336</v>
      </c>
      <c r="O262" s="10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>
        <f>LEFT(R262, FIND("/", R262) - 1)</f>
        <v>music</v>
      </c>
      <c r="T262" t="str">
        <f>RIGHT(R262, LEN(R262) - FIND("/", R262))</f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>(E263/D263)*100</f>
        <v>31.201660735468568</v>
      </c>
      <c r="G263" t="s">
        <v>14</v>
      </c>
      <c r="H263">
        <v>454</v>
      </c>
      <c r="I263" s="7">
        <f>IF(H263=0,"0",E263/H263)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>(((L263/60)/60)/24)+DATE(1970,1,1)</f>
        <v>40415.208333333336</v>
      </c>
      <c r="O263" s="10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>
        <f>LEFT(R263, FIND("/", R263) - 1)</f>
        <v>music</v>
      </c>
      <c r="T263" t="str">
        <f>RIGHT(R263, LEN(R263) - FIND("/", R263))</f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>(E264/D264)*100</f>
        <v>313.41176470588238</v>
      </c>
      <c r="G264" t="s">
        <v>20</v>
      </c>
      <c r="H264">
        <v>107</v>
      </c>
      <c r="I264" s="7">
        <f>IF(H264=0,"0",E264/H264)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>(((L264/60)/60)/24)+DATE(1970,1,1)</f>
        <v>40638.208333333336</v>
      </c>
      <c r="O264" s="10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>
        <f>LEFT(R264, FIND("/", R264) - 1)</f>
        <v>music</v>
      </c>
      <c r="T264" t="str">
        <f>RIGHT(R264, LEN(R264) - FIND("/", R264))</f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>(E265/D265)*100</f>
        <v>370.89655172413791</v>
      </c>
      <c r="G265" t="s">
        <v>20</v>
      </c>
      <c r="H265">
        <v>199</v>
      </c>
      <c r="I265" s="7">
        <f>IF(H265=0,"0",E265/H265)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>(((L265/60)/60)/24)+DATE(1970,1,1)</f>
        <v>40187.25</v>
      </c>
      <c r="O265" s="10">
        <f>(((M265/60)/60)/24)+DATE(1970,1,1)</f>
        <v>40187.25</v>
      </c>
      <c r="P265" t="b">
        <v>0</v>
      </c>
      <c r="Q265" t="b">
        <v>0</v>
      </c>
      <c r="R265" t="s">
        <v>122</v>
      </c>
      <c r="S265" t="str">
        <f>LEFT(R265, FIND("/", R265) - 1)</f>
        <v>photography</v>
      </c>
      <c r="T265" t="str">
        <f>RIGHT(R265, LEN(R265) - FIND("/", R265))</f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>(E266/D266)*100</f>
        <v>362.66447368421052</v>
      </c>
      <c r="G266" t="s">
        <v>20</v>
      </c>
      <c r="H266">
        <v>5512</v>
      </c>
      <c r="I266" s="7">
        <f>IF(H266=0,"0",E266/H266)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>(((L266/60)/60)/24)+DATE(1970,1,1)</f>
        <v>41317.25</v>
      </c>
      <c r="O266" s="10">
        <f>(((M266/60)/60)/24)+DATE(1970,1,1)</f>
        <v>41333.25</v>
      </c>
      <c r="P266" t="b">
        <v>0</v>
      </c>
      <c r="Q266" t="b">
        <v>0</v>
      </c>
      <c r="R266" t="s">
        <v>33</v>
      </c>
      <c r="S266" t="str">
        <f>LEFT(R266, FIND("/", R266) - 1)</f>
        <v>theater</v>
      </c>
      <c r="T266" t="str">
        <f>RIGHT(R266, LEN(R266) - FIND("/", R266))</f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>(E267/D267)*100</f>
        <v>123.08163265306122</v>
      </c>
      <c r="G267" t="s">
        <v>20</v>
      </c>
      <c r="H267">
        <v>86</v>
      </c>
      <c r="I267" s="7">
        <f>IF(H267=0,"0",E267/H267)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>(((L267/60)/60)/24)+DATE(1970,1,1)</f>
        <v>42372.25</v>
      </c>
      <c r="O267" s="10">
        <f>(((M267/60)/60)/24)+DATE(1970,1,1)</f>
        <v>42416.25</v>
      </c>
      <c r="P267" t="b">
        <v>0</v>
      </c>
      <c r="Q267" t="b">
        <v>0</v>
      </c>
      <c r="R267" t="s">
        <v>33</v>
      </c>
      <c r="S267" t="str">
        <f>LEFT(R267, FIND("/", R267) - 1)</f>
        <v>theater</v>
      </c>
      <c r="T267" t="str">
        <f>RIGHT(R267, LEN(R267) - FIND("/", R267))</f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>(E268/D268)*100</f>
        <v>76.766756032171585</v>
      </c>
      <c r="G268" t="s">
        <v>14</v>
      </c>
      <c r="H268">
        <v>3182</v>
      </c>
      <c r="I268" s="7">
        <f>IF(H268=0,"0",E268/H268)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>(((L268/60)/60)/24)+DATE(1970,1,1)</f>
        <v>41950.25</v>
      </c>
      <c r="O268" s="10">
        <f>(((M268/60)/60)/24)+DATE(1970,1,1)</f>
        <v>41983.25</v>
      </c>
      <c r="P268" t="b">
        <v>0</v>
      </c>
      <c r="Q268" t="b">
        <v>1</v>
      </c>
      <c r="R268" t="s">
        <v>159</v>
      </c>
      <c r="S268" t="str">
        <f>LEFT(R268, FIND("/", R268) - 1)</f>
        <v>music</v>
      </c>
      <c r="T268" t="str">
        <f>RIGHT(R268, LEN(R268) - FIND("/", R268))</f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>(E269/D269)*100</f>
        <v>233.62012987012989</v>
      </c>
      <c r="G269" t="s">
        <v>20</v>
      </c>
      <c r="H269">
        <v>2768</v>
      </c>
      <c r="I269" s="7">
        <f>IF(H269=0,"0",E269/H269)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>(((L269/60)/60)/24)+DATE(1970,1,1)</f>
        <v>41206.208333333336</v>
      </c>
      <c r="O269" s="10">
        <f>(((M269/60)/60)/24)+DATE(1970,1,1)</f>
        <v>41222.25</v>
      </c>
      <c r="P269" t="b">
        <v>0</v>
      </c>
      <c r="Q269" t="b">
        <v>0</v>
      </c>
      <c r="R269" t="s">
        <v>33</v>
      </c>
      <c r="S269" t="str">
        <f>LEFT(R269, FIND("/", R269) - 1)</f>
        <v>theater</v>
      </c>
      <c r="T269" t="str">
        <f>RIGHT(R269, LEN(R269) - FIND("/", R269))</f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>(E270/D270)*100</f>
        <v>180.53333333333333</v>
      </c>
      <c r="G270" t="s">
        <v>20</v>
      </c>
      <c r="H270">
        <v>48</v>
      </c>
      <c r="I270" s="7">
        <f>IF(H270=0,"0",E270/H270)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>(((L270/60)/60)/24)+DATE(1970,1,1)</f>
        <v>41186.208333333336</v>
      </c>
      <c r="O270" s="10">
        <f>(((M270/60)/60)/24)+DATE(1970,1,1)</f>
        <v>41232.25</v>
      </c>
      <c r="P270" t="b">
        <v>0</v>
      </c>
      <c r="Q270" t="b">
        <v>0</v>
      </c>
      <c r="R270" t="s">
        <v>42</v>
      </c>
      <c r="S270" t="str">
        <f>LEFT(R270, FIND("/", R270) - 1)</f>
        <v>film &amp; video</v>
      </c>
      <c r="T270" t="str">
        <f>RIGHT(R270, LEN(R270) - FIND("/", R270))</f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>(E271/D271)*100</f>
        <v>252.62857142857143</v>
      </c>
      <c r="G271" t="s">
        <v>20</v>
      </c>
      <c r="H271">
        <v>87</v>
      </c>
      <c r="I271" s="7">
        <f>IF(H271=0,"0",E271/H271)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>(((L271/60)/60)/24)+DATE(1970,1,1)</f>
        <v>43496.25</v>
      </c>
      <c r="O271" s="10">
        <f>(((M271/60)/60)/24)+DATE(1970,1,1)</f>
        <v>43517.25</v>
      </c>
      <c r="P271" t="b">
        <v>0</v>
      </c>
      <c r="Q271" t="b">
        <v>0</v>
      </c>
      <c r="R271" t="s">
        <v>269</v>
      </c>
      <c r="S271" t="str">
        <f>LEFT(R271, FIND("/", R271) - 1)</f>
        <v>film &amp; video</v>
      </c>
      <c r="T271" t="str">
        <f>RIGHT(R271, LEN(R271) - FIND("/", R271))</f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>(E272/D272)*100</f>
        <v>27.176538240368025</v>
      </c>
      <c r="G272" t="s">
        <v>74</v>
      </c>
      <c r="H272">
        <v>1890</v>
      </c>
      <c r="I272" s="7">
        <f>IF(H272=0,"0",E272/H272)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>(((L272/60)/60)/24)+DATE(1970,1,1)</f>
        <v>40514.25</v>
      </c>
      <c r="O272" s="10">
        <f>(((M272/60)/60)/24)+DATE(1970,1,1)</f>
        <v>40516.25</v>
      </c>
      <c r="P272" t="b">
        <v>0</v>
      </c>
      <c r="Q272" t="b">
        <v>0</v>
      </c>
      <c r="R272" t="s">
        <v>89</v>
      </c>
      <c r="S272" t="str">
        <f>LEFT(R272, FIND("/", R272) - 1)</f>
        <v>games</v>
      </c>
      <c r="T272" t="str">
        <f>RIGHT(R272, LEN(R272) - FIND("/", R272))</f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>(E273/D273)*100</f>
        <v>1.2706571242680547</v>
      </c>
      <c r="G273" t="s">
        <v>47</v>
      </c>
      <c r="H273">
        <v>61</v>
      </c>
      <c r="I273" s="7">
        <f>IF(H273=0,"0",E273/H273)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>(((L273/60)/60)/24)+DATE(1970,1,1)</f>
        <v>42345.25</v>
      </c>
      <c r="O273" s="10">
        <f>(((M273/60)/60)/24)+DATE(1970,1,1)</f>
        <v>42376.25</v>
      </c>
      <c r="P273" t="b">
        <v>0</v>
      </c>
      <c r="Q273" t="b">
        <v>0</v>
      </c>
      <c r="R273" t="s">
        <v>122</v>
      </c>
      <c r="S273" t="str">
        <f>LEFT(R273, FIND("/", R273) - 1)</f>
        <v>photography</v>
      </c>
      <c r="T273" t="str">
        <f>RIGHT(R273, LEN(R273) - FIND("/", R273))</f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>(E274/D274)*100</f>
        <v>304.0097847358121</v>
      </c>
      <c r="G274" t="s">
        <v>20</v>
      </c>
      <c r="H274">
        <v>1894</v>
      </c>
      <c r="I274" s="7">
        <f>IF(H274=0,"0",E274/H274)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>(((L274/60)/60)/24)+DATE(1970,1,1)</f>
        <v>43656.208333333328</v>
      </c>
      <c r="O274" s="10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>
        <f>LEFT(R274, FIND("/", R274) - 1)</f>
        <v>theater</v>
      </c>
      <c r="T274" t="str">
        <f>RIGHT(R274, LEN(R274) - FIND("/", R274))</f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>(E275/D275)*100</f>
        <v>137.23076923076923</v>
      </c>
      <c r="G275" t="s">
        <v>20</v>
      </c>
      <c r="H275">
        <v>282</v>
      </c>
      <c r="I275" s="7">
        <f>IF(H275=0,"0",E275/H275)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>(((L275/60)/60)/24)+DATE(1970,1,1)</f>
        <v>42995.208333333328</v>
      </c>
      <c r="O275" s="10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>
        <f>LEFT(R275, FIND("/", R275) - 1)</f>
        <v>theater</v>
      </c>
      <c r="T275" t="str">
        <f>RIGHT(R275, LEN(R275) - FIND("/", R275))</f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>(E276/D276)*100</f>
        <v>32.208333333333336</v>
      </c>
      <c r="G276" t="s">
        <v>14</v>
      </c>
      <c r="H276">
        <v>15</v>
      </c>
      <c r="I276" s="7">
        <f>IF(H276=0,"0",E276/H276)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>(((L276/60)/60)/24)+DATE(1970,1,1)</f>
        <v>43045.25</v>
      </c>
      <c r="O276" s="10">
        <f>(((M276/60)/60)/24)+DATE(1970,1,1)</f>
        <v>43050.25</v>
      </c>
      <c r="P276" t="b">
        <v>0</v>
      </c>
      <c r="Q276" t="b">
        <v>0</v>
      </c>
      <c r="R276" t="s">
        <v>33</v>
      </c>
      <c r="S276" t="str">
        <f>LEFT(R276, FIND("/", R276) - 1)</f>
        <v>theater</v>
      </c>
      <c r="T276" t="str">
        <f>RIGHT(R276, LEN(R276) - FIND("/", R276))</f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>(E277/D277)*100</f>
        <v>241.51282051282053</v>
      </c>
      <c r="G277" t="s">
        <v>20</v>
      </c>
      <c r="H277">
        <v>116</v>
      </c>
      <c r="I277" s="7">
        <f>IF(H277=0,"0",E277/H277)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>(((L277/60)/60)/24)+DATE(1970,1,1)</f>
        <v>43561.208333333328</v>
      </c>
      <c r="O277" s="10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>
        <f>LEFT(R277, FIND("/", R277) - 1)</f>
        <v>publishing</v>
      </c>
      <c r="T277" t="str">
        <f>RIGHT(R277, LEN(R277) - FIND("/", R277))</f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>(E278/D278)*100</f>
        <v>96.8</v>
      </c>
      <c r="G278" t="s">
        <v>14</v>
      </c>
      <c r="H278">
        <v>133</v>
      </c>
      <c r="I278" s="7">
        <f>IF(H278=0,"0",E278/H278)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>(((L278/60)/60)/24)+DATE(1970,1,1)</f>
        <v>41018.208333333336</v>
      </c>
      <c r="O278" s="10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>
        <f>LEFT(R278, FIND("/", R278) - 1)</f>
        <v>games</v>
      </c>
      <c r="T278" t="str">
        <f>RIGHT(R278, LEN(R278) - FIND("/", R278))</f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>(E279/D279)*100</f>
        <v>1066.4285714285716</v>
      </c>
      <c r="G279" t="s">
        <v>20</v>
      </c>
      <c r="H279">
        <v>83</v>
      </c>
      <c r="I279" s="7">
        <f>IF(H279=0,"0",E279/H279)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>(((L279/60)/60)/24)+DATE(1970,1,1)</f>
        <v>40378.208333333336</v>
      </c>
      <c r="O279" s="10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>
        <f>LEFT(R279, FIND("/", R279) - 1)</f>
        <v>theater</v>
      </c>
      <c r="T279" t="str">
        <f>RIGHT(R279, LEN(R279) - FIND("/", R279))</f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>(E280/D280)*100</f>
        <v>325.88888888888891</v>
      </c>
      <c r="G280" t="s">
        <v>20</v>
      </c>
      <c r="H280">
        <v>91</v>
      </c>
      <c r="I280" s="7">
        <f>IF(H280=0,"0",E280/H280)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>(((L280/60)/60)/24)+DATE(1970,1,1)</f>
        <v>41239.25</v>
      </c>
      <c r="O280" s="10">
        <f>(((M280/60)/60)/24)+DATE(1970,1,1)</f>
        <v>41264.25</v>
      </c>
      <c r="P280" t="b">
        <v>0</v>
      </c>
      <c r="Q280" t="b">
        <v>0</v>
      </c>
      <c r="R280" t="s">
        <v>28</v>
      </c>
      <c r="S280" t="str">
        <f>LEFT(R280, FIND("/", R280) - 1)</f>
        <v>technology</v>
      </c>
      <c r="T280" t="str">
        <f>RIGHT(R280, LEN(R280) - FIND("/", R280))</f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>(E281/D281)*100</f>
        <v>170.70000000000002</v>
      </c>
      <c r="G281" t="s">
        <v>20</v>
      </c>
      <c r="H281">
        <v>546</v>
      </c>
      <c r="I281" s="7">
        <f>IF(H281=0,"0",E281/H281)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>(((L281/60)/60)/24)+DATE(1970,1,1)</f>
        <v>43346.208333333328</v>
      </c>
      <c r="O281" s="10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>
        <f>LEFT(R281, FIND("/", R281) - 1)</f>
        <v>theater</v>
      </c>
      <c r="T281" t="str">
        <f>RIGHT(R281, LEN(R281) - FIND("/", R281))</f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>(E282/D282)*100</f>
        <v>581.44000000000005</v>
      </c>
      <c r="G282" t="s">
        <v>20</v>
      </c>
      <c r="H282">
        <v>393</v>
      </c>
      <c r="I282" s="7">
        <f>IF(H282=0,"0",E282/H282)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>(((L282/60)/60)/24)+DATE(1970,1,1)</f>
        <v>43060.25</v>
      </c>
      <c r="O282" s="10">
        <f>(((M282/60)/60)/24)+DATE(1970,1,1)</f>
        <v>43066.25</v>
      </c>
      <c r="P282" t="b">
        <v>0</v>
      </c>
      <c r="Q282" t="b">
        <v>0</v>
      </c>
      <c r="R282" t="s">
        <v>71</v>
      </c>
      <c r="S282" t="str">
        <f>LEFT(R282, FIND("/", R282) - 1)</f>
        <v>film &amp; video</v>
      </c>
      <c r="T282" t="str">
        <f>RIGHT(R282, LEN(R282) - FIND("/", R282))</f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>(E283/D283)*100</f>
        <v>91.520972644376897</v>
      </c>
      <c r="G283" t="s">
        <v>14</v>
      </c>
      <c r="H283">
        <v>2062</v>
      </c>
      <c r="I283" s="7">
        <f>IF(H283=0,"0",E283/H283)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>(((L283/60)/60)/24)+DATE(1970,1,1)</f>
        <v>40979.25</v>
      </c>
      <c r="O283" s="10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>
        <f>LEFT(R283, FIND("/", R283) - 1)</f>
        <v>theater</v>
      </c>
      <c r="T283" t="str">
        <f>RIGHT(R283, LEN(R283) - FIND("/", R283))</f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>(E284/D284)*100</f>
        <v>108.04761904761904</v>
      </c>
      <c r="G284" t="s">
        <v>20</v>
      </c>
      <c r="H284">
        <v>133</v>
      </c>
      <c r="I284" s="7">
        <f>IF(H284=0,"0",E284/H284)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>(((L284/60)/60)/24)+DATE(1970,1,1)</f>
        <v>42701.25</v>
      </c>
      <c r="O284" s="10">
        <f>(((M284/60)/60)/24)+DATE(1970,1,1)</f>
        <v>42707.25</v>
      </c>
      <c r="P284" t="b">
        <v>0</v>
      </c>
      <c r="Q284" t="b">
        <v>1</v>
      </c>
      <c r="R284" t="s">
        <v>269</v>
      </c>
      <c r="S284" t="str">
        <f>LEFT(R284, FIND("/", R284) - 1)</f>
        <v>film &amp; video</v>
      </c>
      <c r="T284" t="str">
        <f>RIGHT(R284, LEN(R284) - FIND("/", R284))</f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>(E285/D285)*100</f>
        <v>18.728395061728396</v>
      </c>
      <c r="G285" t="s">
        <v>14</v>
      </c>
      <c r="H285">
        <v>29</v>
      </c>
      <c r="I285" s="7">
        <f>IF(H285=0,"0",E285/H285)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>(((L285/60)/60)/24)+DATE(1970,1,1)</f>
        <v>42520.208333333328</v>
      </c>
      <c r="O285" s="10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>
        <f>LEFT(R285, FIND("/", R285) - 1)</f>
        <v>music</v>
      </c>
      <c r="T285" t="str">
        <f>RIGHT(R285, LEN(R285) - FIND("/", R285))</f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>(E286/D286)*100</f>
        <v>83.193877551020407</v>
      </c>
      <c r="G286" t="s">
        <v>14</v>
      </c>
      <c r="H286">
        <v>132</v>
      </c>
      <c r="I286" s="7">
        <f>IF(H286=0,"0",E286/H286)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>(((L286/60)/60)/24)+DATE(1970,1,1)</f>
        <v>41030.208333333336</v>
      </c>
      <c r="O286" s="10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>
        <f>LEFT(R286, FIND("/", R286) - 1)</f>
        <v>technology</v>
      </c>
      <c r="T286" t="str">
        <f>RIGHT(R286, LEN(R286) - FIND("/", R286))</f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>(E287/D287)*100</f>
        <v>706.33333333333337</v>
      </c>
      <c r="G287" t="s">
        <v>20</v>
      </c>
      <c r="H287">
        <v>254</v>
      </c>
      <c r="I287" s="7">
        <f>IF(H287=0,"0",E287/H287)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>(((L287/60)/60)/24)+DATE(1970,1,1)</f>
        <v>42623.208333333328</v>
      </c>
      <c r="O287" s="10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>
        <f>LEFT(R287, FIND("/", R287) - 1)</f>
        <v>theater</v>
      </c>
      <c r="T287" t="str">
        <f>RIGHT(R287, LEN(R287) - FIND("/", R287))</f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>(E288/D288)*100</f>
        <v>17.446030330062445</v>
      </c>
      <c r="G288" t="s">
        <v>74</v>
      </c>
      <c r="H288">
        <v>184</v>
      </c>
      <c r="I288" s="7">
        <f>IF(H288=0,"0",E288/H288)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>(((L288/60)/60)/24)+DATE(1970,1,1)</f>
        <v>42697.25</v>
      </c>
      <c r="O288" s="10">
        <f>(((M288/60)/60)/24)+DATE(1970,1,1)</f>
        <v>42704.25</v>
      </c>
      <c r="P288" t="b">
        <v>0</v>
      </c>
      <c r="Q288" t="b">
        <v>0</v>
      </c>
      <c r="R288" t="s">
        <v>33</v>
      </c>
      <c r="S288" t="str">
        <f>LEFT(R288, FIND("/", R288) - 1)</f>
        <v>theater</v>
      </c>
      <c r="T288" t="str">
        <f>RIGHT(R288, LEN(R288) - FIND("/", R288))</f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>(E289/D289)*100</f>
        <v>209.73015873015873</v>
      </c>
      <c r="G289" t="s">
        <v>20</v>
      </c>
      <c r="H289">
        <v>176</v>
      </c>
      <c r="I289" s="7">
        <f>IF(H289=0,"0",E289/H289)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>(((L289/60)/60)/24)+DATE(1970,1,1)</f>
        <v>42122.208333333328</v>
      </c>
      <c r="O289" s="10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>
        <f>LEFT(R289, FIND("/", R289) - 1)</f>
        <v>music</v>
      </c>
      <c r="T289" t="str">
        <f>RIGHT(R289, LEN(R289) - FIND("/", R289))</f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>(E290/D290)*100</f>
        <v>97.785714285714292</v>
      </c>
      <c r="G290" t="s">
        <v>14</v>
      </c>
      <c r="H290">
        <v>137</v>
      </c>
      <c r="I290" s="7">
        <f>IF(H290=0,"0",E290/H290)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>(((L290/60)/60)/24)+DATE(1970,1,1)</f>
        <v>40982.208333333336</v>
      </c>
      <c r="O290" s="10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>
        <f>LEFT(R290, FIND("/", R290) - 1)</f>
        <v>music</v>
      </c>
      <c r="T290" t="str">
        <f>RIGHT(R290, LEN(R290) - FIND("/", R290))</f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>(E291/D291)*100</f>
        <v>1684.25</v>
      </c>
      <c r="G291" t="s">
        <v>20</v>
      </c>
      <c r="H291">
        <v>337</v>
      </c>
      <c r="I291" s="7">
        <f>IF(H291=0,"0",E291/H291)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>(((L291/60)/60)/24)+DATE(1970,1,1)</f>
        <v>42219.208333333328</v>
      </c>
      <c r="O291" s="10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>
        <f>LEFT(R291, FIND("/", R291) - 1)</f>
        <v>theater</v>
      </c>
      <c r="T291" t="str">
        <f>RIGHT(R291, LEN(R291) - FIND("/", R291))</f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>(E292/D292)*100</f>
        <v>54.402135231316727</v>
      </c>
      <c r="G292" t="s">
        <v>14</v>
      </c>
      <c r="H292">
        <v>908</v>
      </c>
      <c r="I292" s="7">
        <f>IF(H292=0,"0",E292/H292)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>(((L292/60)/60)/24)+DATE(1970,1,1)</f>
        <v>41404.208333333336</v>
      </c>
      <c r="O292" s="10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>
        <f>LEFT(R292, FIND("/", R292) - 1)</f>
        <v>film &amp; video</v>
      </c>
      <c r="T292" t="str">
        <f>RIGHT(R292, LEN(R292) - FIND("/", R292))</f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>(E293/D293)*100</f>
        <v>456.61111111111109</v>
      </c>
      <c r="G293" t="s">
        <v>20</v>
      </c>
      <c r="H293">
        <v>107</v>
      </c>
      <c r="I293" s="7">
        <f>IF(H293=0,"0",E293/H293)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>(((L293/60)/60)/24)+DATE(1970,1,1)</f>
        <v>40831.208333333336</v>
      </c>
      <c r="O293" s="10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>
        <f>LEFT(R293, FIND("/", R293) - 1)</f>
        <v>technology</v>
      </c>
      <c r="T293" t="str">
        <f>RIGHT(R293, LEN(R293) - FIND("/", R293))</f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>(E294/D294)*100</f>
        <v>9.8219178082191778</v>
      </c>
      <c r="G294" t="s">
        <v>14</v>
      </c>
      <c r="H294">
        <v>10</v>
      </c>
      <c r="I294" s="7">
        <f>IF(H294=0,"0",E294/H294)</f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>(((L294/60)/60)/24)+DATE(1970,1,1)</f>
        <v>40984.208333333336</v>
      </c>
      <c r="O294" s="10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>
        <f>LEFT(R294, FIND("/", R294) - 1)</f>
        <v>food</v>
      </c>
      <c r="T294" t="str">
        <f>RIGHT(R294, LEN(R294) - FIND("/", R294))</f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>(E295/D295)*100</f>
        <v>16.384615384615383</v>
      </c>
      <c r="G295" t="s">
        <v>74</v>
      </c>
      <c r="H295">
        <v>32</v>
      </c>
      <c r="I295" s="7">
        <f>IF(H295=0,"0",E295/H295)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>(((L295/60)/60)/24)+DATE(1970,1,1)</f>
        <v>40456.208333333336</v>
      </c>
      <c r="O295" s="10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>
        <f>LEFT(R295, FIND("/", R295) - 1)</f>
        <v>theater</v>
      </c>
      <c r="T295" t="str">
        <f>RIGHT(R295, LEN(R295) - FIND("/", R295))</f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>(E296/D296)*100</f>
        <v>1339.6666666666667</v>
      </c>
      <c r="G296" t="s">
        <v>20</v>
      </c>
      <c r="H296">
        <v>183</v>
      </c>
      <c r="I296" s="7">
        <f>IF(H296=0,"0",E296/H296)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>(((L296/60)/60)/24)+DATE(1970,1,1)</f>
        <v>43399.208333333328</v>
      </c>
      <c r="O296" s="10">
        <f>(((M296/60)/60)/24)+DATE(1970,1,1)</f>
        <v>43411.25</v>
      </c>
      <c r="P296" t="b">
        <v>0</v>
      </c>
      <c r="Q296" t="b">
        <v>0</v>
      </c>
      <c r="R296" t="s">
        <v>33</v>
      </c>
      <c r="S296" t="str">
        <f>LEFT(R296, FIND("/", R296) - 1)</f>
        <v>theater</v>
      </c>
      <c r="T296" t="str">
        <f>RIGHT(R296, LEN(R296) - FIND("/", R296))</f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>(E297/D297)*100</f>
        <v>35.650077760497666</v>
      </c>
      <c r="G297" t="s">
        <v>14</v>
      </c>
      <c r="H297">
        <v>1910</v>
      </c>
      <c r="I297" s="7">
        <f>IF(H297=0,"0",E297/H297)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>(((L297/60)/60)/24)+DATE(1970,1,1)</f>
        <v>41562.208333333336</v>
      </c>
      <c r="O297" s="10">
        <f>(((M297/60)/60)/24)+DATE(1970,1,1)</f>
        <v>41587.25</v>
      </c>
      <c r="P297" t="b">
        <v>0</v>
      </c>
      <c r="Q297" t="b">
        <v>0</v>
      </c>
      <c r="R297" t="s">
        <v>33</v>
      </c>
      <c r="S297" t="str">
        <f>LEFT(R297, FIND("/", R297) - 1)</f>
        <v>theater</v>
      </c>
      <c r="T297" t="str">
        <f>RIGHT(R297, LEN(R297) - FIND("/", R297))</f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>(E298/D298)*100</f>
        <v>54.950819672131146</v>
      </c>
      <c r="G298" t="s">
        <v>14</v>
      </c>
      <c r="H298">
        <v>38</v>
      </c>
      <c r="I298" s="7">
        <f>IF(H298=0,"0",E298/H298)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>(((L298/60)/60)/24)+DATE(1970,1,1)</f>
        <v>43493.25</v>
      </c>
      <c r="O298" s="10">
        <f>(((M298/60)/60)/24)+DATE(1970,1,1)</f>
        <v>43515.25</v>
      </c>
      <c r="P298" t="b">
        <v>0</v>
      </c>
      <c r="Q298" t="b">
        <v>0</v>
      </c>
      <c r="R298" t="s">
        <v>33</v>
      </c>
      <c r="S298" t="str">
        <f>LEFT(R298, FIND("/", R298) - 1)</f>
        <v>theater</v>
      </c>
      <c r="T298" t="str">
        <f>RIGHT(R298, LEN(R298) - FIND("/", R298))</f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>(E299/D299)*100</f>
        <v>94.236111111111114</v>
      </c>
      <c r="G299" t="s">
        <v>14</v>
      </c>
      <c r="H299">
        <v>104</v>
      </c>
      <c r="I299" s="7">
        <f>IF(H299=0,"0",E299/H299)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>(((L299/60)/60)/24)+DATE(1970,1,1)</f>
        <v>41653.25</v>
      </c>
      <c r="O299" s="10">
        <f>(((M299/60)/60)/24)+DATE(1970,1,1)</f>
        <v>41662.25</v>
      </c>
      <c r="P299" t="b">
        <v>0</v>
      </c>
      <c r="Q299" t="b">
        <v>1</v>
      </c>
      <c r="R299" t="s">
        <v>33</v>
      </c>
      <c r="S299" t="str">
        <f>LEFT(R299, FIND("/", R299) - 1)</f>
        <v>theater</v>
      </c>
      <c r="T299" t="str">
        <f>RIGHT(R299, LEN(R299) - FIND("/", R299))</f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>(E300/D300)*100</f>
        <v>143.91428571428571</v>
      </c>
      <c r="G300" t="s">
        <v>20</v>
      </c>
      <c r="H300">
        <v>72</v>
      </c>
      <c r="I300" s="7">
        <f>IF(H300=0,"0",E300/H300)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>(((L300/60)/60)/24)+DATE(1970,1,1)</f>
        <v>42426.25</v>
      </c>
      <c r="O300" s="10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>
        <f>LEFT(R300, FIND("/", R300) - 1)</f>
        <v>music</v>
      </c>
      <c r="T300" t="str">
        <f>RIGHT(R300, LEN(R300) - FIND("/", R300))</f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>(E301/D301)*100</f>
        <v>51.421052631578945</v>
      </c>
      <c r="G301" t="s">
        <v>14</v>
      </c>
      <c r="H301">
        <v>49</v>
      </c>
      <c r="I301" s="7">
        <f>IF(H301=0,"0",E301/H301)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>(((L301/60)/60)/24)+DATE(1970,1,1)</f>
        <v>42432.25</v>
      </c>
      <c r="O301" s="10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>
        <f>LEFT(R301, FIND("/", R301) - 1)</f>
        <v>food</v>
      </c>
      <c r="T301" t="str">
        <f>RIGHT(R301, LEN(R301) - FIND("/", R301))</f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>(E302/D302)*100</f>
        <v>5</v>
      </c>
      <c r="G302" t="s">
        <v>14</v>
      </c>
      <c r="H302">
        <v>1</v>
      </c>
      <c r="I302" s="7">
        <f>IF(H302=0,"0",E302/H302)</f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>(((L302/60)/60)/24)+DATE(1970,1,1)</f>
        <v>42977.208333333328</v>
      </c>
      <c r="O302" s="10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>
        <f>LEFT(R302, FIND("/", R302) - 1)</f>
        <v>publishing</v>
      </c>
      <c r="T302" t="str">
        <f>RIGHT(R302, LEN(R302) - FIND("/", R302))</f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>(E303/D303)*100</f>
        <v>1344.6666666666667</v>
      </c>
      <c r="G303" t="s">
        <v>20</v>
      </c>
      <c r="H303">
        <v>295</v>
      </c>
      <c r="I303" s="7">
        <f>IF(H303=0,"0",E303/H303)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>(((L303/60)/60)/24)+DATE(1970,1,1)</f>
        <v>42061.25</v>
      </c>
      <c r="O303" s="10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>
        <f>LEFT(R303, FIND("/", R303) - 1)</f>
        <v>film &amp; video</v>
      </c>
      <c r="T303" t="str">
        <f>RIGHT(R303, LEN(R303) - FIND("/", R303))</f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>(E304/D304)*100</f>
        <v>31.844940867279899</v>
      </c>
      <c r="G304" t="s">
        <v>14</v>
      </c>
      <c r="H304">
        <v>245</v>
      </c>
      <c r="I304" s="7">
        <f>IF(H304=0,"0",E304/H304)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>(((L304/60)/60)/24)+DATE(1970,1,1)</f>
        <v>43345.208333333328</v>
      </c>
      <c r="O304" s="10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>
        <f>LEFT(R304, FIND("/", R304) - 1)</f>
        <v>theater</v>
      </c>
      <c r="T304" t="str">
        <f>RIGHT(R304, LEN(R304) - FIND("/", R304))</f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>(E305/D305)*100</f>
        <v>82.617647058823536</v>
      </c>
      <c r="G305" t="s">
        <v>14</v>
      </c>
      <c r="H305">
        <v>32</v>
      </c>
      <c r="I305" s="7">
        <f>IF(H305=0,"0",E305/H305)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>(((L305/60)/60)/24)+DATE(1970,1,1)</f>
        <v>42376.25</v>
      </c>
      <c r="O305" s="10">
        <f>(((M305/60)/60)/24)+DATE(1970,1,1)</f>
        <v>42381.25</v>
      </c>
      <c r="P305" t="b">
        <v>0</v>
      </c>
      <c r="Q305" t="b">
        <v>0</v>
      </c>
      <c r="R305" t="s">
        <v>60</v>
      </c>
      <c r="S305" t="str">
        <f>LEFT(R305, FIND("/", R305) - 1)</f>
        <v>music</v>
      </c>
      <c r="T305" t="str">
        <f>RIGHT(R305, LEN(R305) - FIND("/", R305))</f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>(E306/D306)*100</f>
        <v>546.14285714285722</v>
      </c>
      <c r="G306" t="s">
        <v>20</v>
      </c>
      <c r="H306">
        <v>142</v>
      </c>
      <c r="I306" s="7">
        <f>IF(H306=0,"0",E306/H306)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>(((L306/60)/60)/24)+DATE(1970,1,1)</f>
        <v>42589.208333333328</v>
      </c>
      <c r="O306" s="10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>
        <f>LEFT(R306, FIND("/", R306) - 1)</f>
        <v>film &amp; video</v>
      </c>
      <c r="T306" t="str">
        <f>RIGHT(R306, LEN(R306) - FIND("/", R306))</f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>(E307/D307)*100</f>
        <v>286.21428571428572</v>
      </c>
      <c r="G307" t="s">
        <v>20</v>
      </c>
      <c r="H307">
        <v>85</v>
      </c>
      <c r="I307" s="7">
        <f>IF(H307=0,"0",E307/H307)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>(((L307/60)/60)/24)+DATE(1970,1,1)</f>
        <v>42448.208333333328</v>
      </c>
      <c r="O307" s="10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>
        <f>LEFT(R307, FIND("/", R307) - 1)</f>
        <v>theater</v>
      </c>
      <c r="T307" t="str">
        <f>RIGHT(R307, LEN(R307) - FIND("/", R307))</f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>(E308/D308)*100</f>
        <v>7.9076923076923071</v>
      </c>
      <c r="G308" t="s">
        <v>14</v>
      </c>
      <c r="H308">
        <v>7</v>
      </c>
      <c r="I308" s="7">
        <f>IF(H308=0,"0",E308/H308)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>(((L308/60)/60)/24)+DATE(1970,1,1)</f>
        <v>42930.208333333328</v>
      </c>
      <c r="O308" s="10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>
        <f>LEFT(R308, FIND("/", R308) - 1)</f>
        <v>theater</v>
      </c>
      <c r="T308" t="str">
        <f>RIGHT(R308, LEN(R308) - FIND("/", R308))</f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>(E309/D309)*100</f>
        <v>132.13677811550153</v>
      </c>
      <c r="G309" t="s">
        <v>20</v>
      </c>
      <c r="H309">
        <v>659</v>
      </c>
      <c r="I309" s="7">
        <f>IF(H309=0,"0",E309/H309)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>(((L309/60)/60)/24)+DATE(1970,1,1)</f>
        <v>41066.208333333336</v>
      </c>
      <c r="O309" s="10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>
        <f>LEFT(R309, FIND("/", R309) - 1)</f>
        <v>publishing</v>
      </c>
      <c r="T309" t="str">
        <f>RIGHT(R309, LEN(R309) - FIND("/", R309))</f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>(E310/D310)*100</f>
        <v>74.077834179357026</v>
      </c>
      <c r="G310" t="s">
        <v>14</v>
      </c>
      <c r="H310">
        <v>803</v>
      </c>
      <c r="I310" s="7">
        <f>IF(H310=0,"0",E310/H310)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>(((L310/60)/60)/24)+DATE(1970,1,1)</f>
        <v>40651.208333333336</v>
      </c>
      <c r="O310" s="10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>
        <f>LEFT(R310, FIND("/", R310) - 1)</f>
        <v>theater</v>
      </c>
      <c r="T310" t="str">
        <f>RIGHT(R310, LEN(R310) - FIND("/", R310))</f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>(E311/D311)*100</f>
        <v>75.292682926829272</v>
      </c>
      <c r="G311" t="s">
        <v>74</v>
      </c>
      <c r="H311">
        <v>75</v>
      </c>
      <c r="I311" s="7">
        <f>IF(H311=0,"0",E311/H311)</f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>(((L311/60)/60)/24)+DATE(1970,1,1)</f>
        <v>40807.208333333336</v>
      </c>
      <c r="O311" s="10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>
        <f>LEFT(R311, FIND("/", R311) - 1)</f>
        <v>music</v>
      </c>
      <c r="T311" t="str">
        <f>RIGHT(R311, LEN(R311) - FIND("/", R311))</f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>(E312/D312)*100</f>
        <v>20.333333333333332</v>
      </c>
      <c r="G312" t="s">
        <v>14</v>
      </c>
      <c r="H312">
        <v>16</v>
      </c>
      <c r="I312" s="7">
        <f>IF(H312=0,"0",E312/H312)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>(((L312/60)/60)/24)+DATE(1970,1,1)</f>
        <v>40277.208333333336</v>
      </c>
      <c r="O312" s="10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>
        <f>LEFT(R312, FIND("/", R312) - 1)</f>
        <v>games</v>
      </c>
      <c r="T312" t="str">
        <f>RIGHT(R312, LEN(R312) - FIND("/", R312))</f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>(E313/D313)*100</f>
        <v>203.36507936507937</v>
      </c>
      <c r="G313" t="s">
        <v>20</v>
      </c>
      <c r="H313">
        <v>121</v>
      </c>
      <c r="I313" s="7">
        <f>IF(H313=0,"0",E313/H313)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>(((L313/60)/60)/24)+DATE(1970,1,1)</f>
        <v>40590.25</v>
      </c>
      <c r="O313" s="10">
        <f>(((M313/60)/60)/24)+DATE(1970,1,1)</f>
        <v>40602.25</v>
      </c>
      <c r="P313" t="b">
        <v>0</v>
      </c>
      <c r="Q313" t="b">
        <v>0</v>
      </c>
      <c r="R313" t="s">
        <v>33</v>
      </c>
      <c r="S313" t="str">
        <f>LEFT(R313, FIND("/", R313) - 1)</f>
        <v>theater</v>
      </c>
      <c r="T313" t="str">
        <f>RIGHT(R313, LEN(R313) - FIND("/", R313))</f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>(E314/D314)*100</f>
        <v>310.2284263959391</v>
      </c>
      <c r="G314" t="s">
        <v>20</v>
      </c>
      <c r="H314">
        <v>3742</v>
      </c>
      <c r="I314" s="7">
        <f>IF(H314=0,"0",E314/H314)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>(((L314/60)/60)/24)+DATE(1970,1,1)</f>
        <v>41572.208333333336</v>
      </c>
      <c r="O314" s="10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>
        <f>LEFT(R314, FIND("/", R314) - 1)</f>
        <v>theater</v>
      </c>
      <c r="T314" t="str">
        <f>RIGHT(R314, LEN(R314) - FIND("/", R314))</f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>(E315/D315)*100</f>
        <v>395.31818181818181</v>
      </c>
      <c r="G315" t="s">
        <v>20</v>
      </c>
      <c r="H315">
        <v>223</v>
      </c>
      <c r="I315" s="7">
        <f>IF(H315=0,"0",E315/H315)</f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>(((L315/60)/60)/24)+DATE(1970,1,1)</f>
        <v>40966.25</v>
      </c>
      <c r="O315" s="10">
        <f>(((M315/60)/60)/24)+DATE(1970,1,1)</f>
        <v>40968.25</v>
      </c>
      <c r="P315" t="b">
        <v>0</v>
      </c>
      <c r="Q315" t="b">
        <v>0</v>
      </c>
      <c r="R315" t="s">
        <v>23</v>
      </c>
      <c r="S315" t="str">
        <f>LEFT(R315, FIND("/", R315) - 1)</f>
        <v>music</v>
      </c>
      <c r="T315" t="str">
        <f>RIGHT(R315, LEN(R315) - FIND("/", R315))</f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>(E316/D316)*100</f>
        <v>294.71428571428572</v>
      </c>
      <c r="G316" t="s">
        <v>20</v>
      </c>
      <c r="H316">
        <v>133</v>
      </c>
      <c r="I316" s="7">
        <f>IF(H316=0,"0",E316/H316)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>(((L316/60)/60)/24)+DATE(1970,1,1)</f>
        <v>43536.208333333328</v>
      </c>
      <c r="O316" s="10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>
        <f>LEFT(R316, FIND("/", R316) - 1)</f>
        <v>film &amp; video</v>
      </c>
      <c r="T316" t="str">
        <f>RIGHT(R316, LEN(R316) - FIND("/", R316))</f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>(E317/D317)*100</f>
        <v>33.89473684210526</v>
      </c>
      <c r="G317" t="s">
        <v>14</v>
      </c>
      <c r="H317">
        <v>31</v>
      </c>
      <c r="I317" s="7">
        <f>IF(H317=0,"0",E317/H317)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>(((L317/60)/60)/24)+DATE(1970,1,1)</f>
        <v>41783.208333333336</v>
      </c>
      <c r="O317" s="10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>
        <f>LEFT(R317, FIND("/", R317) - 1)</f>
        <v>theater</v>
      </c>
      <c r="T317" t="str">
        <f>RIGHT(R317, LEN(R317) - FIND("/", R317))</f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>(E318/D318)*100</f>
        <v>66.677083333333329</v>
      </c>
      <c r="G318" t="s">
        <v>14</v>
      </c>
      <c r="H318">
        <v>108</v>
      </c>
      <c r="I318" s="7">
        <f>IF(H318=0,"0",E318/H318)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>(((L318/60)/60)/24)+DATE(1970,1,1)</f>
        <v>43788.25</v>
      </c>
      <c r="O318" s="10">
        <f>(((M318/60)/60)/24)+DATE(1970,1,1)</f>
        <v>43789.25</v>
      </c>
      <c r="P318" t="b">
        <v>0</v>
      </c>
      <c r="Q318" t="b">
        <v>1</v>
      </c>
      <c r="R318" t="s">
        <v>17</v>
      </c>
      <c r="S318" t="str">
        <f>LEFT(R318, FIND("/", R318) - 1)</f>
        <v>food</v>
      </c>
      <c r="T318" t="str">
        <f>RIGHT(R318, LEN(R318) - FIND("/", R318))</f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>(E319/D319)*100</f>
        <v>19.227272727272727</v>
      </c>
      <c r="G319" t="s">
        <v>14</v>
      </c>
      <c r="H319">
        <v>30</v>
      </c>
      <c r="I319" s="7">
        <f>IF(H319=0,"0",E319/H319)</f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>(((L319/60)/60)/24)+DATE(1970,1,1)</f>
        <v>42869.208333333328</v>
      </c>
      <c r="O319" s="10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>
        <f>LEFT(R319, FIND("/", R319) - 1)</f>
        <v>theater</v>
      </c>
      <c r="T319" t="str">
        <f>RIGHT(R319, LEN(R319) - FIND("/", R319))</f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>(E320/D320)*100</f>
        <v>15.842105263157894</v>
      </c>
      <c r="G320" t="s">
        <v>14</v>
      </c>
      <c r="H320">
        <v>17</v>
      </c>
      <c r="I320" s="7">
        <f>IF(H320=0,"0",E320/H320)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>(((L320/60)/60)/24)+DATE(1970,1,1)</f>
        <v>41684.25</v>
      </c>
      <c r="O320" s="10">
        <f>(((M320/60)/60)/24)+DATE(1970,1,1)</f>
        <v>41686.25</v>
      </c>
      <c r="P320" t="b">
        <v>0</v>
      </c>
      <c r="Q320" t="b">
        <v>0</v>
      </c>
      <c r="R320" t="s">
        <v>23</v>
      </c>
      <c r="S320" t="str">
        <f>LEFT(R320, FIND("/", R320) - 1)</f>
        <v>music</v>
      </c>
      <c r="T320" t="str">
        <f>RIGHT(R320, LEN(R320) - FIND("/", R320))</f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>(E321/D321)*100</f>
        <v>38.702380952380956</v>
      </c>
      <c r="G321" t="s">
        <v>74</v>
      </c>
      <c r="H321">
        <v>64</v>
      </c>
      <c r="I321" s="7">
        <f>IF(H321=0,"0",E321/H321)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>(((L321/60)/60)/24)+DATE(1970,1,1)</f>
        <v>40402.208333333336</v>
      </c>
      <c r="O321" s="10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>
        <f>LEFT(R321, FIND("/", R321) - 1)</f>
        <v>technology</v>
      </c>
      <c r="T321" t="str">
        <f>RIGHT(R321, LEN(R321) - FIND("/", R321))</f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>(E322/D322)*100</f>
        <v>9.5876777251184837</v>
      </c>
      <c r="G322" t="s">
        <v>14</v>
      </c>
      <c r="H322">
        <v>80</v>
      </c>
      <c r="I322" s="7">
        <f>IF(H322=0,"0",E322/H322)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>(((L322/60)/60)/24)+DATE(1970,1,1)</f>
        <v>40673.208333333336</v>
      </c>
      <c r="O322" s="10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>
        <f>LEFT(R322, FIND("/", R322) - 1)</f>
        <v>publishing</v>
      </c>
      <c r="T322" t="str">
        <f>RIGHT(R322, LEN(R322) - FIND("/", R322))</f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>(E323/D323)*100</f>
        <v>94.144366197183089</v>
      </c>
      <c r="G323" t="s">
        <v>14</v>
      </c>
      <c r="H323">
        <v>2468</v>
      </c>
      <c r="I323" s="7">
        <f>IF(H323=0,"0",E323/H323)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>(((L323/60)/60)/24)+DATE(1970,1,1)</f>
        <v>40634.208333333336</v>
      </c>
      <c r="O323" s="10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>LEFT(R323, FIND("/", R323) - 1)</f>
        <v>film &amp; video</v>
      </c>
      <c r="T323" t="str">
        <f>RIGHT(R323, LEN(R323) - FIND("/", 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>(E324/D324)*100</f>
        <v>166.56234096692114</v>
      </c>
      <c r="G324" t="s">
        <v>20</v>
      </c>
      <c r="H324">
        <v>5168</v>
      </c>
      <c r="I324" s="7">
        <f>IF(H324=0,"0",E324/H324)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>(((L324/60)/60)/24)+DATE(1970,1,1)</f>
        <v>40507.25</v>
      </c>
      <c r="O324" s="10">
        <f>(((M324/60)/60)/24)+DATE(1970,1,1)</f>
        <v>40520.25</v>
      </c>
      <c r="P324" t="b">
        <v>0</v>
      </c>
      <c r="Q324" t="b">
        <v>0</v>
      </c>
      <c r="R324" t="s">
        <v>33</v>
      </c>
      <c r="S324" t="str">
        <f>LEFT(R324, FIND("/", R324) - 1)</f>
        <v>theater</v>
      </c>
      <c r="T324" t="str">
        <f>RIGHT(R324, LEN(R324) - FIND("/", R324))</f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>(E325/D325)*100</f>
        <v>24.134831460674157</v>
      </c>
      <c r="G325" t="s">
        <v>14</v>
      </c>
      <c r="H325">
        <v>26</v>
      </c>
      <c r="I325" s="7">
        <f>IF(H325=0,"0",E325/H325)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>(((L325/60)/60)/24)+DATE(1970,1,1)</f>
        <v>41725.208333333336</v>
      </c>
      <c r="O325" s="10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>
        <f>LEFT(R325, FIND("/", R325) - 1)</f>
        <v>film &amp; video</v>
      </c>
      <c r="T325" t="str">
        <f>RIGHT(R325, LEN(R325) - FIND("/", R325))</f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>(E326/D326)*100</f>
        <v>164.05633802816902</v>
      </c>
      <c r="G326" t="s">
        <v>20</v>
      </c>
      <c r="H326">
        <v>307</v>
      </c>
      <c r="I326" s="7">
        <f>IF(H326=0,"0",E326/H326)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>(((L326/60)/60)/24)+DATE(1970,1,1)</f>
        <v>42176.208333333328</v>
      </c>
      <c r="O326" s="10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>
        <f>LEFT(R326, FIND("/", R326) - 1)</f>
        <v>theater</v>
      </c>
      <c r="T326" t="str">
        <f>RIGHT(R326, LEN(R326) - FIND("/", R326))</f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>(E327/D327)*100</f>
        <v>90.723076923076931</v>
      </c>
      <c r="G327" t="s">
        <v>14</v>
      </c>
      <c r="H327">
        <v>73</v>
      </c>
      <c r="I327" s="7">
        <f>IF(H327=0,"0",E327/H327)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>(((L327/60)/60)/24)+DATE(1970,1,1)</f>
        <v>43267.208333333328</v>
      </c>
      <c r="O327" s="10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>
        <f>LEFT(R327, FIND("/", R327) - 1)</f>
        <v>theater</v>
      </c>
      <c r="T327" t="str">
        <f>RIGHT(R327, LEN(R327) - FIND("/", R327))</f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>(E328/D328)*100</f>
        <v>46.194444444444443</v>
      </c>
      <c r="G328" t="s">
        <v>14</v>
      </c>
      <c r="H328">
        <v>128</v>
      </c>
      <c r="I328" s="7">
        <f>IF(H328=0,"0",E328/H328)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>(((L328/60)/60)/24)+DATE(1970,1,1)</f>
        <v>42364.25</v>
      </c>
      <c r="O328" s="10">
        <f>(((M328/60)/60)/24)+DATE(1970,1,1)</f>
        <v>42370.25</v>
      </c>
      <c r="P328" t="b">
        <v>0</v>
      </c>
      <c r="Q328" t="b">
        <v>0</v>
      </c>
      <c r="R328" t="s">
        <v>71</v>
      </c>
      <c r="S328" t="str">
        <f>LEFT(R328, FIND("/", R328) - 1)</f>
        <v>film &amp; video</v>
      </c>
      <c r="T328" t="str">
        <f>RIGHT(R328, LEN(R328) - FIND("/", R328))</f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>(E329/D329)*100</f>
        <v>38.53846153846154</v>
      </c>
      <c r="G329" t="s">
        <v>14</v>
      </c>
      <c r="H329">
        <v>33</v>
      </c>
      <c r="I329" s="7">
        <f>IF(H329=0,"0",E329/H329)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>(((L329/60)/60)/24)+DATE(1970,1,1)</f>
        <v>43705.208333333328</v>
      </c>
      <c r="O329" s="10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>
        <f>LEFT(R329, FIND("/", R329) - 1)</f>
        <v>theater</v>
      </c>
      <c r="T329" t="str">
        <f>RIGHT(R329, LEN(R329) - FIND("/", R329))</f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>(E330/D330)*100</f>
        <v>133.56231003039514</v>
      </c>
      <c r="G330" t="s">
        <v>20</v>
      </c>
      <c r="H330">
        <v>2441</v>
      </c>
      <c r="I330" s="7">
        <f>IF(H330=0,"0",E330/H330)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>(((L330/60)/60)/24)+DATE(1970,1,1)</f>
        <v>43434.25</v>
      </c>
      <c r="O330" s="10">
        <f>(((M330/60)/60)/24)+DATE(1970,1,1)</f>
        <v>43445.25</v>
      </c>
      <c r="P330" t="b">
        <v>0</v>
      </c>
      <c r="Q330" t="b">
        <v>0</v>
      </c>
      <c r="R330" t="s">
        <v>23</v>
      </c>
      <c r="S330" t="str">
        <f>LEFT(R330, FIND("/", R330) - 1)</f>
        <v>music</v>
      </c>
      <c r="T330" t="str">
        <f>RIGHT(R330, LEN(R330) - FIND("/", R330))</f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>(E331/D331)*100</f>
        <v>22.896588486140725</v>
      </c>
      <c r="G331" t="s">
        <v>47</v>
      </c>
      <c r="H331">
        <v>211</v>
      </c>
      <c r="I331" s="7">
        <f>IF(H331=0,"0",E331/H331)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>(((L331/60)/60)/24)+DATE(1970,1,1)</f>
        <v>42716.25</v>
      </c>
      <c r="O331" s="10">
        <f>(((M331/60)/60)/24)+DATE(1970,1,1)</f>
        <v>42727.25</v>
      </c>
      <c r="P331" t="b">
        <v>0</v>
      </c>
      <c r="Q331" t="b">
        <v>0</v>
      </c>
      <c r="R331" t="s">
        <v>89</v>
      </c>
      <c r="S331" t="str">
        <f>LEFT(R331, FIND("/", R331) - 1)</f>
        <v>games</v>
      </c>
      <c r="T331" t="str">
        <f>RIGHT(R331, LEN(R331) - FIND("/", R331))</f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>(E332/D332)*100</f>
        <v>184.95548961424333</v>
      </c>
      <c r="G332" t="s">
        <v>20</v>
      </c>
      <c r="H332">
        <v>1385</v>
      </c>
      <c r="I332" s="7">
        <f>IF(H332=0,"0",E332/H332)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>(((L332/60)/60)/24)+DATE(1970,1,1)</f>
        <v>43077.25</v>
      </c>
      <c r="O332" s="10">
        <f>(((M332/60)/60)/24)+DATE(1970,1,1)</f>
        <v>43078.25</v>
      </c>
      <c r="P332" t="b">
        <v>0</v>
      </c>
      <c r="Q332" t="b">
        <v>0</v>
      </c>
      <c r="R332" t="s">
        <v>42</v>
      </c>
      <c r="S332" t="str">
        <f>LEFT(R332, FIND("/", R332) - 1)</f>
        <v>film &amp; video</v>
      </c>
      <c r="T332" t="str">
        <f>RIGHT(R332, LEN(R332) - FIND("/", R332))</f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>(E333/D333)*100</f>
        <v>443.72727272727275</v>
      </c>
      <c r="G333" t="s">
        <v>20</v>
      </c>
      <c r="H333">
        <v>190</v>
      </c>
      <c r="I333" s="7">
        <f>IF(H333=0,"0",E333/H333)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>(((L333/60)/60)/24)+DATE(1970,1,1)</f>
        <v>40896.25</v>
      </c>
      <c r="O333" s="10">
        <f>(((M333/60)/60)/24)+DATE(1970,1,1)</f>
        <v>40897.25</v>
      </c>
      <c r="P333" t="b">
        <v>0</v>
      </c>
      <c r="Q333" t="b">
        <v>0</v>
      </c>
      <c r="R333" t="s">
        <v>17</v>
      </c>
      <c r="S333" t="str">
        <f>LEFT(R333, FIND("/", R333) - 1)</f>
        <v>food</v>
      </c>
      <c r="T333" t="str">
        <f>RIGHT(R333, LEN(R333) - FIND("/", R333))</f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>(E334/D334)*100</f>
        <v>199.9806763285024</v>
      </c>
      <c r="G334" t="s">
        <v>20</v>
      </c>
      <c r="H334">
        <v>470</v>
      </c>
      <c r="I334" s="7">
        <f>IF(H334=0,"0",E334/H334)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>(((L334/60)/60)/24)+DATE(1970,1,1)</f>
        <v>41361.208333333336</v>
      </c>
      <c r="O334" s="10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>
        <f>LEFT(R334, FIND("/", R334) - 1)</f>
        <v>technology</v>
      </c>
      <c r="T334" t="str">
        <f>RIGHT(R334, LEN(R334) - FIND("/", R334))</f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>(E335/D335)*100</f>
        <v>123.95833333333333</v>
      </c>
      <c r="G335" t="s">
        <v>20</v>
      </c>
      <c r="H335">
        <v>253</v>
      </c>
      <c r="I335" s="7">
        <f>IF(H335=0,"0",E335/H335)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>(((L335/60)/60)/24)+DATE(1970,1,1)</f>
        <v>43424.25</v>
      </c>
      <c r="O335" s="10">
        <f>(((M335/60)/60)/24)+DATE(1970,1,1)</f>
        <v>43452.25</v>
      </c>
      <c r="P335" t="b">
        <v>0</v>
      </c>
      <c r="Q335" t="b">
        <v>0</v>
      </c>
      <c r="R335" t="s">
        <v>33</v>
      </c>
      <c r="S335" t="str">
        <f>LEFT(R335, FIND("/", R335) - 1)</f>
        <v>theater</v>
      </c>
      <c r="T335" t="str">
        <f>RIGHT(R335, LEN(R335) - FIND("/", R335))</f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>(E336/D336)*100</f>
        <v>186.61329305135951</v>
      </c>
      <c r="G336" t="s">
        <v>20</v>
      </c>
      <c r="H336">
        <v>1113</v>
      </c>
      <c r="I336" s="7">
        <f>IF(H336=0,"0",E336/H336)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>(((L336/60)/60)/24)+DATE(1970,1,1)</f>
        <v>43110.25</v>
      </c>
      <c r="O336" s="10">
        <f>(((M336/60)/60)/24)+DATE(1970,1,1)</f>
        <v>43117.25</v>
      </c>
      <c r="P336" t="b">
        <v>0</v>
      </c>
      <c r="Q336" t="b">
        <v>0</v>
      </c>
      <c r="R336" t="s">
        <v>23</v>
      </c>
      <c r="S336" t="str">
        <f>LEFT(R336, FIND("/", R336) - 1)</f>
        <v>music</v>
      </c>
      <c r="T336" t="str">
        <f>RIGHT(R336, LEN(R336) - FIND("/", R336))</f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>(E337/D337)*100</f>
        <v>114.28538550057536</v>
      </c>
      <c r="G337" t="s">
        <v>20</v>
      </c>
      <c r="H337">
        <v>2283</v>
      </c>
      <c r="I337" s="7">
        <f>IF(H337=0,"0",E337/H337)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>(((L337/60)/60)/24)+DATE(1970,1,1)</f>
        <v>43784.25</v>
      </c>
      <c r="O337" s="10">
        <f>(((M337/60)/60)/24)+DATE(1970,1,1)</f>
        <v>43797.25</v>
      </c>
      <c r="P337" t="b">
        <v>0</v>
      </c>
      <c r="Q337" t="b">
        <v>0</v>
      </c>
      <c r="R337" t="s">
        <v>23</v>
      </c>
      <c r="S337" t="str">
        <f>LEFT(R337, FIND("/", R337) - 1)</f>
        <v>music</v>
      </c>
      <c r="T337" t="str">
        <f>RIGHT(R337, LEN(R337) - FIND("/", R337))</f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>(E338/D338)*100</f>
        <v>97.032531824611041</v>
      </c>
      <c r="G338" t="s">
        <v>14</v>
      </c>
      <c r="H338">
        <v>1072</v>
      </c>
      <c r="I338" s="7">
        <f>IF(H338=0,"0",E338/H338)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>(((L338/60)/60)/24)+DATE(1970,1,1)</f>
        <v>40527.25</v>
      </c>
      <c r="O338" s="10">
        <f>(((M338/60)/60)/24)+DATE(1970,1,1)</f>
        <v>40528.25</v>
      </c>
      <c r="P338" t="b">
        <v>0</v>
      </c>
      <c r="Q338" t="b">
        <v>1</v>
      </c>
      <c r="R338" t="s">
        <v>23</v>
      </c>
      <c r="S338" t="str">
        <f>LEFT(R338, FIND("/", R338) - 1)</f>
        <v>music</v>
      </c>
      <c r="T338" t="str">
        <f>RIGHT(R338, LEN(R338) - FIND("/", R338))</f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>(E339/D339)*100</f>
        <v>122.81904761904762</v>
      </c>
      <c r="G339" t="s">
        <v>20</v>
      </c>
      <c r="H339">
        <v>1095</v>
      </c>
      <c r="I339" s="7">
        <f>IF(H339=0,"0",E339/H339)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>(((L339/60)/60)/24)+DATE(1970,1,1)</f>
        <v>43780.25</v>
      </c>
      <c r="O339" s="10">
        <f>(((M339/60)/60)/24)+DATE(1970,1,1)</f>
        <v>43781.25</v>
      </c>
      <c r="P339" t="b">
        <v>0</v>
      </c>
      <c r="Q339" t="b">
        <v>0</v>
      </c>
      <c r="R339" t="s">
        <v>33</v>
      </c>
      <c r="S339" t="str">
        <f>LEFT(R339, FIND("/", R339) - 1)</f>
        <v>theater</v>
      </c>
      <c r="T339" t="str">
        <f>RIGHT(R339, LEN(R339) - FIND("/", R339))</f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>(E340/D340)*100</f>
        <v>179.14326647564468</v>
      </c>
      <c r="G340" t="s">
        <v>20</v>
      </c>
      <c r="H340">
        <v>1690</v>
      </c>
      <c r="I340" s="7">
        <f>IF(H340=0,"0",E340/H340)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>(((L340/60)/60)/24)+DATE(1970,1,1)</f>
        <v>40821.208333333336</v>
      </c>
      <c r="O340" s="10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>
        <f>LEFT(R340, FIND("/", R340) - 1)</f>
        <v>theater</v>
      </c>
      <c r="T340" t="str">
        <f>RIGHT(R340, LEN(R340) - FIND("/", R340))</f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>(E341/D341)*100</f>
        <v>79.951577402787962</v>
      </c>
      <c r="G341" t="s">
        <v>74</v>
      </c>
      <c r="H341">
        <v>1297</v>
      </c>
      <c r="I341" s="7">
        <f>IF(H341=0,"0",E341/H341)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>(((L341/60)/60)/24)+DATE(1970,1,1)</f>
        <v>42949.208333333328</v>
      </c>
      <c r="O341" s="10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>
        <f>LEFT(R341, FIND("/", R341) - 1)</f>
        <v>theater</v>
      </c>
      <c r="T341" t="str">
        <f>RIGHT(R341, LEN(R341) - FIND("/", R341))</f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>(E342/D342)*100</f>
        <v>94.242587601078171</v>
      </c>
      <c r="G342" t="s">
        <v>14</v>
      </c>
      <c r="H342">
        <v>393</v>
      </c>
      <c r="I342" s="7">
        <f>IF(H342=0,"0",E342/H342)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>(((L342/60)/60)/24)+DATE(1970,1,1)</f>
        <v>40889.25</v>
      </c>
      <c r="O342" s="10">
        <f>(((M342/60)/60)/24)+DATE(1970,1,1)</f>
        <v>40890.25</v>
      </c>
      <c r="P342" t="b">
        <v>0</v>
      </c>
      <c r="Q342" t="b">
        <v>0</v>
      </c>
      <c r="R342" t="s">
        <v>122</v>
      </c>
      <c r="S342" t="str">
        <f>LEFT(R342, FIND("/", R342) - 1)</f>
        <v>photography</v>
      </c>
      <c r="T342" t="str">
        <f>RIGHT(R342, LEN(R342) - FIND("/", R342))</f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>(E343/D343)*100</f>
        <v>84.669291338582681</v>
      </c>
      <c r="G343" t="s">
        <v>14</v>
      </c>
      <c r="H343">
        <v>1257</v>
      </c>
      <c r="I343" s="7">
        <f>IF(H343=0,"0",E343/H343)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>(((L343/60)/60)/24)+DATE(1970,1,1)</f>
        <v>42244.208333333328</v>
      </c>
      <c r="O343" s="10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>
        <f>LEFT(R343, FIND("/", R343) - 1)</f>
        <v>music</v>
      </c>
      <c r="T343" t="str">
        <f>RIGHT(R343, LEN(R343) - FIND("/", R343))</f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>(E344/D344)*100</f>
        <v>66.521920668058456</v>
      </c>
      <c r="G344" t="s">
        <v>14</v>
      </c>
      <c r="H344">
        <v>328</v>
      </c>
      <c r="I344" s="7">
        <f>IF(H344=0,"0",E344/H344)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>(((L344/60)/60)/24)+DATE(1970,1,1)</f>
        <v>41475.208333333336</v>
      </c>
      <c r="O344" s="10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>
        <f>LEFT(R344, FIND("/", R344) - 1)</f>
        <v>theater</v>
      </c>
      <c r="T344" t="str">
        <f>RIGHT(R344, LEN(R344) - FIND("/", R344))</f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>(E345/D345)*100</f>
        <v>53.922222222222224</v>
      </c>
      <c r="G345" t="s">
        <v>14</v>
      </c>
      <c r="H345">
        <v>147</v>
      </c>
      <c r="I345" s="7">
        <f>IF(H345=0,"0",E345/H345)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>(((L345/60)/60)/24)+DATE(1970,1,1)</f>
        <v>41597.25</v>
      </c>
      <c r="O345" s="10">
        <f>(((M345/60)/60)/24)+DATE(1970,1,1)</f>
        <v>41650.25</v>
      </c>
      <c r="P345" t="b">
        <v>0</v>
      </c>
      <c r="Q345" t="b">
        <v>0</v>
      </c>
      <c r="R345" t="s">
        <v>33</v>
      </c>
      <c r="S345" t="str">
        <f>LEFT(R345, FIND("/", R345) - 1)</f>
        <v>theater</v>
      </c>
      <c r="T345" t="str">
        <f>RIGHT(R345, LEN(R345) - FIND("/", R345))</f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>(E346/D346)*100</f>
        <v>41.983299595141702</v>
      </c>
      <c r="G346" t="s">
        <v>14</v>
      </c>
      <c r="H346">
        <v>830</v>
      </c>
      <c r="I346" s="7">
        <f>IF(H346=0,"0",E346/H346)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>(((L346/60)/60)/24)+DATE(1970,1,1)</f>
        <v>43122.25</v>
      </c>
      <c r="O346" s="10">
        <f>(((M346/60)/60)/24)+DATE(1970,1,1)</f>
        <v>43162.25</v>
      </c>
      <c r="P346" t="b">
        <v>0</v>
      </c>
      <c r="Q346" t="b">
        <v>0</v>
      </c>
      <c r="R346" t="s">
        <v>89</v>
      </c>
      <c r="S346" t="str">
        <f>LEFT(R346, FIND("/", R346) - 1)</f>
        <v>games</v>
      </c>
      <c r="T346" t="str">
        <f>RIGHT(R346, LEN(R346) - FIND("/", R346))</f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>(E347/D347)*100</f>
        <v>14.69479695431472</v>
      </c>
      <c r="G347" t="s">
        <v>14</v>
      </c>
      <c r="H347">
        <v>331</v>
      </c>
      <c r="I347" s="7">
        <f>IF(H347=0,"0",E347/H347)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>(((L347/60)/60)/24)+DATE(1970,1,1)</f>
        <v>42194.208333333328</v>
      </c>
      <c r="O347" s="10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>
        <f>LEFT(R347, FIND("/", R347) - 1)</f>
        <v>film &amp; video</v>
      </c>
      <c r="T347" t="str">
        <f>RIGHT(R347, LEN(R347) - FIND("/", R347))</f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>(E348/D348)*100</f>
        <v>34.475000000000001</v>
      </c>
      <c r="G348" t="s">
        <v>14</v>
      </c>
      <c r="H348">
        <v>25</v>
      </c>
      <c r="I348" s="7">
        <f>IF(H348=0,"0",E348/H348)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>(((L348/60)/60)/24)+DATE(1970,1,1)</f>
        <v>42971.208333333328</v>
      </c>
      <c r="O348" s="10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>
        <f>LEFT(R348, FIND("/", R348) - 1)</f>
        <v>music</v>
      </c>
      <c r="T348" t="str">
        <f>RIGHT(R348, LEN(R348) - FIND("/", R348))</f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>(E349/D349)*100</f>
        <v>1400.7777777777778</v>
      </c>
      <c r="G349" t="s">
        <v>20</v>
      </c>
      <c r="H349">
        <v>191</v>
      </c>
      <c r="I349" s="7">
        <f>IF(H349=0,"0",E349/H349)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>(((L349/60)/60)/24)+DATE(1970,1,1)</f>
        <v>42046.25</v>
      </c>
      <c r="O349" s="10">
        <f>(((M349/60)/60)/24)+DATE(1970,1,1)</f>
        <v>42070.25</v>
      </c>
      <c r="P349" t="b">
        <v>0</v>
      </c>
      <c r="Q349" t="b">
        <v>0</v>
      </c>
      <c r="R349" t="s">
        <v>28</v>
      </c>
      <c r="S349" t="str">
        <f>LEFT(R349, FIND("/", R349) - 1)</f>
        <v>technology</v>
      </c>
      <c r="T349" t="str">
        <f>RIGHT(R349, LEN(R349) - FIND("/", R349))</f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>(E350/D350)*100</f>
        <v>71.770351758793964</v>
      </c>
      <c r="G350" t="s">
        <v>14</v>
      </c>
      <c r="H350">
        <v>3483</v>
      </c>
      <c r="I350" s="7">
        <f>IF(H350=0,"0",E350/H350)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>(((L350/60)/60)/24)+DATE(1970,1,1)</f>
        <v>42782.25</v>
      </c>
      <c r="O350" s="10">
        <f>(((M350/60)/60)/24)+DATE(1970,1,1)</f>
        <v>42795.25</v>
      </c>
      <c r="P350" t="b">
        <v>0</v>
      </c>
      <c r="Q350" t="b">
        <v>0</v>
      </c>
      <c r="R350" t="s">
        <v>17</v>
      </c>
      <c r="S350" t="str">
        <f>LEFT(R350, FIND("/", R350) - 1)</f>
        <v>food</v>
      </c>
      <c r="T350" t="str">
        <f>RIGHT(R350, LEN(R350) - FIND("/", R350))</f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>(E351/D351)*100</f>
        <v>53.074115044247783</v>
      </c>
      <c r="G351" t="s">
        <v>14</v>
      </c>
      <c r="H351">
        <v>923</v>
      </c>
      <c r="I351" s="7">
        <f>IF(H351=0,"0",E351/H351)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>(((L351/60)/60)/24)+DATE(1970,1,1)</f>
        <v>42930.208333333328</v>
      </c>
      <c r="O351" s="10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>
        <f>LEFT(R351, FIND("/", R351) - 1)</f>
        <v>theater</v>
      </c>
      <c r="T351" t="str">
        <f>RIGHT(R351, LEN(R351) - FIND("/", R351))</f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>(E352/D352)*100</f>
        <v>5</v>
      </c>
      <c r="G352" t="s">
        <v>14</v>
      </c>
      <c r="H352">
        <v>1</v>
      </c>
      <c r="I352" s="7">
        <f>IF(H352=0,"0",E352/H352)</f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>(((L352/60)/60)/24)+DATE(1970,1,1)</f>
        <v>42144.208333333328</v>
      </c>
      <c r="O352" s="10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>
        <f>LEFT(R352, FIND("/", R352) - 1)</f>
        <v>music</v>
      </c>
      <c r="T352" t="str">
        <f>RIGHT(R352, LEN(R352) - FIND("/", R352))</f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>(E353/D353)*100</f>
        <v>127.70715249662618</v>
      </c>
      <c r="G353" t="s">
        <v>20</v>
      </c>
      <c r="H353">
        <v>2013</v>
      </c>
      <c r="I353" s="7">
        <f>IF(H353=0,"0",E353/H353)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>(((L353/60)/60)/24)+DATE(1970,1,1)</f>
        <v>42240.208333333328</v>
      </c>
      <c r="O353" s="10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>
        <f>LEFT(R353, FIND("/", R353) - 1)</f>
        <v>music</v>
      </c>
      <c r="T353" t="str">
        <f>RIGHT(R353, LEN(R353) - FIND("/", R353))</f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>(E354/D354)*100</f>
        <v>34.892857142857139</v>
      </c>
      <c r="G354" t="s">
        <v>14</v>
      </c>
      <c r="H354">
        <v>33</v>
      </c>
      <c r="I354" s="7">
        <f>IF(H354=0,"0",E354/H354)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>(((L354/60)/60)/24)+DATE(1970,1,1)</f>
        <v>42315.25</v>
      </c>
      <c r="O354" s="10">
        <f>(((M354/60)/60)/24)+DATE(1970,1,1)</f>
        <v>42323.25</v>
      </c>
      <c r="P354" t="b">
        <v>0</v>
      </c>
      <c r="Q354" t="b">
        <v>0</v>
      </c>
      <c r="R354" t="s">
        <v>33</v>
      </c>
      <c r="S354" t="str">
        <f>LEFT(R354, FIND("/", R354) - 1)</f>
        <v>theater</v>
      </c>
      <c r="T354" t="str">
        <f>RIGHT(R354, LEN(R354) - FIND("/", R354))</f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>(E355/D355)*100</f>
        <v>410.59821428571428</v>
      </c>
      <c r="G355" t="s">
        <v>20</v>
      </c>
      <c r="H355">
        <v>1703</v>
      </c>
      <c r="I355" s="7">
        <f>IF(H355=0,"0",E355/H355)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>(((L355/60)/60)/24)+DATE(1970,1,1)</f>
        <v>43651.208333333328</v>
      </c>
      <c r="O355" s="10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>
        <f>LEFT(R355, FIND("/", R355) - 1)</f>
        <v>theater</v>
      </c>
      <c r="T355" t="str">
        <f>RIGHT(R355, LEN(R355) - FIND("/", R355))</f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>(E356/D356)*100</f>
        <v>123.73770491803278</v>
      </c>
      <c r="G356" t="s">
        <v>20</v>
      </c>
      <c r="H356">
        <v>80</v>
      </c>
      <c r="I356" s="7">
        <f>IF(H356=0,"0",E356/H356)</f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>(((L356/60)/60)/24)+DATE(1970,1,1)</f>
        <v>41520.208333333336</v>
      </c>
      <c r="O356" s="10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>
        <f>LEFT(R356, FIND("/", R356) - 1)</f>
        <v>film &amp; video</v>
      </c>
      <c r="T356" t="str">
        <f>RIGHT(R356, LEN(R356) - FIND("/", R356))</f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>(E357/D357)*100</f>
        <v>58.973684210526315</v>
      </c>
      <c r="G357" t="s">
        <v>47</v>
      </c>
      <c r="H357">
        <v>86</v>
      </c>
      <c r="I357" s="7">
        <f>IF(H357=0,"0",E357/H357)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>(((L357/60)/60)/24)+DATE(1970,1,1)</f>
        <v>42757.25</v>
      </c>
      <c r="O357" s="10">
        <f>(((M357/60)/60)/24)+DATE(1970,1,1)</f>
        <v>42797.25</v>
      </c>
      <c r="P357" t="b">
        <v>0</v>
      </c>
      <c r="Q357" t="b">
        <v>0</v>
      </c>
      <c r="R357" t="s">
        <v>65</v>
      </c>
      <c r="S357" t="str">
        <f>LEFT(R357, FIND("/", R357) - 1)</f>
        <v>technology</v>
      </c>
      <c r="T357" t="str">
        <f>RIGHT(R357, LEN(R357) - FIND("/", R357))</f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>(E358/D358)*100</f>
        <v>36.892473118279568</v>
      </c>
      <c r="G358" t="s">
        <v>14</v>
      </c>
      <c r="H358">
        <v>40</v>
      </c>
      <c r="I358" s="7">
        <f>IF(H358=0,"0",E358/H358)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>(((L358/60)/60)/24)+DATE(1970,1,1)</f>
        <v>40922.25</v>
      </c>
      <c r="O358" s="10">
        <f>(((M358/60)/60)/24)+DATE(1970,1,1)</f>
        <v>40931.25</v>
      </c>
      <c r="P358" t="b">
        <v>0</v>
      </c>
      <c r="Q358" t="b">
        <v>0</v>
      </c>
      <c r="R358" t="s">
        <v>33</v>
      </c>
      <c r="S358" t="str">
        <f>LEFT(R358, FIND("/", R358) - 1)</f>
        <v>theater</v>
      </c>
      <c r="T358" t="str">
        <f>RIGHT(R358, LEN(R358) - FIND("/", R358))</f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>(E359/D359)*100</f>
        <v>184.91304347826087</v>
      </c>
      <c r="G359" t="s">
        <v>20</v>
      </c>
      <c r="H359">
        <v>41</v>
      </c>
      <c r="I359" s="7">
        <f>IF(H359=0,"0",E359/H359)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>(((L359/60)/60)/24)+DATE(1970,1,1)</f>
        <v>42250.208333333328</v>
      </c>
      <c r="O359" s="10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>
        <f>LEFT(R359, FIND("/", R359) - 1)</f>
        <v>games</v>
      </c>
      <c r="T359" t="str">
        <f>RIGHT(R359, LEN(R359) - FIND("/", R359))</f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>(E360/D360)*100</f>
        <v>11.814432989690722</v>
      </c>
      <c r="G360" t="s">
        <v>14</v>
      </c>
      <c r="H360">
        <v>23</v>
      </c>
      <c r="I360" s="7">
        <f>IF(H360=0,"0",E360/H360)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>(((L360/60)/60)/24)+DATE(1970,1,1)</f>
        <v>43322.208333333328</v>
      </c>
      <c r="O360" s="10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>
        <f>LEFT(R360, FIND("/", R360) - 1)</f>
        <v>photography</v>
      </c>
      <c r="T360" t="str">
        <f>RIGHT(R360, LEN(R360) - FIND("/", R360))</f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>(E361/D361)*100</f>
        <v>298.7</v>
      </c>
      <c r="G361" t="s">
        <v>20</v>
      </c>
      <c r="H361">
        <v>187</v>
      </c>
      <c r="I361" s="7">
        <f>IF(H361=0,"0",E361/H361)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>(((L361/60)/60)/24)+DATE(1970,1,1)</f>
        <v>40782.208333333336</v>
      </c>
      <c r="O361" s="10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>
        <f>LEFT(R361, FIND("/", R361) - 1)</f>
        <v>film &amp; video</v>
      </c>
      <c r="T361" t="str">
        <f>RIGHT(R361, LEN(R361) - FIND("/", R361))</f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>(E362/D362)*100</f>
        <v>226.35175879396985</v>
      </c>
      <c r="G362" t="s">
        <v>20</v>
      </c>
      <c r="H362">
        <v>2875</v>
      </c>
      <c r="I362" s="7">
        <f>IF(H362=0,"0",E362/H362)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>(((L362/60)/60)/24)+DATE(1970,1,1)</f>
        <v>40544.25</v>
      </c>
      <c r="O362" s="10">
        <f>(((M362/60)/60)/24)+DATE(1970,1,1)</f>
        <v>40558.25</v>
      </c>
      <c r="P362" t="b">
        <v>0</v>
      </c>
      <c r="Q362" t="b">
        <v>1</v>
      </c>
      <c r="R362" t="s">
        <v>33</v>
      </c>
      <c r="S362" t="str">
        <f>LEFT(R362, FIND("/", R362) - 1)</f>
        <v>theater</v>
      </c>
      <c r="T362" t="str">
        <f>RIGHT(R362, LEN(R362) - FIND("/", R362))</f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>(E363/D363)*100</f>
        <v>173.56363636363636</v>
      </c>
      <c r="G363" t="s">
        <v>20</v>
      </c>
      <c r="H363">
        <v>88</v>
      </c>
      <c r="I363" s="7">
        <f>IF(H363=0,"0",E363/H363)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>(((L363/60)/60)/24)+DATE(1970,1,1)</f>
        <v>43015.208333333328</v>
      </c>
      <c r="O363" s="10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>
        <f>LEFT(R363, FIND("/", R363) - 1)</f>
        <v>theater</v>
      </c>
      <c r="T363" t="str">
        <f>RIGHT(R363, LEN(R363) - FIND("/", R363))</f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>(E364/D364)*100</f>
        <v>371.75675675675677</v>
      </c>
      <c r="G364" t="s">
        <v>20</v>
      </c>
      <c r="H364">
        <v>191</v>
      </c>
      <c r="I364" s="7">
        <f>IF(H364=0,"0",E364/H364)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>(((L364/60)/60)/24)+DATE(1970,1,1)</f>
        <v>40570.25</v>
      </c>
      <c r="O364" s="10">
        <f>(((M364/60)/60)/24)+DATE(1970,1,1)</f>
        <v>40608.25</v>
      </c>
      <c r="P364" t="b">
        <v>0</v>
      </c>
      <c r="Q364" t="b">
        <v>0</v>
      </c>
      <c r="R364" t="s">
        <v>23</v>
      </c>
      <c r="S364" t="str">
        <f>LEFT(R364, FIND("/", R364) - 1)</f>
        <v>music</v>
      </c>
      <c r="T364" t="str">
        <f>RIGHT(R364, LEN(R364) - FIND("/", R364))</f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>(E365/D365)*100</f>
        <v>160.19230769230771</v>
      </c>
      <c r="G365" t="s">
        <v>20</v>
      </c>
      <c r="H365">
        <v>139</v>
      </c>
      <c r="I365" s="7">
        <f>IF(H365=0,"0",E365/H365)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>(((L365/60)/60)/24)+DATE(1970,1,1)</f>
        <v>40904.25</v>
      </c>
      <c r="O365" s="10">
        <f>(((M365/60)/60)/24)+DATE(1970,1,1)</f>
        <v>40905.25</v>
      </c>
      <c r="P365" t="b">
        <v>0</v>
      </c>
      <c r="Q365" t="b">
        <v>0</v>
      </c>
      <c r="R365" t="s">
        <v>23</v>
      </c>
      <c r="S365" t="str">
        <f>LEFT(R365, FIND("/", R365) - 1)</f>
        <v>music</v>
      </c>
      <c r="T365" t="str">
        <f>RIGHT(R365, LEN(R365) - FIND("/", R365))</f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>(E366/D366)*100</f>
        <v>1616.3333333333335</v>
      </c>
      <c r="G366" t="s">
        <v>20</v>
      </c>
      <c r="H366">
        <v>186</v>
      </c>
      <c r="I366" s="7">
        <f>IF(H366=0,"0",E366/H366)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>(((L366/60)/60)/24)+DATE(1970,1,1)</f>
        <v>43164.25</v>
      </c>
      <c r="O366" s="10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>
        <f>LEFT(R366, FIND("/", R366) - 1)</f>
        <v>music</v>
      </c>
      <c r="T366" t="str">
        <f>RIGHT(R366, LEN(R366) - FIND("/", R366))</f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>(E367/D367)*100</f>
        <v>733.4375</v>
      </c>
      <c r="G367" t="s">
        <v>20</v>
      </c>
      <c r="H367">
        <v>112</v>
      </c>
      <c r="I367" s="7">
        <f>IF(H367=0,"0",E367/H367)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>(((L367/60)/60)/24)+DATE(1970,1,1)</f>
        <v>42733.25</v>
      </c>
      <c r="O367" s="10">
        <f>(((M367/60)/60)/24)+DATE(1970,1,1)</f>
        <v>42760.25</v>
      </c>
      <c r="P367" t="b">
        <v>0</v>
      </c>
      <c r="Q367" t="b">
        <v>0</v>
      </c>
      <c r="R367" t="s">
        <v>33</v>
      </c>
      <c r="S367" t="str">
        <f>LEFT(R367, FIND("/", R367) - 1)</f>
        <v>theater</v>
      </c>
      <c r="T367" t="str">
        <f>RIGHT(R367, LEN(R367) - FIND("/", R367))</f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>(E368/D368)*100</f>
        <v>592.11111111111109</v>
      </c>
      <c r="G368" t="s">
        <v>20</v>
      </c>
      <c r="H368">
        <v>101</v>
      </c>
      <c r="I368" s="7">
        <f>IF(H368=0,"0",E368/H368)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>(((L368/60)/60)/24)+DATE(1970,1,1)</f>
        <v>40546.25</v>
      </c>
      <c r="O368" s="10">
        <f>(((M368/60)/60)/24)+DATE(1970,1,1)</f>
        <v>40547.25</v>
      </c>
      <c r="P368" t="b">
        <v>0</v>
      </c>
      <c r="Q368" t="b">
        <v>1</v>
      </c>
      <c r="R368" t="s">
        <v>33</v>
      </c>
      <c r="S368" t="str">
        <f>LEFT(R368, FIND("/", R368) - 1)</f>
        <v>theater</v>
      </c>
      <c r="T368" t="str">
        <f>RIGHT(R368, LEN(R368) - FIND("/", R368))</f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>(E369/D369)*100</f>
        <v>18.888888888888889</v>
      </c>
      <c r="G369" t="s">
        <v>14</v>
      </c>
      <c r="H369">
        <v>75</v>
      </c>
      <c r="I369" s="7">
        <f>IF(H369=0,"0",E369/H369)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>(((L369/60)/60)/24)+DATE(1970,1,1)</f>
        <v>41930.208333333336</v>
      </c>
      <c r="O369" s="10">
        <f>(((M369/60)/60)/24)+DATE(1970,1,1)</f>
        <v>41954.25</v>
      </c>
      <c r="P369" t="b">
        <v>0</v>
      </c>
      <c r="Q369" t="b">
        <v>1</v>
      </c>
      <c r="R369" t="s">
        <v>33</v>
      </c>
      <c r="S369" t="str">
        <f>LEFT(R369, FIND("/", R369) - 1)</f>
        <v>theater</v>
      </c>
      <c r="T369" t="str">
        <f>RIGHT(R369, LEN(R369) - FIND("/", R369))</f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>(E370/D370)*100</f>
        <v>276.80769230769232</v>
      </c>
      <c r="G370" t="s">
        <v>20</v>
      </c>
      <c r="H370">
        <v>206</v>
      </c>
      <c r="I370" s="7">
        <f>IF(H370=0,"0",E370/H370)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>(((L370/60)/60)/24)+DATE(1970,1,1)</f>
        <v>40464.208333333336</v>
      </c>
      <c r="O370" s="10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>
        <f>LEFT(R370, FIND("/", R370) - 1)</f>
        <v>film &amp; video</v>
      </c>
      <c r="T370" t="str">
        <f>RIGHT(R370, LEN(R370) - FIND("/", R370))</f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>(E371/D371)*100</f>
        <v>273.01851851851848</v>
      </c>
      <c r="G371" t="s">
        <v>20</v>
      </c>
      <c r="H371">
        <v>154</v>
      </c>
      <c r="I371" s="7">
        <f>IF(H371=0,"0",E371/H371)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>(((L371/60)/60)/24)+DATE(1970,1,1)</f>
        <v>41308.25</v>
      </c>
      <c r="O371" s="10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>
        <f>LEFT(R371, FIND("/", R371) - 1)</f>
        <v>film &amp; video</v>
      </c>
      <c r="T371" t="str">
        <f>RIGHT(R371, LEN(R371) - FIND("/", R371))</f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>(E372/D372)*100</f>
        <v>159.36331255565449</v>
      </c>
      <c r="G372" t="s">
        <v>20</v>
      </c>
      <c r="H372">
        <v>5966</v>
      </c>
      <c r="I372" s="7">
        <f>IF(H372=0,"0",E372/H372)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>(((L372/60)/60)/24)+DATE(1970,1,1)</f>
        <v>43570.208333333328</v>
      </c>
      <c r="O372" s="10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>
        <f>LEFT(R372, FIND("/", R372) - 1)</f>
        <v>theater</v>
      </c>
      <c r="T372" t="str">
        <f>RIGHT(R372, LEN(R372) - FIND("/", R372))</f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>(E373/D373)*100</f>
        <v>67.869978858350947</v>
      </c>
      <c r="G373" t="s">
        <v>14</v>
      </c>
      <c r="H373">
        <v>2176</v>
      </c>
      <c r="I373" s="7">
        <f>IF(H373=0,"0",E373/H373)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>(((L373/60)/60)/24)+DATE(1970,1,1)</f>
        <v>42043.25</v>
      </c>
      <c r="O373" s="10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>
        <f>LEFT(R373, FIND("/", R373) - 1)</f>
        <v>theater</v>
      </c>
      <c r="T373" t="str">
        <f>RIGHT(R373, LEN(R373) - FIND("/", R373))</f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>(E374/D374)*100</f>
        <v>1591.5555555555554</v>
      </c>
      <c r="G374" t="s">
        <v>20</v>
      </c>
      <c r="H374">
        <v>169</v>
      </c>
      <c r="I374" s="7">
        <f>IF(H374=0,"0",E374/H374)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>(((L374/60)/60)/24)+DATE(1970,1,1)</f>
        <v>42012.25</v>
      </c>
      <c r="O374" s="10">
        <f>(((M374/60)/60)/24)+DATE(1970,1,1)</f>
        <v>42032.25</v>
      </c>
      <c r="P374" t="b">
        <v>0</v>
      </c>
      <c r="Q374" t="b">
        <v>1</v>
      </c>
      <c r="R374" t="s">
        <v>42</v>
      </c>
      <c r="S374" t="str">
        <f>LEFT(R374, FIND("/", R374) - 1)</f>
        <v>film &amp; video</v>
      </c>
      <c r="T374" t="str">
        <f>RIGHT(R374, LEN(R374) - FIND("/", R374))</f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>(E375/D375)*100</f>
        <v>730.18222222222221</v>
      </c>
      <c r="G375" t="s">
        <v>20</v>
      </c>
      <c r="H375">
        <v>2106</v>
      </c>
      <c r="I375" s="7">
        <f>IF(H375=0,"0",E375/H375)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>(((L375/60)/60)/24)+DATE(1970,1,1)</f>
        <v>42964.208333333328</v>
      </c>
      <c r="O375" s="10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>
        <f>LEFT(R375, FIND("/", R375) - 1)</f>
        <v>theater</v>
      </c>
      <c r="T375" t="str">
        <f>RIGHT(R375, LEN(R375) - FIND("/", R375))</f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>(E376/D376)*100</f>
        <v>13.185782556750297</v>
      </c>
      <c r="G376" t="s">
        <v>14</v>
      </c>
      <c r="H376">
        <v>441</v>
      </c>
      <c r="I376" s="7">
        <f>IF(H376=0,"0",E376/H376)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>(((L376/60)/60)/24)+DATE(1970,1,1)</f>
        <v>43476.25</v>
      </c>
      <c r="O376" s="10">
        <f>(((M376/60)/60)/24)+DATE(1970,1,1)</f>
        <v>43481.25</v>
      </c>
      <c r="P376" t="b">
        <v>0</v>
      </c>
      <c r="Q376" t="b">
        <v>1</v>
      </c>
      <c r="R376" t="s">
        <v>42</v>
      </c>
      <c r="S376" t="str">
        <f>LEFT(R376, FIND("/", R376) - 1)</f>
        <v>film &amp; video</v>
      </c>
      <c r="T376" t="str">
        <f>RIGHT(R376, LEN(R376) - FIND("/", R376))</f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>(E377/D377)*100</f>
        <v>54.777777777777779</v>
      </c>
      <c r="G377" t="s">
        <v>14</v>
      </c>
      <c r="H377">
        <v>25</v>
      </c>
      <c r="I377" s="7">
        <f>IF(H377=0,"0",E377/H377)</f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>(((L377/60)/60)/24)+DATE(1970,1,1)</f>
        <v>42293.208333333328</v>
      </c>
      <c r="O377" s="10">
        <f>(((M377/60)/60)/24)+DATE(1970,1,1)</f>
        <v>42350.25</v>
      </c>
      <c r="P377" t="b">
        <v>0</v>
      </c>
      <c r="Q377" t="b">
        <v>0</v>
      </c>
      <c r="R377" t="s">
        <v>60</v>
      </c>
      <c r="S377" t="str">
        <f>LEFT(R377, FIND("/", R377) - 1)</f>
        <v>music</v>
      </c>
      <c r="T377" t="str">
        <f>RIGHT(R377, LEN(R377) - FIND("/", R377))</f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>(E378/D378)*100</f>
        <v>361.02941176470591</v>
      </c>
      <c r="G378" t="s">
        <v>20</v>
      </c>
      <c r="H378">
        <v>131</v>
      </c>
      <c r="I378" s="7">
        <f>IF(H378=0,"0",E378/H378)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>(((L378/60)/60)/24)+DATE(1970,1,1)</f>
        <v>41826.208333333336</v>
      </c>
      <c r="O378" s="10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>
        <f>LEFT(R378, FIND("/", R378) - 1)</f>
        <v>music</v>
      </c>
      <c r="T378" t="str">
        <f>RIGHT(R378, LEN(R378) - FIND("/", R378))</f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>(E379/D379)*100</f>
        <v>10.257545271629779</v>
      </c>
      <c r="G379" t="s">
        <v>14</v>
      </c>
      <c r="H379">
        <v>127</v>
      </c>
      <c r="I379" s="7">
        <f>IF(H379=0,"0",E379/H379)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>(((L379/60)/60)/24)+DATE(1970,1,1)</f>
        <v>43760.208333333328</v>
      </c>
      <c r="O379" s="10">
        <f>(((M379/60)/60)/24)+DATE(1970,1,1)</f>
        <v>43774.25</v>
      </c>
      <c r="P379" t="b">
        <v>0</v>
      </c>
      <c r="Q379" t="b">
        <v>0</v>
      </c>
      <c r="R379" t="s">
        <v>33</v>
      </c>
      <c r="S379" t="str">
        <f>LEFT(R379, FIND("/", R379) - 1)</f>
        <v>theater</v>
      </c>
      <c r="T379" t="str">
        <f>RIGHT(R379, LEN(R379) - FIND("/", R379))</f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>(E380/D380)*100</f>
        <v>13.962962962962964</v>
      </c>
      <c r="G380" t="s">
        <v>14</v>
      </c>
      <c r="H380">
        <v>355</v>
      </c>
      <c r="I380" s="7">
        <f>IF(H380=0,"0",E380/H380)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>(((L380/60)/60)/24)+DATE(1970,1,1)</f>
        <v>43241.208333333328</v>
      </c>
      <c r="O380" s="10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>
        <f>LEFT(R380, FIND("/", R380) - 1)</f>
        <v>film &amp; video</v>
      </c>
      <c r="T380" t="str">
        <f>RIGHT(R380, LEN(R380) - FIND("/", R380))</f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>(E381/D381)*100</f>
        <v>40.444444444444443</v>
      </c>
      <c r="G381" t="s">
        <v>14</v>
      </c>
      <c r="H381">
        <v>44</v>
      </c>
      <c r="I381" s="7">
        <f>IF(H381=0,"0",E381/H381)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>(((L381/60)/60)/24)+DATE(1970,1,1)</f>
        <v>40843.208333333336</v>
      </c>
      <c r="O381" s="10">
        <f>(((M381/60)/60)/24)+DATE(1970,1,1)</f>
        <v>40857.25</v>
      </c>
      <c r="P381" t="b">
        <v>0</v>
      </c>
      <c r="Q381" t="b">
        <v>0</v>
      </c>
      <c r="R381" t="s">
        <v>33</v>
      </c>
      <c r="S381" t="str">
        <f>LEFT(R381, FIND("/", R381) - 1)</f>
        <v>theater</v>
      </c>
      <c r="T381" t="str">
        <f>RIGHT(R381, LEN(R381) - FIND("/", R381))</f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>(E382/D382)*100</f>
        <v>160.32</v>
      </c>
      <c r="G382" t="s">
        <v>20</v>
      </c>
      <c r="H382">
        <v>84</v>
      </c>
      <c r="I382" s="7">
        <f>IF(H382=0,"0",E382/H382)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>(((L382/60)/60)/24)+DATE(1970,1,1)</f>
        <v>41448.208333333336</v>
      </c>
      <c r="O382" s="10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>
        <f>LEFT(R382, FIND("/", R382) - 1)</f>
        <v>theater</v>
      </c>
      <c r="T382" t="str">
        <f>RIGHT(R382, LEN(R382) - FIND("/", R382))</f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>(E383/D383)*100</f>
        <v>183.9433962264151</v>
      </c>
      <c r="G383" t="s">
        <v>20</v>
      </c>
      <c r="H383">
        <v>155</v>
      </c>
      <c r="I383" s="7">
        <f>IF(H383=0,"0",E383/H383)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>(((L383/60)/60)/24)+DATE(1970,1,1)</f>
        <v>42163.208333333328</v>
      </c>
      <c r="O383" s="10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>
        <f>LEFT(R383, FIND("/", R383) - 1)</f>
        <v>theater</v>
      </c>
      <c r="T383" t="str">
        <f>RIGHT(R383, LEN(R383) - FIND("/", R383))</f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>(E384/D384)*100</f>
        <v>63.769230769230766</v>
      </c>
      <c r="G384" t="s">
        <v>14</v>
      </c>
      <c r="H384">
        <v>67</v>
      </c>
      <c r="I384" s="7">
        <f>IF(H384=0,"0",E384/H384)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>(((L384/60)/60)/24)+DATE(1970,1,1)</f>
        <v>43024.208333333328</v>
      </c>
      <c r="O384" s="10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>
        <f>LEFT(R384, FIND("/", R384) - 1)</f>
        <v>photography</v>
      </c>
      <c r="T384" t="str">
        <f>RIGHT(R384, LEN(R384) - FIND("/", R384))</f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>(E385/D385)*100</f>
        <v>225.38095238095238</v>
      </c>
      <c r="G385" t="s">
        <v>20</v>
      </c>
      <c r="H385">
        <v>189</v>
      </c>
      <c r="I385" s="7">
        <f>IF(H385=0,"0",E385/H385)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>(((L385/60)/60)/24)+DATE(1970,1,1)</f>
        <v>43509.25</v>
      </c>
      <c r="O385" s="10">
        <f>(((M385/60)/60)/24)+DATE(1970,1,1)</f>
        <v>43515.25</v>
      </c>
      <c r="P385" t="b">
        <v>0</v>
      </c>
      <c r="Q385" t="b">
        <v>1</v>
      </c>
      <c r="R385" t="s">
        <v>17</v>
      </c>
      <c r="S385" t="str">
        <f>LEFT(R385, FIND("/", R385) - 1)</f>
        <v>food</v>
      </c>
      <c r="T385" t="str">
        <f>RIGHT(R385, LEN(R385) - FIND("/", R385))</f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>(E386/D386)*100</f>
        <v>172.00961538461539</v>
      </c>
      <c r="G386" t="s">
        <v>20</v>
      </c>
      <c r="H386">
        <v>4799</v>
      </c>
      <c r="I386" s="7">
        <f>IF(H386=0,"0",E386/H386)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>(((L386/60)/60)/24)+DATE(1970,1,1)</f>
        <v>42776.25</v>
      </c>
      <c r="O386" s="10">
        <f>(((M386/60)/60)/24)+DATE(1970,1,1)</f>
        <v>42803.25</v>
      </c>
      <c r="P386" t="b">
        <v>1</v>
      </c>
      <c r="Q386" t="b">
        <v>1</v>
      </c>
      <c r="R386" t="s">
        <v>42</v>
      </c>
      <c r="S386" t="str">
        <f>LEFT(R386, FIND("/", R386) - 1)</f>
        <v>film &amp; video</v>
      </c>
      <c r="T386" t="str">
        <f>RIGHT(R386, LEN(R386) - FIND("/", R386))</f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>(E387/D387)*100</f>
        <v>146.16709511568124</v>
      </c>
      <c r="G387" t="s">
        <v>20</v>
      </c>
      <c r="H387">
        <v>1137</v>
      </c>
      <c r="I387" s="7">
        <f>IF(H387=0,"0",E387/H387)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>(((L387/60)/60)/24)+DATE(1970,1,1)</f>
        <v>43553.208333333328</v>
      </c>
      <c r="O387" s="10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>LEFT(R387, FIND("/", R387) - 1)</f>
        <v>publishing</v>
      </c>
      <c r="T387" t="str">
        <f>RIGHT(R387, LEN(R387) - FIND("/", 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>(E388/D388)*100</f>
        <v>76.42361623616236</v>
      </c>
      <c r="G388" t="s">
        <v>14</v>
      </c>
      <c r="H388">
        <v>1068</v>
      </c>
      <c r="I388" s="7">
        <f>IF(H388=0,"0",E388/H388)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>(((L388/60)/60)/24)+DATE(1970,1,1)</f>
        <v>40355.208333333336</v>
      </c>
      <c r="O388" s="10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>
        <f>LEFT(R388, FIND("/", R388) - 1)</f>
        <v>theater</v>
      </c>
      <c r="T388" t="str">
        <f>RIGHT(R388, LEN(R388) - FIND("/", R388))</f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>(E389/D389)*100</f>
        <v>39.261467889908261</v>
      </c>
      <c r="G389" t="s">
        <v>14</v>
      </c>
      <c r="H389">
        <v>424</v>
      </c>
      <c r="I389" s="7">
        <f>IF(H389=0,"0",E389/H389)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>(((L389/60)/60)/24)+DATE(1970,1,1)</f>
        <v>41072.208333333336</v>
      </c>
      <c r="O389" s="10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>
        <f>LEFT(R389, FIND("/", R389) - 1)</f>
        <v>technology</v>
      </c>
      <c r="T389" t="str">
        <f>RIGHT(R389, LEN(R389) - FIND("/", R389))</f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>(E390/D390)*100</f>
        <v>11.270034843205574</v>
      </c>
      <c r="G390" t="s">
        <v>74</v>
      </c>
      <c r="H390">
        <v>145</v>
      </c>
      <c r="I390" s="7">
        <f>IF(H390=0,"0",E390/H390)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>(((L390/60)/60)/24)+DATE(1970,1,1)</f>
        <v>40912.25</v>
      </c>
      <c r="O390" s="10">
        <f>(((M390/60)/60)/24)+DATE(1970,1,1)</f>
        <v>40914.25</v>
      </c>
      <c r="P390" t="b">
        <v>0</v>
      </c>
      <c r="Q390" t="b">
        <v>0</v>
      </c>
      <c r="R390" t="s">
        <v>60</v>
      </c>
      <c r="S390" t="str">
        <f>LEFT(R390, FIND("/", R390) - 1)</f>
        <v>music</v>
      </c>
      <c r="T390" t="str">
        <f>RIGHT(R390, LEN(R390) - FIND("/", R390))</f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>(E391/D391)*100</f>
        <v>122.11084337349398</v>
      </c>
      <c r="G391" t="s">
        <v>20</v>
      </c>
      <c r="H391">
        <v>1152</v>
      </c>
      <c r="I391" s="7">
        <f>IF(H391=0,"0",E391/H391)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>(((L391/60)/60)/24)+DATE(1970,1,1)</f>
        <v>40479.208333333336</v>
      </c>
      <c r="O391" s="10">
        <f>(((M391/60)/60)/24)+DATE(1970,1,1)</f>
        <v>40506.25</v>
      </c>
      <c r="P391" t="b">
        <v>0</v>
      </c>
      <c r="Q391" t="b">
        <v>0</v>
      </c>
      <c r="R391" t="s">
        <v>33</v>
      </c>
      <c r="S391" t="str">
        <f>LEFT(R391, FIND("/", R391) - 1)</f>
        <v>theater</v>
      </c>
      <c r="T391" t="str">
        <f>RIGHT(R391, LEN(R391) - FIND("/", R391))</f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>(E392/D392)*100</f>
        <v>186.54166666666669</v>
      </c>
      <c r="G392" t="s">
        <v>20</v>
      </c>
      <c r="H392">
        <v>50</v>
      </c>
      <c r="I392" s="7">
        <f>IF(H392=0,"0",E392/H392)</f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>(((L392/60)/60)/24)+DATE(1970,1,1)</f>
        <v>41530.208333333336</v>
      </c>
      <c r="O392" s="10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>
        <f>LEFT(R392, FIND("/", R392) - 1)</f>
        <v>photography</v>
      </c>
      <c r="T392" t="str">
        <f>RIGHT(R392, LEN(R392) - FIND("/", R392))</f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>(E393/D393)*100</f>
        <v>7.2731788079470201</v>
      </c>
      <c r="G393" t="s">
        <v>14</v>
      </c>
      <c r="H393">
        <v>151</v>
      </c>
      <c r="I393" s="7">
        <f>IF(H393=0,"0",E393/H393)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>(((L393/60)/60)/24)+DATE(1970,1,1)</f>
        <v>41653.25</v>
      </c>
      <c r="O393" s="10">
        <f>(((M393/60)/60)/24)+DATE(1970,1,1)</f>
        <v>41655.25</v>
      </c>
      <c r="P393" t="b">
        <v>0</v>
      </c>
      <c r="Q393" t="b">
        <v>0</v>
      </c>
      <c r="R393" t="s">
        <v>68</v>
      </c>
      <c r="S393" t="str">
        <f>LEFT(R393, FIND("/", R393) - 1)</f>
        <v>publishing</v>
      </c>
      <c r="T393" t="str">
        <f>RIGHT(R393, LEN(R393) - FIND("/", R393))</f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>(E394/D394)*100</f>
        <v>65.642371234207957</v>
      </c>
      <c r="G394" t="s">
        <v>14</v>
      </c>
      <c r="H394">
        <v>1608</v>
      </c>
      <c r="I394" s="7">
        <f>IF(H394=0,"0",E394/H394)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>(((L394/60)/60)/24)+DATE(1970,1,1)</f>
        <v>40549.25</v>
      </c>
      <c r="O394" s="10">
        <f>(((M394/60)/60)/24)+DATE(1970,1,1)</f>
        <v>40551.25</v>
      </c>
      <c r="P394" t="b">
        <v>0</v>
      </c>
      <c r="Q394" t="b">
        <v>0</v>
      </c>
      <c r="R394" t="s">
        <v>65</v>
      </c>
      <c r="S394" t="str">
        <f>LEFT(R394, FIND("/", R394) - 1)</f>
        <v>technology</v>
      </c>
      <c r="T394" t="str">
        <f>RIGHT(R394, LEN(R394) - FIND("/", R394))</f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>(E395/D395)*100</f>
        <v>228.96178343949046</v>
      </c>
      <c r="G395" t="s">
        <v>20</v>
      </c>
      <c r="H395">
        <v>3059</v>
      </c>
      <c r="I395" s="7">
        <f>IF(H395=0,"0",E395/H395)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>(((L395/60)/60)/24)+DATE(1970,1,1)</f>
        <v>42933.208333333328</v>
      </c>
      <c r="O395" s="10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>
        <f>LEFT(R395, FIND("/", R395) - 1)</f>
        <v>music</v>
      </c>
      <c r="T395" t="str">
        <f>RIGHT(R395, LEN(R395) - FIND("/", R395))</f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>(E396/D396)*100</f>
        <v>469.37499999999994</v>
      </c>
      <c r="G396" t="s">
        <v>20</v>
      </c>
      <c r="H396">
        <v>34</v>
      </c>
      <c r="I396" s="7">
        <f>IF(H396=0,"0",E396/H396)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>(((L396/60)/60)/24)+DATE(1970,1,1)</f>
        <v>41484.208333333336</v>
      </c>
      <c r="O396" s="10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>
        <f>LEFT(R396, FIND("/", R396) - 1)</f>
        <v>film &amp; video</v>
      </c>
      <c r="T396" t="str">
        <f>RIGHT(R396, LEN(R396) - FIND("/", R396))</f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>(E397/D397)*100</f>
        <v>130.11267605633802</v>
      </c>
      <c r="G397" t="s">
        <v>20</v>
      </c>
      <c r="H397">
        <v>220</v>
      </c>
      <c r="I397" s="7">
        <f>IF(H397=0,"0",E397/H397)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>(((L397/60)/60)/24)+DATE(1970,1,1)</f>
        <v>40885.25</v>
      </c>
      <c r="O397" s="10">
        <f>(((M397/60)/60)/24)+DATE(1970,1,1)</f>
        <v>40886.25</v>
      </c>
      <c r="P397" t="b">
        <v>1</v>
      </c>
      <c r="Q397" t="b">
        <v>0</v>
      </c>
      <c r="R397" t="s">
        <v>33</v>
      </c>
      <c r="S397" t="str">
        <f>LEFT(R397, FIND("/", R397) - 1)</f>
        <v>theater</v>
      </c>
      <c r="T397" t="str">
        <f>RIGHT(R397, LEN(R397) - FIND("/", R397))</f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>(E398/D398)*100</f>
        <v>167.05422993492408</v>
      </c>
      <c r="G398" t="s">
        <v>20</v>
      </c>
      <c r="H398">
        <v>1604</v>
      </c>
      <c r="I398" s="7">
        <f>IF(H398=0,"0",E398/H398)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>(((L398/60)/60)/24)+DATE(1970,1,1)</f>
        <v>43378.208333333328</v>
      </c>
      <c r="O398" s="10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>
        <f>LEFT(R398, FIND("/", R398) - 1)</f>
        <v>film &amp; video</v>
      </c>
      <c r="T398" t="str">
        <f>RIGHT(R398, LEN(R398) - FIND("/", R398))</f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>(E399/D399)*100</f>
        <v>173.8641975308642</v>
      </c>
      <c r="G399" t="s">
        <v>20</v>
      </c>
      <c r="H399">
        <v>454</v>
      </c>
      <c r="I399" s="7">
        <f>IF(H399=0,"0",E399/H399)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>(((L399/60)/60)/24)+DATE(1970,1,1)</f>
        <v>41417.208333333336</v>
      </c>
      <c r="O399" s="10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>
        <f>LEFT(R399, FIND("/", R399) - 1)</f>
        <v>music</v>
      </c>
      <c r="T399" t="str">
        <f>RIGHT(R399, LEN(R399) - FIND("/", R399))</f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>(E400/D400)*100</f>
        <v>717.76470588235293</v>
      </c>
      <c r="G400" t="s">
        <v>20</v>
      </c>
      <c r="H400">
        <v>123</v>
      </c>
      <c r="I400" s="7">
        <f>IF(H400=0,"0",E400/H400)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>(((L400/60)/60)/24)+DATE(1970,1,1)</f>
        <v>43228.208333333328</v>
      </c>
      <c r="O400" s="10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>
        <f>LEFT(R400, FIND("/", R400) - 1)</f>
        <v>film &amp; video</v>
      </c>
      <c r="T400" t="str">
        <f>RIGHT(R400, LEN(R400) - FIND("/", R400))</f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>(E401/D401)*100</f>
        <v>63.850976361767728</v>
      </c>
      <c r="G401" t="s">
        <v>14</v>
      </c>
      <c r="H401">
        <v>941</v>
      </c>
      <c r="I401" s="7">
        <f>IF(H401=0,"0",E401/H401)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>(((L401/60)/60)/24)+DATE(1970,1,1)</f>
        <v>40576.25</v>
      </c>
      <c r="O401" s="10">
        <f>(((M401/60)/60)/24)+DATE(1970,1,1)</f>
        <v>40583.25</v>
      </c>
      <c r="P401" t="b">
        <v>0</v>
      </c>
      <c r="Q401" t="b">
        <v>0</v>
      </c>
      <c r="R401" t="s">
        <v>60</v>
      </c>
      <c r="S401" t="str">
        <f>LEFT(R401, FIND("/", R401) - 1)</f>
        <v>music</v>
      </c>
      <c r="T401" t="str">
        <f>RIGHT(R401, LEN(R401) - FIND("/", R401))</f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>(E402/D402)*100</f>
        <v>2</v>
      </c>
      <c r="G402" t="s">
        <v>14</v>
      </c>
      <c r="H402">
        <v>1</v>
      </c>
      <c r="I402" s="7">
        <f>IF(H402=0,"0",E402/H402)</f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>(((L402/60)/60)/24)+DATE(1970,1,1)</f>
        <v>41502.208333333336</v>
      </c>
      <c r="O402" s="10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>
        <f>LEFT(R402, FIND("/", R402) - 1)</f>
        <v>photography</v>
      </c>
      <c r="T402" t="str">
        <f>RIGHT(R402, LEN(R402) - FIND("/", R402))</f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>(E403/D403)*100</f>
        <v>1530.2222222222222</v>
      </c>
      <c r="G403" t="s">
        <v>20</v>
      </c>
      <c r="H403">
        <v>299</v>
      </c>
      <c r="I403" s="7">
        <f>IF(H403=0,"0",E403/H403)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>(((L403/60)/60)/24)+DATE(1970,1,1)</f>
        <v>43765.208333333328</v>
      </c>
      <c r="O403" s="10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>
        <f>LEFT(R403, FIND("/", R403) - 1)</f>
        <v>theater</v>
      </c>
      <c r="T403" t="str">
        <f>RIGHT(R403, LEN(R403) - FIND("/", R403))</f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>(E404/D404)*100</f>
        <v>40.356164383561641</v>
      </c>
      <c r="G404" t="s">
        <v>14</v>
      </c>
      <c r="H404">
        <v>40</v>
      </c>
      <c r="I404" s="7">
        <f>IF(H404=0,"0",E404/H404)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>(((L404/60)/60)/24)+DATE(1970,1,1)</f>
        <v>40914.25</v>
      </c>
      <c r="O404" s="10">
        <f>(((M404/60)/60)/24)+DATE(1970,1,1)</f>
        <v>40961.25</v>
      </c>
      <c r="P404" t="b">
        <v>0</v>
      </c>
      <c r="Q404" t="b">
        <v>1</v>
      </c>
      <c r="R404" t="s">
        <v>100</v>
      </c>
      <c r="S404" t="str">
        <f>LEFT(R404, FIND("/", R404) - 1)</f>
        <v>film &amp; video</v>
      </c>
      <c r="T404" t="str">
        <f>RIGHT(R404, LEN(R404) - FIND("/", R404))</f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>(E405/D405)*100</f>
        <v>86.220633299284984</v>
      </c>
      <c r="G405" t="s">
        <v>14</v>
      </c>
      <c r="H405">
        <v>3015</v>
      </c>
      <c r="I405" s="7">
        <f>IF(H405=0,"0",E405/H405)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>(((L405/60)/60)/24)+DATE(1970,1,1)</f>
        <v>40310.208333333336</v>
      </c>
      <c r="O405" s="10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>
        <f>LEFT(R405, FIND("/", R405) - 1)</f>
        <v>theater</v>
      </c>
      <c r="T405" t="str">
        <f>RIGHT(R405, LEN(R405) - FIND("/", R405))</f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>(E406/D406)*100</f>
        <v>315.58486707566465</v>
      </c>
      <c r="G406" t="s">
        <v>20</v>
      </c>
      <c r="H406">
        <v>2237</v>
      </c>
      <c r="I406" s="7">
        <f>IF(H406=0,"0",E406/H406)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>(((L406/60)/60)/24)+DATE(1970,1,1)</f>
        <v>43053.25</v>
      </c>
      <c r="O406" s="10">
        <f>(((M406/60)/60)/24)+DATE(1970,1,1)</f>
        <v>43056.25</v>
      </c>
      <c r="P406" t="b">
        <v>0</v>
      </c>
      <c r="Q406" t="b">
        <v>0</v>
      </c>
      <c r="R406" t="s">
        <v>33</v>
      </c>
      <c r="S406" t="str">
        <f>LEFT(R406, FIND("/", R406) - 1)</f>
        <v>theater</v>
      </c>
      <c r="T406" t="str">
        <f>RIGHT(R406, LEN(R406) - FIND("/", R406))</f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>(E407/D407)*100</f>
        <v>89.618243243243242</v>
      </c>
      <c r="G407" t="s">
        <v>14</v>
      </c>
      <c r="H407">
        <v>435</v>
      </c>
      <c r="I407" s="7">
        <f>IF(H407=0,"0",E407/H407)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>(((L407/60)/60)/24)+DATE(1970,1,1)</f>
        <v>43255.208333333328</v>
      </c>
      <c r="O407" s="10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>
        <f>LEFT(R407, FIND("/", R407) - 1)</f>
        <v>theater</v>
      </c>
      <c r="T407" t="str">
        <f>RIGHT(R407, LEN(R407) - FIND("/", R407))</f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>(E408/D408)*100</f>
        <v>182.14503816793894</v>
      </c>
      <c r="G408" t="s">
        <v>20</v>
      </c>
      <c r="H408">
        <v>645</v>
      </c>
      <c r="I408" s="7">
        <f>IF(H408=0,"0",E408/H408)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>(((L408/60)/60)/24)+DATE(1970,1,1)</f>
        <v>41304.25</v>
      </c>
      <c r="O408" s="10">
        <f>(((M408/60)/60)/24)+DATE(1970,1,1)</f>
        <v>41316.25</v>
      </c>
      <c r="P408" t="b">
        <v>1</v>
      </c>
      <c r="Q408" t="b">
        <v>0</v>
      </c>
      <c r="R408" t="s">
        <v>42</v>
      </c>
      <c r="S408" t="str">
        <f>LEFT(R408, FIND("/", R408) - 1)</f>
        <v>film &amp; video</v>
      </c>
      <c r="T408" t="str">
        <f>RIGHT(R408, LEN(R408) - FIND("/", R408))</f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>(E409/D409)*100</f>
        <v>355.88235294117646</v>
      </c>
      <c r="G409" t="s">
        <v>20</v>
      </c>
      <c r="H409">
        <v>484</v>
      </c>
      <c r="I409" s="7">
        <f>IF(H409=0,"0",E409/H409)</f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>(((L409/60)/60)/24)+DATE(1970,1,1)</f>
        <v>43751.208333333328</v>
      </c>
      <c r="O409" s="10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>
        <f>LEFT(R409, FIND("/", R409) - 1)</f>
        <v>theater</v>
      </c>
      <c r="T409" t="str">
        <f>RIGHT(R409, LEN(R409) - FIND("/", R409))</f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>(E410/D410)*100</f>
        <v>131.83695652173913</v>
      </c>
      <c r="G410" t="s">
        <v>20</v>
      </c>
      <c r="H410">
        <v>154</v>
      </c>
      <c r="I410" s="7">
        <f>IF(H410=0,"0",E410/H410)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>(((L410/60)/60)/24)+DATE(1970,1,1)</f>
        <v>42541.208333333328</v>
      </c>
      <c r="O410" s="10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>
        <f>LEFT(R410, FIND("/", R410) - 1)</f>
        <v>film &amp; video</v>
      </c>
      <c r="T410" t="str">
        <f>RIGHT(R410, LEN(R410) - FIND("/", R410))</f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>(E411/D411)*100</f>
        <v>46.315634218289084</v>
      </c>
      <c r="G411" t="s">
        <v>14</v>
      </c>
      <c r="H411">
        <v>714</v>
      </c>
      <c r="I411" s="7">
        <f>IF(H411=0,"0",E411/H411)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>(((L411/60)/60)/24)+DATE(1970,1,1)</f>
        <v>42843.208333333328</v>
      </c>
      <c r="O411" s="10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>
        <f>LEFT(R411, FIND("/", R411) - 1)</f>
        <v>music</v>
      </c>
      <c r="T411" t="str">
        <f>RIGHT(R411, LEN(R411) - FIND("/", R411))</f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>(E412/D412)*100</f>
        <v>36.132726089785294</v>
      </c>
      <c r="G412" t="s">
        <v>47</v>
      </c>
      <c r="H412">
        <v>1111</v>
      </c>
      <c r="I412" s="7">
        <f>IF(H412=0,"0",E412/H412)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>(((L412/60)/60)/24)+DATE(1970,1,1)</f>
        <v>42122.208333333328</v>
      </c>
      <c r="O412" s="10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>
        <f>LEFT(R412, FIND("/", R412) - 1)</f>
        <v>games</v>
      </c>
      <c r="T412" t="str">
        <f>RIGHT(R412, LEN(R412) - FIND("/", R412))</f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>(E413/D413)*100</f>
        <v>104.62820512820512</v>
      </c>
      <c r="G413" t="s">
        <v>20</v>
      </c>
      <c r="H413">
        <v>82</v>
      </c>
      <c r="I413" s="7">
        <f>IF(H413=0,"0",E413/H413)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>(((L413/60)/60)/24)+DATE(1970,1,1)</f>
        <v>42884.208333333328</v>
      </c>
      <c r="O413" s="10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>
        <f>LEFT(R413, FIND("/", R413) - 1)</f>
        <v>theater</v>
      </c>
      <c r="T413" t="str">
        <f>RIGHT(R413, LEN(R413) - FIND("/", R413))</f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>(E414/D414)*100</f>
        <v>668.85714285714289</v>
      </c>
      <c r="G414" t="s">
        <v>20</v>
      </c>
      <c r="H414">
        <v>134</v>
      </c>
      <c r="I414" s="7">
        <f>IF(H414=0,"0",E414/H414)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>(((L414/60)/60)/24)+DATE(1970,1,1)</f>
        <v>41642.25</v>
      </c>
      <c r="O414" s="10">
        <f>(((M414/60)/60)/24)+DATE(1970,1,1)</f>
        <v>41652.25</v>
      </c>
      <c r="P414" t="b">
        <v>0</v>
      </c>
      <c r="Q414" t="b">
        <v>0</v>
      </c>
      <c r="R414" t="s">
        <v>119</v>
      </c>
      <c r="S414" t="str">
        <f>LEFT(R414, FIND("/", R414) - 1)</f>
        <v>publishing</v>
      </c>
      <c r="T414" t="str">
        <f>RIGHT(R414, LEN(R414) - FIND("/", R414))</f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>(E415/D415)*100</f>
        <v>62.072823218997364</v>
      </c>
      <c r="G415" t="s">
        <v>47</v>
      </c>
      <c r="H415">
        <v>1089</v>
      </c>
      <c r="I415" s="7">
        <f>IF(H415=0,"0",E415/H415)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>(((L415/60)/60)/24)+DATE(1970,1,1)</f>
        <v>43431.25</v>
      </c>
      <c r="O415" s="10">
        <f>(((M415/60)/60)/24)+DATE(1970,1,1)</f>
        <v>43458.25</v>
      </c>
      <c r="P415" t="b">
        <v>0</v>
      </c>
      <c r="Q415" t="b">
        <v>0</v>
      </c>
      <c r="R415" t="s">
        <v>71</v>
      </c>
      <c r="S415" t="str">
        <f>LEFT(R415, FIND("/", R415) - 1)</f>
        <v>film &amp; video</v>
      </c>
      <c r="T415" t="str">
        <f>RIGHT(R415, LEN(R415) - FIND("/", R415))</f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>(E416/D416)*100</f>
        <v>84.699787460148784</v>
      </c>
      <c r="G416" t="s">
        <v>14</v>
      </c>
      <c r="H416">
        <v>5497</v>
      </c>
      <c r="I416" s="7">
        <f>IF(H416=0,"0",E416/H416)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>(((L416/60)/60)/24)+DATE(1970,1,1)</f>
        <v>40288.208333333336</v>
      </c>
      <c r="O416" s="10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>
        <f>LEFT(R416, FIND("/", R416) - 1)</f>
        <v>food</v>
      </c>
      <c r="T416" t="str">
        <f>RIGHT(R416, LEN(R416) - FIND("/", R416))</f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>(E417/D417)*100</f>
        <v>11.059030837004405</v>
      </c>
      <c r="G417" t="s">
        <v>14</v>
      </c>
      <c r="H417">
        <v>418</v>
      </c>
      <c r="I417" s="7">
        <f>IF(H417=0,"0",E417/H417)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>(((L417/60)/60)/24)+DATE(1970,1,1)</f>
        <v>40921.25</v>
      </c>
      <c r="O417" s="10">
        <f>(((M417/60)/60)/24)+DATE(1970,1,1)</f>
        <v>40938.25</v>
      </c>
      <c r="P417" t="b">
        <v>0</v>
      </c>
      <c r="Q417" t="b">
        <v>0</v>
      </c>
      <c r="R417" t="s">
        <v>33</v>
      </c>
      <c r="S417" t="str">
        <f>LEFT(R417, FIND("/", R417) - 1)</f>
        <v>theater</v>
      </c>
      <c r="T417" t="str">
        <f>RIGHT(R417, LEN(R417) - FIND("/", R417))</f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>(E418/D418)*100</f>
        <v>43.838781575037146</v>
      </c>
      <c r="G418" t="s">
        <v>14</v>
      </c>
      <c r="H418">
        <v>1439</v>
      </c>
      <c r="I418" s="7">
        <f>IF(H418=0,"0",E418/H418)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>(((L418/60)/60)/24)+DATE(1970,1,1)</f>
        <v>40560.25</v>
      </c>
      <c r="O418" s="10">
        <f>(((M418/60)/60)/24)+DATE(1970,1,1)</f>
        <v>40569.25</v>
      </c>
      <c r="P418" t="b">
        <v>0</v>
      </c>
      <c r="Q418" t="b">
        <v>1</v>
      </c>
      <c r="R418" t="s">
        <v>42</v>
      </c>
      <c r="S418" t="str">
        <f>LEFT(R418, FIND("/", R418) - 1)</f>
        <v>film &amp; video</v>
      </c>
      <c r="T418" t="str">
        <f>RIGHT(R418, LEN(R418) - FIND("/", R418))</f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>(E419/D419)*100</f>
        <v>55.470588235294116</v>
      </c>
      <c r="G419" t="s">
        <v>14</v>
      </c>
      <c r="H419">
        <v>15</v>
      </c>
      <c r="I419" s="7">
        <f>IF(H419=0,"0",E419/H419)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>(((L419/60)/60)/24)+DATE(1970,1,1)</f>
        <v>43407.208333333328</v>
      </c>
      <c r="O419" s="10">
        <f>(((M419/60)/60)/24)+DATE(1970,1,1)</f>
        <v>43431.25</v>
      </c>
      <c r="P419" t="b">
        <v>0</v>
      </c>
      <c r="Q419" t="b">
        <v>0</v>
      </c>
      <c r="R419" t="s">
        <v>33</v>
      </c>
      <c r="S419" t="str">
        <f>LEFT(R419, FIND("/", R419) - 1)</f>
        <v>theater</v>
      </c>
      <c r="T419" t="str">
        <f>RIGHT(R419, LEN(R419) - FIND("/", R419))</f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>(E420/D420)*100</f>
        <v>57.399511301160658</v>
      </c>
      <c r="G420" t="s">
        <v>14</v>
      </c>
      <c r="H420">
        <v>1999</v>
      </c>
      <c r="I420" s="7">
        <f>IF(H420=0,"0",E420/H420)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>(((L420/60)/60)/24)+DATE(1970,1,1)</f>
        <v>41035.208333333336</v>
      </c>
      <c r="O420" s="10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>
        <f>LEFT(R420, FIND("/", R420) - 1)</f>
        <v>film &amp; video</v>
      </c>
      <c r="T420" t="str">
        <f>RIGHT(R420, LEN(R420) - FIND("/", R420))</f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>(E421/D421)*100</f>
        <v>123.43497363796135</v>
      </c>
      <c r="G421" t="s">
        <v>20</v>
      </c>
      <c r="H421">
        <v>5203</v>
      </c>
      <c r="I421" s="7">
        <f>IF(H421=0,"0",E421/H421)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>(((L421/60)/60)/24)+DATE(1970,1,1)</f>
        <v>40899.25</v>
      </c>
      <c r="O421" s="10">
        <f>(((M421/60)/60)/24)+DATE(1970,1,1)</f>
        <v>40905.25</v>
      </c>
      <c r="P421" t="b">
        <v>0</v>
      </c>
      <c r="Q421" t="b">
        <v>0</v>
      </c>
      <c r="R421" t="s">
        <v>28</v>
      </c>
      <c r="S421" t="str">
        <f>LEFT(R421, FIND("/", R421) - 1)</f>
        <v>technology</v>
      </c>
      <c r="T421" t="str">
        <f>RIGHT(R421, LEN(R421) - FIND("/", R421))</f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>(E422/D422)*100</f>
        <v>128.46</v>
      </c>
      <c r="G422" t="s">
        <v>20</v>
      </c>
      <c r="H422">
        <v>94</v>
      </c>
      <c r="I422" s="7">
        <f>IF(H422=0,"0",E422/H422)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>(((L422/60)/60)/24)+DATE(1970,1,1)</f>
        <v>42911.208333333328</v>
      </c>
      <c r="O422" s="10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>
        <f>LEFT(R422, FIND("/", R422) - 1)</f>
        <v>theater</v>
      </c>
      <c r="T422" t="str">
        <f>RIGHT(R422, LEN(R422) - FIND("/", R422))</f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>(E423/D423)*100</f>
        <v>63.989361702127653</v>
      </c>
      <c r="G423" t="s">
        <v>14</v>
      </c>
      <c r="H423">
        <v>118</v>
      </c>
      <c r="I423" s="7">
        <f>IF(H423=0,"0",E423/H423)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>(((L423/60)/60)/24)+DATE(1970,1,1)</f>
        <v>42915.208333333328</v>
      </c>
      <c r="O423" s="10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>
        <f>LEFT(R423, FIND("/", R423) - 1)</f>
        <v>technology</v>
      </c>
      <c r="T423" t="str">
        <f>RIGHT(R423, LEN(R423) - FIND("/", R423))</f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>(E424/D424)*100</f>
        <v>127.29885057471265</v>
      </c>
      <c r="G424" t="s">
        <v>20</v>
      </c>
      <c r="H424">
        <v>205</v>
      </c>
      <c r="I424" s="7">
        <f>IF(H424=0,"0",E424/H424)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>(((L424/60)/60)/24)+DATE(1970,1,1)</f>
        <v>40285.208333333336</v>
      </c>
      <c r="O424" s="10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>
        <f>LEFT(R424, FIND("/", R424) - 1)</f>
        <v>theater</v>
      </c>
      <c r="T424" t="str">
        <f>RIGHT(R424, LEN(R424) - FIND("/", R424))</f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>(E425/D425)*100</f>
        <v>10.638024357239512</v>
      </c>
      <c r="G425" t="s">
        <v>14</v>
      </c>
      <c r="H425">
        <v>162</v>
      </c>
      <c r="I425" s="7">
        <f>IF(H425=0,"0",E425/H425)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>(((L425/60)/60)/24)+DATE(1970,1,1)</f>
        <v>40808.208333333336</v>
      </c>
      <c r="O425" s="10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>
        <f>LEFT(R425, FIND("/", R425) - 1)</f>
        <v>food</v>
      </c>
      <c r="T425" t="str">
        <f>RIGHT(R425, LEN(R425) - FIND("/", R425))</f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>(E426/D426)*100</f>
        <v>40.470588235294116</v>
      </c>
      <c r="G426" t="s">
        <v>14</v>
      </c>
      <c r="H426">
        <v>83</v>
      </c>
      <c r="I426" s="7">
        <f>IF(H426=0,"0",E426/H426)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>(((L426/60)/60)/24)+DATE(1970,1,1)</f>
        <v>43208.208333333328</v>
      </c>
      <c r="O426" s="10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>
        <f>LEFT(R426, FIND("/", R426) - 1)</f>
        <v>music</v>
      </c>
      <c r="T426" t="str">
        <f>RIGHT(R426, LEN(R426) - FIND("/", R426))</f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>(E427/D427)*100</f>
        <v>287.66666666666663</v>
      </c>
      <c r="G427" t="s">
        <v>20</v>
      </c>
      <c r="H427">
        <v>92</v>
      </c>
      <c r="I427" s="7">
        <f>IF(H427=0,"0",E427/H427)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>(((L427/60)/60)/24)+DATE(1970,1,1)</f>
        <v>42213.208333333328</v>
      </c>
      <c r="O427" s="10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>
        <f>LEFT(R427, FIND("/", R427) - 1)</f>
        <v>photography</v>
      </c>
      <c r="T427" t="str">
        <f>RIGHT(R427, LEN(R427) - FIND("/", R427))</f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>(E428/D428)*100</f>
        <v>572.94444444444446</v>
      </c>
      <c r="G428" t="s">
        <v>20</v>
      </c>
      <c r="H428">
        <v>219</v>
      </c>
      <c r="I428" s="7">
        <f>IF(H428=0,"0",E428/H428)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>(((L428/60)/60)/24)+DATE(1970,1,1)</f>
        <v>41332.25</v>
      </c>
      <c r="O428" s="10">
        <f>(((M428/60)/60)/24)+DATE(1970,1,1)</f>
        <v>41339.25</v>
      </c>
      <c r="P428" t="b">
        <v>0</v>
      </c>
      <c r="Q428" t="b">
        <v>0</v>
      </c>
      <c r="R428" t="s">
        <v>33</v>
      </c>
      <c r="S428" t="str">
        <f>LEFT(R428, FIND("/", R428) - 1)</f>
        <v>theater</v>
      </c>
      <c r="T428" t="str">
        <f>RIGHT(R428, LEN(R428) - FIND("/", R428))</f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>(E429/D429)*100</f>
        <v>112.90429799426933</v>
      </c>
      <c r="G429" t="s">
        <v>20</v>
      </c>
      <c r="H429">
        <v>2526</v>
      </c>
      <c r="I429" s="7">
        <f>IF(H429=0,"0",E429/H429)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>(((L429/60)/60)/24)+DATE(1970,1,1)</f>
        <v>41895.208333333336</v>
      </c>
      <c r="O429" s="10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>
        <f>LEFT(R429, FIND("/", R429) - 1)</f>
        <v>theater</v>
      </c>
      <c r="T429" t="str">
        <f>RIGHT(R429, LEN(R429) - FIND("/", R429))</f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>(E430/D430)*100</f>
        <v>46.387573964497044</v>
      </c>
      <c r="G430" t="s">
        <v>14</v>
      </c>
      <c r="H430">
        <v>747</v>
      </c>
      <c r="I430" s="7">
        <f>IF(H430=0,"0",E430/H430)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>(((L430/60)/60)/24)+DATE(1970,1,1)</f>
        <v>40585.25</v>
      </c>
      <c r="O430" s="10">
        <f>(((M430/60)/60)/24)+DATE(1970,1,1)</f>
        <v>40592.25</v>
      </c>
      <c r="P430" t="b">
        <v>0</v>
      </c>
      <c r="Q430" t="b">
        <v>0</v>
      </c>
      <c r="R430" t="s">
        <v>71</v>
      </c>
      <c r="S430" t="str">
        <f>LEFT(R430, FIND("/", R430) - 1)</f>
        <v>film &amp; video</v>
      </c>
      <c r="T430" t="str">
        <f>RIGHT(R430, LEN(R430) - FIND("/", R430))</f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>(E431/D431)*100</f>
        <v>90.675916230366497</v>
      </c>
      <c r="G431" t="s">
        <v>74</v>
      </c>
      <c r="H431">
        <v>2138</v>
      </c>
      <c r="I431" s="7">
        <f>IF(H431=0,"0",E431/H431)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>(((L431/60)/60)/24)+DATE(1970,1,1)</f>
        <v>41680.25</v>
      </c>
      <c r="O431" s="10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>
        <f>LEFT(R431, FIND("/", R431) - 1)</f>
        <v>photography</v>
      </c>
      <c r="T431" t="str">
        <f>RIGHT(R431, LEN(R431) - FIND("/", R431))</f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>(E432/D432)*100</f>
        <v>67.740740740740748</v>
      </c>
      <c r="G432" t="s">
        <v>14</v>
      </c>
      <c r="H432">
        <v>84</v>
      </c>
      <c r="I432" s="7">
        <f>IF(H432=0,"0",E432/H432)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>(((L432/60)/60)/24)+DATE(1970,1,1)</f>
        <v>43737.208333333328</v>
      </c>
      <c r="O432" s="10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>
        <f>LEFT(R432, FIND("/", R432) - 1)</f>
        <v>theater</v>
      </c>
      <c r="T432" t="str">
        <f>RIGHT(R432, LEN(R432) - FIND("/", R432))</f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>(E433/D433)*100</f>
        <v>192.49019607843135</v>
      </c>
      <c r="G433" t="s">
        <v>20</v>
      </c>
      <c r="H433">
        <v>94</v>
      </c>
      <c r="I433" s="7">
        <f>IF(H433=0,"0",E433/H433)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>(((L433/60)/60)/24)+DATE(1970,1,1)</f>
        <v>43273.208333333328</v>
      </c>
      <c r="O433" s="10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>
        <f>LEFT(R433, FIND("/", R433) - 1)</f>
        <v>theater</v>
      </c>
      <c r="T433" t="str">
        <f>RIGHT(R433, LEN(R433) - FIND("/", R433))</f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>(E434/D434)*100</f>
        <v>82.714285714285722</v>
      </c>
      <c r="G434" t="s">
        <v>14</v>
      </c>
      <c r="H434">
        <v>91</v>
      </c>
      <c r="I434" s="7">
        <f>IF(H434=0,"0",E434/H434)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>(((L434/60)/60)/24)+DATE(1970,1,1)</f>
        <v>41761.208333333336</v>
      </c>
      <c r="O434" s="10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>
        <f>LEFT(R434, FIND("/", R434) - 1)</f>
        <v>theater</v>
      </c>
      <c r="T434" t="str">
        <f>RIGHT(R434, LEN(R434) - FIND("/", R434))</f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>(E435/D435)*100</f>
        <v>54.163920922570021</v>
      </c>
      <c r="G435" t="s">
        <v>14</v>
      </c>
      <c r="H435">
        <v>792</v>
      </c>
      <c r="I435" s="7">
        <f>IF(H435=0,"0",E435/H435)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>(((L435/60)/60)/24)+DATE(1970,1,1)</f>
        <v>41603.25</v>
      </c>
      <c r="O435" s="10">
        <f>(((M435/60)/60)/24)+DATE(1970,1,1)</f>
        <v>41619.25</v>
      </c>
      <c r="P435" t="b">
        <v>0</v>
      </c>
      <c r="Q435" t="b">
        <v>1</v>
      </c>
      <c r="R435" t="s">
        <v>42</v>
      </c>
      <c r="S435" t="str">
        <f>LEFT(R435, FIND("/", R435) - 1)</f>
        <v>film &amp; video</v>
      </c>
      <c r="T435" t="str">
        <f>RIGHT(R435, LEN(R435) - FIND("/", R435))</f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>(E436/D436)*100</f>
        <v>16.722222222222221</v>
      </c>
      <c r="G436" t="s">
        <v>74</v>
      </c>
      <c r="H436">
        <v>10</v>
      </c>
      <c r="I436" s="7">
        <f>IF(H436=0,"0",E436/H436)</f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>(((L436/60)/60)/24)+DATE(1970,1,1)</f>
        <v>42705.25</v>
      </c>
      <c r="O436" s="10">
        <f>(((M436/60)/60)/24)+DATE(1970,1,1)</f>
        <v>42719.25</v>
      </c>
      <c r="P436" t="b">
        <v>1</v>
      </c>
      <c r="Q436" t="b">
        <v>0</v>
      </c>
      <c r="R436" t="s">
        <v>33</v>
      </c>
      <c r="S436" t="str">
        <f>LEFT(R436, FIND("/", R436) - 1)</f>
        <v>theater</v>
      </c>
      <c r="T436" t="str">
        <f>RIGHT(R436, LEN(R436) - FIND("/", R436))</f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>(E437/D437)*100</f>
        <v>116.87664041994749</v>
      </c>
      <c r="G437" t="s">
        <v>20</v>
      </c>
      <c r="H437">
        <v>1713</v>
      </c>
      <c r="I437" s="7">
        <f>IF(H437=0,"0",E437/H437)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>(((L437/60)/60)/24)+DATE(1970,1,1)</f>
        <v>41988.25</v>
      </c>
      <c r="O437" s="10">
        <f>(((M437/60)/60)/24)+DATE(1970,1,1)</f>
        <v>42000.25</v>
      </c>
      <c r="P437" t="b">
        <v>0</v>
      </c>
      <c r="Q437" t="b">
        <v>1</v>
      </c>
      <c r="R437" t="s">
        <v>33</v>
      </c>
      <c r="S437" t="str">
        <f>LEFT(R437, FIND("/", R437) - 1)</f>
        <v>theater</v>
      </c>
      <c r="T437" t="str">
        <f>RIGHT(R437, LEN(R437) - FIND("/", R437))</f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>(E438/D438)*100</f>
        <v>1052.1538461538462</v>
      </c>
      <c r="G438" t="s">
        <v>20</v>
      </c>
      <c r="H438">
        <v>249</v>
      </c>
      <c r="I438" s="7">
        <f>IF(H438=0,"0",E438/H438)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>(((L438/60)/60)/24)+DATE(1970,1,1)</f>
        <v>43575.208333333328</v>
      </c>
      <c r="O438" s="10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>
        <f>LEFT(R438, FIND("/", R438) - 1)</f>
        <v>music</v>
      </c>
      <c r="T438" t="str">
        <f>RIGHT(R438, LEN(R438) - FIND("/", R438))</f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>(E439/D439)*100</f>
        <v>123.07407407407408</v>
      </c>
      <c r="G439" t="s">
        <v>20</v>
      </c>
      <c r="H439">
        <v>192</v>
      </c>
      <c r="I439" s="7">
        <f>IF(H439=0,"0",E439/H439)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>(((L439/60)/60)/24)+DATE(1970,1,1)</f>
        <v>42260.208333333328</v>
      </c>
      <c r="O439" s="10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>
        <f>LEFT(R439, FIND("/", R439) - 1)</f>
        <v>film &amp; video</v>
      </c>
      <c r="T439" t="str">
        <f>RIGHT(R439, LEN(R439) - FIND("/", R439))</f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>(E440/D440)*100</f>
        <v>178.63855421686748</v>
      </c>
      <c r="G440" t="s">
        <v>20</v>
      </c>
      <c r="H440">
        <v>247</v>
      </c>
      <c r="I440" s="7">
        <f>IF(H440=0,"0",E440/H440)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>(((L440/60)/60)/24)+DATE(1970,1,1)</f>
        <v>41337.25</v>
      </c>
      <c r="O440" s="10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>
        <f>LEFT(R440, FIND("/", R440) - 1)</f>
        <v>theater</v>
      </c>
      <c r="T440" t="str">
        <f>RIGHT(R440, LEN(R440) - FIND("/", R440))</f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>(E441/D441)*100</f>
        <v>355.28169014084506</v>
      </c>
      <c r="G441" t="s">
        <v>20</v>
      </c>
      <c r="H441">
        <v>2293</v>
      </c>
      <c r="I441" s="7">
        <f>IF(H441=0,"0",E441/H441)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>(((L441/60)/60)/24)+DATE(1970,1,1)</f>
        <v>42680.208333333328</v>
      </c>
      <c r="O441" s="10">
        <f>(((M441/60)/60)/24)+DATE(1970,1,1)</f>
        <v>42687.25</v>
      </c>
      <c r="P441" t="b">
        <v>0</v>
      </c>
      <c r="Q441" t="b">
        <v>0</v>
      </c>
      <c r="R441" t="s">
        <v>474</v>
      </c>
      <c r="S441" t="str">
        <f>LEFT(R441, FIND("/", R441) - 1)</f>
        <v>film &amp; video</v>
      </c>
      <c r="T441" t="str">
        <f>RIGHT(R441, LEN(R441) - FIND("/", R441))</f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>(E442/D442)*100</f>
        <v>161.90634146341463</v>
      </c>
      <c r="G442" t="s">
        <v>20</v>
      </c>
      <c r="H442">
        <v>3131</v>
      </c>
      <c r="I442" s="7">
        <f>IF(H442=0,"0",E442/H442)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>(((L442/60)/60)/24)+DATE(1970,1,1)</f>
        <v>42916.208333333328</v>
      </c>
      <c r="O442" s="10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>
        <f>LEFT(R442, FIND("/", R442) - 1)</f>
        <v>film &amp; video</v>
      </c>
      <c r="T442" t="str">
        <f>RIGHT(R442, LEN(R442) - FIND("/", R442))</f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>(E443/D443)*100</f>
        <v>24.914285714285715</v>
      </c>
      <c r="G443" t="s">
        <v>14</v>
      </c>
      <c r="H443">
        <v>32</v>
      </c>
      <c r="I443" s="7">
        <f>IF(H443=0,"0",E443/H443)</f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>(((L443/60)/60)/24)+DATE(1970,1,1)</f>
        <v>41025.208333333336</v>
      </c>
      <c r="O443" s="10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>
        <f>LEFT(R443, FIND("/", R443) - 1)</f>
        <v>technology</v>
      </c>
      <c r="T443" t="str">
        <f>RIGHT(R443, LEN(R443) - FIND("/", R443))</f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>(E444/D444)*100</f>
        <v>198.72222222222223</v>
      </c>
      <c r="G444" t="s">
        <v>20</v>
      </c>
      <c r="H444">
        <v>143</v>
      </c>
      <c r="I444" s="7">
        <f>IF(H444=0,"0",E444/H444)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>(((L444/60)/60)/24)+DATE(1970,1,1)</f>
        <v>42980.208333333328</v>
      </c>
      <c r="O444" s="10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>
        <f>LEFT(R444, FIND("/", R444) - 1)</f>
        <v>theater</v>
      </c>
      <c r="T444" t="str">
        <f>RIGHT(R444, LEN(R444) - FIND("/", R444))</f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>(E445/D445)*100</f>
        <v>34.752688172043008</v>
      </c>
      <c r="G445" t="s">
        <v>74</v>
      </c>
      <c r="H445">
        <v>90</v>
      </c>
      <c r="I445" s="7">
        <f>IF(H445=0,"0",E445/H445)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>(((L445/60)/60)/24)+DATE(1970,1,1)</f>
        <v>40451.208333333336</v>
      </c>
      <c r="O445" s="10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>
        <f>LEFT(R445, FIND("/", R445) - 1)</f>
        <v>theater</v>
      </c>
      <c r="T445" t="str">
        <f>RIGHT(R445, LEN(R445) - FIND("/", R445))</f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>(E446/D446)*100</f>
        <v>176.41935483870967</v>
      </c>
      <c r="G446" t="s">
        <v>20</v>
      </c>
      <c r="H446">
        <v>296</v>
      </c>
      <c r="I446" s="7">
        <f>IF(H446=0,"0",E446/H446)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>(((L446/60)/60)/24)+DATE(1970,1,1)</f>
        <v>40748.208333333336</v>
      </c>
      <c r="O446" s="10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>
        <f>LEFT(R446, FIND("/", R446) - 1)</f>
        <v>music</v>
      </c>
      <c r="T446" t="str">
        <f>RIGHT(R446, LEN(R446) - FIND("/", R446))</f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>(E447/D447)*100</f>
        <v>511.38095238095235</v>
      </c>
      <c r="G447" t="s">
        <v>20</v>
      </c>
      <c r="H447">
        <v>170</v>
      </c>
      <c r="I447" s="7">
        <f>IF(H447=0,"0",E447/H447)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>(((L447/60)/60)/24)+DATE(1970,1,1)</f>
        <v>40515.25</v>
      </c>
      <c r="O447" s="10">
        <f>(((M447/60)/60)/24)+DATE(1970,1,1)</f>
        <v>40536.25</v>
      </c>
      <c r="P447" t="b">
        <v>0</v>
      </c>
      <c r="Q447" t="b">
        <v>1</v>
      </c>
      <c r="R447" t="s">
        <v>33</v>
      </c>
      <c r="S447" t="str">
        <f>LEFT(R447, FIND("/", R447) - 1)</f>
        <v>theater</v>
      </c>
      <c r="T447" t="str">
        <f>RIGHT(R447, LEN(R447) - FIND("/", R447))</f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>(E448/D448)*100</f>
        <v>82.044117647058826</v>
      </c>
      <c r="G448" t="s">
        <v>14</v>
      </c>
      <c r="H448">
        <v>186</v>
      </c>
      <c r="I448" s="7">
        <f>IF(H448=0,"0",E448/H448)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>(((L448/60)/60)/24)+DATE(1970,1,1)</f>
        <v>41261.25</v>
      </c>
      <c r="O448" s="10">
        <f>(((M448/60)/60)/24)+DATE(1970,1,1)</f>
        <v>41263.25</v>
      </c>
      <c r="P448" t="b">
        <v>0</v>
      </c>
      <c r="Q448" t="b">
        <v>0</v>
      </c>
      <c r="R448" t="s">
        <v>65</v>
      </c>
      <c r="S448" t="str">
        <f>LEFT(R448, FIND("/", R448) - 1)</f>
        <v>technology</v>
      </c>
      <c r="T448" t="str">
        <f>RIGHT(R448, LEN(R448) - FIND("/", R448))</f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>(E449/D449)*100</f>
        <v>24.326030927835053</v>
      </c>
      <c r="G449" t="s">
        <v>74</v>
      </c>
      <c r="H449">
        <v>439</v>
      </c>
      <c r="I449" s="7">
        <f>IF(H449=0,"0",E449/H449)</f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>(((L449/60)/60)/24)+DATE(1970,1,1)</f>
        <v>43088.25</v>
      </c>
      <c r="O449" s="10">
        <f>(((M449/60)/60)/24)+DATE(1970,1,1)</f>
        <v>43104.25</v>
      </c>
      <c r="P449" t="b">
        <v>0</v>
      </c>
      <c r="Q449" t="b">
        <v>0</v>
      </c>
      <c r="R449" t="s">
        <v>269</v>
      </c>
      <c r="S449" t="str">
        <f>LEFT(R449, FIND("/", R449) - 1)</f>
        <v>film &amp; video</v>
      </c>
      <c r="T449" t="str">
        <f>RIGHT(R449, LEN(R449) - FIND("/", R449))</f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>(E450/D450)*100</f>
        <v>50.482758620689658</v>
      </c>
      <c r="G450" t="s">
        <v>14</v>
      </c>
      <c r="H450">
        <v>605</v>
      </c>
      <c r="I450" s="7">
        <f>IF(H450=0,"0",E450/H450)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>(((L450/60)/60)/24)+DATE(1970,1,1)</f>
        <v>41378.208333333336</v>
      </c>
      <c r="O450" s="10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>
        <f>LEFT(R450, FIND("/", R450) - 1)</f>
        <v>games</v>
      </c>
      <c r="T450" t="str">
        <f>RIGHT(R450, LEN(R450) - FIND("/", R450))</f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>(E451/D451)*100</f>
        <v>967</v>
      </c>
      <c r="G451" t="s">
        <v>20</v>
      </c>
      <c r="H451">
        <v>86</v>
      </c>
      <c r="I451" s="7">
        <f>IF(H451=0,"0",E451/H451)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>(((L451/60)/60)/24)+DATE(1970,1,1)</f>
        <v>43530.25</v>
      </c>
      <c r="O451" s="10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>LEFT(R451, FIND("/", R451) - 1)</f>
        <v>games</v>
      </c>
      <c r="T451" t="str">
        <f>RIGHT(R451, LEN(R451) - FIND("/", 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>(E452/D452)*100</f>
        <v>4</v>
      </c>
      <c r="G452" t="s">
        <v>14</v>
      </c>
      <c r="H452">
        <v>1</v>
      </c>
      <c r="I452" s="7">
        <f>IF(H452=0,"0",E452/H452)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>(((L452/60)/60)/24)+DATE(1970,1,1)</f>
        <v>43394.208333333328</v>
      </c>
      <c r="O452" s="10">
        <f>(((M452/60)/60)/24)+DATE(1970,1,1)</f>
        <v>43417.25</v>
      </c>
      <c r="P452" t="b">
        <v>0</v>
      </c>
      <c r="Q452" t="b">
        <v>0</v>
      </c>
      <c r="R452" t="s">
        <v>71</v>
      </c>
      <c r="S452" t="str">
        <f>LEFT(R452, FIND("/", R452) - 1)</f>
        <v>film &amp; video</v>
      </c>
      <c r="T452" t="str">
        <f>RIGHT(R452, LEN(R452) - FIND("/", R452))</f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>(E453/D453)*100</f>
        <v>122.84501347708894</v>
      </c>
      <c r="G453" t="s">
        <v>20</v>
      </c>
      <c r="H453">
        <v>6286</v>
      </c>
      <c r="I453" s="7">
        <f>IF(H453=0,"0",E453/H453)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>(((L453/60)/60)/24)+DATE(1970,1,1)</f>
        <v>42935.208333333328</v>
      </c>
      <c r="O453" s="10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>
        <f>LEFT(R453, FIND("/", R453) - 1)</f>
        <v>music</v>
      </c>
      <c r="T453" t="str">
        <f>RIGHT(R453, LEN(R453) - FIND("/", R453))</f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>(E454/D454)*100</f>
        <v>63.4375</v>
      </c>
      <c r="G454" t="s">
        <v>14</v>
      </c>
      <c r="H454">
        <v>31</v>
      </c>
      <c r="I454" s="7">
        <f>IF(H454=0,"0",E454/H454)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>(((L454/60)/60)/24)+DATE(1970,1,1)</f>
        <v>40365.208333333336</v>
      </c>
      <c r="O454" s="10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>
        <f>LEFT(R454, FIND("/", R454) - 1)</f>
        <v>film &amp; video</v>
      </c>
      <c r="T454" t="str">
        <f>RIGHT(R454, LEN(R454) - FIND("/", R454))</f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>(E455/D455)*100</f>
        <v>56.331688596491226</v>
      </c>
      <c r="G455" t="s">
        <v>14</v>
      </c>
      <c r="H455">
        <v>1181</v>
      </c>
      <c r="I455" s="7">
        <f>IF(H455=0,"0",E455/H455)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>(((L455/60)/60)/24)+DATE(1970,1,1)</f>
        <v>42705.25</v>
      </c>
      <c r="O455" s="10">
        <f>(((M455/60)/60)/24)+DATE(1970,1,1)</f>
        <v>42746.25</v>
      </c>
      <c r="P455" t="b">
        <v>0</v>
      </c>
      <c r="Q455" t="b">
        <v>0</v>
      </c>
      <c r="R455" t="s">
        <v>474</v>
      </c>
      <c r="S455" t="str">
        <f>LEFT(R455, FIND("/", R455) - 1)</f>
        <v>film &amp; video</v>
      </c>
      <c r="T455" t="str">
        <f>RIGHT(R455, LEN(R455) - FIND("/", R455))</f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>(E456/D456)*100</f>
        <v>44.074999999999996</v>
      </c>
      <c r="G456" t="s">
        <v>14</v>
      </c>
      <c r="H456">
        <v>39</v>
      </c>
      <c r="I456" s="7">
        <f>IF(H456=0,"0",E456/H456)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>(((L456/60)/60)/24)+DATE(1970,1,1)</f>
        <v>41568.208333333336</v>
      </c>
      <c r="O456" s="10">
        <f>(((M456/60)/60)/24)+DATE(1970,1,1)</f>
        <v>41604.25</v>
      </c>
      <c r="P456" t="b">
        <v>0</v>
      </c>
      <c r="Q456" t="b">
        <v>1</v>
      </c>
      <c r="R456" t="s">
        <v>53</v>
      </c>
      <c r="S456" t="str">
        <f>LEFT(R456, FIND("/", R456) - 1)</f>
        <v>film &amp; video</v>
      </c>
      <c r="T456" t="str">
        <f>RIGHT(R456, LEN(R456) - FIND("/", R456))</f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>(E457/D457)*100</f>
        <v>118.37253218884121</v>
      </c>
      <c r="G457" t="s">
        <v>20</v>
      </c>
      <c r="H457">
        <v>3727</v>
      </c>
      <c r="I457" s="7">
        <f>IF(H457=0,"0",E457/H457)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>(((L457/60)/60)/24)+DATE(1970,1,1)</f>
        <v>40809.208333333336</v>
      </c>
      <c r="O457" s="10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>
        <f>LEFT(R457, FIND("/", R457) - 1)</f>
        <v>theater</v>
      </c>
      <c r="T457" t="str">
        <f>RIGHT(R457, LEN(R457) - FIND("/", R457))</f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>(E458/D458)*100</f>
        <v>104.1243169398907</v>
      </c>
      <c r="G458" t="s">
        <v>20</v>
      </c>
      <c r="H458">
        <v>1605</v>
      </c>
      <c r="I458" s="7">
        <f>IF(H458=0,"0",E458/H458)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>(((L458/60)/60)/24)+DATE(1970,1,1)</f>
        <v>43141.25</v>
      </c>
      <c r="O458" s="10">
        <f>(((M458/60)/60)/24)+DATE(1970,1,1)</f>
        <v>43141.25</v>
      </c>
      <c r="P458" t="b">
        <v>0</v>
      </c>
      <c r="Q458" t="b">
        <v>1</v>
      </c>
      <c r="R458" t="s">
        <v>60</v>
      </c>
      <c r="S458" t="str">
        <f>LEFT(R458, FIND("/", R458) - 1)</f>
        <v>music</v>
      </c>
      <c r="T458" t="str">
        <f>RIGHT(R458, LEN(R458) - FIND("/", R458))</f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>(E459/D459)*100</f>
        <v>26.640000000000004</v>
      </c>
      <c r="G459" t="s">
        <v>14</v>
      </c>
      <c r="H459">
        <v>46</v>
      </c>
      <c r="I459" s="7">
        <f>IF(H459=0,"0",E459/H459)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>(((L459/60)/60)/24)+DATE(1970,1,1)</f>
        <v>42657.208333333328</v>
      </c>
      <c r="O459" s="10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>
        <f>LEFT(R459, FIND("/", R459) - 1)</f>
        <v>theater</v>
      </c>
      <c r="T459" t="str">
        <f>RIGHT(R459, LEN(R459) - FIND("/", R459))</f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>(E460/D460)*100</f>
        <v>351.20118343195264</v>
      </c>
      <c r="G460" t="s">
        <v>20</v>
      </c>
      <c r="H460">
        <v>2120</v>
      </c>
      <c r="I460" s="7">
        <f>IF(H460=0,"0",E460/H460)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>(((L460/60)/60)/24)+DATE(1970,1,1)</f>
        <v>40265.208333333336</v>
      </c>
      <c r="O460" s="10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>
        <f>LEFT(R460, FIND("/", R460) - 1)</f>
        <v>theater</v>
      </c>
      <c r="T460" t="str">
        <f>RIGHT(R460, LEN(R460) - FIND("/", R460))</f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>(E461/D461)*100</f>
        <v>90.063492063492063</v>
      </c>
      <c r="G461" t="s">
        <v>14</v>
      </c>
      <c r="H461">
        <v>105</v>
      </c>
      <c r="I461" s="7">
        <f>IF(H461=0,"0",E461/H461)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>(((L461/60)/60)/24)+DATE(1970,1,1)</f>
        <v>42001.25</v>
      </c>
      <c r="O461" s="10">
        <f>(((M461/60)/60)/24)+DATE(1970,1,1)</f>
        <v>42026.25</v>
      </c>
      <c r="P461" t="b">
        <v>0</v>
      </c>
      <c r="Q461" t="b">
        <v>0</v>
      </c>
      <c r="R461" t="s">
        <v>42</v>
      </c>
      <c r="S461" t="str">
        <f>LEFT(R461, FIND("/", R461) - 1)</f>
        <v>film &amp; video</v>
      </c>
      <c r="T461" t="str">
        <f>RIGHT(R461, LEN(R461) - FIND("/", R461))</f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>(E462/D462)*100</f>
        <v>171.625</v>
      </c>
      <c r="G462" t="s">
        <v>20</v>
      </c>
      <c r="H462">
        <v>50</v>
      </c>
      <c r="I462" s="7">
        <f>IF(H462=0,"0",E462/H462)</f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>(((L462/60)/60)/24)+DATE(1970,1,1)</f>
        <v>40399.208333333336</v>
      </c>
      <c r="O462" s="10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>
        <f>LEFT(R462, FIND("/", R462) - 1)</f>
        <v>theater</v>
      </c>
      <c r="T462" t="str">
        <f>RIGHT(R462, LEN(R462) - FIND("/", R462))</f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>(E463/D463)*100</f>
        <v>141.04655870445345</v>
      </c>
      <c r="G463" t="s">
        <v>20</v>
      </c>
      <c r="H463">
        <v>2080</v>
      </c>
      <c r="I463" s="7">
        <f>IF(H463=0,"0",E463/H463)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>(((L463/60)/60)/24)+DATE(1970,1,1)</f>
        <v>41757.208333333336</v>
      </c>
      <c r="O463" s="10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>
        <f>LEFT(R463, FIND("/", R463) - 1)</f>
        <v>film &amp; video</v>
      </c>
      <c r="T463" t="str">
        <f>RIGHT(R463, LEN(R463) - FIND("/", R463))</f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>(E464/D464)*100</f>
        <v>30.57944915254237</v>
      </c>
      <c r="G464" t="s">
        <v>14</v>
      </c>
      <c r="H464">
        <v>535</v>
      </c>
      <c r="I464" s="7">
        <f>IF(H464=0,"0",E464/H464)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>(((L464/60)/60)/24)+DATE(1970,1,1)</f>
        <v>41304.25</v>
      </c>
      <c r="O464" s="10">
        <f>(((M464/60)/60)/24)+DATE(1970,1,1)</f>
        <v>41342.25</v>
      </c>
      <c r="P464" t="b">
        <v>0</v>
      </c>
      <c r="Q464" t="b">
        <v>0</v>
      </c>
      <c r="R464" t="s">
        <v>292</v>
      </c>
      <c r="S464" t="str">
        <f>LEFT(R464, FIND("/", R464) - 1)</f>
        <v>games</v>
      </c>
      <c r="T464" t="str">
        <f>RIGHT(R464, LEN(R464) - FIND("/", R464))</f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>(E465/D465)*100</f>
        <v>108.16455696202532</v>
      </c>
      <c r="G465" t="s">
        <v>20</v>
      </c>
      <c r="H465">
        <v>2105</v>
      </c>
      <c r="I465" s="7">
        <f>IF(H465=0,"0",E465/H465)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>(((L465/60)/60)/24)+DATE(1970,1,1)</f>
        <v>41639.25</v>
      </c>
      <c r="O465" s="10">
        <f>(((M465/60)/60)/24)+DATE(1970,1,1)</f>
        <v>41643.25</v>
      </c>
      <c r="P465" t="b">
        <v>0</v>
      </c>
      <c r="Q465" t="b">
        <v>0</v>
      </c>
      <c r="R465" t="s">
        <v>71</v>
      </c>
      <c r="S465" t="str">
        <f>LEFT(R465, FIND("/", R465) - 1)</f>
        <v>film &amp; video</v>
      </c>
      <c r="T465" t="str">
        <f>RIGHT(R465, LEN(R465) - FIND("/", R465))</f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>(E466/D466)*100</f>
        <v>133.45505617977528</v>
      </c>
      <c r="G466" t="s">
        <v>20</v>
      </c>
      <c r="H466">
        <v>2436</v>
      </c>
      <c r="I466" s="7">
        <f>IF(H466=0,"0",E466/H466)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>(((L466/60)/60)/24)+DATE(1970,1,1)</f>
        <v>43142.25</v>
      </c>
      <c r="O466" s="10">
        <f>(((M466/60)/60)/24)+DATE(1970,1,1)</f>
        <v>43156.25</v>
      </c>
      <c r="P466" t="b">
        <v>0</v>
      </c>
      <c r="Q466" t="b">
        <v>0</v>
      </c>
      <c r="R466" t="s">
        <v>33</v>
      </c>
      <c r="S466" t="str">
        <f>LEFT(R466, FIND("/", R466) - 1)</f>
        <v>theater</v>
      </c>
      <c r="T466" t="str">
        <f>RIGHT(R466, LEN(R466) - FIND("/", R466))</f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>(E467/D467)*100</f>
        <v>187.85106382978722</v>
      </c>
      <c r="G467" t="s">
        <v>20</v>
      </c>
      <c r="H467">
        <v>80</v>
      </c>
      <c r="I467" s="7">
        <f>IF(H467=0,"0",E467/H467)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>(((L467/60)/60)/24)+DATE(1970,1,1)</f>
        <v>43127.25</v>
      </c>
      <c r="O467" s="10">
        <f>(((M467/60)/60)/24)+DATE(1970,1,1)</f>
        <v>43136.25</v>
      </c>
      <c r="P467" t="b">
        <v>0</v>
      </c>
      <c r="Q467" t="b">
        <v>0</v>
      </c>
      <c r="R467" t="s">
        <v>206</v>
      </c>
      <c r="S467" t="str">
        <f>LEFT(R467, FIND("/", R467) - 1)</f>
        <v>publishing</v>
      </c>
      <c r="T467" t="str">
        <f>RIGHT(R467, LEN(R467) - FIND("/", R467))</f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>(E468/D468)*100</f>
        <v>332</v>
      </c>
      <c r="G468" t="s">
        <v>20</v>
      </c>
      <c r="H468">
        <v>42</v>
      </c>
      <c r="I468" s="7">
        <f>IF(H468=0,"0",E468/H468)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>(((L468/60)/60)/24)+DATE(1970,1,1)</f>
        <v>41409.208333333336</v>
      </c>
      <c r="O468" s="10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>
        <f>LEFT(R468, FIND("/", R468) - 1)</f>
        <v>technology</v>
      </c>
      <c r="T468" t="str">
        <f>RIGHT(R468, LEN(R468) - FIND("/", R468))</f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>(E469/D469)*100</f>
        <v>575.21428571428578</v>
      </c>
      <c r="G469" t="s">
        <v>20</v>
      </c>
      <c r="H469">
        <v>139</v>
      </c>
      <c r="I469" s="7">
        <f>IF(H469=0,"0",E469/H469)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>(((L469/60)/60)/24)+DATE(1970,1,1)</f>
        <v>42331.25</v>
      </c>
      <c r="O469" s="10">
        <f>(((M469/60)/60)/24)+DATE(1970,1,1)</f>
        <v>42338.25</v>
      </c>
      <c r="P469" t="b">
        <v>0</v>
      </c>
      <c r="Q469" t="b">
        <v>1</v>
      </c>
      <c r="R469" t="s">
        <v>28</v>
      </c>
      <c r="S469" t="str">
        <f>LEFT(R469, FIND("/", R469) - 1)</f>
        <v>technology</v>
      </c>
      <c r="T469" t="str">
        <f>RIGHT(R469, LEN(R469) - FIND("/", R469))</f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>(E470/D470)*100</f>
        <v>40.5</v>
      </c>
      <c r="G470" t="s">
        <v>14</v>
      </c>
      <c r="H470">
        <v>16</v>
      </c>
      <c r="I470" s="7">
        <f>IF(H470=0,"0",E470/H470)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>(((L470/60)/60)/24)+DATE(1970,1,1)</f>
        <v>43569.208333333328</v>
      </c>
      <c r="O470" s="10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>
        <f>LEFT(R470, FIND("/", R470) - 1)</f>
        <v>theater</v>
      </c>
      <c r="T470" t="str">
        <f>RIGHT(R470, LEN(R470) - FIND("/", R470))</f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>(E471/D471)*100</f>
        <v>184.42857142857144</v>
      </c>
      <c r="G471" t="s">
        <v>20</v>
      </c>
      <c r="H471">
        <v>159</v>
      </c>
      <c r="I471" s="7">
        <f>IF(H471=0,"0",E471/H471)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>(((L471/60)/60)/24)+DATE(1970,1,1)</f>
        <v>42142.208333333328</v>
      </c>
      <c r="O471" s="10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>
        <f>LEFT(R471, FIND("/", R471) - 1)</f>
        <v>film &amp; video</v>
      </c>
      <c r="T471" t="str">
        <f>RIGHT(R471, LEN(R471) - FIND("/", R471))</f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>(E472/D472)*100</f>
        <v>285.80555555555554</v>
      </c>
      <c r="G472" t="s">
        <v>20</v>
      </c>
      <c r="H472">
        <v>381</v>
      </c>
      <c r="I472" s="7">
        <f>IF(H472=0,"0",E472/H472)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>(((L472/60)/60)/24)+DATE(1970,1,1)</f>
        <v>42716.25</v>
      </c>
      <c r="O472" s="10">
        <f>(((M472/60)/60)/24)+DATE(1970,1,1)</f>
        <v>42723.25</v>
      </c>
      <c r="P472" t="b">
        <v>0</v>
      </c>
      <c r="Q472" t="b">
        <v>0</v>
      </c>
      <c r="R472" t="s">
        <v>65</v>
      </c>
      <c r="S472" t="str">
        <f>LEFT(R472, FIND("/", R472) - 1)</f>
        <v>technology</v>
      </c>
      <c r="T472" t="str">
        <f>RIGHT(R472, LEN(R472) - FIND("/", R472))</f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>(E473/D473)*100</f>
        <v>319</v>
      </c>
      <c r="G473" t="s">
        <v>20</v>
      </c>
      <c r="H473">
        <v>194</v>
      </c>
      <c r="I473" s="7">
        <f>IF(H473=0,"0",E473/H473)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>(((L473/60)/60)/24)+DATE(1970,1,1)</f>
        <v>41031.208333333336</v>
      </c>
      <c r="O473" s="10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>
        <f>LEFT(R473, FIND("/", R473) - 1)</f>
        <v>food</v>
      </c>
      <c r="T473" t="str">
        <f>RIGHT(R473, LEN(R473) - FIND("/", R473))</f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>(E474/D474)*100</f>
        <v>39.234070221066318</v>
      </c>
      <c r="G474" t="s">
        <v>14</v>
      </c>
      <c r="H474">
        <v>575</v>
      </c>
      <c r="I474" s="7">
        <f>IF(H474=0,"0",E474/H474)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>(((L474/60)/60)/24)+DATE(1970,1,1)</f>
        <v>43535.208333333328</v>
      </c>
      <c r="O474" s="10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>
        <f>LEFT(R474, FIND("/", R474) - 1)</f>
        <v>music</v>
      </c>
      <c r="T474" t="str">
        <f>RIGHT(R474, LEN(R474) - FIND("/", R474))</f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>(E475/D475)*100</f>
        <v>178.14000000000001</v>
      </c>
      <c r="G475" t="s">
        <v>20</v>
      </c>
      <c r="H475">
        <v>106</v>
      </c>
      <c r="I475" s="7">
        <f>IF(H475=0,"0",E475/H475)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>(((L475/60)/60)/24)+DATE(1970,1,1)</f>
        <v>43277.208333333328</v>
      </c>
      <c r="O475" s="10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>
        <f>LEFT(R475, FIND("/", R475) - 1)</f>
        <v>music</v>
      </c>
      <c r="T475" t="str">
        <f>RIGHT(R475, LEN(R475) - FIND("/", R475))</f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>(E476/D476)*100</f>
        <v>365.15</v>
      </c>
      <c r="G476" t="s">
        <v>20</v>
      </c>
      <c r="H476">
        <v>142</v>
      </c>
      <c r="I476" s="7">
        <f>IF(H476=0,"0",E476/H476)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>(((L476/60)/60)/24)+DATE(1970,1,1)</f>
        <v>41989.25</v>
      </c>
      <c r="O476" s="10">
        <f>(((M476/60)/60)/24)+DATE(1970,1,1)</f>
        <v>41990.25</v>
      </c>
      <c r="P476" t="b">
        <v>0</v>
      </c>
      <c r="Q476" t="b">
        <v>0</v>
      </c>
      <c r="R476" t="s">
        <v>269</v>
      </c>
      <c r="S476" t="str">
        <f>LEFT(R476, FIND("/", R476) - 1)</f>
        <v>film &amp; video</v>
      </c>
      <c r="T476" t="str">
        <f>RIGHT(R476, LEN(R476) - FIND("/", R476))</f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>(E477/D477)*100</f>
        <v>113.94594594594594</v>
      </c>
      <c r="G477" t="s">
        <v>20</v>
      </c>
      <c r="H477">
        <v>211</v>
      </c>
      <c r="I477" s="7">
        <f>IF(H477=0,"0",E477/H477)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>(((L477/60)/60)/24)+DATE(1970,1,1)</f>
        <v>41450.208333333336</v>
      </c>
      <c r="O477" s="10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>
        <f>LEFT(R477, FIND("/", R477) - 1)</f>
        <v>publishing</v>
      </c>
      <c r="T477" t="str">
        <f>RIGHT(R477, LEN(R477) - FIND("/", R477))</f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>(E478/D478)*100</f>
        <v>29.828720626631856</v>
      </c>
      <c r="G478" t="s">
        <v>14</v>
      </c>
      <c r="H478">
        <v>1120</v>
      </c>
      <c r="I478" s="7">
        <f>IF(H478=0,"0",E478/H478)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>(((L478/60)/60)/24)+DATE(1970,1,1)</f>
        <v>43322.208333333328</v>
      </c>
      <c r="O478" s="10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>
        <f>LEFT(R478, FIND("/", R478) - 1)</f>
        <v>publishing</v>
      </c>
      <c r="T478" t="str">
        <f>RIGHT(R478, LEN(R478) - FIND("/", R478))</f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>(E479/D479)*100</f>
        <v>54.270588235294113</v>
      </c>
      <c r="G479" t="s">
        <v>14</v>
      </c>
      <c r="H479">
        <v>113</v>
      </c>
      <c r="I479" s="7">
        <f>IF(H479=0,"0",E479/H479)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>(((L479/60)/60)/24)+DATE(1970,1,1)</f>
        <v>40720.208333333336</v>
      </c>
      <c r="O479" s="10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>
        <f>LEFT(R479, FIND("/", R479) - 1)</f>
        <v>film &amp; video</v>
      </c>
      <c r="T479" t="str">
        <f>RIGHT(R479, LEN(R479) - FIND("/", R479))</f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>(E480/D480)*100</f>
        <v>236.34156976744185</v>
      </c>
      <c r="G480" t="s">
        <v>20</v>
      </c>
      <c r="H480">
        <v>2756</v>
      </c>
      <c r="I480" s="7">
        <f>IF(H480=0,"0",E480/H480)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>(((L480/60)/60)/24)+DATE(1970,1,1)</f>
        <v>42072.208333333328</v>
      </c>
      <c r="O480" s="10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>
        <f>LEFT(R480, FIND("/", R480) - 1)</f>
        <v>technology</v>
      </c>
      <c r="T480" t="str">
        <f>RIGHT(R480, LEN(R480) - FIND("/", R480))</f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>(E481/D481)*100</f>
        <v>512.91666666666663</v>
      </c>
      <c r="G481" t="s">
        <v>20</v>
      </c>
      <c r="H481">
        <v>173</v>
      </c>
      <c r="I481" s="7">
        <f>IF(H481=0,"0",E481/H481)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>(((L481/60)/60)/24)+DATE(1970,1,1)</f>
        <v>42945.208333333328</v>
      </c>
      <c r="O481" s="10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>
        <f>LEFT(R481, FIND("/", R481) - 1)</f>
        <v>food</v>
      </c>
      <c r="T481" t="str">
        <f>RIGHT(R481, LEN(R481) - FIND("/", R481))</f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>(E482/D482)*100</f>
        <v>100.65116279069768</v>
      </c>
      <c r="G482" t="s">
        <v>20</v>
      </c>
      <c r="H482">
        <v>87</v>
      </c>
      <c r="I482" s="7">
        <f>IF(H482=0,"0",E482/H482)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>(((L482/60)/60)/24)+DATE(1970,1,1)</f>
        <v>40248.25</v>
      </c>
      <c r="O482" s="10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>
        <f>LEFT(R482, FIND("/", R482) - 1)</f>
        <v>photography</v>
      </c>
      <c r="T482" t="str">
        <f>RIGHT(R482, LEN(R482) - FIND("/", R482))</f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>(E483/D483)*100</f>
        <v>81.348423194303152</v>
      </c>
      <c r="G483" t="s">
        <v>14</v>
      </c>
      <c r="H483">
        <v>1538</v>
      </c>
      <c r="I483" s="7">
        <f>IF(H483=0,"0",E483/H483)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>(((L483/60)/60)/24)+DATE(1970,1,1)</f>
        <v>41913.208333333336</v>
      </c>
      <c r="O483" s="10">
        <f>(((M483/60)/60)/24)+DATE(1970,1,1)</f>
        <v>41955.25</v>
      </c>
      <c r="P483" t="b">
        <v>0</v>
      </c>
      <c r="Q483" t="b">
        <v>1</v>
      </c>
      <c r="R483" t="s">
        <v>33</v>
      </c>
      <c r="S483" t="str">
        <f>LEFT(R483, FIND("/", R483) - 1)</f>
        <v>theater</v>
      </c>
      <c r="T483" t="str">
        <f>RIGHT(R483, LEN(R483) - FIND("/", R483))</f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>(E484/D484)*100</f>
        <v>16.404761904761905</v>
      </c>
      <c r="G484" t="s">
        <v>14</v>
      </c>
      <c r="H484">
        <v>9</v>
      </c>
      <c r="I484" s="7">
        <f>IF(H484=0,"0",E484/H484)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>(((L484/60)/60)/24)+DATE(1970,1,1)</f>
        <v>40963.25</v>
      </c>
      <c r="O484" s="10">
        <f>(((M484/60)/60)/24)+DATE(1970,1,1)</f>
        <v>40974.25</v>
      </c>
      <c r="P484" t="b">
        <v>0</v>
      </c>
      <c r="Q484" t="b">
        <v>1</v>
      </c>
      <c r="R484" t="s">
        <v>119</v>
      </c>
      <c r="S484" t="str">
        <f>LEFT(R484, FIND("/", R484) - 1)</f>
        <v>publishing</v>
      </c>
      <c r="T484" t="str">
        <f>RIGHT(R484, LEN(R484) - FIND("/", R484))</f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>(E485/D485)*100</f>
        <v>52.774617067833695</v>
      </c>
      <c r="G485" t="s">
        <v>14</v>
      </c>
      <c r="H485">
        <v>554</v>
      </c>
      <c r="I485" s="7">
        <f>IF(H485=0,"0",E485/H485)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>(((L485/60)/60)/24)+DATE(1970,1,1)</f>
        <v>43811.25</v>
      </c>
      <c r="O485" s="10">
        <f>(((M485/60)/60)/24)+DATE(1970,1,1)</f>
        <v>43818.25</v>
      </c>
      <c r="P485" t="b">
        <v>0</v>
      </c>
      <c r="Q485" t="b">
        <v>0</v>
      </c>
      <c r="R485" t="s">
        <v>33</v>
      </c>
      <c r="S485" t="str">
        <f>LEFT(R485, FIND("/", R485) - 1)</f>
        <v>theater</v>
      </c>
      <c r="T485" t="str">
        <f>RIGHT(R485, LEN(R485) - FIND("/", R485))</f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>(E486/D486)*100</f>
        <v>260.20608108108109</v>
      </c>
      <c r="G486" t="s">
        <v>20</v>
      </c>
      <c r="H486">
        <v>1572</v>
      </c>
      <c r="I486" s="7">
        <f>IF(H486=0,"0",E486/H486)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>(((L486/60)/60)/24)+DATE(1970,1,1)</f>
        <v>41855.208333333336</v>
      </c>
      <c r="O486" s="10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>
        <f>LEFT(R486, FIND("/", R486) - 1)</f>
        <v>food</v>
      </c>
      <c r="T486" t="str">
        <f>RIGHT(R486, LEN(R486) - FIND("/", R486))</f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>(E487/D487)*100</f>
        <v>30.73289183222958</v>
      </c>
      <c r="G487" t="s">
        <v>14</v>
      </c>
      <c r="H487">
        <v>648</v>
      </c>
      <c r="I487" s="7">
        <f>IF(H487=0,"0",E487/H487)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>(((L487/60)/60)/24)+DATE(1970,1,1)</f>
        <v>43626.208333333328</v>
      </c>
      <c r="O487" s="10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>
        <f>LEFT(R487, FIND("/", R487) - 1)</f>
        <v>theater</v>
      </c>
      <c r="T487" t="str">
        <f>RIGHT(R487, LEN(R487) - FIND("/", R487))</f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>(E488/D488)*100</f>
        <v>13.5</v>
      </c>
      <c r="G488" t="s">
        <v>14</v>
      </c>
      <c r="H488">
        <v>21</v>
      </c>
      <c r="I488" s="7">
        <f>IF(H488=0,"0",E488/H488)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>(((L488/60)/60)/24)+DATE(1970,1,1)</f>
        <v>43168.25</v>
      </c>
      <c r="O488" s="10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>
        <f>LEFT(R488, FIND("/", R488) - 1)</f>
        <v>publishing</v>
      </c>
      <c r="T488" t="str">
        <f>RIGHT(R488, LEN(R488) - FIND("/", R488))</f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>(E489/D489)*100</f>
        <v>178.62556663644605</v>
      </c>
      <c r="G489" t="s">
        <v>20</v>
      </c>
      <c r="H489">
        <v>2346</v>
      </c>
      <c r="I489" s="7">
        <f>IF(H489=0,"0",E489/H489)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>(((L489/60)/60)/24)+DATE(1970,1,1)</f>
        <v>42845.208333333328</v>
      </c>
      <c r="O489" s="10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>
        <f>LEFT(R489, FIND("/", R489) - 1)</f>
        <v>theater</v>
      </c>
      <c r="T489" t="str">
        <f>RIGHT(R489, LEN(R489) - FIND("/", R489))</f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>(E490/D490)*100</f>
        <v>220.0566037735849</v>
      </c>
      <c r="G490" t="s">
        <v>20</v>
      </c>
      <c r="H490">
        <v>115</v>
      </c>
      <c r="I490" s="7">
        <f>IF(H490=0,"0",E490/H490)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>(((L490/60)/60)/24)+DATE(1970,1,1)</f>
        <v>42403.25</v>
      </c>
      <c r="O490" s="10">
        <f>(((M490/60)/60)/24)+DATE(1970,1,1)</f>
        <v>42420.25</v>
      </c>
      <c r="P490" t="b">
        <v>0</v>
      </c>
      <c r="Q490" t="b">
        <v>0</v>
      </c>
      <c r="R490" t="s">
        <v>33</v>
      </c>
      <c r="S490" t="str">
        <f>LEFT(R490, FIND("/", R490) - 1)</f>
        <v>theater</v>
      </c>
      <c r="T490" t="str">
        <f>RIGHT(R490, LEN(R490) - FIND("/", R490))</f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>(E491/D491)*100</f>
        <v>101.5108695652174</v>
      </c>
      <c r="G491" t="s">
        <v>20</v>
      </c>
      <c r="H491">
        <v>85</v>
      </c>
      <c r="I491" s="7">
        <f>IF(H491=0,"0",E491/H491)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>(((L491/60)/60)/24)+DATE(1970,1,1)</f>
        <v>40406.208333333336</v>
      </c>
      <c r="O491" s="10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>
        <f>LEFT(R491, FIND("/", R491) - 1)</f>
        <v>technology</v>
      </c>
      <c r="T491" t="str">
        <f>RIGHT(R491, LEN(R491) - FIND("/", R491))</f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>(E492/D492)*100</f>
        <v>191.5</v>
      </c>
      <c r="G492" t="s">
        <v>20</v>
      </c>
      <c r="H492">
        <v>144</v>
      </c>
      <c r="I492" s="7">
        <f>IF(H492=0,"0",E492/H492)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>(((L492/60)/60)/24)+DATE(1970,1,1)</f>
        <v>43786.25</v>
      </c>
      <c r="O492" s="10">
        <f>(((M492/60)/60)/24)+DATE(1970,1,1)</f>
        <v>43793.25</v>
      </c>
      <c r="P492" t="b">
        <v>0</v>
      </c>
      <c r="Q492" t="b">
        <v>0</v>
      </c>
      <c r="R492" t="s">
        <v>1029</v>
      </c>
      <c r="S492" t="str">
        <f>LEFT(R492, FIND("/", R492) - 1)</f>
        <v>journalism</v>
      </c>
      <c r="T492" t="str">
        <f>RIGHT(R492, LEN(R492) - FIND("/", R492))</f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>(E493/D493)*100</f>
        <v>305.34683098591546</v>
      </c>
      <c r="G493" t="s">
        <v>20</v>
      </c>
      <c r="H493">
        <v>2443</v>
      </c>
      <c r="I493" s="7">
        <f>IF(H493=0,"0",E493/H493)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>(((L493/60)/60)/24)+DATE(1970,1,1)</f>
        <v>41456.208333333336</v>
      </c>
      <c r="O493" s="10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>
        <f>LEFT(R493, FIND("/", R493) - 1)</f>
        <v>food</v>
      </c>
      <c r="T493" t="str">
        <f>RIGHT(R493, LEN(R493) - FIND("/", R493))</f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>(E494/D494)*100</f>
        <v>23.995287958115181</v>
      </c>
      <c r="G494" t="s">
        <v>74</v>
      </c>
      <c r="H494">
        <v>595</v>
      </c>
      <c r="I494" s="7">
        <f>IF(H494=0,"0",E494/H494)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>(((L494/60)/60)/24)+DATE(1970,1,1)</f>
        <v>40336.208333333336</v>
      </c>
      <c r="O494" s="10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>
        <f>LEFT(R494, FIND("/", R494) - 1)</f>
        <v>film &amp; video</v>
      </c>
      <c r="T494" t="str">
        <f>RIGHT(R494, LEN(R494) - FIND("/", R494))</f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>(E495/D495)*100</f>
        <v>723.77777777777771</v>
      </c>
      <c r="G495" t="s">
        <v>20</v>
      </c>
      <c r="H495">
        <v>64</v>
      </c>
      <c r="I495" s="7">
        <f>IF(H495=0,"0",E495/H495)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>(((L495/60)/60)/24)+DATE(1970,1,1)</f>
        <v>43645.208333333328</v>
      </c>
      <c r="O495" s="10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>
        <f>LEFT(R495, FIND("/", R495) - 1)</f>
        <v>photography</v>
      </c>
      <c r="T495" t="str">
        <f>RIGHT(R495, LEN(R495) - FIND("/", R495))</f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>(E496/D496)*100</f>
        <v>547.36</v>
      </c>
      <c r="G496" t="s">
        <v>20</v>
      </c>
      <c r="H496">
        <v>268</v>
      </c>
      <c r="I496" s="7">
        <f>IF(H496=0,"0",E496/H496)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>(((L496/60)/60)/24)+DATE(1970,1,1)</f>
        <v>40990.208333333336</v>
      </c>
      <c r="O496" s="10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>
        <f>LEFT(R496, FIND("/", R496) - 1)</f>
        <v>technology</v>
      </c>
      <c r="T496" t="str">
        <f>RIGHT(R496, LEN(R496) - FIND("/", R496))</f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>(E497/D497)*100</f>
        <v>414.49999999999994</v>
      </c>
      <c r="G497" t="s">
        <v>20</v>
      </c>
      <c r="H497">
        <v>195</v>
      </c>
      <c r="I497" s="7">
        <f>IF(H497=0,"0",E497/H497)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>(((L497/60)/60)/24)+DATE(1970,1,1)</f>
        <v>41800.208333333336</v>
      </c>
      <c r="O497" s="10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>
        <f>LEFT(R497, FIND("/", R497) - 1)</f>
        <v>theater</v>
      </c>
      <c r="T497" t="str">
        <f>RIGHT(R497, LEN(R497) - FIND("/", R497))</f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>(E498/D498)*100</f>
        <v>0.90696409140369971</v>
      </c>
      <c r="G498" t="s">
        <v>14</v>
      </c>
      <c r="H498">
        <v>54</v>
      </c>
      <c r="I498" s="7">
        <f>IF(H498=0,"0",E498/H498)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>(((L498/60)/60)/24)+DATE(1970,1,1)</f>
        <v>42876.208333333328</v>
      </c>
      <c r="O498" s="10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>
        <f>LEFT(R498, FIND("/", R498) - 1)</f>
        <v>film &amp; video</v>
      </c>
      <c r="T498" t="str">
        <f>RIGHT(R498, LEN(R498) - FIND("/", R498))</f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>(E499/D499)*100</f>
        <v>34.173469387755098</v>
      </c>
      <c r="G499" t="s">
        <v>14</v>
      </c>
      <c r="H499">
        <v>120</v>
      </c>
      <c r="I499" s="7">
        <f>IF(H499=0,"0",E499/H499)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>(((L499/60)/60)/24)+DATE(1970,1,1)</f>
        <v>42724.25</v>
      </c>
      <c r="O499" s="10">
        <f>(((M499/60)/60)/24)+DATE(1970,1,1)</f>
        <v>42724.25</v>
      </c>
      <c r="P499" t="b">
        <v>0</v>
      </c>
      <c r="Q499" t="b">
        <v>1</v>
      </c>
      <c r="R499" t="s">
        <v>65</v>
      </c>
      <c r="S499" t="str">
        <f>LEFT(R499, FIND("/", R499) - 1)</f>
        <v>technology</v>
      </c>
      <c r="T499" t="str">
        <f>RIGHT(R499, LEN(R499) - FIND("/", R499))</f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>(E500/D500)*100</f>
        <v>23.948810754912099</v>
      </c>
      <c r="G500" t="s">
        <v>14</v>
      </c>
      <c r="H500">
        <v>579</v>
      </c>
      <c r="I500" s="7">
        <f>IF(H500=0,"0",E500/H500)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>(((L500/60)/60)/24)+DATE(1970,1,1)</f>
        <v>42005.25</v>
      </c>
      <c r="O500" s="10">
        <f>(((M500/60)/60)/24)+DATE(1970,1,1)</f>
        <v>42007.25</v>
      </c>
      <c r="P500" t="b">
        <v>0</v>
      </c>
      <c r="Q500" t="b">
        <v>0</v>
      </c>
      <c r="R500" t="s">
        <v>28</v>
      </c>
      <c r="S500" t="str">
        <f>LEFT(R500, FIND("/", R500) - 1)</f>
        <v>technology</v>
      </c>
      <c r="T500" t="str">
        <f>RIGHT(R500, LEN(R500) - FIND("/", R500))</f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>(E501/D501)*100</f>
        <v>48.072649572649574</v>
      </c>
      <c r="G501" t="s">
        <v>14</v>
      </c>
      <c r="H501">
        <v>2072</v>
      </c>
      <c r="I501" s="7">
        <f>IF(H501=0,"0",E501/H501)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>(((L501/60)/60)/24)+DATE(1970,1,1)</f>
        <v>42444.208333333328</v>
      </c>
      <c r="O501" s="10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>
        <f>LEFT(R501, FIND("/", R501) - 1)</f>
        <v>film &amp; video</v>
      </c>
      <c r="T501" t="str">
        <f>RIGHT(R501, LEN(R501) - FIND("/", R501))</f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>(E502/D502)*100</f>
        <v>0</v>
      </c>
      <c r="G502" t="s">
        <v>14</v>
      </c>
      <c r="H502">
        <v>0</v>
      </c>
      <c r="I502" s="7" t="str">
        <f>IF(H502=0,"0",E502/H502)</f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>(((L502/60)/60)/24)+DATE(1970,1,1)</f>
        <v>41395.208333333336</v>
      </c>
      <c r="O502" s="10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>
        <f>LEFT(R502, FIND("/", R502) - 1)</f>
        <v>theater</v>
      </c>
      <c r="T502" t="str">
        <f>RIGHT(R502, LEN(R502) - FIND("/", R502))</f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>(E503/D503)*100</f>
        <v>70.145182291666657</v>
      </c>
      <c r="G503" t="s">
        <v>14</v>
      </c>
      <c r="H503">
        <v>1796</v>
      </c>
      <c r="I503" s="7">
        <f>IF(H503=0,"0",E503/H503)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>(((L503/60)/60)/24)+DATE(1970,1,1)</f>
        <v>41345.208333333336</v>
      </c>
      <c r="O503" s="10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>
        <f>LEFT(R503, FIND("/", R503) - 1)</f>
        <v>film &amp; video</v>
      </c>
      <c r="T503" t="str">
        <f>RIGHT(R503, LEN(R503) - FIND("/", R503))</f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>(E504/D504)*100</f>
        <v>529.92307692307691</v>
      </c>
      <c r="G504" t="s">
        <v>20</v>
      </c>
      <c r="H504">
        <v>186</v>
      </c>
      <c r="I504" s="7">
        <f>IF(H504=0,"0",E504/H504)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>(((L504/60)/60)/24)+DATE(1970,1,1)</f>
        <v>41117.208333333336</v>
      </c>
      <c r="O504" s="10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>
        <f>LEFT(R504, FIND("/", R504) - 1)</f>
        <v>games</v>
      </c>
      <c r="T504" t="str">
        <f>RIGHT(R504, LEN(R504) - FIND("/", R504))</f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>(E505/D505)*100</f>
        <v>180.32549019607845</v>
      </c>
      <c r="G505" t="s">
        <v>20</v>
      </c>
      <c r="H505">
        <v>460</v>
      </c>
      <c r="I505" s="7">
        <f>IF(H505=0,"0",E505/H505)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>(((L505/60)/60)/24)+DATE(1970,1,1)</f>
        <v>42186.208333333328</v>
      </c>
      <c r="O505" s="10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>
        <f>LEFT(R505, FIND("/", R505) - 1)</f>
        <v>film &amp; video</v>
      </c>
      <c r="T505" t="str">
        <f>RIGHT(R505, LEN(R505) - FIND("/", R505))</f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>(E506/D506)*100</f>
        <v>92.320000000000007</v>
      </c>
      <c r="G506" t="s">
        <v>14</v>
      </c>
      <c r="H506">
        <v>62</v>
      </c>
      <c r="I506" s="7">
        <f>IF(H506=0,"0",E506/H506)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>(((L506/60)/60)/24)+DATE(1970,1,1)</f>
        <v>42142.208333333328</v>
      </c>
      <c r="O506" s="10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>
        <f>LEFT(R506, FIND("/", R506) - 1)</f>
        <v>music</v>
      </c>
      <c r="T506" t="str">
        <f>RIGHT(R506, LEN(R506) - FIND("/", R506))</f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>(E507/D507)*100</f>
        <v>13.901001112347053</v>
      </c>
      <c r="G507" t="s">
        <v>14</v>
      </c>
      <c r="H507">
        <v>347</v>
      </c>
      <c r="I507" s="7">
        <f>IF(H507=0,"0",E507/H507)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>(((L507/60)/60)/24)+DATE(1970,1,1)</f>
        <v>41341.25</v>
      </c>
      <c r="O507" s="10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>
        <f>LEFT(R507, FIND("/", R507) - 1)</f>
        <v>publishing</v>
      </c>
      <c r="T507" t="str">
        <f>RIGHT(R507, LEN(R507) - FIND("/", R507))</f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>(E508/D508)*100</f>
        <v>927.07777777777767</v>
      </c>
      <c r="G508" t="s">
        <v>20</v>
      </c>
      <c r="H508">
        <v>2528</v>
      </c>
      <c r="I508" s="7">
        <f>IF(H508=0,"0",E508/H508)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>(((L508/60)/60)/24)+DATE(1970,1,1)</f>
        <v>43062.25</v>
      </c>
      <c r="O508" s="10">
        <f>(((M508/60)/60)/24)+DATE(1970,1,1)</f>
        <v>43079.25</v>
      </c>
      <c r="P508" t="b">
        <v>0</v>
      </c>
      <c r="Q508" t="b">
        <v>1</v>
      </c>
      <c r="R508" t="s">
        <v>33</v>
      </c>
      <c r="S508" t="str">
        <f>LEFT(R508, FIND("/", R508) - 1)</f>
        <v>theater</v>
      </c>
      <c r="T508" t="str">
        <f>RIGHT(R508, LEN(R508) - FIND("/", R508))</f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>(E509/D509)*100</f>
        <v>39.857142857142861</v>
      </c>
      <c r="G509" t="s">
        <v>14</v>
      </c>
      <c r="H509">
        <v>19</v>
      </c>
      <c r="I509" s="7">
        <f>IF(H509=0,"0",E509/H509)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>(((L509/60)/60)/24)+DATE(1970,1,1)</f>
        <v>41373.208333333336</v>
      </c>
      <c r="O509" s="10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>
        <f>LEFT(R509, FIND("/", R509) - 1)</f>
        <v>technology</v>
      </c>
      <c r="T509" t="str">
        <f>RIGHT(R509, LEN(R509) - FIND("/", R509))</f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>(E510/D510)*100</f>
        <v>112.22929936305732</v>
      </c>
      <c r="G510" t="s">
        <v>20</v>
      </c>
      <c r="H510">
        <v>3657</v>
      </c>
      <c r="I510" s="7">
        <f>IF(H510=0,"0",E510/H510)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>(((L510/60)/60)/24)+DATE(1970,1,1)</f>
        <v>43310.208333333328</v>
      </c>
      <c r="O510" s="10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>
        <f>LEFT(R510, FIND("/", R510) - 1)</f>
        <v>theater</v>
      </c>
      <c r="T510" t="str">
        <f>RIGHT(R510, LEN(R510) - FIND("/", R510))</f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>(E511/D511)*100</f>
        <v>70.925816023738875</v>
      </c>
      <c r="G511" t="s">
        <v>14</v>
      </c>
      <c r="H511">
        <v>1258</v>
      </c>
      <c r="I511" s="7">
        <f>IF(H511=0,"0",E511/H511)</f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>(((L511/60)/60)/24)+DATE(1970,1,1)</f>
        <v>41034.208333333336</v>
      </c>
      <c r="O511" s="10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>
        <f>LEFT(R511, FIND("/", R511) - 1)</f>
        <v>theater</v>
      </c>
      <c r="T511" t="str">
        <f>RIGHT(R511, LEN(R511) - FIND("/", R511))</f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>(E512/D512)*100</f>
        <v>119.08974358974358</v>
      </c>
      <c r="G512" t="s">
        <v>20</v>
      </c>
      <c r="H512">
        <v>131</v>
      </c>
      <c r="I512" s="7">
        <f>IF(H512=0,"0",E512/H512)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>(((L512/60)/60)/24)+DATE(1970,1,1)</f>
        <v>43251.208333333328</v>
      </c>
      <c r="O512" s="10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>
        <f>LEFT(R512, FIND("/", R512) - 1)</f>
        <v>film &amp; video</v>
      </c>
      <c r="T512" t="str">
        <f>RIGHT(R512, LEN(R512) - FIND("/", R512))</f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>(E513/D513)*100</f>
        <v>24.017591339648174</v>
      </c>
      <c r="G513" t="s">
        <v>14</v>
      </c>
      <c r="H513">
        <v>362</v>
      </c>
      <c r="I513" s="7">
        <f>IF(H513=0,"0",E513/H513)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>(((L513/60)/60)/24)+DATE(1970,1,1)</f>
        <v>43671.208333333328</v>
      </c>
      <c r="O513" s="10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>
        <f>LEFT(R513, FIND("/", R513) - 1)</f>
        <v>theater</v>
      </c>
      <c r="T513" t="str">
        <f>RIGHT(R513, LEN(R513) - FIND("/", R513))</f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>(E514/D514)*100</f>
        <v>139.31868131868131</v>
      </c>
      <c r="G514" t="s">
        <v>20</v>
      </c>
      <c r="H514">
        <v>239</v>
      </c>
      <c r="I514" s="7">
        <f>IF(H514=0,"0",E514/H514)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>(((L514/60)/60)/24)+DATE(1970,1,1)</f>
        <v>41825.208333333336</v>
      </c>
      <c r="O514" s="10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>
        <f>LEFT(R514, FIND("/", R514) - 1)</f>
        <v>games</v>
      </c>
      <c r="T514" t="str">
        <f>RIGHT(R514, LEN(R514) - FIND("/", R514))</f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>(E515/D515)*100</f>
        <v>39.277108433734945</v>
      </c>
      <c r="G515" t="s">
        <v>74</v>
      </c>
      <c r="H515">
        <v>35</v>
      </c>
      <c r="I515" s="7">
        <f>IF(H515=0,"0",E515/H515)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>(((L515/60)/60)/24)+DATE(1970,1,1)</f>
        <v>40430.208333333336</v>
      </c>
      <c r="O515" s="10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>LEFT(R515, FIND("/", R515) - 1)</f>
        <v>film &amp; video</v>
      </c>
      <c r="T515" t="str">
        <f>RIGHT(R515, LEN(R515) - FIND("/", 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>(E516/D516)*100</f>
        <v>22.439077144917089</v>
      </c>
      <c r="G516" t="s">
        <v>74</v>
      </c>
      <c r="H516">
        <v>528</v>
      </c>
      <c r="I516" s="7">
        <f>IF(H516=0,"0",E516/H516)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>(((L516/60)/60)/24)+DATE(1970,1,1)</f>
        <v>41614.25</v>
      </c>
      <c r="O516" s="10">
        <f>(((M516/60)/60)/24)+DATE(1970,1,1)</f>
        <v>41619.25</v>
      </c>
      <c r="P516" t="b">
        <v>0</v>
      </c>
      <c r="Q516" t="b">
        <v>1</v>
      </c>
      <c r="R516" t="s">
        <v>23</v>
      </c>
      <c r="S516" t="str">
        <f>LEFT(R516, FIND("/", R516) - 1)</f>
        <v>music</v>
      </c>
      <c r="T516" t="str">
        <f>RIGHT(R516, LEN(R516) - FIND("/", R516))</f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>(E517/D517)*100</f>
        <v>55.779069767441861</v>
      </c>
      <c r="G517" t="s">
        <v>14</v>
      </c>
      <c r="H517">
        <v>133</v>
      </c>
      <c r="I517" s="7">
        <f>IF(H517=0,"0",E517/H517)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>(((L517/60)/60)/24)+DATE(1970,1,1)</f>
        <v>40900.25</v>
      </c>
      <c r="O517" s="10">
        <f>(((M517/60)/60)/24)+DATE(1970,1,1)</f>
        <v>40902.25</v>
      </c>
      <c r="P517" t="b">
        <v>0</v>
      </c>
      <c r="Q517" t="b">
        <v>1</v>
      </c>
      <c r="R517" t="s">
        <v>33</v>
      </c>
      <c r="S517" t="str">
        <f>LEFT(R517, FIND("/", R517) - 1)</f>
        <v>theater</v>
      </c>
      <c r="T517" t="str">
        <f>RIGHT(R517, LEN(R517) - FIND("/", R517))</f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>(E518/D518)*100</f>
        <v>42.523125996810208</v>
      </c>
      <c r="G518" t="s">
        <v>14</v>
      </c>
      <c r="H518">
        <v>846</v>
      </c>
      <c r="I518" s="7">
        <f>IF(H518=0,"0",E518/H518)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>(((L518/60)/60)/24)+DATE(1970,1,1)</f>
        <v>40396.208333333336</v>
      </c>
      <c r="O518" s="10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>
        <f>LEFT(R518, FIND("/", R518) - 1)</f>
        <v>publishing</v>
      </c>
      <c r="T518" t="str">
        <f>RIGHT(R518, LEN(R518) - FIND("/", R518))</f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>(E519/D519)*100</f>
        <v>112.00000000000001</v>
      </c>
      <c r="G519" t="s">
        <v>20</v>
      </c>
      <c r="H519">
        <v>78</v>
      </c>
      <c r="I519" s="7">
        <f>IF(H519=0,"0",E519/H519)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>(((L519/60)/60)/24)+DATE(1970,1,1)</f>
        <v>42860.208333333328</v>
      </c>
      <c r="O519" s="10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>
        <f>LEFT(R519, FIND("/", R519) - 1)</f>
        <v>food</v>
      </c>
      <c r="T519" t="str">
        <f>RIGHT(R519, LEN(R519) - FIND("/", R519))</f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>(E520/D520)*100</f>
        <v>7.0681818181818183</v>
      </c>
      <c r="G520" t="s">
        <v>14</v>
      </c>
      <c r="H520">
        <v>10</v>
      </c>
      <c r="I520" s="7">
        <f>IF(H520=0,"0",E520/H520)</f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>(((L520/60)/60)/24)+DATE(1970,1,1)</f>
        <v>43154.25</v>
      </c>
      <c r="O520" s="10">
        <f>(((M520/60)/60)/24)+DATE(1970,1,1)</f>
        <v>43156.25</v>
      </c>
      <c r="P520" t="b">
        <v>0</v>
      </c>
      <c r="Q520" t="b">
        <v>1</v>
      </c>
      <c r="R520" t="s">
        <v>71</v>
      </c>
      <c r="S520" t="str">
        <f>LEFT(R520, FIND("/", R520) - 1)</f>
        <v>film &amp; video</v>
      </c>
      <c r="T520" t="str">
        <f>RIGHT(R520, LEN(R520) - FIND("/", R520))</f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>(E521/D521)*100</f>
        <v>101.74563871693867</v>
      </c>
      <c r="G521" t="s">
        <v>20</v>
      </c>
      <c r="H521">
        <v>1773</v>
      </c>
      <c r="I521" s="7">
        <f>IF(H521=0,"0",E521/H521)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>(((L521/60)/60)/24)+DATE(1970,1,1)</f>
        <v>42012.25</v>
      </c>
      <c r="O521" s="10">
        <f>(((M521/60)/60)/24)+DATE(1970,1,1)</f>
        <v>42026.25</v>
      </c>
      <c r="P521" t="b">
        <v>0</v>
      </c>
      <c r="Q521" t="b">
        <v>1</v>
      </c>
      <c r="R521" t="s">
        <v>23</v>
      </c>
      <c r="S521" t="str">
        <f>LEFT(R521, FIND("/", R521) - 1)</f>
        <v>music</v>
      </c>
      <c r="T521" t="str">
        <f>RIGHT(R521, LEN(R521) - FIND("/", R521))</f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>(E522/D522)*100</f>
        <v>425.75</v>
      </c>
      <c r="G522" t="s">
        <v>20</v>
      </c>
      <c r="H522">
        <v>32</v>
      </c>
      <c r="I522" s="7">
        <f>IF(H522=0,"0",E522/H522)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>(((L522/60)/60)/24)+DATE(1970,1,1)</f>
        <v>43574.208333333328</v>
      </c>
      <c r="O522" s="10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>
        <f>LEFT(R522, FIND("/", R522) - 1)</f>
        <v>theater</v>
      </c>
      <c r="T522" t="str">
        <f>RIGHT(R522, LEN(R522) - FIND("/", R522))</f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>(E523/D523)*100</f>
        <v>145.53947368421052</v>
      </c>
      <c r="G523" t="s">
        <v>20</v>
      </c>
      <c r="H523">
        <v>369</v>
      </c>
      <c r="I523" s="7">
        <f>IF(H523=0,"0",E523/H523)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>(((L523/60)/60)/24)+DATE(1970,1,1)</f>
        <v>42605.208333333328</v>
      </c>
      <c r="O523" s="10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>
        <f>LEFT(R523, FIND("/", R523) - 1)</f>
        <v>film &amp; video</v>
      </c>
      <c r="T523" t="str">
        <f>RIGHT(R523, LEN(R523) - FIND("/", R523))</f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>(E524/D524)*100</f>
        <v>32.453465346534657</v>
      </c>
      <c r="G524" t="s">
        <v>14</v>
      </c>
      <c r="H524">
        <v>191</v>
      </c>
      <c r="I524" s="7">
        <f>IF(H524=0,"0",E524/H524)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>(((L524/60)/60)/24)+DATE(1970,1,1)</f>
        <v>41093.208333333336</v>
      </c>
      <c r="O524" s="10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>
        <f>LEFT(R524, FIND("/", R524) - 1)</f>
        <v>film &amp; video</v>
      </c>
      <c r="T524" t="str">
        <f>RIGHT(R524, LEN(R524) - FIND("/", R524))</f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>(E525/D525)*100</f>
        <v>700.33333333333326</v>
      </c>
      <c r="G525" t="s">
        <v>20</v>
      </c>
      <c r="H525">
        <v>89</v>
      </c>
      <c r="I525" s="7">
        <f>IF(H525=0,"0",E525/H525)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>(((L525/60)/60)/24)+DATE(1970,1,1)</f>
        <v>40241.25</v>
      </c>
      <c r="O525" s="10">
        <f>(((M525/60)/60)/24)+DATE(1970,1,1)</f>
        <v>40246.25</v>
      </c>
      <c r="P525" t="b">
        <v>0</v>
      </c>
      <c r="Q525" t="b">
        <v>0</v>
      </c>
      <c r="R525" t="s">
        <v>100</v>
      </c>
      <c r="S525" t="str">
        <f>LEFT(R525, FIND("/", R525) - 1)</f>
        <v>film &amp; video</v>
      </c>
      <c r="T525" t="str">
        <f>RIGHT(R525, LEN(R525) - FIND("/", R525))</f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>(E526/D526)*100</f>
        <v>83.904860392967933</v>
      </c>
      <c r="G526" t="s">
        <v>14</v>
      </c>
      <c r="H526">
        <v>1979</v>
      </c>
      <c r="I526" s="7">
        <f>IF(H526=0,"0",E526/H526)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>(((L526/60)/60)/24)+DATE(1970,1,1)</f>
        <v>40294.208333333336</v>
      </c>
      <c r="O526" s="10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>
        <f>LEFT(R526, FIND("/", R526) - 1)</f>
        <v>theater</v>
      </c>
      <c r="T526" t="str">
        <f>RIGHT(R526, LEN(R526) - FIND("/", R526))</f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>(E527/D527)*100</f>
        <v>84.19047619047619</v>
      </c>
      <c r="G527" t="s">
        <v>14</v>
      </c>
      <c r="H527">
        <v>63</v>
      </c>
      <c r="I527" s="7">
        <f>IF(H527=0,"0",E527/H527)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>(((L527/60)/60)/24)+DATE(1970,1,1)</f>
        <v>40505.25</v>
      </c>
      <c r="O527" s="10">
        <f>(((M527/60)/60)/24)+DATE(1970,1,1)</f>
        <v>40509.25</v>
      </c>
      <c r="P527" t="b">
        <v>0</v>
      </c>
      <c r="Q527" t="b">
        <v>0</v>
      </c>
      <c r="R527" t="s">
        <v>65</v>
      </c>
      <c r="S527" t="str">
        <f>LEFT(R527, FIND("/", R527) - 1)</f>
        <v>technology</v>
      </c>
      <c r="T527" t="str">
        <f>RIGHT(R527, LEN(R527) - FIND("/", R527))</f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>(E528/D528)*100</f>
        <v>155.95180722891567</v>
      </c>
      <c r="G528" t="s">
        <v>20</v>
      </c>
      <c r="H528">
        <v>147</v>
      </c>
      <c r="I528" s="7">
        <f>IF(H528=0,"0",E528/H528)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>(((L528/60)/60)/24)+DATE(1970,1,1)</f>
        <v>42364.25</v>
      </c>
      <c r="O528" s="10">
        <f>(((M528/60)/60)/24)+DATE(1970,1,1)</f>
        <v>42401.25</v>
      </c>
      <c r="P528" t="b">
        <v>0</v>
      </c>
      <c r="Q528" t="b">
        <v>1</v>
      </c>
      <c r="R528" t="s">
        <v>33</v>
      </c>
      <c r="S528" t="str">
        <f>LEFT(R528, FIND("/", R528) - 1)</f>
        <v>theater</v>
      </c>
      <c r="T528" t="str">
        <f>RIGHT(R528, LEN(R528) - FIND("/", R528))</f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>(E529/D529)*100</f>
        <v>99.619450317124731</v>
      </c>
      <c r="G529" t="s">
        <v>14</v>
      </c>
      <c r="H529">
        <v>6080</v>
      </c>
      <c r="I529" s="7">
        <f>IF(H529=0,"0",E529/H529)</f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>(((L529/60)/60)/24)+DATE(1970,1,1)</f>
        <v>42405.25</v>
      </c>
      <c r="O529" s="10">
        <f>(((M529/60)/60)/24)+DATE(1970,1,1)</f>
        <v>42441.25</v>
      </c>
      <c r="P529" t="b">
        <v>0</v>
      </c>
      <c r="Q529" t="b">
        <v>0</v>
      </c>
      <c r="R529" t="s">
        <v>71</v>
      </c>
      <c r="S529" t="str">
        <f>LEFT(R529, FIND("/", R529) - 1)</f>
        <v>film &amp; video</v>
      </c>
      <c r="T529" t="str">
        <f>RIGHT(R529, LEN(R529) - FIND("/", R529))</f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>(E530/D530)*100</f>
        <v>80.300000000000011</v>
      </c>
      <c r="G530" t="s">
        <v>14</v>
      </c>
      <c r="H530">
        <v>80</v>
      </c>
      <c r="I530" s="7">
        <f>IF(H530=0,"0",E530/H530)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>(((L530/60)/60)/24)+DATE(1970,1,1)</f>
        <v>41601.25</v>
      </c>
      <c r="O530" s="10">
        <f>(((M530/60)/60)/24)+DATE(1970,1,1)</f>
        <v>41646.25</v>
      </c>
      <c r="P530" t="b">
        <v>0</v>
      </c>
      <c r="Q530" t="b">
        <v>0</v>
      </c>
      <c r="R530" t="s">
        <v>60</v>
      </c>
      <c r="S530" t="str">
        <f>LEFT(R530, FIND("/", R530) - 1)</f>
        <v>music</v>
      </c>
      <c r="T530" t="str">
        <f>RIGHT(R530, LEN(R530) - FIND("/", R530))</f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>(E531/D531)*100</f>
        <v>11.254901960784313</v>
      </c>
      <c r="G531" t="s">
        <v>14</v>
      </c>
      <c r="H531">
        <v>9</v>
      </c>
      <c r="I531" s="7">
        <f>IF(H531=0,"0",E531/H531)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>(((L531/60)/60)/24)+DATE(1970,1,1)</f>
        <v>41769.208333333336</v>
      </c>
      <c r="O531" s="10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>
        <f>LEFT(R531, FIND("/", R531) - 1)</f>
        <v>games</v>
      </c>
      <c r="T531" t="str">
        <f>RIGHT(R531, LEN(R531) - FIND("/", R531))</f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>(E532/D532)*100</f>
        <v>91.740952380952379</v>
      </c>
      <c r="G532" t="s">
        <v>14</v>
      </c>
      <c r="H532">
        <v>1784</v>
      </c>
      <c r="I532" s="7">
        <f>IF(H532=0,"0",E532/H532)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>(((L532/60)/60)/24)+DATE(1970,1,1)</f>
        <v>40421.208333333336</v>
      </c>
      <c r="O532" s="10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>
        <f>LEFT(R532, FIND("/", R532) - 1)</f>
        <v>publishing</v>
      </c>
      <c r="T532" t="str">
        <f>RIGHT(R532, LEN(R532) - FIND("/", R532))</f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>(E533/D533)*100</f>
        <v>95.521156936261391</v>
      </c>
      <c r="G533" t="s">
        <v>47</v>
      </c>
      <c r="H533">
        <v>3640</v>
      </c>
      <c r="I533" s="7">
        <f>IF(H533=0,"0",E533/H533)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>(((L533/60)/60)/24)+DATE(1970,1,1)</f>
        <v>41589.25</v>
      </c>
      <c r="O533" s="10">
        <f>(((M533/60)/60)/24)+DATE(1970,1,1)</f>
        <v>41645.25</v>
      </c>
      <c r="P533" t="b">
        <v>0</v>
      </c>
      <c r="Q533" t="b">
        <v>0</v>
      </c>
      <c r="R533" t="s">
        <v>89</v>
      </c>
      <c r="S533" t="str">
        <f>LEFT(R533, FIND("/", R533) - 1)</f>
        <v>games</v>
      </c>
      <c r="T533" t="str">
        <f>RIGHT(R533, LEN(R533) - FIND("/", R533))</f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>(E534/D534)*100</f>
        <v>502.87499999999994</v>
      </c>
      <c r="G534" t="s">
        <v>20</v>
      </c>
      <c r="H534">
        <v>126</v>
      </c>
      <c r="I534" s="7">
        <f>IF(H534=0,"0",E534/H534)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>(((L534/60)/60)/24)+DATE(1970,1,1)</f>
        <v>43125.25</v>
      </c>
      <c r="O534" s="10">
        <f>(((M534/60)/60)/24)+DATE(1970,1,1)</f>
        <v>43126.25</v>
      </c>
      <c r="P534" t="b">
        <v>0</v>
      </c>
      <c r="Q534" t="b">
        <v>0</v>
      </c>
      <c r="R534" t="s">
        <v>33</v>
      </c>
      <c r="S534" t="str">
        <f>LEFT(R534, FIND("/", R534) - 1)</f>
        <v>theater</v>
      </c>
      <c r="T534" t="str">
        <f>RIGHT(R534, LEN(R534) - FIND("/", R534))</f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>(E535/D535)*100</f>
        <v>159.24394463667818</v>
      </c>
      <c r="G535" t="s">
        <v>20</v>
      </c>
      <c r="H535">
        <v>2218</v>
      </c>
      <c r="I535" s="7">
        <f>IF(H535=0,"0",E535/H535)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>(((L535/60)/60)/24)+DATE(1970,1,1)</f>
        <v>41479.208333333336</v>
      </c>
      <c r="O535" s="10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>
        <f>LEFT(R535, FIND("/", R535) - 1)</f>
        <v>music</v>
      </c>
      <c r="T535" t="str">
        <f>RIGHT(R535, LEN(R535) - FIND("/", R535))</f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>(E536/D536)*100</f>
        <v>15.022446689113355</v>
      </c>
      <c r="G536" t="s">
        <v>14</v>
      </c>
      <c r="H536">
        <v>243</v>
      </c>
      <c r="I536" s="7">
        <f>IF(H536=0,"0",E536/H536)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>(((L536/60)/60)/24)+DATE(1970,1,1)</f>
        <v>43329.208333333328</v>
      </c>
      <c r="O536" s="10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>
        <f>LEFT(R536, FIND("/", R536) - 1)</f>
        <v>film &amp; video</v>
      </c>
      <c r="T536" t="str">
        <f>RIGHT(R536, LEN(R536) - FIND("/", R536))</f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>(E537/D537)*100</f>
        <v>482.03846153846149</v>
      </c>
      <c r="G537" t="s">
        <v>20</v>
      </c>
      <c r="H537">
        <v>202</v>
      </c>
      <c r="I537" s="7">
        <f>IF(H537=0,"0",E537/H537)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>(((L537/60)/60)/24)+DATE(1970,1,1)</f>
        <v>43259.208333333328</v>
      </c>
      <c r="O537" s="10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>
        <f>LEFT(R537, FIND("/", R537) - 1)</f>
        <v>theater</v>
      </c>
      <c r="T537" t="str">
        <f>RIGHT(R537, LEN(R537) - FIND("/", R537))</f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>(E538/D538)*100</f>
        <v>149.96938775510205</v>
      </c>
      <c r="G538" t="s">
        <v>20</v>
      </c>
      <c r="H538">
        <v>140</v>
      </c>
      <c r="I538" s="7">
        <f>IF(H538=0,"0",E538/H538)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>(((L538/60)/60)/24)+DATE(1970,1,1)</f>
        <v>40414.208333333336</v>
      </c>
      <c r="O538" s="10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>
        <f>LEFT(R538, FIND("/", R538) - 1)</f>
        <v>publishing</v>
      </c>
      <c r="T538" t="str">
        <f>RIGHT(R538, LEN(R538) - FIND("/", R538))</f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>(E539/D539)*100</f>
        <v>117.22156398104266</v>
      </c>
      <c r="G539" t="s">
        <v>20</v>
      </c>
      <c r="H539">
        <v>1052</v>
      </c>
      <c r="I539" s="7">
        <f>IF(H539=0,"0",E539/H539)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>(((L539/60)/60)/24)+DATE(1970,1,1)</f>
        <v>43342.208333333328</v>
      </c>
      <c r="O539" s="10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>
        <f>LEFT(R539, FIND("/", R539) - 1)</f>
        <v>film &amp; video</v>
      </c>
      <c r="T539" t="str">
        <f>RIGHT(R539, LEN(R539) - FIND("/", R539))</f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>(E540/D540)*100</f>
        <v>37.695968274950431</v>
      </c>
      <c r="G540" t="s">
        <v>14</v>
      </c>
      <c r="H540">
        <v>1296</v>
      </c>
      <c r="I540" s="7">
        <f>IF(H540=0,"0",E540/H540)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>(((L540/60)/60)/24)+DATE(1970,1,1)</f>
        <v>41539.208333333336</v>
      </c>
      <c r="O540" s="10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>
        <f>LEFT(R540, FIND("/", R540) - 1)</f>
        <v>games</v>
      </c>
      <c r="T540" t="str">
        <f>RIGHT(R540, LEN(R540) - FIND("/", R540))</f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>(E541/D541)*100</f>
        <v>72.653061224489804</v>
      </c>
      <c r="G541" t="s">
        <v>14</v>
      </c>
      <c r="H541">
        <v>77</v>
      </c>
      <c r="I541" s="7">
        <f>IF(H541=0,"0",E541/H541)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>(((L541/60)/60)/24)+DATE(1970,1,1)</f>
        <v>43647.208333333328</v>
      </c>
      <c r="O541" s="10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>
        <f>LEFT(R541, FIND("/", R541) - 1)</f>
        <v>food</v>
      </c>
      <c r="T541" t="str">
        <f>RIGHT(R541, LEN(R541) - FIND("/", R541))</f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>(E542/D542)*100</f>
        <v>265.98113207547169</v>
      </c>
      <c r="G542" t="s">
        <v>20</v>
      </c>
      <c r="H542">
        <v>247</v>
      </c>
      <c r="I542" s="7">
        <f>IF(H542=0,"0",E542/H542)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>(((L542/60)/60)/24)+DATE(1970,1,1)</f>
        <v>43225.208333333328</v>
      </c>
      <c r="O542" s="10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>
        <f>LEFT(R542, FIND("/", R542) - 1)</f>
        <v>photography</v>
      </c>
      <c r="T542" t="str">
        <f>RIGHT(R542, LEN(R542) - FIND("/", R542))</f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>(E543/D543)*100</f>
        <v>24.205617977528089</v>
      </c>
      <c r="G543" t="s">
        <v>14</v>
      </c>
      <c r="H543">
        <v>395</v>
      </c>
      <c r="I543" s="7">
        <f>IF(H543=0,"0",E543/H543)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>(((L543/60)/60)/24)+DATE(1970,1,1)</f>
        <v>42165.208333333328</v>
      </c>
      <c r="O543" s="10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>
        <f>LEFT(R543, FIND("/", R543) - 1)</f>
        <v>games</v>
      </c>
      <c r="T543" t="str">
        <f>RIGHT(R543, LEN(R543) - FIND("/", R543))</f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>(E544/D544)*100</f>
        <v>2.5064935064935066</v>
      </c>
      <c r="G544" t="s">
        <v>14</v>
      </c>
      <c r="H544">
        <v>49</v>
      </c>
      <c r="I544" s="7">
        <f>IF(H544=0,"0",E544/H544)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>(((L544/60)/60)/24)+DATE(1970,1,1)</f>
        <v>42391.25</v>
      </c>
      <c r="O544" s="10">
        <f>(((M544/60)/60)/24)+DATE(1970,1,1)</f>
        <v>42421.25</v>
      </c>
      <c r="P544" t="b">
        <v>0</v>
      </c>
      <c r="Q544" t="b">
        <v>0</v>
      </c>
      <c r="R544" t="s">
        <v>60</v>
      </c>
      <c r="S544" t="str">
        <f>LEFT(R544, FIND("/", R544) - 1)</f>
        <v>music</v>
      </c>
      <c r="T544" t="str">
        <f>RIGHT(R544, LEN(R544) - FIND("/", R544))</f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>(E545/D545)*100</f>
        <v>16.329799764428738</v>
      </c>
      <c r="G545" t="s">
        <v>14</v>
      </c>
      <c r="H545">
        <v>180</v>
      </c>
      <c r="I545" s="7">
        <f>IF(H545=0,"0",E545/H545)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>(((L545/60)/60)/24)+DATE(1970,1,1)</f>
        <v>41528.208333333336</v>
      </c>
      <c r="O545" s="10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>
        <f>LEFT(R545, FIND("/", R545) - 1)</f>
        <v>games</v>
      </c>
      <c r="T545" t="str">
        <f>RIGHT(R545, LEN(R545) - FIND("/", R545))</f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>(E546/D546)*100</f>
        <v>276.5</v>
      </c>
      <c r="G546" t="s">
        <v>20</v>
      </c>
      <c r="H546">
        <v>84</v>
      </c>
      <c r="I546" s="7">
        <f>IF(H546=0,"0",E546/H546)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>(((L546/60)/60)/24)+DATE(1970,1,1)</f>
        <v>42377.25</v>
      </c>
      <c r="O546" s="10">
        <f>(((M546/60)/60)/24)+DATE(1970,1,1)</f>
        <v>42390.25</v>
      </c>
      <c r="P546" t="b">
        <v>0</v>
      </c>
      <c r="Q546" t="b">
        <v>0</v>
      </c>
      <c r="R546" t="s">
        <v>23</v>
      </c>
      <c r="S546" t="str">
        <f>LEFT(R546, FIND("/", R546) - 1)</f>
        <v>music</v>
      </c>
      <c r="T546" t="str">
        <f>RIGHT(R546, LEN(R546) - FIND("/", R546))</f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>(E547/D547)*100</f>
        <v>88.803571428571431</v>
      </c>
      <c r="G547" t="s">
        <v>14</v>
      </c>
      <c r="H547">
        <v>2690</v>
      </c>
      <c r="I547" s="7">
        <f>IF(H547=0,"0",E547/H547)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>(((L547/60)/60)/24)+DATE(1970,1,1)</f>
        <v>43824.25</v>
      </c>
      <c r="O547" s="10">
        <f>(((M547/60)/60)/24)+DATE(1970,1,1)</f>
        <v>43844.25</v>
      </c>
      <c r="P547" t="b">
        <v>0</v>
      </c>
      <c r="Q547" t="b">
        <v>0</v>
      </c>
      <c r="R547" t="s">
        <v>33</v>
      </c>
      <c r="S547" t="str">
        <f>LEFT(R547, FIND("/", R547) - 1)</f>
        <v>theater</v>
      </c>
      <c r="T547" t="str">
        <f>RIGHT(R547, LEN(R547) - FIND("/", R547))</f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>(E548/D548)*100</f>
        <v>163.57142857142856</v>
      </c>
      <c r="G548" t="s">
        <v>20</v>
      </c>
      <c r="H548">
        <v>88</v>
      </c>
      <c r="I548" s="7">
        <f>IF(H548=0,"0",E548/H548)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>(((L548/60)/60)/24)+DATE(1970,1,1)</f>
        <v>43360.208333333328</v>
      </c>
      <c r="O548" s="10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>
        <f>LEFT(R548, FIND("/", R548) - 1)</f>
        <v>theater</v>
      </c>
      <c r="T548" t="str">
        <f>RIGHT(R548, LEN(R548) - FIND("/", R548))</f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>(E549/D549)*100</f>
        <v>969</v>
      </c>
      <c r="G549" t="s">
        <v>20</v>
      </c>
      <c r="H549">
        <v>156</v>
      </c>
      <c r="I549" s="7">
        <f>IF(H549=0,"0",E549/H549)</f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>(((L549/60)/60)/24)+DATE(1970,1,1)</f>
        <v>42029.25</v>
      </c>
      <c r="O549" s="10">
        <f>(((M549/60)/60)/24)+DATE(1970,1,1)</f>
        <v>42041.25</v>
      </c>
      <c r="P549" t="b">
        <v>0</v>
      </c>
      <c r="Q549" t="b">
        <v>0</v>
      </c>
      <c r="R549" t="s">
        <v>53</v>
      </c>
      <c r="S549" t="str">
        <f>LEFT(R549, FIND("/", R549) - 1)</f>
        <v>film &amp; video</v>
      </c>
      <c r="T549" t="str">
        <f>RIGHT(R549, LEN(R549) - FIND("/", R549))</f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>(E550/D550)*100</f>
        <v>270.91376701966715</v>
      </c>
      <c r="G550" t="s">
        <v>20</v>
      </c>
      <c r="H550">
        <v>2985</v>
      </c>
      <c r="I550" s="7">
        <f>IF(H550=0,"0",E550/H550)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>(((L550/60)/60)/24)+DATE(1970,1,1)</f>
        <v>42461.208333333328</v>
      </c>
      <c r="O550" s="10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>
        <f>LEFT(R550, FIND("/", R550) - 1)</f>
        <v>theater</v>
      </c>
      <c r="T550" t="str">
        <f>RIGHT(R550, LEN(R550) - FIND("/", R550))</f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>(E551/D551)*100</f>
        <v>284.21355932203392</v>
      </c>
      <c r="G551" t="s">
        <v>20</v>
      </c>
      <c r="H551">
        <v>762</v>
      </c>
      <c r="I551" s="7">
        <f>IF(H551=0,"0",E551/H551)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>(((L551/60)/60)/24)+DATE(1970,1,1)</f>
        <v>41422.208333333336</v>
      </c>
      <c r="O551" s="10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>
        <f>LEFT(R551, FIND("/", R551) - 1)</f>
        <v>technology</v>
      </c>
      <c r="T551" t="str">
        <f>RIGHT(R551, LEN(R551) - FIND("/", R551))</f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>(E552/D552)*100</f>
        <v>4</v>
      </c>
      <c r="G552" t="s">
        <v>74</v>
      </c>
      <c r="H552">
        <v>1</v>
      </c>
      <c r="I552" s="7">
        <f>IF(H552=0,"0",E552/H552)</f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>(((L552/60)/60)/24)+DATE(1970,1,1)</f>
        <v>40968.25</v>
      </c>
      <c r="O552" s="10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>
        <f>LEFT(R552, FIND("/", R552) - 1)</f>
        <v>music</v>
      </c>
      <c r="T552" t="str">
        <f>RIGHT(R552, LEN(R552) - FIND("/", R552))</f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>(E553/D553)*100</f>
        <v>58.6329816768462</v>
      </c>
      <c r="G553" t="s">
        <v>14</v>
      </c>
      <c r="H553">
        <v>2779</v>
      </c>
      <c r="I553" s="7">
        <f>IF(H553=0,"0",E553/H553)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>(((L553/60)/60)/24)+DATE(1970,1,1)</f>
        <v>41993.25</v>
      </c>
      <c r="O553" s="10">
        <f>(((M553/60)/60)/24)+DATE(1970,1,1)</f>
        <v>42033.25</v>
      </c>
      <c r="P553" t="b">
        <v>0</v>
      </c>
      <c r="Q553" t="b">
        <v>1</v>
      </c>
      <c r="R553" t="s">
        <v>28</v>
      </c>
      <c r="S553" t="str">
        <f>LEFT(R553, FIND("/", R553) - 1)</f>
        <v>technology</v>
      </c>
      <c r="T553" t="str">
        <f>RIGHT(R553, LEN(R553) - FIND("/", R553))</f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>(E554/D554)*100</f>
        <v>98.51111111111112</v>
      </c>
      <c r="G554" t="s">
        <v>14</v>
      </c>
      <c r="H554">
        <v>92</v>
      </c>
      <c r="I554" s="7">
        <f>IF(H554=0,"0",E554/H554)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>(((L554/60)/60)/24)+DATE(1970,1,1)</f>
        <v>42700.25</v>
      </c>
      <c r="O554" s="10">
        <f>(((M554/60)/60)/24)+DATE(1970,1,1)</f>
        <v>42702.25</v>
      </c>
      <c r="P554" t="b">
        <v>0</v>
      </c>
      <c r="Q554" t="b">
        <v>0</v>
      </c>
      <c r="R554" t="s">
        <v>33</v>
      </c>
      <c r="S554" t="str">
        <f>LEFT(R554, FIND("/", R554) - 1)</f>
        <v>theater</v>
      </c>
      <c r="T554" t="str">
        <f>RIGHT(R554, LEN(R554) - FIND("/", R554))</f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>(E555/D555)*100</f>
        <v>43.975381008206334</v>
      </c>
      <c r="G555" t="s">
        <v>14</v>
      </c>
      <c r="H555">
        <v>1028</v>
      </c>
      <c r="I555" s="7">
        <f>IF(H555=0,"0",E555/H555)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>(((L555/60)/60)/24)+DATE(1970,1,1)</f>
        <v>40545.25</v>
      </c>
      <c r="O555" s="10">
        <f>(((M555/60)/60)/24)+DATE(1970,1,1)</f>
        <v>40546.25</v>
      </c>
      <c r="P555" t="b">
        <v>0</v>
      </c>
      <c r="Q555" t="b">
        <v>0</v>
      </c>
      <c r="R555" t="s">
        <v>23</v>
      </c>
      <c r="S555" t="str">
        <f>LEFT(R555, FIND("/", R555) - 1)</f>
        <v>music</v>
      </c>
      <c r="T555" t="str">
        <f>RIGHT(R555, LEN(R555) - FIND("/", R555))</f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>(E556/D556)*100</f>
        <v>151.66315789473683</v>
      </c>
      <c r="G556" t="s">
        <v>20</v>
      </c>
      <c r="H556">
        <v>554</v>
      </c>
      <c r="I556" s="7">
        <f>IF(H556=0,"0",E556/H556)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>(((L556/60)/60)/24)+DATE(1970,1,1)</f>
        <v>42723.25</v>
      </c>
      <c r="O556" s="10">
        <f>(((M556/60)/60)/24)+DATE(1970,1,1)</f>
        <v>42729.25</v>
      </c>
      <c r="P556" t="b">
        <v>0</v>
      </c>
      <c r="Q556" t="b">
        <v>0</v>
      </c>
      <c r="R556" t="s">
        <v>60</v>
      </c>
      <c r="S556" t="str">
        <f>LEFT(R556, FIND("/", R556) - 1)</f>
        <v>music</v>
      </c>
      <c r="T556" t="str">
        <f>RIGHT(R556, LEN(R556) - FIND("/", R556))</f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>(E557/D557)*100</f>
        <v>223.63492063492063</v>
      </c>
      <c r="G557" t="s">
        <v>20</v>
      </c>
      <c r="H557">
        <v>135</v>
      </c>
      <c r="I557" s="7">
        <f>IF(H557=0,"0",E557/H557)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>(((L557/60)/60)/24)+DATE(1970,1,1)</f>
        <v>41731.208333333336</v>
      </c>
      <c r="O557" s="10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>
        <f>LEFT(R557, FIND("/", R557) - 1)</f>
        <v>music</v>
      </c>
      <c r="T557" t="str">
        <f>RIGHT(R557, LEN(R557) - FIND("/", R557))</f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>(E558/D558)*100</f>
        <v>239.75</v>
      </c>
      <c r="G558" t="s">
        <v>20</v>
      </c>
      <c r="H558">
        <v>122</v>
      </c>
      <c r="I558" s="7">
        <f>IF(H558=0,"0",E558/H558)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>(((L558/60)/60)/24)+DATE(1970,1,1)</f>
        <v>40792.208333333336</v>
      </c>
      <c r="O558" s="10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>
        <f>LEFT(R558, FIND("/", R558) - 1)</f>
        <v>publishing</v>
      </c>
      <c r="T558" t="str">
        <f>RIGHT(R558, LEN(R558) - FIND("/", R558))</f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>(E559/D559)*100</f>
        <v>199.33333333333334</v>
      </c>
      <c r="G559" t="s">
        <v>20</v>
      </c>
      <c r="H559">
        <v>221</v>
      </c>
      <c r="I559" s="7">
        <f>IF(H559=0,"0",E559/H559)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>(((L559/60)/60)/24)+DATE(1970,1,1)</f>
        <v>42279.208333333328</v>
      </c>
      <c r="O559" s="10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>
        <f>LEFT(R559, FIND("/", R559) - 1)</f>
        <v>film &amp; video</v>
      </c>
      <c r="T559" t="str">
        <f>RIGHT(R559, LEN(R559) - FIND("/", R559))</f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>(E560/D560)*100</f>
        <v>137.34482758620689</v>
      </c>
      <c r="G560" t="s">
        <v>20</v>
      </c>
      <c r="H560">
        <v>126</v>
      </c>
      <c r="I560" s="7">
        <f>IF(H560=0,"0",E560/H560)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>(((L560/60)/60)/24)+DATE(1970,1,1)</f>
        <v>42424.25</v>
      </c>
      <c r="O560" s="10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>
        <f>LEFT(R560, FIND("/", R560) - 1)</f>
        <v>theater</v>
      </c>
      <c r="T560" t="str">
        <f>RIGHT(R560, LEN(R560) - FIND("/", R560))</f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>(E561/D561)*100</f>
        <v>100.9696106362773</v>
      </c>
      <c r="G561" t="s">
        <v>20</v>
      </c>
      <c r="H561">
        <v>1022</v>
      </c>
      <c r="I561" s="7">
        <f>IF(H561=0,"0",E561/H561)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>(((L561/60)/60)/24)+DATE(1970,1,1)</f>
        <v>42584.208333333328</v>
      </c>
      <c r="O561" s="10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>
        <f>LEFT(R561, FIND("/", R561) - 1)</f>
        <v>theater</v>
      </c>
      <c r="T561" t="str">
        <f>RIGHT(R561, LEN(R561) - FIND("/", R561))</f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>(E562/D562)*100</f>
        <v>794.16</v>
      </c>
      <c r="G562" t="s">
        <v>20</v>
      </c>
      <c r="H562">
        <v>3177</v>
      </c>
      <c r="I562" s="7">
        <f>IF(H562=0,"0",E562/H562)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>(((L562/60)/60)/24)+DATE(1970,1,1)</f>
        <v>40865.25</v>
      </c>
      <c r="O562" s="10">
        <f>(((M562/60)/60)/24)+DATE(1970,1,1)</f>
        <v>40905.25</v>
      </c>
      <c r="P562" t="b">
        <v>0</v>
      </c>
      <c r="Q562" t="b">
        <v>0</v>
      </c>
      <c r="R562" t="s">
        <v>71</v>
      </c>
      <c r="S562" t="str">
        <f>LEFT(R562, FIND("/", R562) - 1)</f>
        <v>film &amp; video</v>
      </c>
      <c r="T562" t="str">
        <f>RIGHT(R562, LEN(R562) - FIND("/", R562))</f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>(E563/D563)*100</f>
        <v>369.7</v>
      </c>
      <c r="G563" t="s">
        <v>20</v>
      </c>
      <c r="H563">
        <v>198</v>
      </c>
      <c r="I563" s="7">
        <f>IF(H563=0,"0",E563/H563)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>(((L563/60)/60)/24)+DATE(1970,1,1)</f>
        <v>40833.208333333336</v>
      </c>
      <c r="O563" s="10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>
        <f>LEFT(R563, FIND("/", R563) - 1)</f>
        <v>theater</v>
      </c>
      <c r="T563" t="str">
        <f>RIGHT(R563, LEN(R563) - FIND("/", R563))</f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>(E564/D564)*100</f>
        <v>12.818181818181817</v>
      </c>
      <c r="G564" t="s">
        <v>14</v>
      </c>
      <c r="H564">
        <v>26</v>
      </c>
      <c r="I564" s="7">
        <f>IF(H564=0,"0",E564/H564)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>(((L564/60)/60)/24)+DATE(1970,1,1)</f>
        <v>43536.208333333328</v>
      </c>
      <c r="O564" s="10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>
        <f>LEFT(R564, FIND("/", R564) - 1)</f>
        <v>music</v>
      </c>
      <c r="T564" t="str">
        <f>RIGHT(R564, LEN(R564) - FIND("/", R564))</f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>(E565/D565)*100</f>
        <v>138.02702702702703</v>
      </c>
      <c r="G565" t="s">
        <v>20</v>
      </c>
      <c r="H565">
        <v>85</v>
      </c>
      <c r="I565" s="7">
        <f>IF(H565=0,"0",E565/H565)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>(((L565/60)/60)/24)+DATE(1970,1,1)</f>
        <v>43417.25</v>
      </c>
      <c r="O565" s="10">
        <f>(((M565/60)/60)/24)+DATE(1970,1,1)</f>
        <v>43437.25</v>
      </c>
      <c r="P565" t="b">
        <v>0</v>
      </c>
      <c r="Q565" t="b">
        <v>0</v>
      </c>
      <c r="R565" t="s">
        <v>42</v>
      </c>
      <c r="S565" t="str">
        <f>LEFT(R565, FIND("/", R565) - 1)</f>
        <v>film &amp; video</v>
      </c>
      <c r="T565" t="str">
        <f>RIGHT(R565, LEN(R565) - FIND("/", R565))</f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>(E566/D566)*100</f>
        <v>83.813278008298752</v>
      </c>
      <c r="G566" t="s">
        <v>14</v>
      </c>
      <c r="H566">
        <v>1790</v>
      </c>
      <c r="I566" s="7">
        <f>IF(H566=0,"0",E566/H566)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>(((L566/60)/60)/24)+DATE(1970,1,1)</f>
        <v>42078.208333333328</v>
      </c>
      <c r="O566" s="10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>
        <f>LEFT(R566, FIND("/", R566) - 1)</f>
        <v>theater</v>
      </c>
      <c r="T566" t="str">
        <f>RIGHT(R566, LEN(R566) - FIND("/", R566))</f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>(E567/D567)*100</f>
        <v>204.60063224446787</v>
      </c>
      <c r="G567" t="s">
        <v>20</v>
      </c>
      <c r="H567">
        <v>3596</v>
      </c>
      <c r="I567" s="7">
        <f>IF(H567=0,"0",E567/H567)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>(((L567/60)/60)/24)+DATE(1970,1,1)</f>
        <v>40862.25</v>
      </c>
      <c r="O567" s="10">
        <f>(((M567/60)/60)/24)+DATE(1970,1,1)</f>
        <v>40882.25</v>
      </c>
      <c r="P567" t="b">
        <v>0</v>
      </c>
      <c r="Q567" t="b">
        <v>0</v>
      </c>
      <c r="R567" t="s">
        <v>33</v>
      </c>
      <c r="S567" t="str">
        <f>LEFT(R567, FIND("/", R567) - 1)</f>
        <v>theater</v>
      </c>
      <c r="T567" t="str">
        <f>RIGHT(R567, LEN(R567) - FIND("/", R567))</f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>(E568/D568)*100</f>
        <v>44.344086021505376</v>
      </c>
      <c r="G568" t="s">
        <v>14</v>
      </c>
      <c r="H568">
        <v>37</v>
      </c>
      <c r="I568" s="7">
        <f>IF(H568=0,"0",E568/H568)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>(((L568/60)/60)/24)+DATE(1970,1,1)</f>
        <v>42424.25</v>
      </c>
      <c r="O568" s="10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>
        <f>LEFT(R568, FIND("/", R568) - 1)</f>
        <v>music</v>
      </c>
      <c r="T568" t="str">
        <f>RIGHT(R568, LEN(R568) - FIND("/", R568))</f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>(E569/D569)*100</f>
        <v>218.60294117647058</v>
      </c>
      <c r="G569" t="s">
        <v>20</v>
      </c>
      <c r="H569">
        <v>244</v>
      </c>
      <c r="I569" s="7">
        <f>IF(H569=0,"0",E569/H569)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>(((L569/60)/60)/24)+DATE(1970,1,1)</f>
        <v>41830.208333333336</v>
      </c>
      <c r="O569" s="10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>
        <f>LEFT(R569, FIND("/", R569) - 1)</f>
        <v>music</v>
      </c>
      <c r="T569" t="str">
        <f>RIGHT(R569, LEN(R569) - FIND("/", R569))</f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>(E570/D570)*100</f>
        <v>186.03314917127071</v>
      </c>
      <c r="G570" t="s">
        <v>20</v>
      </c>
      <c r="H570">
        <v>5180</v>
      </c>
      <c r="I570" s="7">
        <f>IF(H570=0,"0",E570/H570)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>(((L570/60)/60)/24)+DATE(1970,1,1)</f>
        <v>40374.208333333336</v>
      </c>
      <c r="O570" s="10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>
        <f>LEFT(R570, FIND("/", R570) - 1)</f>
        <v>theater</v>
      </c>
      <c r="T570" t="str">
        <f>RIGHT(R570, LEN(R570) - FIND("/", R570))</f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>(E571/D571)*100</f>
        <v>237.33830845771143</v>
      </c>
      <c r="G571" t="s">
        <v>20</v>
      </c>
      <c r="H571">
        <v>589</v>
      </c>
      <c r="I571" s="7">
        <f>IF(H571=0,"0",E571/H571)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>(((L571/60)/60)/24)+DATE(1970,1,1)</f>
        <v>40554.25</v>
      </c>
      <c r="O571" s="10">
        <f>(((M571/60)/60)/24)+DATE(1970,1,1)</f>
        <v>40566.25</v>
      </c>
      <c r="P571" t="b">
        <v>0</v>
      </c>
      <c r="Q571" t="b">
        <v>0</v>
      </c>
      <c r="R571" t="s">
        <v>71</v>
      </c>
      <c r="S571" t="str">
        <f>LEFT(R571, FIND("/", R571) - 1)</f>
        <v>film &amp; video</v>
      </c>
      <c r="T571" t="str">
        <f>RIGHT(R571, LEN(R571) - FIND("/", R571))</f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>(E572/D572)*100</f>
        <v>305.65384615384613</v>
      </c>
      <c r="G572" t="s">
        <v>20</v>
      </c>
      <c r="H572">
        <v>2725</v>
      </c>
      <c r="I572" s="7">
        <f>IF(H572=0,"0",E572/H572)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>(((L572/60)/60)/24)+DATE(1970,1,1)</f>
        <v>41993.25</v>
      </c>
      <c r="O572" s="10">
        <f>(((M572/60)/60)/24)+DATE(1970,1,1)</f>
        <v>41999.25</v>
      </c>
      <c r="P572" t="b">
        <v>0</v>
      </c>
      <c r="Q572" t="b">
        <v>1</v>
      </c>
      <c r="R572" t="s">
        <v>23</v>
      </c>
      <c r="S572" t="str">
        <f>LEFT(R572, FIND("/", R572) - 1)</f>
        <v>music</v>
      </c>
      <c r="T572" t="str">
        <f>RIGHT(R572, LEN(R572) - FIND("/", R572))</f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>(E573/D573)*100</f>
        <v>94.142857142857139</v>
      </c>
      <c r="G573" t="s">
        <v>14</v>
      </c>
      <c r="H573">
        <v>35</v>
      </c>
      <c r="I573" s="7">
        <f>IF(H573=0,"0",E573/H573)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>(((L573/60)/60)/24)+DATE(1970,1,1)</f>
        <v>42174.208333333328</v>
      </c>
      <c r="O573" s="10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>
        <f>LEFT(R573, FIND("/", R573) - 1)</f>
        <v>film &amp; video</v>
      </c>
      <c r="T573" t="str">
        <f>RIGHT(R573, LEN(R573) - FIND("/", R573))</f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>(E574/D574)*100</f>
        <v>54.400000000000006</v>
      </c>
      <c r="G574" t="s">
        <v>74</v>
      </c>
      <c r="H574">
        <v>94</v>
      </c>
      <c r="I574" s="7">
        <f>IF(H574=0,"0",E574/H574)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>(((L574/60)/60)/24)+DATE(1970,1,1)</f>
        <v>42275.208333333328</v>
      </c>
      <c r="O574" s="10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>
        <f>LEFT(R574, FIND("/", R574) - 1)</f>
        <v>music</v>
      </c>
      <c r="T574" t="str">
        <f>RIGHT(R574, LEN(R574) - FIND("/", R574))</f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>(E575/D575)*100</f>
        <v>111.88059701492537</v>
      </c>
      <c r="G575" t="s">
        <v>20</v>
      </c>
      <c r="H575">
        <v>300</v>
      </c>
      <c r="I575" s="7">
        <f>IF(H575=0,"0",E575/H575)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>(((L575/60)/60)/24)+DATE(1970,1,1)</f>
        <v>41761.208333333336</v>
      </c>
      <c r="O575" s="10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>
        <f>LEFT(R575, FIND("/", R575) - 1)</f>
        <v>journalism</v>
      </c>
      <c r="T575" t="str">
        <f>RIGHT(R575, LEN(R575) - FIND("/", R575))</f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>(E576/D576)*100</f>
        <v>369.14814814814815</v>
      </c>
      <c r="G576" t="s">
        <v>20</v>
      </c>
      <c r="H576">
        <v>144</v>
      </c>
      <c r="I576" s="7">
        <f>IF(H576=0,"0",E576/H576)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>(((L576/60)/60)/24)+DATE(1970,1,1)</f>
        <v>43806.25</v>
      </c>
      <c r="O576" s="10">
        <f>(((M576/60)/60)/24)+DATE(1970,1,1)</f>
        <v>43816.25</v>
      </c>
      <c r="P576" t="b">
        <v>0</v>
      </c>
      <c r="Q576" t="b">
        <v>1</v>
      </c>
      <c r="R576" t="s">
        <v>17</v>
      </c>
      <c r="S576" t="str">
        <f>LEFT(R576, FIND("/", R576) - 1)</f>
        <v>food</v>
      </c>
      <c r="T576" t="str">
        <f>RIGHT(R576, LEN(R576) - FIND("/", R576))</f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>(E577/D577)*100</f>
        <v>62.930372148859547</v>
      </c>
      <c r="G577" t="s">
        <v>14</v>
      </c>
      <c r="H577">
        <v>558</v>
      </c>
      <c r="I577" s="7">
        <f>IF(H577=0,"0",E577/H577)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>(((L577/60)/60)/24)+DATE(1970,1,1)</f>
        <v>41779.208333333336</v>
      </c>
      <c r="O577" s="10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>
        <f>LEFT(R577, FIND("/", R577) - 1)</f>
        <v>theater</v>
      </c>
      <c r="T577" t="str">
        <f>RIGHT(R577, LEN(R577) - FIND("/", R577))</f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>(E578/D578)*100</f>
        <v>64.927835051546396</v>
      </c>
      <c r="G578" t="s">
        <v>14</v>
      </c>
      <c r="H578">
        <v>64</v>
      </c>
      <c r="I578" s="7">
        <f>IF(H578=0,"0",E578/H578)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>(((L578/60)/60)/24)+DATE(1970,1,1)</f>
        <v>43040.208333333328</v>
      </c>
      <c r="O578" s="10">
        <f>(((M578/60)/60)/24)+DATE(1970,1,1)</f>
        <v>43057.25</v>
      </c>
      <c r="P578" t="b">
        <v>0</v>
      </c>
      <c r="Q578" t="b">
        <v>0</v>
      </c>
      <c r="R578" t="s">
        <v>33</v>
      </c>
      <c r="S578" t="str">
        <f>LEFT(R578, FIND("/", R578) - 1)</f>
        <v>theater</v>
      </c>
      <c r="T578" t="str">
        <f>RIGHT(R578, LEN(R578) - FIND("/", R578))</f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>(E579/D579)*100</f>
        <v>18.853658536585368</v>
      </c>
      <c r="G579" t="s">
        <v>74</v>
      </c>
      <c r="H579">
        <v>37</v>
      </c>
      <c r="I579" s="7">
        <f>IF(H579=0,"0",E579/H579)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>(((L579/60)/60)/24)+DATE(1970,1,1)</f>
        <v>40613.25</v>
      </c>
      <c r="O579" s="10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>LEFT(R579, FIND("/", R579) - 1)</f>
        <v>music</v>
      </c>
      <c r="T579" t="str">
        <f>RIGHT(R579, LEN(R579) - FIND("/", 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>(E580/D580)*100</f>
        <v>16.754404145077721</v>
      </c>
      <c r="G580" t="s">
        <v>14</v>
      </c>
      <c r="H580">
        <v>245</v>
      </c>
      <c r="I580" s="7">
        <f>IF(H580=0,"0",E580/H580)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>(((L580/60)/60)/24)+DATE(1970,1,1)</f>
        <v>40878.25</v>
      </c>
      <c r="O580" s="10">
        <f>(((M580/60)/60)/24)+DATE(1970,1,1)</f>
        <v>40881.25</v>
      </c>
      <c r="P580" t="b">
        <v>0</v>
      </c>
      <c r="Q580" t="b">
        <v>0</v>
      </c>
      <c r="R580" t="s">
        <v>474</v>
      </c>
      <c r="S580" t="str">
        <f>LEFT(R580, FIND("/", R580) - 1)</f>
        <v>film &amp; video</v>
      </c>
      <c r="T580" t="str">
        <f>RIGHT(R580, LEN(R580) - FIND("/", R580))</f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>(E581/D581)*100</f>
        <v>101.11290322580646</v>
      </c>
      <c r="G581" t="s">
        <v>20</v>
      </c>
      <c r="H581">
        <v>87</v>
      </c>
      <c r="I581" s="7">
        <f>IF(H581=0,"0",E581/H581)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>(((L581/60)/60)/24)+DATE(1970,1,1)</f>
        <v>40762.208333333336</v>
      </c>
      <c r="O581" s="10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>
        <f>LEFT(R581, FIND("/", R581) - 1)</f>
        <v>music</v>
      </c>
      <c r="T581" t="str">
        <f>RIGHT(R581, LEN(R581) - FIND("/", R581))</f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>(E582/D582)*100</f>
        <v>341.5022831050228</v>
      </c>
      <c r="G582" t="s">
        <v>20</v>
      </c>
      <c r="H582">
        <v>3116</v>
      </c>
      <c r="I582" s="7">
        <f>IF(H582=0,"0",E582/H582)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>(((L582/60)/60)/24)+DATE(1970,1,1)</f>
        <v>41696.25</v>
      </c>
      <c r="O582" s="10">
        <f>(((M582/60)/60)/24)+DATE(1970,1,1)</f>
        <v>41704.25</v>
      </c>
      <c r="P582" t="b">
        <v>0</v>
      </c>
      <c r="Q582" t="b">
        <v>0</v>
      </c>
      <c r="R582" t="s">
        <v>33</v>
      </c>
      <c r="S582" t="str">
        <f>LEFT(R582, FIND("/", R582) - 1)</f>
        <v>theater</v>
      </c>
      <c r="T582" t="str">
        <f>RIGHT(R582, LEN(R582) - FIND("/", R582))</f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>(E583/D583)*100</f>
        <v>64.016666666666666</v>
      </c>
      <c r="G583" t="s">
        <v>14</v>
      </c>
      <c r="H583">
        <v>71</v>
      </c>
      <c r="I583" s="7">
        <f>IF(H583=0,"0",E583/H583)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>(((L583/60)/60)/24)+DATE(1970,1,1)</f>
        <v>40662.208333333336</v>
      </c>
      <c r="O583" s="10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>
        <f>LEFT(R583, FIND("/", R583) - 1)</f>
        <v>technology</v>
      </c>
      <c r="T583" t="str">
        <f>RIGHT(R583, LEN(R583) - FIND("/", R583))</f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>(E584/D584)*100</f>
        <v>52.080459770114942</v>
      </c>
      <c r="G584" t="s">
        <v>14</v>
      </c>
      <c r="H584">
        <v>42</v>
      </c>
      <c r="I584" s="7">
        <f>IF(H584=0,"0",E584/H584)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>(((L584/60)/60)/24)+DATE(1970,1,1)</f>
        <v>42165.208333333328</v>
      </c>
      <c r="O584" s="10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>
        <f>LEFT(R584, FIND("/", R584) - 1)</f>
        <v>games</v>
      </c>
      <c r="T584" t="str">
        <f>RIGHT(R584, LEN(R584) - FIND("/", R584))</f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>(E585/D585)*100</f>
        <v>322.40211640211641</v>
      </c>
      <c r="G585" t="s">
        <v>20</v>
      </c>
      <c r="H585">
        <v>909</v>
      </c>
      <c r="I585" s="7">
        <f>IF(H585=0,"0",E585/H585)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>(((L585/60)/60)/24)+DATE(1970,1,1)</f>
        <v>40959.25</v>
      </c>
      <c r="O585" s="10">
        <f>(((M585/60)/60)/24)+DATE(1970,1,1)</f>
        <v>40976.25</v>
      </c>
      <c r="P585" t="b">
        <v>0</v>
      </c>
      <c r="Q585" t="b">
        <v>0</v>
      </c>
      <c r="R585" t="s">
        <v>42</v>
      </c>
      <c r="S585" t="str">
        <f>LEFT(R585, FIND("/", R585) - 1)</f>
        <v>film &amp; video</v>
      </c>
      <c r="T585" t="str">
        <f>RIGHT(R585, LEN(R585) - FIND("/", R585))</f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>(E586/D586)*100</f>
        <v>119.50810185185186</v>
      </c>
      <c r="G586" t="s">
        <v>20</v>
      </c>
      <c r="H586">
        <v>1613</v>
      </c>
      <c r="I586" s="7">
        <f>IF(H586=0,"0",E586/H586)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>(((L586/60)/60)/24)+DATE(1970,1,1)</f>
        <v>41024.208333333336</v>
      </c>
      <c r="O586" s="10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>
        <f>LEFT(R586, FIND("/", R586) - 1)</f>
        <v>technology</v>
      </c>
      <c r="T586" t="str">
        <f>RIGHT(R586, LEN(R586) - FIND("/", R586))</f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>(E587/D587)*100</f>
        <v>146.79775280898878</v>
      </c>
      <c r="G587" t="s">
        <v>20</v>
      </c>
      <c r="H587">
        <v>136</v>
      </c>
      <c r="I587" s="7">
        <f>IF(H587=0,"0",E587/H587)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>(((L587/60)/60)/24)+DATE(1970,1,1)</f>
        <v>40255.208333333336</v>
      </c>
      <c r="O587" s="10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>
        <f>LEFT(R587, FIND("/", R587) - 1)</f>
        <v>publishing</v>
      </c>
      <c r="T587" t="str">
        <f>RIGHT(R587, LEN(R587) - FIND("/", R587))</f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>(E588/D588)*100</f>
        <v>950.57142857142856</v>
      </c>
      <c r="G588" t="s">
        <v>20</v>
      </c>
      <c r="H588">
        <v>130</v>
      </c>
      <c r="I588" s="7">
        <f>IF(H588=0,"0",E588/H588)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>(((L588/60)/60)/24)+DATE(1970,1,1)</f>
        <v>40499.25</v>
      </c>
      <c r="O588" s="10">
        <f>(((M588/60)/60)/24)+DATE(1970,1,1)</f>
        <v>40518.25</v>
      </c>
      <c r="P588" t="b">
        <v>0</v>
      </c>
      <c r="Q588" t="b">
        <v>0</v>
      </c>
      <c r="R588" t="s">
        <v>23</v>
      </c>
      <c r="S588" t="str">
        <f>LEFT(R588, FIND("/", R588) - 1)</f>
        <v>music</v>
      </c>
      <c r="T588" t="str">
        <f>RIGHT(R588, LEN(R588) - FIND("/", R588))</f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>(E589/D589)*100</f>
        <v>72.893617021276597</v>
      </c>
      <c r="G589" t="s">
        <v>14</v>
      </c>
      <c r="H589">
        <v>156</v>
      </c>
      <c r="I589" s="7">
        <f>IF(H589=0,"0",E589/H589)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>(((L589/60)/60)/24)+DATE(1970,1,1)</f>
        <v>43484.25</v>
      </c>
      <c r="O589" s="10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>
        <f>LEFT(R589, FIND("/", R589) - 1)</f>
        <v>food</v>
      </c>
      <c r="T589" t="str">
        <f>RIGHT(R589, LEN(R589) - FIND("/", R589))</f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>(E590/D590)*100</f>
        <v>79.008248730964468</v>
      </c>
      <c r="G590" t="s">
        <v>14</v>
      </c>
      <c r="H590">
        <v>1368</v>
      </c>
      <c r="I590" s="7">
        <f>IF(H590=0,"0",E590/H590)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>(((L590/60)/60)/24)+DATE(1970,1,1)</f>
        <v>40262.208333333336</v>
      </c>
      <c r="O590" s="10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>
        <f>LEFT(R590, FIND("/", R590) - 1)</f>
        <v>theater</v>
      </c>
      <c r="T590" t="str">
        <f>RIGHT(R590, LEN(R590) - FIND("/", R590))</f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>(E591/D591)*100</f>
        <v>64.721518987341781</v>
      </c>
      <c r="G591" t="s">
        <v>14</v>
      </c>
      <c r="H591">
        <v>102</v>
      </c>
      <c r="I591" s="7">
        <f>IF(H591=0,"0",E591/H591)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>(((L591/60)/60)/24)+DATE(1970,1,1)</f>
        <v>42190.208333333328</v>
      </c>
      <c r="O591" s="10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>
        <f>LEFT(R591, FIND("/", R591) - 1)</f>
        <v>film &amp; video</v>
      </c>
      <c r="T591" t="str">
        <f>RIGHT(R591, LEN(R591) - FIND("/", R591))</f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>(E592/D592)*100</f>
        <v>82.028169014084511</v>
      </c>
      <c r="G592" t="s">
        <v>14</v>
      </c>
      <c r="H592">
        <v>86</v>
      </c>
      <c r="I592" s="7">
        <f>IF(H592=0,"0",E592/H592)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>(((L592/60)/60)/24)+DATE(1970,1,1)</f>
        <v>41994.25</v>
      </c>
      <c r="O592" s="10">
        <f>(((M592/60)/60)/24)+DATE(1970,1,1)</f>
        <v>42005.25</v>
      </c>
      <c r="P592" t="b">
        <v>0</v>
      </c>
      <c r="Q592" t="b">
        <v>0</v>
      </c>
      <c r="R592" t="s">
        <v>133</v>
      </c>
      <c r="S592" t="str">
        <f>LEFT(R592, FIND("/", R592) - 1)</f>
        <v>publishing</v>
      </c>
      <c r="T592" t="str">
        <f>RIGHT(R592, LEN(R592) - FIND("/", R592))</f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>(E593/D593)*100</f>
        <v>1037.6666666666667</v>
      </c>
      <c r="G593" t="s">
        <v>20</v>
      </c>
      <c r="H593">
        <v>102</v>
      </c>
      <c r="I593" s="7">
        <f>IF(H593=0,"0",E593/H593)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>(((L593/60)/60)/24)+DATE(1970,1,1)</f>
        <v>40373.208333333336</v>
      </c>
      <c r="O593" s="10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>
        <f>LEFT(R593, FIND("/", R593) - 1)</f>
        <v>games</v>
      </c>
      <c r="T593" t="str">
        <f>RIGHT(R593, LEN(R593) - FIND("/", R593))</f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>(E594/D594)*100</f>
        <v>12.910076530612244</v>
      </c>
      <c r="G594" t="s">
        <v>14</v>
      </c>
      <c r="H594">
        <v>253</v>
      </c>
      <c r="I594" s="7">
        <f>IF(H594=0,"0",E594/H594)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>(((L594/60)/60)/24)+DATE(1970,1,1)</f>
        <v>41789.208333333336</v>
      </c>
      <c r="O594" s="10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>
        <f>LEFT(R594, FIND("/", R594) - 1)</f>
        <v>theater</v>
      </c>
      <c r="T594" t="str">
        <f>RIGHT(R594, LEN(R594) - FIND("/", R594))</f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>(E595/D595)*100</f>
        <v>154.84210526315789</v>
      </c>
      <c r="G595" t="s">
        <v>20</v>
      </c>
      <c r="H595">
        <v>4006</v>
      </c>
      <c r="I595" s="7">
        <f>IF(H595=0,"0",E595/H595)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>(((L595/60)/60)/24)+DATE(1970,1,1)</f>
        <v>41724.208333333336</v>
      </c>
      <c r="O595" s="10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>
        <f>LEFT(R595, FIND("/", R595) - 1)</f>
        <v>film &amp; video</v>
      </c>
      <c r="T595" t="str">
        <f>RIGHT(R595, LEN(R595) - FIND("/", R595))</f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>(E596/D596)*100</f>
        <v>7.0991735537190088</v>
      </c>
      <c r="G596" t="s">
        <v>14</v>
      </c>
      <c r="H596">
        <v>157</v>
      </c>
      <c r="I596" s="7">
        <f>IF(H596=0,"0",E596/H596)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>(((L596/60)/60)/24)+DATE(1970,1,1)</f>
        <v>42548.208333333328</v>
      </c>
      <c r="O596" s="10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>
        <f>LEFT(R596, FIND("/", R596) - 1)</f>
        <v>theater</v>
      </c>
      <c r="T596" t="str">
        <f>RIGHT(R596, LEN(R596) - FIND("/", R596))</f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>(E597/D597)*100</f>
        <v>208.52773826458036</v>
      </c>
      <c r="G597" t="s">
        <v>20</v>
      </c>
      <c r="H597">
        <v>1629</v>
      </c>
      <c r="I597" s="7">
        <f>IF(H597=0,"0",E597/H597)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>(((L597/60)/60)/24)+DATE(1970,1,1)</f>
        <v>40253.208333333336</v>
      </c>
      <c r="O597" s="10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>
        <f>LEFT(R597, FIND("/", R597) - 1)</f>
        <v>theater</v>
      </c>
      <c r="T597" t="str">
        <f>RIGHT(R597, LEN(R597) - FIND("/", R597))</f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>(E598/D598)*100</f>
        <v>99.683544303797461</v>
      </c>
      <c r="G598" t="s">
        <v>14</v>
      </c>
      <c r="H598">
        <v>183</v>
      </c>
      <c r="I598" s="7">
        <f>IF(H598=0,"0",E598/H598)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>(((L598/60)/60)/24)+DATE(1970,1,1)</f>
        <v>42434.25</v>
      </c>
      <c r="O598" s="10">
        <f>(((M598/60)/60)/24)+DATE(1970,1,1)</f>
        <v>42441.25</v>
      </c>
      <c r="P598" t="b">
        <v>0</v>
      </c>
      <c r="Q598" t="b">
        <v>1</v>
      </c>
      <c r="R598" t="s">
        <v>53</v>
      </c>
      <c r="S598" t="str">
        <f>LEFT(R598, FIND("/", R598) - 1)</f>
        <v>film &amp; video</v>
      </c>
      <c r="T598" t="str">
        <f>RIGHT(R598, LEN(R598) - FIND("/", R598))</f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>(E599/D599)*100</f>
        <v>201.59756097560978</v>
      </c>
      <c r="G599" t="s">
        <v>20</v>
      </c>
      <c r="H599">
        <v>2188</v>
      </c>
      <c r="I599" s="7">
        <f>IF(H599=0,"0",E599/H599)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>(((L599/60)/60)/24)+DATE(1970,1,1)</f>
        <v>43786.25</v>
      </c>
      <c r="O599" s="10">
        <f>(((M599/60)/60)/24)+DATE(1970,1,1)</f>
        <v>43804.25</v>
      </c>
      <c r="P599" t="b">
        <v>0</v>
      </c>
      <c r="Q599" t="b">
        <v>0</v>
      </c>
      <c r="R599" t="s">
        <v>33</v>
      </c>
      <c r="S599" t="str">
        <f>LEFT(R599, FIND("/", R599) - 1)</f>
        <v>theater</v>
      </c>
      <c r="T599" t="str">
        <f>RIGHT(R599, LEN(R599) - FIND("/", R599))</f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>(E600/D600)*100</f>
        <v>162.09032258064516</v>
      </c>
      <c r="G600" t="s">
        <v>20</v>
      </c>
      <c r="H600">
        <v>2409</v>
      </c>
      <c r="I600" s="7">
        <f>IF(H600=0,"0",E600/H600)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>(((L600/60)/60)/24)+DATE(1970,1,1)</f>
        <v>40344.208333333336</v>
      </c>
      <c r="O600" s="10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>
        <f>LEFT(R600, FIND("/", R600) - 1)</f>
        <v>music</v>
      </c>
      <c r="T600" t="str">
        <f>RIGHT(R600, LEN(R600) - FIND("/", R600))</f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>(E601/D601)*100</f>
        <v>3.6436208125445471</v>
      </c>
      <c r="G601" t="s">
        <v>14</v>
      </c>
      <c r="H601">
        <v>82</v>
      </c>
      <c r="I601" s="7">
        <f>IF(H601=0,"0",E601/H601)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>(((L601/60)/60)/24)+DATE(1970,1,1)</f>
        <v>42047.25</v>
      </c>
      <c r="O601" s="10">
        <f>(((M601/60)/60)/24)+DATE(1970,1,1)</f>
        <v>42055.25</v>
      </c>
      <c r="P601" t="b">
        <v>0</v>
      </c>
      <c r="Q601" t="b">
        <v>0</v>
      </c>
      <c r="R601" t="s">
        <v>42</v>
      </c>
      <c r="S601" t="str">
        <f>LEFT(R601, FIND("/", R601) - 1)</f>
        <v>film &amp; video</v>
      </c>
      <c r="T601" t="str">
        <f>RIGHT(R601, LEN(R601) - FIND("/", R601))</f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>(E602/D602)*100</f>
        <v>5</v>
      </c>
      <c r="G602" t="s">
        <v>14</v>
      </c>
      <c r="H602">
        <v>1</v>
      </c>
      <c r="I602" s="7">
        <f>IF(H602=0,"0",E602/H602)</f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>(((L602/60)/60)/24)+DATE(1970,1,1)</f>
        <v>41485.208333333336</v>
      </c>
      <c r="O602" s="10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>
        <f>LEFT(R602, FIND("/", R602) - 1)</f>
        <v>food</v>
      </c>
      <c r="T602" t="str">
        <f>RIGHT(R602, LEN(R602) - FIND("/", R602))</f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>(E603/D603)*100</f>
        <v>206.63492063492063</v>
      </c>
      <c r="G603" t="s">
        <v>20</v>
      </c>
      <c r="H603">
        <v>194</v>
      </c>
      <c r="I603" s="7">
        <f>IF(H603=0,"0",E603/H603)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>(((L603/60)/60)/24)+DATE(1970,1,1)</f>
        <v>41789.208333333336</v>
      </c>
      <c r="O603" s="10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>
        <f>LEFT(R603, FIND("/", R603) - 1)</f>
        <v>technology</v>
      </c>
      <c r="T603" t="str">
        <f>RIGHT(R603, LEN(R603) - FIND("/", R603))</f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>(E604/D604)*100</f>
        <v>128.23628691983123</v>
      </c>
      <c r="G604" t="s">
        <v>20</v>
      </c>
      <c r="H604">
        <v>1140</v>
      </c>
      <c r="I604" s="7">
        <f>IF(H604=0,"0",E604/H604)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>(((L604/60)/60)/24)+DATE(1970,1,1)</f>
        <v>42160.208333333328</v>
      </c>
      <c r="O604" s="10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>
        <f>LEFT(R604, FIND("/", R604) - 1)</f>
        <v>theater</v>
      </c>
      <c r="T604" t="str">
        <f>RIGHT(R604, LEN(R604) - FIND("/", R604))</f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>(E605/D605)*100</f>
        <v>119.66037735849055</v>
      </c>
      <c r="G605" t="s">
        <v>20</v>
      </c>
      <c r="H605">
        <v>102</v>
      </c>
      <c r="I605" s="7">
        <f>IF(H605=0,"0",E605/H605)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>(((L605/60)/60)/24)+DATE(1970,1,1)</f>
        <v>43573.208333333328</v>
      </c>
      <c r="O605" s="10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>
        <f>LEFT(R605, FIND("/", R605) - 1)</f>
        <v>theater</v>
      </c>
      <c r="T605" t="str">
        <f>RIGHT(R605, LEN(R605) - FIND("/", R605))</f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>(E606/D606)*100</f>
        <v>170.73055242390078</v>
      </c>
      <c r="G606" t="s">
        <v>20</v>
      </c>
      <c r="H606">
        <v>2857</v>
      </c>
      <c r="I606" s="7">
        <f>IF(H606=0,"0",E606/H606)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>(((L606/60)/60)/24)+DATE(1970,1,1)</f>
        <v>40565.25</v>
      </c>
      <c r="O606" s="10">
        <f>(((M606/60)/60)/24)+DATE(1970,1,1)</f>
        <v>40586.25</v>
      </c>
      <c r="P606" t="b">
        <v>0</v>
      </c>
      <c r="Q606" t="b">
        <v>0</v>
      </c>
      <c r="R606" t="s">
        <v>33</v>
      </c>
      <c r="S606" t="str">
        <f>LEFT(R606, FIND("/", R606) - 1)</f>
        <v>theater</v>
      </c>
      <c r="T606" t="str">
        <f>RIGHT(R606, LEN(R606) - FIND("/", R606))</f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>(E607/D607)*100</f>
        <v>187.21212121212122</v>
      </c>
      <c r="G607" t="s">
        <v>20</v>
      </c>
      <c r="H607">
        <v>107</v>
      </c>
      <c r="I607" s="7">
        <f>IF(H607=0,"0",E607/H607)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>(((L607/60)/60)/24)+DATE(1970,1,1)</f>
        <v>42280.208333333328</v>
      </c>
      <c r="O607" s="10">
        <f>(((M607/60)/60)/24)+DATE(1970,1,1)</f>
        <v>42321.25</v>
      </c>
      <c r="P607" t="b">
        <v>0</v>
      </c>
      <c r="Q607" t="b">
        <v>0</v>
      </c>
      <c r="R607" t="s">
        <v>68</v>
      </c>
      <c r="S607" t="str">
        <f>LEFT(R607, FIND("/", R607) - 1)</f>
        <v>publishing</v>
      </c>
      <c r="T607" t="str">
        <f>RIGHT(R607, LEN(R607) - FIND("/", R607))</f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>(E608/D608)*100</f>
        <v>188.38235294117646</v>
      </c>
      <c r="G608" t="s">
        <v>20</v>
      </c>
      <c r="H608">
        <v>160</v>
      </c>
      <c r="I608" s="7">
        <f>IF(H608=0,"0",E608/H608)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>(((L608/60)/60)/24)+DATE(1970,1,1)</f>
        <v>42436.25</v>
      </c>
      <c r="O608" s="10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>
        <f>LEFT(R608, FIND("/", R608) - 1)</f>
        <v>music</v>
      </c>
      <c r="T608" t="str">
        <f>RIGHT(R608, LEN(R608) - FIND("/", R608))</f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>(E609/D609)*100</f>
        <v>131.29869186046511</v>
      </c>
      <c r="G609" t="s">
        <v>20</v>
      </c>
      <c r="H609">
        <v>2230</v>
      </c>
      <c r="I609" s="7">
        <f>IF(H609=0,"0",E609/H609)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>(((L609/60)/60)/24)+DATE(1970,1,1)</f>
        <v>41721.208333333336</v>
      </c>
      <c r="O609" s="10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>
        <f>LEFT(R609, FIND("/", R609) - 1)</f>
        <v>food</v>
      </c>
      <c r="T609" t="str">
        <f>RIGHT(R609, LEN(R609) - FIND("/", R609))</f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>(E610/D610)*100</f>
        <v>283.97435897435901</v>
      </c>
      <c r="G610" t="s">
        <v>20</v>
      </c>
      <c r="H610">
        <v>316</v>
      </c>
      <c r="I610" s="7">
        <f>IF(H610=0,"0",E610/H610)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>(((L610/60)/60)/24)+DATE(1970,1,1)</f>
        <v>43530.25</v>
      </c>
      <c r="O610" s="10">
        <f>(((M610/60)/60)/24)+DATE(1970,1,1)</f>
        <v>43534.25</v>
      </c>
      <c r="P610" t="b">
        <v>0</v>
      </c>
      <c r="Q610" t="b">
        <v>1</v>
      </c>
      <c r="R610" t="s">
        <v>159</v>
      </c>
      <c r="S610" t="str">
        <f>LEFT(R610, FIND("/", R610) - 1)</f>
        <v>music</v>
      </c>
      <c r="T610" t="str">
        <f>RIGHT(R610, LEN(R610) - FIND("/", R610))</f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>(E611/D611)*100</f>
        <v>120.41999999999999</v>
      </c>
      <c r="G611" t="s">
        <v>20</v>
      </c>
      <c r="H611">
        <v>117</v>
      </c>
      <c r="I611" s="7">
        <f>IF(H611=0,"0",E611/H611)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>(((L611/60)/60)/24)+DATE(1970,1,1)</f>
        <v>43481.25</v>
      </c>
      <c r="O611" s="10">
        <f>(((M611/60)/60)/24)+DATE(1970,1,1)</f>
        <v>43498.25</v>
      </c>
      <c r="P611" t="b">
        <v>0</v>
      </c>
      <c r="Q611" t="b">
        <v>0</v>
      </c>
      <c r="R611" t="s">
        <v>474</v>
      </c>
      <c r="S611" t="str">
        <f>LEFT(R611, FIND("/", R611) - 1)</f>
        <v>film &amp; video</v>
      </c>
      <c r="T611" t="str">
        <f>RIGHT(R611, LEN(R611) - FIND("/", R611))</f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>(E612/D612)*100</f>
        <v>419.0560747663551</v>
      </c>
      <c r="G612" t="s">
        <v>20</v>
      </c>
      <c r="H612">
        <v>6406</v>
      </c>
      <c r="I612" s="7">
        <f>IF(H612=0,"0",E612/H612)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>(((L612/60)/60)/24)+DATE(1970,1,1)</f>
        <v>41259.25</v>
      </c>
      <c r="O612" s="10">
        <f>(((M612/60)/60)/24)+DATE(1970,1,1)</f>
        <v>41273.25</v>
      </c>
      <c r="P612" t="b">
        <v>0</v>
      </c>
      <c r="Q612" t="b">
        <v>0</v>
      </c>
      <c r="R612" t="s">
        <v>33</v>
      </c>
      <c r="S612" t="str">
        <f>LEFT(R612, FIND("/", R612) - 1)</f>
        <v>theater</v>
      </c>
      <c r="T612" t="str">
        <f>RIGHT(R612, LEN(R612) - FIND("/", R612))</f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>(E613/D613)*100</f>
        <v>13.853658536585368</v>
      </c>
      <c r="G613" t="s">
        <v>74</v>
      </c>
      <c r="H613">
        <v>15</v>
      </c>
      <c r="I613" s="7">
        <f>IF(H613=0,"0",E613/H613)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>(((L613/60)/60)/24)+DATE(1970,1,1)</f>
        <v>41480.208333333336</v>
      </c>
      <c r="O613" s="10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>
        <f>LEFT(R613, FIND("/", R613) - 1)</f>
        <v>theater</v>
      </c>
      <c r="T613" t="str">
        <f>RIGHT(R613, LEN(R613) - FIND("/", R613))</f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>(E614/D614)*100</f>
        <v>139.43548387096774</v>
      </c>
      <c r="G614" t="s">
        <v>20</v>
      </c>
      <c r="H614">
        <v>192</v>
      </c>
      <c r="I614" s="7">
        <f>IF(H614=0,"0",E614/H614)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>(((L614/60)/60)/24)+DATE(1970,1,1)</f>
        <v>40474.208333333336</v>
      </c>
      <c r="O614" s="10">
        <f>(((M614/60)/60)/24)+DATE(1970,1,1)</f>
        <v>40497.25</v>
      </c>
      <c r="P614" t="b">
        <v>0</v>
      </c>
      <c r="Q614" t="b">
        <v>0</v>
      </c>
      <c r="R614" t="s">
        <v>50</v>
      </c>
      <c r="S614" t="str">
        <f>LEFT(R614, FIND("/", R614) - 1)</f>
        <v>music</v>
      </c>
      <c r="T614" t="str">
        <f>RIGHT(R614, LEN(R614) - FIND("/", R614))</f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>(E615/D615)*100</f>
        <v>174</v>
      </c>
      <c r="G615" t="s">
        <v>20</v>
      </c>
      <c r="H615">
        <v>26</v>
      </c>
      <c r="I615" s="7">
        <f>IF(H615=0,"0",E615/H615)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>(((L615/60)/60)/24)+DATE(1970,1,1)</f>
        <v>42973.208333333328</v>
      </c>
      <c r="O615" s="10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>
        <f>LEFT(R615, FIND("/", R615) - 1)</f>
        <v>theater</v>
      </c>
      <c r="T615" t="str">
        <f>RIGHT(R615, LEN(R615) - FIND("/", R615))</f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>(E616/D616)*100</f>
        <v>155.49056603773585</v>
      </c>
      <c r="G616" t="s">
        <v>20</v>
      </c>
      <c r="H616">
        <v>723</v>
      </c>
      <c r="I616" s="7">
        <f>IF(H616=0,"0",E616/H616)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>(((L616/60)/60)/24)+DATE(1970,1,1)</f>
        <v>42746.25</v>
      </c>
      <c r="O616" s="10">
        <f>(((M616/60)/60)/24)+DATE(1970,1,1)</f>
        <v>42764.25</v>
      </c>
      <c r="P616" t="b">
        <v>0</v>
      </c>
      <c r="Q616" t="b">
        <v>0</v>
      </c>
      <c r="R616" t="s">
        <v>33</v>
      </c>
      <c r="S616" t="str">
        <f>LEFT(R616, FIND("/", R616) - 1)</f>
        <v>theater</v>
      </c>
      <c r="T616" t="str">
        <f>RIGHT(R616, LEN(R616) - FIND("/", R616))</f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>(E617/D617)*100</f>
        <v>170.44705882352943</v>
      </c>
      <c r="G617" t="s">
        <v>20</v>
      </c>
      <c r="H617">
        <v>170</v>
      </c>
      <c r="I617" s="7">
        <f>IF(H617=0,"0",E617/H617)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>(((L617/60)/60)/24)+DATE(1970,1,1)</f>
        <v>42489.208333333328</v>
      </c>
      <c r="O617" s="10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>
        <f>LEFT(R617, FIND("/", R617) - 1)</f>
        <v>theater</v>
      </c>
      <c r="T617" t="str">
        <f>RIGHT(R617, LEN(R617) - FIND("/", R617))</f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>(E618/D618)*100</f>
        <v>189.515625</v>
      </c>
      <c r="G618" t="s">
        <v>20</v>
      </c>
      <c r="H618">
        <v>238</v>
      </c>
      <c r="I618" s="7">
        <f>IF(H618=0,"0",E618/H618)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>(((L618/60)/60)/24)+DATE(1970,1,1)</f>
        <v>41537.208333333336</v>
      </c>
      <c r="O618" s="10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>
        <f>LEFT(R618, FIND("/", R618) - 1)</f>
        <v>music</v>
      </c>
      <c r="T618" t="str">
        <f>RIGHT(R618, LEN(R618) - FIND("/", R618))</f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>(E619/D619)*100</f>
        <v>249.71428571428572</v>
      </c>
      <c r="G619" t="s">
        <v>20</v>
      </c>
      <c r="H619">
        <v>55</v>
      </c>
      <c r="I619" s="7">
        <f>IF(H619=0,"0",E619/H619)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>(((L619/60)/60)/24)+DATE(1970,1,1)</f>
        <v>41794.208333333336</v>
      </c>
      <c r="O619" s="10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>
        <f>LEFT(R619, FIND("/", R619) - 1)</f>
        <v>theater</v>
      </c>
      <c r="T619" t="str">
        <f>RIGHT(R619, LEN(R619) - FIND("/", R619))</f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>(E620/D620)*100</f>
        <v>48.860523665659613</v>
      </c>
      <c r="G620" t="s">
        <v>14</v>
      </c>
      <c r="H620">
        <v>1198</v>
      </c>
      <c r="I620" s="7">
        <f>IF(H620=0,"0",E620/H620)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>(((L620/60)/60)/24)+DATE(1970,1,1)</f>
        <v>41396.208333333336</v>
      </c>
      <c r="O620" s="10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>
        <f>LEFT(R620, FIND("/", R620) - 1)</f>
        <v>publishing</v>
      </c>
      <c r="T620" t="str">
        <f>RIGHT(R620, LEN(R620) - FIND("/", R620))</f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>(E621/D621)*100</f>
        <v>28.461970393057683</v>
      </c>
      <c r="G621" t="s">
        <v>14</v>
      </c>
      <c r="H621">
        <v>648</v>
      </c>
      <c r="I621" s="7">
        <f>IF(H621=0,"0",E621/H621)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>(((L621/60)/60)/24)+DATE(1970,1,1)</f>
        <v>40669.208333333336</v>
      </c>
      <c r="O621" s="10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>
        <f>LEFT(R621, FIND("/", R621) - 1)</f>
        <v>theater</v>
      </c>
      <c r="T621" t="str">
        <f>RIGHT(R621, LEN(R621) - FIND("/", R621))</f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>(E622/D622)*100</f>
        <v>268.02325581395348</v>
      </c>
      <c r="G622" t="s">
        <v>20</v>
      </c>
      <c r="H622">
        <v>128</v>
      </c>
      <c r="I622" s="7">
        <f>IF(H622=0,"0",E622/H622)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>(((L622/60)/60)/24)+DATE(1970,1,1)</f>
        <v>42559.208333333328</v>
      </c>
      <c r="O622" s="10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>
        <f>LEFT(R622, FIND("/", R622) - 1)</f>
        <v>photography</v>
      </c>
      <c r="T622" t="str">
        <f>RIGHT(R622, LEN(R622) - FIND("/", R622))</f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>(E623/D623)*100</f>
        <v>619.80078125</v>
      </c>
      <c r="G623" t="s">
        <v>20</v>
      </c>
      <c r="H623">
        <v>2144</v>
      </c>
      <c r="I623" s="7">
        <f>IF(H623=0,"0",E623/H623)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>(((L623/60)/60)/24)+DATE(1970,1,1)</f>
        <v>42626.208333333328</v>
      </c>
      <c r="O623" s="10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>
        <f>LEFT(R623, FIND("/", R623) - 1)</f>
        <v>theater</v>
      </c>
      <c r="T623" t="str">
        <f>RIGHT(R623, LEN(R623) - FIND("/", R623))</f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>(E624/D624)*100</f>
        <v>3.1301587301587301</v>
      </c>
      <c r="G624" t="s">
        <v>14</v>
      </c>
      <c r="H624">
        <v>64</v>
      </c>
      <c r="I624" s="7">
        <f>IF(H624=0,"0",E624/H624)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>(((L624/60)/60)/24)+DATE(1970,1,1)</f>
        <v>43205.208333333328</v>
      </c>
      <c r="O624" s="10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>
        <f>LEFT(R624, FIND("/", R624) - 1)</f>
        <v>music</v>
      </c>
      <c r="T624" t="str">
        <f>RIGHT(R624, LEN(R624) - FIND("/", R624))</f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>(E625/D625)*100</f>
        <v>159.92152704135739</v>
      </c>
      <c r="G625" t="s">
        <v>20</v>
      </c>
      <c r="H625">
        <v>2693</v>
      </c>
      <c r="I625" s="7">
        <f>IF(H625=0,"0",E625/H625)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>(((L625/60)/60)/24)+DATE(1970,1,1)</f>
        <v>42201.208333333328</v>
      </c>
      <c r="O625" s="10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>
        <f>LEFT(R625, FIND("/", R625) - 1)</f>
        <v>theater</v>
      </c>
      <c r="T625" t="str">
        <f>RIGHT(R625, LEN(R625) - FIND("/", R625))</f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>(E626/D626)*100</f>
        <v>279.39215686274508</v>
      </c>
      <c r="G626" t="s">
        <v>20</v>
      </c>
      <c r="H626">
        <v>432</v>
      </c>
      <c r="I626" s="7">
        <f>IF(H626=0,"0",E626/H626)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>(((L626/60)/60)/24)+DATE(1970,1,1)</f>
        <v>42029.25</v>
      </c>
      <c r="O626" s="10">
        <f>(((M626/60)/60)/24)+DATE(1970,1,1)</f>
        <v>42035.25</v>
      </c>
      <c r="P626" t="b">
        <v>0</v>
      </c>
      <c r="Q626" t="b">
        <v>0</v>
      </c>
      <c r="R626" t="s">
        <v>122</v>
      </c>
      <c r="S626" t="str">
        <f>LEFT(R626, FIND("/", R626) - 1)</f>
        <v>photography</v>
      </c>
      <c r="T626" t="str">
        <f>RIGHT(R626, LEN(R626) - FIND("/", R626))</f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>(E627/D627)*100</f>
        <v>77.373333333333335</v>
      </c>
      <c r="G627" t="s">
        <v>14</v>
      </c>
      <c r="H627">
        <v>62</v>
      </c>
      <c r="I627" s="7">
        <f>IF(H627=0,"0",E627/H627)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>(((L627/60)/60)/24)+DATE(1970,1,1)</f>
        <v>43857.25</v>
      </c>
      <c r="O627" s="10">
        <f>(((M627/60)/60)/24)+DATE(1970,1,1)</f>
        <v>43871.25</v>
      </c>
      <c r="P627" t="b">
        <v>0</v>
      </c>
      <c r="Q627" t="b">
        <v>0</v>
      </c>
      <c r="R627" t="s">
        <v>33</v>
      </c>
      <c r="S627" t="str">
        <f>LEFT(R627, FIND("/", R627) - 1)</f>
        <v>theater</v>
      </c>
      <c r="T627" t="str">
        <f>RIGHT(R627, LEN(R627) - FIND("/", R627))</f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>(E628/D628)*100</f>
        <v>206.32812500000003</v>
      </c>
      <c r="G628" t="s">
        <v>20</v>
      </c>
      <c r="H628">
        <v>189</v>
      </c>
      <c r="I628" s="7">
        <f>IF(H628=0,"0",E628/H628)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>(((L628/60)/60)/24)+DATE(1970,1,1)</f>
        <v>40449.208333333336</v>
      </c>
      <c r="O628" s="10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>
        <f>LEFT(R628, FIND("/", R628) - 1)</f>
        <v>theater</v>
      </c>
      <c r="T628" t="str">
        <f>RIGHT(R628, LEN(R628) - FIND("/", R628))</f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>(E629/D629)*100</f>
        <v>694.25</v>
      </c>
      <c r="G629" t="s">
        <v>20</v>
      </c>
      <c r="H629">
        <v>154</v>
      </c>
      <c r="I629" s="7">
        <f>IF(H629=0,"0",E629/H629)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>(((L629/60)/60)/24)+DATE(1970,1,1)</f>
        <v>40345.208333333336</v>
      </c>
      <c r="O629" s="10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>
        <f>LEFT(R629, FIND("/", R629) - 1)</f>
        <v>food</v>
      </c>
      <c r="T629" t="str">
        <f>RIGHT(R629, LEN(R629) - FIND("/", R629))</f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>(E630/D630)*100</f>
        <v>151.78947368421052</v>
      </c>
      <c r="G630" t="s">
        <v>20</v>
      </c>
      <c r="H630">
        <v>96</v>
      </c>
      <c r="I630" s="7">
        <f>IF(H630=0,"0",E630/H630)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>(((L630/60)/60)/24)+DATE(1970,1,1)</f>
        <v>40455.208333333336</v>
      </c>
      <c r="O630" s="10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>
        <f>LEFT(R630, FIND("/", R630) - 1)</f>
        <v>music</v>
      </c>
      <c r="T630" t="str">
        <f>RIGHT(R630, LEN(R630) - FIND("/", R630))</f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>(E631/D631)*100</f>
        <v>64.58207217694995</v>
      </c>
      <c r="G631" t="s">
        <v>14</v>
      </c>
      <c r="H631">
        <v>750</v>
      </c>
      <c r="I631" s="7">
        <f>IF(H631=0,"0",E631/H631)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>(((L631/60)/60)/24)+DATE(1970,1,1)</f>
        <v>42557.208333333328</v>
      </c>
      <c r="O631" s="10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>
        <f>LEFT(R631, FIND("/", R631) - 1)</f>
        <v>theater</v>
      </c>
      <c r="T631" t="str">
        <f>RIGHT(R631, LEN(R631) - FIND("/", R631))</f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>(E632/D632)*100</f>
        <v>62.873684210526314</v>
      </c>
      <c r="G632" t="s">
        <v>74</v>
      </c>
      <c r="H632">
        <v>87</v>
      </c>
      <c r="I632" s="7">
        <f>IF(H632=0,"0",E632/H632)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>(((L632/60)/60)/24)+DATE(1970,1,1)</f>
        <v>43586.208333333328</v>
      </c>
      <c r="O632" s="10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>
        <f>LEFT(R632, FIND("/", R632) - 1)</f>
        <v>theater</v>
      </c>
      <c r="T632" t="str">
        <f>RIGHT(R632, LEN(R632) - FIND("/", R632))</f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>(E633/D633)*100</f>
        <v>310.39864864864865</v>
      </c>
      <c r="G633" t="s">
        <v>20</v>
      </c>
      <c r="H633">
        <v>3063</v>
      </c>
      <c r="I633" s="7">
        <f>IF(H633=0,"0",E633/H633)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>(((L633/60)/60)/24)+DATE(1970,1,1)</f>
        <v>43550.208333333328</v>
      </c>
      <c r="O633" s="10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>
        <f>LEFT(R633, FIND("/", R633) - 1)</f>
        <v>theater</v>
      </c>
      <c r="T633" t="str">
        <f>RIGHT(R633, LEN(R633) - FIND("/", R633))</f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>(E634/D634)*100</f>
        <v>42.859916782246884</v>
      </c>
      <c r="G634" t="s">
        <v>47</v>
      </c>
      <c r="H634">
        <v>278</v>
      </c>
      <c r="I634" s="7">
        <f>IF(H634=0,"0",E634/H634)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>(((L634/60)/60)/24)+DATE(1970,1,1)</f>
        <v>41945.208333333336</v>
      </c>
      <c r="O634" s="10">
        <f>(((M634/60)/60)/24)+DATE(1970,1,1)</f>
        <v>41963.25</v>
      </c>
      <c r="P634" t="b">
        <v>0</v>
      </c>
      <c r="Q634" t="b">
        <v>0</v>
      </c>
      <c r="R634" t="s">
        <v>33</v>
      </c>
      <c r="S634" t="str">
        <f>LEFT(R634, FIND("/", R634) - 1)</f>
        <v>theater</v>
      </c>
      <c r="T634" t="str">
        <f>RIGHT(R634, LEN(R634) - FIND("/", R634))</f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>(E635/D635)*100</f>
        <v>83.119402985074629</v>
      </c>
      <c r="G635" t="s">
        <v>14</v>
      </c>
      <c r="H635">
        <v>105</v>
      </c>
      <c r="I635" s="7">
        <f>IF(H635=0,"0",E635/H635)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>(((L635/60)/60)/24)+DATE(1970,1,1)</f>
        <v>42315.25</v>
      </c>
      <c r="O635" s="10">
        <f>(((M635/60)/60)/24)+DATE(1970,1,1)</f>
        <v>42319.25</v>
      </c>
      <c r="P635" t="b">
        <v>0</v>
      </c>
      <c r="Q635" t="b">
        <v>0</v>
      </c>
      <c r="R635" t="s">
        <v>71</v>
      </c>
      <c r="S635" t="str">
        <f>LEFT(R635, FIND("/", R635) - 1)</f>
        <v>film &amp; video</v>
      </c>
      <c r="T635" t="str">
        <f>RIGHT(R635, LEN(R635) - FIND("/", R635))</f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>(E636/D636)*100</f>
        <v>78.531302876480552</v>
      </c>
      <c r="G636" t="s">
        <v>74</v>
      </c>
      <c r="H636">
        <v>1658</v>
      </c>
      <c r="I636" s="7">
        <f>IF(H636=0,"0",E636/H636)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>(((L636/60)/60)/24)+DATE(1970,1,1)</f>
        <v>42819.208333333328</v>
      </c>
      <c r="O636" s="10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>
        <f>LEFT(R636, FIND("/", R636) - 1)</f>
        <v>film &amp; video</v>
      </c>
      <c r="T636" t="str">
        <f>RIGHT(R636, LEN(R636) - FIND("/", R636))</f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>(E637/D637)*100</f>
        <v>114.09352517985612</v>
      </c>
      <c r="G637" t="s">
        <v>20</v>
      </c>
      <c r="H637">
        <v>2266</v>
      </c>
      <c r="I637" s="7">
        <f>IF(H637=0,"0",E637/H637)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>(((L637/60)/60)/24)+DATE(1970,1,1)</f>
        <v>41314.25</v>
      </c>
      <c r="O637" s="10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>
        <f>LEFT(R637, FIND("/", R637) - 1)</f>
        <v>film &amp; video</v>
      </c>
      <c r="T637" t="str">
        <f>RIGHT(R637, LEN(R637) - FIND("/", R637))</f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>(E638/D638)*100</f>
        <v>64.537683358624179</v>
      </c>
      <c r="G638" t="s">
        <v>14</v>
      </c>
      <c r="H638">
        <v>2604</v>
      </c>
      <c r="I638" s="7">
        <f>IF(H638=0,"0",E638/H638)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>(((L638/60)/60)/24)+DATE(1970,1,1)</f>
        <v>40926.25</v>
      </c>
      <c r="O638" s="10">
        <f>(((M638/60)/60)/24)+DATE(1970,1,1)</f>
        <v>40971.25</v>
      </c>
      <c r="P638" t="b">
        <v>0</v>
      </c>
      <c r="Q638" t="b">
        <v>1</v>
      </c>
      <c r="R638" t="s">
        <v>71</v>
      </c>
      <c r="S638" t="str">
        <f>LEFT(R638, FIND("/", R638) - 1)</f>
        <v>film &amp; video</v>
      </c>
      <c r="T638" t="str">
        <f>RIGHT(R638, LEN(R638) - FIND("/", R638))</f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>(E639/D639)*100</f>
        <v>79.411764705882348</v>
      </c>
      <c r="G639" t="s">
        <v>14</v>
      </c>
      <c r="H639">
        <v>65</v>
      </c>
      <c r="I639" s="7">
        <f>IF(H639=0,"0",E639/H639)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>(((L639/60)/60)/24)+DATE(1970,1,1)</f>
        <v>42688.25</v>
      </c>
      <c r="O639" s="10">
        <f>(((M639/60)/60)/24)+DATE(1970,1,1)</f>
        <v>42696.25</v>
      </c>
      <c r="P639" t="b">
        <v>0</v>
      </c>
      <c r="Q639" t="b">
        <v>0</v>
      </c>
      <c r="R639" t="s">
        <v>33</v>
      </c>
      <c r="S639" t="str">
        <f>LEFT(R639, FIND("/", R639) - 1)</f>
        <v>theater</v>
      </c>
      <c r="T639" t="str">
        <f>RIGHT(R639, LEN(R639) - FIND("/", R639))</f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>(E640/D640)*100</f>
        <v>11.419117647058824</v>
      </c>
      <c r="G640" t="s">
        <v>14</v>
      </c>
      <c r="H640">
        <v>94</v>
      </c>
      <c r="I640" s="7">
        <f>IF(H640=0,"0",E640/H640)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>(((L640/60)/60)/24)+DATE(1970,1,1)</f>
        <v>40386.208333333336</v>
      </c>
      <c r="O640" s="10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>
        <f>LEFT(R640, FIND("/", R640) - 1)</f>
        <v>theater</v>
      </c>
      <c r="T640" t="str">
        <f>RIGHT(R640, LEN(R640) - FIND("/", R640))</f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>(E641/D641)*100</f>
        <v>56.186046511627907</v>
      </c>
      <c r="G641" t="s">
        <v>47</v>
      </c>
      <c r="H641">
        <v>45</v>
      </c>
      <c r="I641" s="7">
        <f>IF(H641=0,"0",E641/H641)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>(((L641/60)/60)/24)+DATE(1970,1,1)</f>
        <v>43309.208333333328</v>
      </c>
      <c r="O641" s="10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>
        <f>LEFT(R641, FIND("/", R641) - 1)</f>
        <v>film &amp; video</v>
      </c>
      <c r="T641" t="str">
        <f>RIGHT(R641, LEN(R641) - FIND("/", R641))</f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>(E642/D642)*100</f>
        <v>16.501669449081803</v>
      </c>
      <c r="G642" t="s">
        <v>14</v>
      </c>
      <c r="H642">
        <v>257</v>
      </c>
      <c r="I642" s="7">
        <f>IF(H642=0,"0",E642/H642)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>(((L642/60)/60)/24)+DATE(1970,1,1)</f>
        <v>42387.25</v>
      </c>
      <c r="O642" s="10">
        <f>(((M642/60)/60)/24)+DATE(1970,1,1)</f>
        <v>42390.25</v>
      </c>
      <c r="P642" t="b">
        <v>0</v>
      </c>
      <c r="Q642" t="b">
        <v>0</v>
      </c>
      <c r="R642" t="s">
        <v>33</v>
      </c>
      <c r="S642" t="str">
        <f>LEFT(R642, FIND("/", R642) - 1)</f>
        <v>theater</v>
      </c>
      <c r="T642" t="str">
        <f>RIGHT(R642, LEN(R642) - FIND("/", R642))</f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>(E643/D643)*100</f>
        <v>119.96808510638297</v>
      </c>
      <c r="G643" t="s">
        <v>20</v>
      </c>
      <c r="H643">
        <v>194</v>
      </c>
      <c r="I643" s="7">
        <f>IF(H643=0,"0",E643/H643)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>(((L643/60)/60)/24)+DATE(1970,1,1)</f>
        <v>42786.25</v>
      </c>
      <c r="O643" s="10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>LEFT(R643, FIND("/", R643) - 1)</f>
        <v>theater</v>
      </c>
      <c r="T643" t="str">
        <f>RIGHT(R643, LEN(R643) - FIND("/", 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>(E644/D644)*100</f>
        <v>145.45652173913044</v>
      </c>
      <c r="G644" t="s">
        <v>20</v>
      </c>
      <c r="H644">
        <v>129</v>
      </c>
      <c r="I644" s="7">
        <f>IF(H644=0,"0",E644/H644)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>(((L644/60)/60)/24)+DATE(1970,1,1)</f>
        <v>43451.25</v>
      </c>
      <c r="O644" s="10">
        <f>(((M644/60)/60)/24)+DATE(1970,1,1)</f>
        <v>43460.25</v>
      </c>
      <c r="P644" t="b">
        <v>0</v>
      </c>
      <c r="Q644" t="b">
        <v>0</v>
      </c>
      <c r="R644" t="s">
        <v>65</v>
      </c>
      <c r="S644" t="str">
        <f>LEFT(R644, FIND("/", R644) - 1)</f>
        <v>technology</v>
      </c>
      <c r="T644" t="str">
        <f>RIGHT(R644, LEN(R644) - FIND("/", R644))</f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>(E645/D645)*100</f>
        <v>221.38255033557047</v>
      </c>
      <c r="G645" t="s">
        <v>20</v>
      </c>
      <c r="H645">
        <v>375</v>
      </c>
      <c r="I645" s="7">
        <f>IF(H645=0,"0",E645/H645)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>(((L645/60)/60)/24)+DATE(1970,1,1)</f>
        <v>42795.25</v>
      </c>
      <c r="O645" s="10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>
        <f>LEFT(R645, FIND("/", R645) - 1)</f>
        <v>theater</v>
      </c>
      <c r="T645" t="str">
        <f>RIGHT(R645, LEN(R645) - FIND("/", R645))</f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>(E646/D646)*100</f>
        <v>48.396694214876035</v>
      </c>
      <c r="G646" t="s">
        <v>14</v>
      </c>
      <c r="H646">
        <v>2928</v>
      </c>
      <c r="I646" s="7">
        <f>IF(H646=0,"0",E646/H646)</f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>(((L646/60)/60)/24)+DATE(1970,1,1)</f>
        <v>43452.25</v>
      </c>
      <c r="O646" s="10">
        <f>(((M646/60)/60)/24)+DATE(1970,1,1)</f>
        <v>43468.25</v>
      </c>
      <c r="P646" t="b">
        <v>0</v>
      </c>
      <c r="Q646" t="b">
        <v>0</v>
      </c>
      <c r="R646" t="s">
        <v>33</v>
      </c>
      <c r="S646" t="str">
        <f>LEFT(R646, FIND("/", R646) - 1)</f>
        <v>theater</v>
      </c>
      <c r="T646" t="str">
        <f>RIGHT(R646, LEN(R646) - FIND("/", R646))</f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>(E647/D647)*100</f>
        <v>92.911504424778755</v>
      </c>
      <c r="G647" t="s">
        <v>14</v>
      </c>
      <c r="H647">
        <v>4697</v>
      </c>
      <c r="I647" s="7">
        <f>IF(H647=0,"0",E647/H647)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>(((L647/60)/60)/24)+DATE(1970,1,1)</f>
        <v>43369.208333333328</v>
      </c>
      <c r="O647" s="10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>
        <f>LEFT(R647, FIND("/", R647) - 1)</f>
        <v>music</v>
      </c>
      <c r="T647" t="str">
        <f>RIGHT(R647, LEN(R647) - FIND("/", R647))</f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>(E648/D648)*100</f>
        <v>88.599797365754824</v>
      </c>
      <c r="G648" t="s">
        <v>14</v>
      </c>
      <c r="H648">
        <v>2915</v>
      </c>
      <c r="I648" s="7">
        <f>IF(H648=0,"0",E648/H648)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>(((L648/60)/60)/24)+DATE(1970,1,1)</f>
        <v>41346.208333333336</v>
      </c>
      <c r="O648" s="10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>
        <f>LEFT(R648, FIND("/", R648) - 1)</f>
        <v>games</v>
      </c>
      <c r="T648" t="str">
        <f>RIGHT(R648, LEN(R648) - FIND("/", R648))</f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>(E649/D649)*100</f>
        <v>41.4</v>
      </c>
      <c r="G649" t="s">
        <v>14</v>
      </c>
      <c r="H649">
        <v>18</v>
      </c>
      <c r="I649" s="7">
        <f>IF(H649=0,"0",E649/H649)</f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>(((L649/60)/60)/24)+DATE(1970,1,1)</f>
        <v>43199.208333333328</v>
      </c>
      <c r="O649" s="10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>
        <f>LEFT(R649, FIND("/", R649) - 1)</f>
        <v>publishing</v>
      </c>
      <c r="T649" t="str">
        <f>RIGHT(R649, LEN(R649) - FIND("/", R649))</f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>(E650/D650)*100</f>
        <v>63.056795131845846</v>
      </c>
      <c r="G650" t="s">
        <v>74</v>
      </c>
      <c r="H650">
        <v>723</v>
      </c>
      <c r="I650" s="7">
        <f>IF(H650=0,"0",E650/H650)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>(((L650/60)/60)/24)+DATE(1970,1,1)</f>
        <v>42922.208333333328</v>
      </c>
      <c r="O650" s="10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>
        <f>LEFT(R650, FIND("/", R650) - 1)</f>
        <v>food</v>
      </c>
      <c r="T650" t="str">
        <f>RIGHT(R650, LEN(R650) - FIND("/", R650))</f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>(E651/D651)*100</f>
        <v>48.482333607230892</v>
      </c>
      <c r="G651" t="s">
        <v>14</v>
      </c>
      <c r="H651">
        <v>602</v>
      </c>
      <c r="I651" s="7">
        <f>IF(H651=0,"0",E651/H651)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>(((L651/60)/60)/24)+DATE(1970,1,1)</f>
        <v>40471.208333333336</v>
      </c>
      <c r="O651" s="10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>
        <f>LEFT(R651, FIND("/", R651) - 1)</f>
        <v>theater</v>
      </c>
      <c r="T651" t="str">
        <f>RIGHT(R651, LEN(R651) - FIND("/", R651))</f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>(E652/D652)*100</f>
        <v>2</v>
      </c>
      <c r="G652" t="s">
        <v>14</v>
      </c>
      <c r="H652">
        <v>1</v>
      </c>
      <c r="I652" s="7">
        <f>IF(H652=0,"0",E652/H652)</f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>(((L652/60)/60)/24)+DATE(1970,1,1)</f>
        <v>41828.208333333336</v>
      </c>
      <c r="O652" s="10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>
        <f>LEFT(R652, FIND("/", R652) - 1)</f>
        <v>music</v>
      </c>
      <c r="T652" t="str">
        <f>RIGHT(R652, LEN(R652) - FIND("/", R652))</f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>(E653/D653)*100</f>
        <v>88.47941026944585</v>
      </c>
      <c r="G653" t="s">
        <v>14</v>
      </c>
      <c r="H653">
        <v>3868</v>
      </c>
      <c r="I653" s="7">
        <f>IF(H653=0,"0",E653/H653)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>(((L653/60)/60)/24)+DATE(1970,1,1)</f>
        <v>41692.25</v>
      </c>
      <c r="O653" s="10">
        <f>(((M653/60)/60)/24)+DATE(1970,1,1)</f>
        <v>41707.25</v>
      </c>
      <c r="P653" t="b">
        <v>0</v>
      </c>
      <c r="Q653" t="b">
        <v>0</v>
      </c>
      <c r="R653" t="s">
        <v>100</v>
      </c>
      <c r="S653" t="str">
        <f>LEFT(R653, FIND("/", R653) - 1)</f>
        <v>film &amp; video</v>
      </c>
      <c r="T653" t="str">
        <f>RIGHT(R653, LEN(R653) - FIND("/", R653))</f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>(E654/D654)*100</f>
        <v>126.84</v>
      </c>
      <c r="G654" t="s">
        <v>20</v>
      </c>
      <c r="H654">
        <v>409</v>
      </c>
      <c r="I654" s="7">
        <f>IF(H654=0,"0",E654/H654)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>(((L654/60)/60)/24)+DATE(1970,1,1)</f>
        <v>42587.208333333328</v>
      </c>
      <c r="O654" s="10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>
        <f>LEFT(R654, FIND("/", R654) - 1)</f>
        <v>technology</v>
      </c>
      <c r="T654" t="str">
        <f>RIGHT(R654, LEN(R654) - FIND("/", R654))</f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>(E655/D655)*100</f>
        <v>2338.833333333333</v>
      </c>
      <c r="G655" t="s">
        <v>20</v>
      </c>
      <c r="H655">
        <v>234</v>
      </c>
      <c r="I655" s="7">
        <f>IF(H655=0,"0",E655/H655)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>(((L655/60)/60)/24)+DATE(1970,1,1)</f>
        <v>42468.208333333328</v>
      </c>
      <c r="O655" s="10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>
        <f>LEFT(R655, FIND("/", R655) - 1)</f>
        <v>technology</v>
      </c>
      <c r="T655" t="str">
        <f>RIGHT(R655, LEN(R655) - FIND("/", R655))</f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>(E656/D656)*100</f>
        <v>508.38857142857148</v>
      </c>
      <c r="G656" t="s">
        <v>20</v>
      </c>
      <c r="H656">
        <v>3016</v>
      </c>
      <c r="I656" s="7">
        <f>IF(H656=0,"0",E656/H656)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>(((L656/60)/60)/24)+DATE(1970,1,1)</f>
        <v>42240.208333333328</v>
      </c>
      <c r="O656" s="10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>
        <f>LEFT(R656, FIND("/", R656) - 1)</f>
        <v>music</v>
      </c>
      <c r="T656" t="str">
        <f>RIGHT(R656, LEN(R656) - FIND("/", R656))</f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>(E657/D657)*100</f>
        <v>191.47826086956522</v>
      </c>
      <c r="G657" t="s">
        <v>20</v>
      </c>
      <c r="H657">
        <v>264</v>
      </c>
      <c r="I657" s="7">
        <f>IF(H657=0,"0",E657/H657)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>(((L657/60)/60)/24)+DATE(1970,1,1)</f>
        <v>42796.25</v>
      </c>
      <c r="O657" s="10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>
        <f>LEFT(R657, FIND("/", R657) - 1)</f>
        <v>photography</v>
      </c>
      <c r="T657" t="str">
        <f>RIGHT(R657, LEN(R657) - FIND("/", R657))</f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>(E658/D658)*100</f>
        <v>42.127533783783782</v>
      </c>
      <c r="G658" t="s">
        <v>14</v>
      </c>
      <c r="H658">
        <v>504</v>
      </c>
      <c r="I658" s="7">
        <f>IF(H658=0,"0",E658/H658)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>(((L658/60)/60)/24)+DATE(1970,1,1)</f>
        <v>43097.25</v>
      </c>
      <c r="O658" s="10">
        <f>(((M658/60)/60)/24)+DATE(1970,1,1)</f>
        <v>43102.25</v>
      </c>
      <c r="P658" t="b">
        <v>0</v>
      </c>
      <c r="Q658" t="b">
        <v>0</v>
      </c>
      <c r="R658" t="s">
        <v>17</v>
      </c>
      <c r="S658" t="str">
        <f>LEFT(R658, FIND("/", R658) - 1)</f>
        <v>food</v>
      </c>
      <c r="T658" t="str">
        <f>RIGHT(R658, LEN(R658) - FIND("/", R658))</f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>(E659/D659)*100</f>
        <v>8.24</v>
      </c>
      <c r="G659" t="s">
        <v>14</v>
      </c>
      <c r="H659">
        <v>14</v>
      </c>
      <c r="I659" s="7">
        <f>IF(H659=0,"0",E659/H659)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>(((L659/60)/60)/24)+DATE(1970,1,1)</f>
        <v>43096.25</v>
      </c>
      <c r="O659" s="10">
        <f>(((M659/60)/60)/24)+DATE(1970,1,1)</f>
        <v>43112.25</v>
      </c>
      <c r="P659" t="b">
        <v>0</v>
      </c>
      <c r="Q659" t="b">
        <v>0</v>
      </c>
      <c r="R659" t="s">
        <v>474</v>
      </c>
      <c r="S659" t="str">
        <f>LEFT(R659, FIND("/", R659) - 1)</f>
        <v>film &amp; video</v>
      </c>
      <c r="T659" t="str">
        <f>RIGHT(R659, LEN(R659) - FIND("/", R659))</f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>(E660/D660)*100</f>
        <v>60.064638783269963</v>
      </c>
      <c r="G660" t="s">
        <v>74</v>
      </c>
      <c r="H660">
        <v>390</v>
      </c>
      <c r="I660" s="7">
        <f>IF(H660=0,"0",E660/H660)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>(((L660/60)/60)/24)+DATE(1970,1,1)</f>
        <v>42246.208333333328</v>
      </c>
      <c r="O660" s="10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>
        <f>LEFT(R660, FIND("/", R660) - 1)</f>
        <v>music</v>
      </c>
      <c r="T660" t="str">
        <f>RIGHT(R660, LEN(R660) - FIND("/", R660))</f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>(E661/D661)*100</f>
        <v>47.232808616404313</v>
      </c>
      <c r="G661" t="s">
        <v>14</v>
      </c>
      <c r="H661">
        <v>750</v>
      </c>
      <c r="I661" s="7">
        <f>IF(H661=0,"0",E661/H661)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>(((L661/60)/60)/24)+DATE(1970,1,1)</f>
        <v>40570.25</v>
      </c>
      <c r="O661" s="10">
        <f>(((M661/60)/60)/24)+DATE(1970,1,1)</f>
        <v>40571.25</v>
      </c>
      <c r="P661" t="b">
        <v>0</v>
      </c>
      <c r="Q661" t="b">
        <v>0</v>
      </c>
      <c r="R661" t="s">
        <v>42</v>
      </c>
      <c r="S661" t="str">
        <f>LEFT(R661, FIND("/", R661) - 1)</f>
        <v>film &amp; video</v>
      </c>
      <c r="T661" t="str">
        <f>RIGHT(R661, LEN(R661) - FIND("/", R661))</f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>(E662/D662)*100</f>
        <v>81.736263736263737</v>
      </c>
      <c r="G662" t="s">
        <v>14</v>
      </c>
      <c r="H662">
        <v>77</v>
      </c>
      <c r="I662" s="7">
        <f>IF(H662=0,"0",E662/H662)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>(((L662/60)/60)/24)+DATE(1970,1,1)</f>
        <v>42237.208333333328</v>
      </c>
      <c r="O662" s="10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>
        <f>LEFT(R662, FIND("/", R662) - 1)</f>
        <v>theater</v>
      </c>
      <c r="T662" t="str">
        <f>RIGHT(R662, LEN(R662) - FIND("/", R662))</f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>(E663/D663)*100</f>
        <v>54.187265917603</v>
      </c>
      <c r="G663" t="s">
        <v>14</v>
      </c>
      <c r="H663">
        <v>752</v>
      </c>
      <c r="I663" s="7">
        <f>IF(H663=0,"0",E663/H663)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>(((L663/60)/60)/24)+DATE(1970,1,1)</f>
        <v>40996.208333333336</v>
      </c>
      <c r="O663" s="10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>
        <f>LEFT(R663, FIND("/", R663) - 1)</f>
        <v>music</v>
      </c>
      <c r="T663" t="str">
        <f>RIGHT(R663, LEN(R663) - FIND("/", R663))</f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>(E664/D664)*100</f>
        <v>97.868131868131869</v>
      </c>
      <c r="G664" t="s">
        <v>14</v>
      </c>
      <c r="H664">
        <v>131</v>
      </c>
      <c r="I664" s="7">
        <f>IF(H664=0,"0",E664/H664)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>(((L664/60)/60)/24)+DATE(1970,1,1)</f>
        <v>43443.25</v>
      </c>
      <c r="O664" s="10">
        <f>(((M664/60)/60)/24)+DATE(1970,1,1)</f>
        <v>43447.25</v>
      </c>
      <c r="P664" t="b">
        <v>0</v>
      </c>
      <c r="Q664" t="b">
        <v>0</v>
      </c>
      <c r="R664" t="s">
        <v>33</v>
      </c>
      <c r="S664" t="str">
        <f>LEFT(R664, FIND("/", R664) - 1)</f>
        <v>theater</v>
      </c>
      <c r="T664" t="str">
        <f>RIGHT(R664, LEN(R664) - FIND("/", R664))</f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>(E665/D665)*100</f>
        <v>77.239999999999995</v>
      </c>
      <c r="G665" t="s">
        <v>14</v>
      </c>
      <c r="H665">
        <v>87</v>
      </c>
      <c r="I665" s="7">
        <f>IF(H665=0,"0",E665/H665)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>(((L665/60)/60)/24)+DATE(1970,1,1)</f>
        <v>40458.208333333336</v>
      </c>
      <c r="O665" s="10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>
        <f>LEFT(R665, FIND("/", R665) - 1)</f>
        <v>theater</v>
      </c>
      <c r="T665" t="str">
        <f>RIGHT(R665, LEN(R665) - FIND("/", R665))</f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>(E666/D666)*100</f>
        <v>33.464735516372798</v>
      </c>
      <c r="G666" t="s">
        <v>14</v>
      </c>
      <c r="H666">
        <v>1063</v>
      </c>
      <c r="I666" s="7">
        <f>IF(H666=0,"0",E666/H666)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>(((L666/60)/60)/24)+DATE(1970,1,1)</f>
        <v>40959.25</v>
      </c>
      <c r="O666" s="10">
        <f>(((M666/60)/60)/24)+DATE(1970,1,1)</f>
        <v>40969.25</v>
      </c>
      <c r="P666" t="b">
        <v>0</v>
      </c>
      <c r="Q666" t="b">
        <v>0</v>
      </c>
      <c r="R666" t="s">
        <v>159</v>
      </c>
      <c r="S666" t="str">
        <f>LEFT(R666, FIND("/", R666) - 1)</f>
        <v>music</v>
      </c>
      <c r="T666" t="str">
        <f>RIGHT(R666, LEN(R666) - FIND("/", R666))</f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>(E667/D667)*100</f>
        <v>239.58823529411765</v>
      </c>
      <c r="G667" t="s">
        <v>20</v>
      </c>
      <c r="H667">
        <v>272</v>
      </c>
      <c r="I667" s="7">
        <f>IF(H667=0,"0",E667/H667)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>(((L667/60)/60)/24)+DATE(1970,1,1)</f>
        <v>40733.208333333336</v>
      </c>
      <c r="O667" s="10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>
        <f>LEFT(R667, FIND("/", R667) - 1)</f>
        <v>film &amp; video</v>
      </c>
      <c r="T667" t="str">
        <f>RIGHT(R667, LEN(R667) - FIND("/", R667))</f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>(E668/D668)*100</f>
        <v>64.032258064516128</v>
      </c>
      <c r="G668" t="s">
        <v>74</v>
      </c>
      <c r="H668">
        <v>25</v>
      </c>
      <c r="I668" s="7">
        <f>IF(H668=0,"0",E668/H668)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>(((L668/60)/60)/24)+DATE(1970,1,1)</f>
        <v>41516.208333333336</v>
      </c>
      <c r="O668" s="10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>
        <f>LEFT(R668, FIND("/", R668) - 1)</f>
        <v>theater</v>
      </c>
      <c r="T668" t="str">
        <f>RIGHT(R668, LEN(R668) - FIND("/", R668))</f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>(E669/D669)*100</f>
        <v>176.15942028985506</v>
      </c>
      <c r="G669" t="s">
        <v>20</v>
      </c>
      <c r="H669">
        <v>419</v>
      </c>
      <c r="I669" s="7">
        <f>IF(H669=0,"0",E669/H669)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>(((L669/60)/60)/24)+DATE(1970,1,1)</f>
        <v>41892.208333333336</v>
      </c>
      <c r="O669" s="10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>
        <f>LEFT(R669, FIND("/", R669) - 1)</f>
        <v>journalism</v>
      </c>
      <c r="T669" t="str">
        <f>RIGHT(R669, LEN(R669) - FIND("/", R669))</f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>(E670/D670)*100</f>
        <v>20.33818181818182</v>
      </c>
      <c r="G670" t="s">
        <v>14</v>
      </c>
      <c r="H670">
        <v>76</v>
      </c>
      <c r="I670" s="7">
        <f>IF(H670=0,"0",E670/H670)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>(((L670/60)/60)/24)+DATE(1970,1,1)</f>
        <v>41122.208333333336</v>
      </c>
      <c r="O670" s="10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>
        <f>LEFT(R670, FIND("/", R670) - 1)</f>
        <v>theater</v>
      </c>
      <c r="T670" t="str">
        <f>RIGHT(R670, LEN(R670) - FIND("/", R670))</f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>(E671/D671)*100</f>
        <v>358.64754098360658</v>
      </c>
      <c r="G671" t="s">
        <v>20</v>
      </c>
      <c r="H671">
        <v>1621</v>
      </c>
      <c r="I671" s="7">
        <f>IF(H671=0,"0",E671/H671)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>(((L671/60)/60)/24)+DATE(1970,1,1)</f>
        <v>42912.208333333328</v>
      </c>
      <c r="O671" s="10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>
        <f>LEFT(R671, FIND("/", R671) - 1)</f>
        <v>theater</v>
      </c>
      <c r="T671" t="str">
        <f>RIGHT(R671, LEN(R671) - FIND("/", R671))</f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>(E672/D672)*100</f>
        <v>468.85802469135803</v>
      </c>
      <c r="G672" t="s">
        <v>20</v>
      </c>
      <c r="H672">
        <v>1101</v>
      </c>
      <c r="I672" s="7">
        <f>IF(H672=0,"0",E672/H672)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>(((L672/60)/60)/24)+DATE(1970,1,1)</f>
        <v>42425.25</v>
      </c>
      <c r="O672" s="10">
        <f>(((M672/60)/60)/24)+DATE(1970,1,1)</f>
        <v>42437.25</v>
      </c>
      <c r="P672" t="b">
        <v>0</v>
      </c>
      <c r="Q672" t="b">
        <v>0</v>
      </c>
      <c r="R672" t="s">
        <v>60</v>
      </c>
      <c r="S672" t="str">
        <f>LEFT(R672, FIND("/", R672) - 1)</f>
        <v>music</v>
      </c>
      <c r="T672" t="str">
        <f>RIGHT(R672, LEN(R672) - FIND("/", R672))</f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>(E673/D673)*100</f>
        <v>122.05635245901641</v>
      </c>
      <c r="G673" t="s">
        <v>20</v>
      </c>
      <c r="H673">
        <v>1073</v>
      </c>
      <c r="I673" s="7">
        <f>IF(H673=0,"0",E673/H673)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>(((L673/60)/60)/24)+DATE(1970,1,1)</f>
        <v>40390.208333333336</v>
      </c>
      <c r="O673" s="10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>
        <f>LEFT(R673, FIND("/", R673) - 1)</f>
        <v>theater</v>
      </c>
      <c r="T673" t="str">
        <f>RIGHT(R673, LEN(R673) - FIND("/", R673))</f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>(E674/D674)*100</f>
        <v>55.931783729156137</v>
      </c>
      <c r="G674" t="s">
        <v>14</v>
      </c>
      <c r="H674">
        <v>4428</v>
      </c>
      <c r="I674" s="7">
        <f>IF(H674=0,"0",E674/H674)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>(((L674/60)/60)/24)+DATE(1970,1,1)</f>
        <v>43180.208333333328</v>
      </c>
      <c r="O674" s="10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>
        <f>LEFT(R674, FIND("/", R674) - 1)</f>
        <v>theater</v>
      </c>
      <c r="T674" t="str">
        <f>RIGHT(R674, LEN(R674) - FIND("/", R674))</f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>(E675/D675)*100</f>
        <v>43.660714285714285</v>
      </c>
      <c r="G675" t="s">
        <v>14</v>
      </c>
      <c r="H675">
        <v>58</v>
      </c>
      <c r="I675" s="7">
        <f>IF(H675=0,"0",E675/H675)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>(((L675/60)/60)/24)+DATE(1970,1,1)</f>
        <v>42475.208333333328</v>
      </c>
      <c r="O675" s="10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>
        <f>LEFT(R675, FIND("/", R675) - 1)</f>
        <v>music</v>
      </c>
      <c r="T675" t="str">
        <f>RIGHT(R675, LEN(R675) - FIND("/", R675))</f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>(E676/D676)*100</f>
        <v>33.53837141183363</v>
      </c>
      <c r="G676" t="s">
        <v>74</v>
      </c>
      <c r="H676">
        <v>1218</v>
      </c>
      <c r="I676" s="7">
        <f>IF(H676=0,"0",E676/H676)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>(((L676/60)/60)/24)+DATE(1970,1,1)</f>
        <v>40774.208333333336</v>
      </c>
      <c r="O676" s="10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>
        <f>LEFT(R676, FIND("/", R676) - 1)</f>
        <v>photography</v>
      </c>
      <c r="T676" t="str">
        <f>RIGHT(R676, LEN(R676) - FIND("/", R676))</f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>(E677/D677)*100</f>
        <v>122.97938144329896</v>
      </c>
      <c r="G677" t="s">
        <v>20</v>
      </c>
      <c r="H677">
        <v>331</v>
      </c>
      <c r="I677" s="7">
        <f>IF(H677=0,"0",E677/H677)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>(((L677/60)/60)/24)+DATE(1970,1,1)</f>
        <v>43719.208333333328</v>
      </c>
      <c r="O677" s="10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>
        <f>LEFT(R677, FIND("/", R677) - 1)</f>
        <v>journalism</v>
      </c>
      <c r="T677" t="str">
        <f>RIGHT(R677, LEN(R677) - FIND("/", R677))</f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>(E678/D678)*100</f>
        <v>189.74959871589084</v>
      </c>
      <c r="G678" t="s">
        <v>20</v>
      </c>
      <c r="H678">
        <v>1170</v>
      </c>
      <c r="I678" s="7">
        <f>IF(H678=0,"0",E678/H678)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>(((L678/60)/60)/24)+DATE(1970,1,1)</f>
        <v>41178.208333333336</v>
      </c>
      <c r="O678" s="10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>
        <f>LEFT(R678, FIND("/", R678) - 1)</f>
        <v>photography</v>
      </c>
      <c r="T678" t="str">
        <f>RIGHT(R678, LEN(R678) - FIND("/", R678))</f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>(E679/D679)*100</f>
        <v>83.622641509433961</v>
      </c>
      <c r="G679" t="s">
        <v>14</v>
      </c>
      <c r="H679">
        <v>111</v>
      </c>
      <c r="I679" s="7">
        <f>IF(H679=0,"0",E679/H679)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>(((L679/60)/60)/24)+DATE(1970,1,1)</f>
        <v>42561.208333333328</v>
      </c>
      <c r="O679" s="10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>
        <f>LEFT(R679, FIND("/", R679) - 1)</f>
        <v>publishing</v>
      </c>
      <c r="T679" t="str">
        <f>RIGHT(R679, LEN(R679) - FIND("/", R679))</f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>(E680/D680)*100</f>
        <v>17.968844221105527</v>
      </c>
      <c r="G680" t="s">
        <v>74</v>
      </c>
      <c r="H680">
        <v>215</v>
      </c>
      <c r="I680" s="7">
        <f>IF(H680=0,"0",E680/H680)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>(((L680/60)/60)/24)+DATE(1970,1,1)</f>
        <v>43484.25</v>
      </c>
      <c r="O680" s="10">
        <f>(((M680/60)/60)/24)+DATE(1970,1,1)</f>
        <v>43486.25</v>
      </c>
      <c r="P680" t="b">
        <v>0</v>
      </c>
      <c r="Q680" t="b">
        <v>0</v>
      </c>
      <c r="R680" t="s">
        <v>53</v>
      </c>
      <c r="S680" t="str">
        <f>LEFT(R680, FIND("/", R680) - 1)</f>
        <v>film &amp; video</v>
      </c>
      <c r="T680" t="str">
        <f>RIGHT(R680, LEN(R680) - FIND("/", R680))</f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>(E681/D681)*100</f>
        <v>1036.5</v>
      </c>
      <c r="G681" t="s">
        <v>20</v>
      </c>
      <c r="H681">
        <v>363</v>
      </c>
      <c r="I681" s="7">
        <f>IF(H681=0,"0",E681/H681)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>(((L681/60)/60)/24)+DATE(1970,1,1)</f>
        <v>43756.208333333328</v>
      </c>
      <c r="O681" s="10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>
        <f>LEFT(R681, FIND("/", R681) - 1)</f>
        <v>food</v>
      </c>
      <c r="T681" t="str">
        <f>RIGHT(R681, LEN(R681) - FIND("/", R681))</f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>(E682/D682)*100</f>
        <v>97.405219780219781</v>
      </c>
      <c r="G682" t="s">
        <v>14</v>
      </c>
      <c r="H682">
        <v>2955</v>
      </c>
      <c r="I682" s="7">
        <f>IF(H682=0,"0",E682/H682)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>(((L682/60)/60)/24)+DATE(1970,1,1)</f>
        <v>43813.25</v>
      </c>
      <c r="O682" s="10">
        <f>(((M682/60)/60)/24)+DATE(1970,1,1)</f>
        <v>43815.25</v>
      </c>
      <c r="P682" t="b">
        <v>0</v>
      </c>
      <c r="Q682" t="b">
        <v>1</v>
      </c>
      <c r="R682" t="s">
        <v>292</v>
      </c>
      <c r="S682" t="str">
        <f>LEFT(R682, FIND("/", R682) - 1)</f>
        <v>games</v>
      </c>
      <c r="T682" t="str">
        <f>RIGHT(R682, LEN(R682) - FIND("/", R682))</f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>(E683/D683)*100</f>
        <v>86.386203150461711</v>
      </c>
      <c r="G683" t="s">
        <v>14</v>
      </c>
      <c r="H683">
        <v>1657</v>
      </c>
      <c r="I683" s="7">
        <f>IF(H683=0,"0",E683/H683)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>(((L683/60)/60)/24)+DATE(1970,1,1)</f>
        <v>40898.25</v>
      </c>
      <c r="O683" s="10">
        <f>(((M683/60)/60)/24)+DATE(1970,1,1)</f>
        <v>40904.25</v>
      </c>
      <c r="P683" t="b">
        <v>0</v>
      </c>
      <c r="Q683" t="b">
        <v>0</v>
      </c>
      <c r="R683" t="s">
        <v>33</v>
      </c>
      <c r="S683" t="str">
        <f>LEFT(R683, FIND("/", R683) - 1)</f>
        <v>theater</v>
      </c>
      <c r="T683" t="str">
        <f>RIGHT(R683, LEN(R683) - FIND("/", R683))</f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>(E684/D684)*100</f>
        <v>150.16666666666666</v>
      </c>
      <c r="G684" t="s">
        <v>20</v>
      </c>
      <c r="H684">
        <v>103</v>
      </c>
      <c r="I684" s="7">
        <f>IF(H684=0,"0",E684/H684)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>(((L684/60)/60)/24)+DATE(1970,1,1)</f>
        <v>41619.25</v>
      </c>
      <c r="O684" s="10">
        <f>(((M684/60)/60)/24)+DATE(1970,1,1)</f>
        <v>41628.25</v>
      </c>
      <c r="P684" t="b">
        <v>0</v>
      </c>
      <c r="Q684" t="b">
        <v>0</v>
      </c>
      <c r="R684" t="s">
        <v>33</v>
      </c>
      <c r="S684" t="str">
        <f>LEFT(R684, FIND("/", R684) - 1)</f>
        <v>theater</v>
      </c>
      <c r="T684" t="str">
        <f>RIGHT(R684, LEN(R684) - FIND("/", R684))</f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>(E685/D685)*100</f>
        <v>358.43478260869563</v>
      </c>
      <c r="G685" t="s">
        <v>20</v>
      </c>
      <c r="H685">
        <v>147</v>
      </c>
      <c r="I685" s="7">
        <f>IF(H685=0,"0",E685/H685)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>(((L685/60)/60)/24)+DATE(1970,1,1)</f>
        <v>43359.208333333328</v>
      </c>
      <c r="O685" s="10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>
        <f>LEFT(R685, FIND("/", R685) - 1)</f>
        <v>theater</v>
      </c>
      <c r="T685" t="str">
        <f>RIGHT(R685, LEN(R685) - FIND("/", R685))</f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>(E686/D686)*100</f>
        <v>542.85714285714289</v>
      </c>
      <c r="G686" t="s">
        <v>20</v>
      </c>
      <c r="H686">
        <v>110</v>
      </c>
      <c r="I686" s="7">
        <f>IF(H686=0,"0",E686/H686)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>(((L686/60)/60)/24)+DATE(1970,1,1)</f>
        <v>40358.208333333336</v>
      </c>
      <c r="O686" s="10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>
        <f>LEFT(R686, FIND("/", R686) - 1)</f>
        <v>publishing</v>
      </c>
      <c r="T686" t="str">
        <f>RIGHT(R686, LEN(R686) - FIND("/", R686))</f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>(E687/D687)*100</f>
        <v>67.500714285714281</v>
      </c>
      <c r="G687" t="s">
        <v>14</v>
      </c>
      <c r="H687">
        <v>926</v>
      </c>
      <c r="I687" s="7">
        <f>IF(H687=0,"0",E687/H687)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>(((L687/60)/60)/24)+DATE(1970,1,1)</f>
        <v>42239.208333333328</v>
      </c>
      <c r="O687" s="10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>
        <f>LEFT(R687, FIND("/", R687) - 1)</f>
        <v>theater</v>
      </c>
      <c r="T687" t="str">
        <f>RIGHT(R687, LEN(R687) - FIND("/", R687))</f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>(E688/D688)*100</f>
        <v>191.74666666666667</v>
      </c>
      <c r="G688" t="s">
        <v>20</v>
      </c>
      <c r="H688">
        <v>134</v>
      </c>
      <c r="I688" s="7">
        <f>IF(H688=0,"0",E688/H688)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>(((L688/60)/60)/24)+DATE(1970,1,1)</f>
        <v>43186.208333333328</v>
      </c>
      <c r="O688" s="10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>
        <f>LEFT(R688, FIND("/", R688) - 1)</f>
        <v>technology</v>
      </c>
      <c r="T688" t="str">
        <f>RIGHT(R688, LEN(R688) - FIND("/", R688))</f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>(E689/D689)*100</f>
        <v>932</v>
      </c>
      <c r="G689" t="s">
        <v>20</v>
      </c>
      <c r="H689">
        <v>269</v>
      </c>
      <c r="I689" s="7">
        <f>IF(H689=0,"0",E689/H689)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>(((L689/60)/60)/24)+DATE(1970,1,1)</f>
        <v>42806.25</v>
      </c>
      <c r="O689" s="10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>
        <f>LEFT(R689, FIND("/", R689) - 1)</f>
        <v>theater</v>
      </c>
      <c r="T689" t="str">
        <f>RIGHT(R689, LEN(R689) - FIND("/", R689))</f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>(E690/D690)*100</f>
        <v>429.27586206896552</v>
      </c>
      <c r="G690" t="s">
        <v>20</v>
      </c>
      <c r="H690">
        <v>175</v>
      </c>
      <c r="I690" s="7">
        <f>IF(H690=0,"0",E690/H690)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>(((L690/60)/60)/24)+DATE(1970,1,1)</f>
        <v>43475.25</v>
      </c>
      <c r="O690" s="10">
        <f>(((M690/60)/60)/24)+DATE(1970,1,1)</f>
        <v>43491.25</v>
      </c>
      <c r="P690" t="b">
        <v>0</v>
      </c>
      <c r="Q690" t="b">
        <v>1</v>
      </c>
      <c r="R690" t="s">
        <v>269</v>
      </c>
      <c r="S690" t="str">
        <f>LEFT(R690, FIND("/", R690) - 1)</f>
        <v>film &amp; video</v>
      </c>
      <c r="T690" t="str">
        <f>RIGHT(R690, LEN(R690) - FIND("/", R690))</f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>(E691/D691)*100</f>
        <v>100.65753424657535</v>
      </c>
      <c r="G691" t="s">
        <v>20</v>
      </c>
      <c r="H691">
        <v>69</v>
      </c>
      <c r="I691" s="7">
        <f>IF(H691=0,"0",E691/H691)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>(((L691/60)/60)/24)+DATE(1970,1,1)</f>
        <v>41576.208333333336</v>
      </c>
      <c r="O691" s="10">
        <f>(((M691/60)/60)/24)+DATE(1970,1,1)</f>
        <v>41588.25</v>
      </c>
      <c r="P691" t="b">
        <v>0</v>
      </c>
      <c r="Q691" t="b">
        <v>0</v>
      </c>
      <c r="R691" t="s">
        <v>28</v>
      </c>
      <c r="S691" t="str">
        <f>LEFT(R691, FIND("/", R691) - 1)</f>
        <v>technology</v>
      </c>
      <c r="T691" t="str">
        <f>RIGHT(R691, LEN(R691) - FIND("/", R691))</f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>(E692/D692)*100</f>
        <v>226.61111111111109</v>
      </c>
      <c r="G692" t="s">
        <v>20</v>
      </c>
      <c r="H692">
        <v>190</v>
      </c>
      <c r="I692" s="7">
        <f>IF(H692=0,"0",E692/H692)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>(((L692/60)/60)/24)+DATE(1970,1,1)</f>
        <v>40874.25</v>
      </c>
      <c r="O692" s="10">
        <f>(((M692/60)/60)/24)+DATE(1970,1,1)</f>
        <v>40880.25</v>
      </c>
      <c r="P692" t="b">
        <v>0</v>
      </c>
      <c r="Q692" t="b">
        <v>1</v>
      </c>
      <c r="R692" t="s">
        <v>42</v>
      </c>
      <c r="S692" t="str">
        <f>LEFT(R692, FIND("/", R692) - 1)</f>
        <v>film &amp; video</v>
      </c>
      <c r="T692" t="str">
        <f>RIGHT(R692, LEN(R692) - FIND("/", R692))</f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>(E693/D693)*100</f>
        <v>142.38</v>
      </c>
      <c r="G693" t="s">
        <v>20</v>
      </c>
      <c r="H693">
        <v>237</v>
      </c>
      <c r="I693" s="7">
        <f>IF(H693=0,"0",E693/H693)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>(((L693/60)/60)/24)+DATE(1970,1,1)</f>
        <v>41185.208333333336</v>
      </c>
      <c r="O693" s="10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>
        <f>LEFT(R693, FIND("/", R693) - 1)</f>
        <v>film &amp; video</v>
      </c>
      <c r="T693" t="str">
        <f>RIGHT(R693, LEN(R693) - FIND("/", R693))</f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>(E694/D694)*100</f>
        <v>90.633333333333326</v>
      </c>
      <c r="G694" t="s">
        <v>14</v>
      </c>
      <c r="H694">
        <v>77</v>
      </c>
      <c r="I694" s="7">
        <f>IF(H694=0,"0",E694/H694)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>(((L694/60)/60)/24)+DATE(1970,1,1)</f>
        <v>43655.208333333328</v>
      </c>
      <c r="O694" s="10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>
        <f>LEFT(R694, FIND("/", R694) - 1)</f>
        <v>music</v>
      </c>
      <c r="T694" t="str">
        <f>RIGHT(R694, LEN(R694) - FIND("/", R694))</f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>(E695/D695)*100</f>
        <v>63.966740576496676</v>
      </c>
      <c r="G695" t="s">
        <v>14</v>
      </c>
      <c r="H695">
        <v>1748</v>
      </c>
      <c r="I695" s="7">
        <f>IF(H695=0,"0",E695/H695)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>(((L695/60)/60)/24)+DATE(1970,1,1)</f>
        <v>43025.208333333328</v>
      </c>
      <c r="O695" s="10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>
        <f>LEFT(R695, FIND("/", R695) - 1)</f>
        <v>theater</v>
      </c>
      <c r="T695" t="str">
        <f>RIGHT(R695, LEN(R695) - FIND("/", R695))</f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>(E696/D696)*100</f>
        <v>84.131868131868131</v>
      </c>
      <c r="G696" t="s">
        <v>14</v>
      </c>
      <c r="H696">
        <v>79</v>
      </c>
      <c r="I696" s="7">
        <f>IF(H696=0,"0",E696/H696)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>(((L696/60)/60)/24)+DATE(1970,1,1)</f>
        <v>43066.25</v>
      </c>
      <c r="O696" s="10">
        <f>(((M696/60)/60)/24)+DATE(1970,1,1)</f>
        <v>43103.25</v>
      </c>
      <c r="P696" t="b">
        <v>0</v>
      </c>
      <c r="Q696" t="b">
        <v>0</v>
      </c>
      <c r="R696" t="s">
        <v>33</v>
      </c>
      <c r="S696" t="str">
        <f>LEFT(R696, FIND("/", R696) - 1)</f>
        <v>theater</v>
      </c>
      <c r="T696" t="str">
        <f>RIGHT(R696, LEN(R696) - FIND("/", R696))</f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>(E697/D697)*100</f>
        <v>133.93478260869566</v>
      </c>
      <c r="G697" t="s">
        <v>20</v>
      </c>
      <c r="H697">
        <v>196</v>
      </c>
      <c r="I697" s="7">
        <f>IF(H697=0,"0",E697/H697)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>(((L697/60)/60)/24)+DATE(1970,1,1)</f>
        <v>42322.25</v>
      </c>
      <c r="O697" s="10">
        <f>(((M697/60)/60)/24)+DATE(1970,1,1)</f>
        <v>42338.25</v>
      </c>
      <c r="P697" t="b">
        <v>1</v>
      </c>
      <c r="Q697" t="b">
        <v>0</v>
      </c>
      <c r="R697" t="s">
        <v>23</v>
      </c>
      <c r="S697" t="str">
        <f>LEFT(R697, FIND("/", R697) - 1)</f>
        <v>music</v>
      </c>
      <c r="T697" t="str">
        <f>RIGHT(R697, LEN(R697) - FIND("/", R697))</f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>(E698/D698)*100</f>
        <v>59.042047531992694</v>
      </c>
      <c r="G698" t="s">
        <v>14</v>
      </c>
      <c r="H698">
        <v>889</v>
      </c>
      <c r="I698" s="7">
        <f>IF(H698=0,"0",E698/H698)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>(((L698/60)/60)/24)+DATE(1970,1,1)</f>
        <v>42114.208333333328</v>
      </c>
      <c r="O698" s="10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>
        <f>LEFT(R698, FIND("/", R698) - 1)</f>
        <v>theater</v>
      </c>
      <c r="T698" t="str">
        <f>RIGHT(R698, LEN(R698) - FIND("/", R698))</f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>(E699/D699)*100</f>
        <v>152.80062063615205</v>
      </c>
      <c r="G699" t="s">
        <v>20</v>
      </c>
      <c r="H699">
        <v>7295</v>
      </c>
      <c r="I699" s="7">
        <f>IF(H699=0,"0",E699/H699)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>(((L699/60)/60)/24)+DATE(1970,1,1)</f>
        <v>43190.208333333328</v>
      </c>
      <c r="O699" s="10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>
        <f>LEFT(R699, FIND("/", R699) - 1)</f>
        <v>music</v>
      </c>
      <c r="T699" t="str">
        <f>RIGHT(R699, LEN(R699) - FIND("/", R699))</f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>(E700/D700)*100</f>
        <v>446.69121140142522</v>
      </c>
      <c r="G700" t="s">
        <v>20</v>
      </c>
      <c r="H700">
        <v>2893</v>
      </c>
      <c r="I700" s="7">
        <f>IF(H700=0,"0",E700/H700)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>(((L700/60)/60)/24)+DATE(1970,1,1)</f>
        <v>40871.25</v>
      </c>
      <c r="O700" s="10">
        <f>(((M700/60)/60)/24)+DATE(1970,1,1)</f>
        <v>40885.25</v>
      </c>
      <c r="P700" t="b">
        <v>0</v>
      </c>
      <c r="Q700" t="b">
        <v>0</v>
      </c>
      <c r="R700" t="s">
        <v>65</v>
      </c>
      <c r="S700" t="str">
        <f>LEFT(R700, FIND("/", R700) - 1)</f>
        <v>technology</v>
      </c>
      <c r="T700" t="str">
        <f>RIGHT(R700, LEN(R700) - FIND("/", R700))</f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>(E701/D701)*100</f>
        <v>84.391891891891888</v>
      </c>
      <c r="G701" t="s">
        <v>14</v>
      </c>
      <c r="H701">
        <v>56</v>
      </c>
      <c r="I701" s="7">
        <f>IF(H701=0,"0",E701/H701)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>(((L701/60)/60)/24)+DATE(1970,1,1)</f>
        <v>43641.208333333328</v>
      </c>
      <c r="O701" s="10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>
        <f>LEFT(R701, FIND("/", R701) - 1)</f>
        <v>film &amp; video</v>
      </c>
      <c r="T701" t="str">
        <f>RIGHT(R701, LEN(R701) - FIND("/", R701))</f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>(E702/D702)*100</f>
        <v>3</v>
      </c>
      <c r="G702" t="s">
        <v>14</v>
      </c>
      <c r="H702">
        <v>1</v>
      </c>
      <c r="I702" s="7">
        <f>IF(H702=0,"0",E702/H702)</f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>(((L702/60)/60)/24)+DATE(1970,1,1)</f>
        <v>40203.25</v>
      </c>
      <c r="O702" s="10">
        <f>(((M702/60)/60)/24)+DATE(1970,1,1)</f>
        <v>40218.25</v>
      </c>
      <c r="P702" t="b">
        <v>0</v>
      </c>
      <c r="Q702" t="b">
        <v>0</v>
      </c>
      <c r="R702" t="s">
        <v>65</v>
      </c>
      <c r="S702" t="str">
        <f>LEFT(R702, FIND("/", R702) - 1)</f>
        <v>technology</v>
      </c>
      <c r="T702" t="str">
        <f>RIGHT(R702, LEN(R702) - FIND("/", R702))</f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>(E703/D703)*100</f>
        <v>175.02692307692308</v>
      </c>
      <c r="G703" t="s">
        <v>20</v>
      </c>
      <c r="H703">
        <v>820</v>
      </c>
      <c r="I703" s="7">
        <f>IF(H703=0,"0",E703/H703)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>(((L703/60)/60)/24)+DATE(1970,1,1)</f>
        <v>40629.208333333336</v>
      </c>
      <c r="O703" s="10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>
        <f>LEFT(R703, FIND("/", R703) - 1)</f>
        <v>theater</v>
      </c>
      <c r="T703" t="str">
        <f>RIGHT(R703, LEN(R703) - FIND("/", R703))</f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>(E704/D704)*100</f>
        <v>54.137931034482754</v>
      </c>
      <c r="G704" t="s">
        <v>14</v>
      </c>
      <c r="H704">
        <v>83</v>
      </c>
      <c r="I704" s="7">
        <f>IF(H704=0,"0",E704/H704)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>(((L704/60)/60)/24)+DATE(1970,1,1)</f>
        <v>41477.208333333336</v>
      </c>
      <c r="O704" s="10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>
        <f>LEFT(R704, FIND("/", R704) - 1)</f>
        <v>technology</v>
      </c>
      <c r="T704" t="str">
        <f>RIGHT(R704, LEN(R704) - FIND("/", R704))</f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>(E705/D705)*100</f>
        <v>311.87381703470032</v>
      </c>
      <c r="G705" t="s">
        <v>20</v>
      </c>
      <c r="H705">
        <v>2038</v>
      </c>
      <c r="I705" s="7">
        <f>IF(H705=0,"0",E705/H705)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>(((L705/60)/60)/24)+DATE(1970,1,1)</f>
        <v>41020.208333333336</v>
      </c>
      <c r="O705" s="10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>
        <f>LEFT(R705, FIND("/", R705) - 1)</f>
        <v>publishing</v>
      </c>
      <c r="T705" t="str">
        <f>RIGHT(R705, LEN(R705) - FIND("/", R705))</f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>(E706/D706)*100</f>
        <v>122.78160919540231</v>
      </c>
      <c r="G706" t="s">
        <v>20</v>
      </c>
      <c r="H706">
        <v>116</v>
      </c>
      <c r="I706" s="7">
        <f>IF(H706=0,"0",E706/H706)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>(((L706/60)/60)/24)+DATE(1970,1,1)</f>
        <v>42555.208333333328</v>
      </c>
      <c r="O706" s="10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>
        <f>LEFT(R706, FIND("/", R706) - 1)</f>
        <v>film &amp; video</v>
      </c>
      <c r="T706" t="str">
        <f>RIGHT(R706, LEN(R706) - FIND("/", R706))</f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>(E707/D707)*100</f>
        <v>99.026517383618156</v>
      </c>
      <c r="G707" t="s">
        <v>14</v>
      </c>
      <c r="H707">
        <v>2025</v>
      </c>
      <c r="I707" s="7">
        <f>IF(H707=0,"0",E707/H707)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>(((L707/60)/60)/24)+DATE(1970,1,1)</f>
        <v>41619.25</v>
      </c>
      <c r="O707" s="10">
        <f>(((M707/60)/60)/24)+DATE(1970,1,1)</f>
        <v>41623.25</v>
      </c>
      <c r="P707" t="b">
        <v>0</v>
      </c>
      <c r="Q707" t="b">
        <v>0</v>
      </c>
      <c r="R707" t="s">
        <v>68</v>
      </c>
      <c r="S707" t="str">
        <f>LEFT(R707, FIND("/", R707) - 1)</f>
        <v>publishing</v>
      </c>
      <c r="T707" t="str">
        <f>RIGHT(R707, LEN(R707) - FIND("/", 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>(E708/D708)*100</f>
        <v>127.84686346863469</v>
      </c>
      <c r="G708" t="s">
        <v>20</v>
      </c>
      <c r="H708">
        <v>1345</v>
      </c>
      <c r="I708" s="7">
        <f>IF(H708=0,"0",E708/H708)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>(((L708/60)/60)/24)+DATE(1970,1,1)</f>
        <v>43471.25</v>
      </c>
      <c r="O708" s="10">
        <f>(((M708/60)/60)/24)+DATE(1970,1,1)</f>
        <v>43479.25</v>
      </c>
      <c r="P708" t="b">
        <v>0</v>
      </c>
      <c r="Q708" t="b">
        <v>1</v>
      </c>
      <c r="R708" t="s">
        <v>28</v>
      </c>
      <c r="S708" t="str">
        <f>LEFT(R708, FIND("/", R708) - 1)</f>
        <v>technology</v>
      </c>
      <c r="T708" t="str">
        <f>RIGHT(R708, LEN(R708) - FIND("/", R708))</f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>(E709/D709)*100</f>
        <v>158.61643835616439</v>
      </c>
      <c r="G709" t="s">
        <v>20</v>
      </c>
      <c r="H709">
        <v>168</v>
      </c>
      <c r="I709" s="7">
        <f>IF(H709=0,"0",E709/H709)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>(((L709/60)/60)/24)+DATE(1970,1,1)</f>
        <v>43442.25</v>
      </c>
      <c r="O709" s="10">
        <f>(((M709/60)/60)/24)+DATE(1970,1,1)</f>
        <v>43478.25</v>
      </c>
      <c r="P709" t="b">
        <v>0</v>
      </c>
      <c r="Q709" t="b">
        <v>0</v>
      </c>
      <c r="R709" t="s">
        <v>53</v>
      </c>
      <c r="S709" t="str">
        <f>LEFT(R709, FIND("/", R709) - 1)</f>
        <v>film &amp; video</v>
      </c>
      <c r="T709" t="str">
        <f>RIGHT(R709, LEN(R709) - FIND("/", R709))</f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>(E710/D710)*100</f>
        <v>707.05882352941171</v>
      </c>
      <c r="G710" t="s">
        <v>20</v>
      </c>
      <c r="H710">
        <v>137</v>
      </c>
      <c r="I710" s="7">
        <f>IF(H710=0,"0",E710/H710)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>(((L710/60)/60)/24)+DATE(1970,1,1)</f>
        <v>42877.208333333328</v>
      </c>
      <c r="O710" s="10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>
        <f>LEFT(R710, FIND("/", R710) - 1)</f>
        <v>theater</v>
      </c>
      <c r="T710" t="str">
        <f>RIGHT(R710, LEN(R710) - FIND("/", R710))</f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>(E711/D711)*100</f>
        <v>142.38775510204081</v>
      </c>
      <c r="G711" t="s">
        <v>20</v>
      </c>
      <c r="H711">
        <v>186</v>
      </c>
      <c r="I711" s="7">
        <f>IF(H711=0,"0",E711/H711)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>(((L711/60)/60)/24)+DATE(1970,1,1)</f>
        <v>41018.208333333336</v>
      </c>
      <c r="O711" s="10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>
        <f>LEFT(R711, FIND("/", R711) - 1)</f>
        <v>theater</v>
      </c>
      <c r="T711" t="str">
        <f>RIGHT(R711, LEN(R711) - FIND("/", R711))</f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>(E712/D712)*100</f>
        <v>147.86046511627907</v>
      </c>
      <c r="G712" t="s">
        <v>20</v>
      </c>
      <c r="H712">
        <v>125</v>
      </c>
      <c r="I712" s="7">
        <f>IF(H712=0,"0",E712/H712)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>(((L712/60)/60)/24)+DATE(1970,1,1)</f>
        <v>43295.208333333328</v>
      </c>
      <c r="O712" s="10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>
        <f>LEFT(R712, FIND("/", R712) - 1)</f>
        <v>theater</v>
      </c>
      <c r="T712" t="str">
        <f>RIGHT(R712, LEN(R712) - FIND("/", R712))</f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>(E713/D713)*100</f>
        <v>20.322580645161288</v>
      </c>
      <c r="G713" t="s">
        <v>14</v>
      </c>
      <c r="H713">
        <v>14</v>
      </c>
      <c r="I713" s="7">
        <f>IF(H713=0,"0",E713/H713)</f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>(((L713/60)/60)/24)+DATE(1970,1,1)</f>
        <v>42393.25</v>
      </c>
      <c r="O713" s="10">
        <f>(((M713/60)/60)/24)+DATE(1970,1,1)</f>
        <v>42395.25</v>
      </c>
      <c r="P713" t="b">
        <v>1</v>
      </c>
      <c r="Q713" t="b">
        <v>1</v>
      </c>
      <c r="R713" t="s">
        <v>33</v>
      </c>
      <c r="S713" t="str">
        <f>LEFT(R713, FIND("/", R713) - 1)</f>
        <v>theater</v>
      </c>
      <c r="T713" t="str">
        <f>RIGHT(R713, LEN(R713) - FIND("/", R713))</f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>(E714/D714)*100</f>
        <v>1840.625</v>
      </c>
      <c r="G714" t="s">
        <v>20</v>
      </c>
      <c r="H714">
        <v>202</v>
      </c>
      <c r="I714" s="7">
        <f>IF(H714=0,"0",E714/H714)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>(((L714/60)/60)/24)+DATE(1970,1,1)</f>
        <v>42559.208333333328</v>
      </c>
      <c r="O714" s="10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>
        <f>LEFT(R714, FIND("/", R714) - 1)</f>
        <v>theater</v>
      </c>
      <c r="T714" t="str">
        <f>RIGHT(R714, LEN(R714) - FIND("/", R714))</f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>(E715/D715)*100</f>
        <v>161.94202898550725</v>
      </c>
      <c r="G715" t="s">
        <v>20</v>
      </c>
      <c r="H715">
        <v>103</v>
      </c>
      <c r="I715" s="7">
        <f>IF(H715=0,"0",E715/H715)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>(((L715/60)/60)/24)+DATE(1970,1,1)</f>
        <v>42604.208333333328</v>
      </c>
      <c r="O715" s="10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>
        <f>LEFT(R715, FIND("/", R715) - 1)</f>
        <v>publishing</v>
      </c>
      <c r="T715" t="str">
        <f>RIGHT(R715, LEN(R715) - FIND("/", R715))</f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>(E716/D716)*100</f>
        <v>472.82077922077923</v>
      </c>
      <c r="G716" t="s">
        <v>20</v>
      </c>
      <c r="H716">
        <v>1785</v>
      </c>
      <c r="I716" s="7">
        <f>IF(H716=0,"0",E716/H716)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>(((L716/60)/60)/24)+DATE(1970,1,1)</f>
        <v>41870.208333333336</v>
      </c>
      <c r="O716" s="10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>
        <f>LEFT(R716, FIND("/", R716) - 1)</f>
        <v>music</v>
      </c>
      <c r="T716" t="str">
        <f>RIGHT(R716, LEN(R716) - FIND("/", R716))</f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>(E717/D717)*100</f>
        <v>24.466101694915253</v>
      </c>
      <c r="G717" t="s">
        <v>14</v>
      </c>
      <c r="H717">
        <v>656</v>
      </c>
      <c r="I717" s="7">
        <f>IF(H717=0,"0",E717/H717)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>(((L717/60)/60)/24)+DATE(1970,1,1)</f>
        <v>40397.208333333336</v>
      </c>
      <c r="O717" s="10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>
        <f>LEFT(R717, FIND("/", R717) - 1)</f>
        <v>games</v>
      </c>
      <c r="T717" t="str">
        <f>RIGHT(R717, LEN(R717) - FIND("/", R717))</f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>(E718/D718)*100</f>
        <v>517.65</v>
      </c>
      <c r="G718" t="s">
        <v>20</v>
      </c>
      <c r="H718">
        <v>157</v>
      </c>
      <c r="I718" s="7">
        <f>IF(H718=0,"0",E718/H718)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>(((L718/60)/60)/24)+DATE(1970,1,1)</f>
        <v>41465.208333333336</v>
      </c>
      <c r="O718" s="10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>
        <f>LEFT(R718, FIND("/", R718) - 1)</f>
        <v>theater</v>
      </c>
      <c r="T718" t="str">
        <f>RIGHT(R718, LEN(R718) - FIND("/", R718))</f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>(E719/D719)*100</f>
        <v>247.64285714285714</v>
      </c>
      <c r="G719" t="s">
        <v>20</v>
      </c>
      <c r="H719">
        <v>555</v>
      </c>
      <c r="I719" s="7">
        <f>IF(H719=0,"0",E719/H719)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>(((L719/60)/60)/24)+DATE(1970,1,1)</f>
        <v>40777.208333333336</v>
      </c>
      <c r="O719" s="10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>
        <f>LEFT(R719, FIND("/", R719) - 1)</f>
        <v>film &amp; video</v>
      </c>
      <c r="T719" t="str">
        <f>RIGHT(R719, LEN(R719) - FIND("/", R719))</f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>(E720/D720)*100</f>
        <v>100.20481927710843</v>
      </c>
      <c r="G720" t="s">
        <v>20</v>
      </c>
      <c r="H720">
        <v>297</v>
      </c>
      <c r="I720" s="7">
        <f>IF(H720=0,"0",E720/H720)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>(((L720/60)/60)/24)+DATE(1970,1,1)</f>
        <v>41442.208333333336</v>
      </c>
      <c r="O720" s="10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>
        <f>LEFT(R720, FIND("/", R720) - 1)</f>
        <v>technology</v>
      </c>
      <c r="T720" t="str">
        <f>RIGHT(R720, LEN(R720) - FIND("/", R720))</f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>(E721/D721)*100</f>
        <v>153</v>
      </c>
      <c r="G721" t="s">
        <v>20</v>
      </c>
      <c r="H721">
        <v>123</v>
      </c>
      <c r="I721" s="7">
        <f>IF(H721=0,"0",E721/H721)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>(((L721/60)/60)/24)+DATE(1970,1,1)</f>
        <v>41058.208333333336</v>
      </c>
      <c r="O721" s="10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>
        <f>LEFT(R721, FIND("/", R721) - 1)</f>
        <v>publishing</v>
      </c>
      <c r="T721" t="str">
        <f>RIGHT(R721, LEN(R721) - FIND("/", R721))</f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>(E722/D722)*100</f>
        <v>37.091954022988503</v>
      </c>
      <c r="G722" t="s">
        <v>74</v>
      </c>
      <c r="H722">
        <v>38</v>
      </c>
      <c r="I722" s="7">
        <f>IF(H722=0,"0",E722/H722)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>(((L722/60)/60)/24)+DATE(1970,1,1)</f>
        <v>43152.25</v>
      </c>
      <c r="O722" s="10">
        <f>(((M722/60)/60)/24)+DATE(1970,1,1)</f>
        <v>43166.25</v>
      </c>
      <c r="P722" t="b">
        <v>0</v>
      </c>
      <c r="Q722" t="b">
        <v>1</v>
      </c>
      <c r="R722" t="s">
        <v>33</v>
      </c>
      <c r="S722" t="str">
        <f>LEFT(R722, FIND("/", R722) - 1)</f>
        <v>theater</v>
      </c>
      <c r="T722" t="str">
        <f>RIGHT(R722, LEN(R722) - FIND("/", R722))</f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>(E723/D723)*100</f>
        <v>4.392394822006473</v>
      </c>
      <c r="G723" t="s">
        <v>74</v>
      </c>
      <c r="H723">
        <v>60</v>
      </c>
      <c r="I723" s="7">
        <f>IF(H723=0,"0",E723/H723)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>(((L723/60)/60)/24)+DATE(1970,1,1)</f>
        <v>43194.208333333328</v>
      </c>
      <c r="O723" s="10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>
        <f>LEFT(R723, FIND("/", R723) - 1)</f>
        <v>music</v>
      </c>
      <c r="T723" t="str">
        <f>RIGHT(R723, LEN(R723) - FIND("/", R723))</f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>(E724/D724)*100</f>
        <v>156.50721649484535</v>
      </c>
      <c r="G724" t="s">
        <v>20</v>
      </c>
      <c r="H724">
        <v>3036</v>
      </c>
      <c r="I724" s="7">
        <f>IF(H724=0,"0",E724/H724)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>(((L724/60)/60)/24)+DATE(1970,1,1)</f>
        <v>43045.25</v>
      </c>
      <c r="O724" s="10">
        <f>(((M724/60)/60)/24)+DATE(1970,1,1)</f>
        <v>43072.25</v>
      </c>
      <c r="P724" t="b">
        <v>0</v>
      </c>
      <c r="Q724" t="b">
        <v>0</v>
      </c>
      <c r="R724" t="s">
        <v>42</v>
      </c>
      <c r="S724" t="str">
        <f>LEFT(R724, FIND("/", R724) - 1)</f>
        <v>film &amp; video</v>
      </c>
      <c r="T724" t="str">
        <f>RIGHT(R724, LEN(R724) - FIND("/", R724))</f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>(E725/D725)*100</f>
        <v>270.40816326530609</v>
      </c>
      <c r="G725" t="s">
        <v>20</v>
      </c>
      <c r="H725">
        <v>144</v>
      </c>
      <c r="I725" s="7">
        <f>IF(H725=0,"0",E725/H725)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>(((L725/60)/60)/24)+DATE(1970,1,1)</f>
        <v>42431.25</v>
      </c>
      <c r="O725" s="10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>
        <f>LEFT(R725, FIND("/", R725) - 1)</f>
        <v>theater</v>
      </c>
      <c r="T725" t="str">
        <f>RIGHT(R725, LEN(R725) - FIND("/", R725))</f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>(E726/D726)*100</f>
        <v>134.05952380952382</v>
      </c>
      <c r="G726" t="s">
        <v>20</v>
      </c>
      <c r="H726">
        <v>121</v>
      </c>
      <c r="I726" s="7">
        <f>IF(H726=0,"0",E726/H726)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>(((L726/60)/60)/24)+DATE(1970,1,1)</f>
        <v>41934.208333333336</v>
      </c>
      <c r="O726" s="10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>
        <f>LEFT(R726, FIND("/", R726) - 1)</f>
        <v>theater</v>
      </c>
      <c r="T726" t="str">
        <f>RIGHT(R726, LEN(R726) - FIND("/", R726))</f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>(E727/D727)*100</f>
        <v>50.398033126293996</v>
      </c>
      <c r="G727" t="s">
        <v>14</v>
      </c>
      <c r="H727">
        <v>1596</v>
      </c>
      <c r="I727" s="7">
        <f>IF(H727=0,"0",E727/H727)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>(((L727/60)/60)/24)+DATE(1970,1,1)</f>
        <v>41958.25</v>
      </c>
      <c r="O727" s="10">
        <f>(((M727/60)/60)/24)+DATE(1970,1,1)</f>
        <v>41960.25</v>
      </c>
      <c r="P727" t="b">
        <v>0</v>
      </c>
      <c r="Q727" t="b">
        <v>0</v>
      </c>
      <c r="R727" t="s">
        <v>292</v>
      </c>
      <c r="S727" t="str">
        <f>LEFT(R727, FIND("/", R727) - 1)</f>
        <v>games</v>
      </c>
      <c r="T727" t="str">
        <f>RIGHT(R727, LEN(R727) - FIND("/", R727))</f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>(E728/D728)*100</f>
        <v>88.815837937384899</v>
      </c>
      <c r="G728" t="s">
        <v>74</v>
      </c>
      <c r="H728">
        <v>524</v>
      </c>
      <c r="I728" s="7">
        <f>IF(H728=0,"0",E728/H728)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>(((L728/60)/60)/24)+DATE(1970,1,1)</f>
        <v>40476.208333333336</v>
      </c>
      <c r="O728" s="10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>
        <f>LEFT(R728, FIND("/", R728) - 1)</f>
        <v>theater</v>
      </c>
      <c r="T728" t="str">
        <f>RIGHT(R728, LEN(R728) - FIND("/", R728))</f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>(E729/D729)*100</f>
        <v>165</v>
      </c>
      <c r="G729" t="s">
        <v>20</v>
      </c>
      <c r="H729">
        <v>181</v>
      </c>
      <c r="I729" s="7">
        <f>IF(H729=0,"0",E729/H729)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>(((L729/60)/60)/24)+DATE(1970,1,1)</f>
        <v>43485.25</v>
      </c>
      <c r="O729" s="10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>
        <f>LEFT(R729, FIND("/", R729) - 1)</f>
        <v>technology</v>
      </c>
      <c r="T729" t="str">
        <f>RIGHT(R729, LEN(R729) - FIND("/", R729))</f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>(E730/D730)*100</f>
        <v>17.5</v>
      </c>
      <c r="G730" t="s">
        <v>14</v>
      </c>
      <c r="H730">
        <v>10</v>
      </c>
      <c r="I730" s="7">
        <f>IF(H730=0,"0",E730/H730)</f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>(((L730/60)/60)/24)+DATE(1970,1,1)</f>
        <v>42515.208333333328</v>
      </c>
      <c r="O730" s="10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>
        <f>LEFT(R730, FIND("/", R730) - 1)</f>
        <v>theater</v>
      </c>
      <c r="T730" t="str">
        <f>RIGHT(R730, LEN(R730) - FIND("/", R730))</f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>(E731/D731)*100</f>
        <v>185.66071428571428</v>
      </c>
      <c r="G731" t="s">
        <v>20</v>
      </c>
      <c r="H731">
        <v>122</v>
      </c>
      <c r="I731" s="7">
        <f>IF(H731=0,"0",E731/H731)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>(((L731/60)/60)/24)+DATE(1970,1,1)</f>
        <v>41309.25</v>
      </c>
      <c r="O731" s="10">
        <f>(((M731/60)/60)/24)+DATE(1970,1,1)</f>
        <v>41311.25</v>
      </c>
      <c r="P731" t="b">
        <v>0</v>
      </c>
      <c r="Q731" t="b">
        <v>0</v>
      </c>
      <c r="R731" t="s">
        <v>53</v>
      </c>
      <c r="S731" t="str">
        <f>LEFT(R731, FIND("/", R731) - 1)</f>
        <v>film &amp; video</v>
      </c>
      <c r="T731" t="str">
        <f>RIGHT(R731, LEN(R731) - FIND("/", R731))</f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>(E732/D732)*100</f>
        <v>412.6631944444444</v>
      </c>
      <c r="G732" t="s">
        <v>20</v>
      </c>
      <c r="H732">
        <v>1071</v>
      </c>
      <c r="I732" s="7">
        <f>IF(H732=0,"0",E732/H732)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>(((L732/60)/60)/24)+DATE(1970,1,1)</f>
        <v>42147.208333333328</v>
      </c>
      <c r="O732" s="10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>
        <f>LEFT(R732, FIND("/", R732) - 1)</f>
        <v>technology</v>
      </c>
      <c r="T732" t="str">
        <f>RIGHT(R732, LEN(R732) - FIND("/", R732))</f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>(E733/D733)*100</f>
        <v>90.25</v>
      </c>
      <c r="G733" t="s">
        <v>74</v>
      </c>
      <c r="H733">
        <v>219</v>
      </c>
      <c r="I733" s="7">
        <f>IF(H733=0,"0",E733/H733)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>(((L733/60)/60)/24)+DATE(1970,1,1)</f>
        <v>42939.208333333328</v>
      </c>
      <c r="O733" s="10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>
        <f>LEFT(R733, FIND("/", R733) - 1)</f>
        <v>technology</v>
      </c>
      <c r="T733" t="str">
        <f>RIGHT(R733, LEN(R733) - FIND("/", R733))</f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>(E734/D734)*100</f>
        <v>91.984615384615381</v>
      </c>
      <c r="G734" t="s">
        <v>14</v>
      </c>
      <c r="H734">
        <v>1121</v>
      </c>
      <c r="I734" s="7">
        <f>IF(H734=0,"0",E734/H734)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>(((L734/60)/60)/24)+DATE(1970,1,1)</f>
        <v>42816.208333333328</v>
      </c>
      <c r="O734" s="10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>
        <f>LEFT(R734, FIND("/", R734) - 1)</f>
        <v>music</v>
      </c>
      <c r="T734" t="str">
        <f>RIGHT(R734, LEN(R734) - FIND("/", R734))</f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>(E735/D735)*100</f>
        <v>527.00632911392404</v>
      </c>
      <c r="G735" t="s">
        <v>20</v>
      </c>
      <c r="H735">
        <v>980</v>
      </c>
      <c r="I735" s="7">
        <f>IF(H735=0,"0",E735/H735)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>(((L735/60)/60)/24)+DATE(1970,1,1)</f>
        <v>41844.208333333336</v>
      </c>
      <c r="O735" s="10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>
        <f>LEFT(R735, FIND("/", R735) - 1)</f>
        <v>music</v>
      </c>
      <c r="T735" t="str">
        <f>RIGHT(R735, LEN(R735) - FIND("/", R735))</f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>(E736/D736)*100</f>
        <v>319.14285714285711</v>
      </c>
      <c r="G736" t="s">
        <v>20</v>
      </c>
      <c r="H736">
        <v>536</v>
      </c>
      <c r="I736" s="7">
        <f>IF(H736=0,"0",E736/H736)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>(((L736/60)/60)/24)+DATE(1970,1,1)</f>
        <v>42763.25</v>
      </c>
      <c r="O736" s="10">
        <f>(((M736/60)/60)/24)+DATE(1970,1,1)</f>
        <v>42775.25</v>
      </c>
      <c r="P736" t="b">
        <v>0</v>
      </c>
      <c r="Q736" t="b">
        <v>1</v>
      </c>
      <c r="R736" t="s">
        <v>33</v>
      </c>
      <c r="S736" t="str">
        <f>LEFT(R736, FIND("/", R736) - 1)</f>
        <v>theater</v>
      </c>
      <c r="T736" t="str">
        <f>RIGHT(R736, LEN(R736) - FIND("/", R736))</f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>(E737/D737)*100</f>
        <v>354.18867924528303</v>
      </c>
      <c r="G737" t="s">
        <v>20</v>
      </c>
      <c r="H737">
        <v>1991</v>
      </c>
      <c r="I737" s="7">
        <f>IF(H737=0,"0",E737/H737)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>(((L737/60)/60)/24)+DATE(1970,1,1)</f>
        <v>42459.208333333328</v>
      </c>
      <c r="O737" s="10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>
        <f>LEFT(R737, FIND("/", R737) - 1)</f>
        <v>photography</v>
      </c>
      <c r="T737" t="str">
        <f>RIGHT(R737, LEN(R737) - FIND("/", R737))</f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>(E738/D738)*100</f>
        <v>32.896103896103895</v>
      </c>
      <c r="G738" t="s">
        <v>74</v>
      </c>
      <c r="H738">
        <v>29</v>
      </c>
      <c r="I738" s="7">
        <f>IF(H738=0,"0",E738/H738)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>(((L738/60)/60)/24)+DATE(1970,1,1)</f>
        <v>42055.25</v>
      </c>
      <c r="O738" s="10">
        <f>(((M738/60)/60)/24)+DATE(1970,1,1)</f>
        <v>42059.25</v>
      </c>
      <c r="P738" t="b">
        <v>0</v>
      </c>
      <c r="Q738" t="b">
        <v>0</v>
      </c>
      <c r="R738" t="s">
        <v>68</v>
      </c>
      <c r="S738" t="str">
        <f>LEFT(R738, FIND("/", R738) - 1)</f>
        <v>publishing</v>
      </c>
      <c r="T738" t="str">
        <f>RIGHT(R738, LEN(R738) - FIND("/", R738))</f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>(E739/D739)*100</f>
        <v>135.8918918918919</v>
      </c>
      <c r="G739" t="s">
        <v>20</v>
      </c>
      <c r="H739">
        <v>180</v>
      </c>
      <c r="I739" s="7">
        <f>IF(H739=0,"0",E739/H739)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>(((L739/60)/60)/24)+DATE(1970,1,1)</f>
        <v>42685.25</v>
      </c>
      <c r="O739" s="10">
        <f>(((M739/60)/60)/24)+DATE(1970,1,1)</f>
        <v>42697.25</v>
      </c>
      <c r="P739" t="b">
        <v>0</v>
      </c>
      <c r="Q739" t="b">
        <v>0</v>
      </c>
      <c r="R739" t="s">
        <v>60</v>
      </c>
      <c r="S739" t="str">
        <f>LEFT(R739, FIND("/", R739) - 1)</f>
        <v>music</v>
      </c>
      <c r="T739" t="str">
        <f>RIGHT(R739, LEN(R739) - FIND("/", R739))</f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>(E740/D740)*100</f>
        <v>2.0843373493975905</v>
      </c>
      <c r="G740" t="s">
        <v>14</v>
      </c>
      <c r="H740">
        <v>15</v>
      </c>
      <c r="I740" s="7">
        <f>IF(H740=0,"0",E740/H740)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>(((L740/60)/60)/24)+DATE(1970,1,1)</f>
        <v>41959.25</v>
      </c>
      <c r="O740" s="10">
        <f>(((M740/60)/60)/24)+DATE(1970,1,1)</f>
        <v>41981.25</v>
      </c>
      <c r="P740" t="b">
        <v>0</v>
      </c>
      <c r="Q740" t="b">
        <v>1</v>
      </c>
      <c r="R740" t="s">
        <v>33</v>
      </c>
      <c r="S740" t="str">
        <f>LEFT(R740, FIND("/", R740) - 1)</f>
        <v>theater</v>
      </c>
      <c r="T740" t="str">
        <f>RIGHT(R740, LEN(R740) - FIND("/", R740))</f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>(E741/D741)*100</f>
        <v>61</v>
      </c>
      <c r="G741" t="s">
        <v>14</v>
      </c>
      <c r="H741">
        <v>191</v>
      </c>
      <c r="I741" s="7">
        <f>IF(H741=0,"0",E741/H741)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>(((L741/60)/60)/24)+DATE(1970,1,1)</f>
        <v>41089.208333333336</v>
      </c>
      <c r="O741" s="10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>
        <f>LEFT(R741, FIND("/", R741) - 1)</f>
        <v>music</v>
      </c>
      <c r="T741" t="str">
        <f>RIGHT(R741, LEN(R741) - FIND("/", R741))</f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>(E742/D742)*100</f>
        <v>30.037735849056602</v>
      </c>
      <c r="G742" t="s">
        <v>14</v>
      </c>
      <c r="H742">
        <v>16</v>
      </c>
      <c r="I742" s="7">
        <f>IF(H742=0,"0",E742/H742)</f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>(((L742/60)/60)/24)+DATE(1970,1,1)</f>
        <v>42769.25</v>
      </c>
      <c r="O742" s="10">
        <f>(((M742/60)/60)/24)+DATE(1970,1,1)</f>
        <v>42772.25</v>
      </c>
      <c r="P742" t="b">
        <v>0</v>
      </c>
      <c r="Q742" t="b">
        <v>0</v>
      </c>
      <c r="R742" t="s">
        <v>33</v>
      </c>
      <c r="S742" t="str">
        <f>LEFT(R742, FIND("/", R742) - 1)</f>
        <v>theater</v>
      </c>
      <c r="T742" t="str">
        <f>RIGHT(R742, LEN(R742) - FIND("/", R742))</f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>(E743/D743)*100</f>
        <v>1179.1666666666665</v>
      </c>
      <c r="G743" t="s">
        <v>20</v>
      </c>
      <c r="H743">
        <v>130</v>
      </c>
      <c r="I743" s="7">
        <f>IF(H743=0,"0",E743/H743)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>(((L743/60)/60)/24)+DATE(1970,1,1)</f>
        <v>40321.208333333336</v>
      </c>
      <c r="O743" s="10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>
        <f>LEFT(R743, FIND("/", R743) - 1)</f>
        <v>theater</v>
      </c>
      <c r="T743" t="str">
        <f>RIGHT(R743, LEN(R743) - FIND("/", R743))</f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>(E744/D744)*100</f>
        <v>1126.0833333333335</v>
      </c>
      <c r="G744" t="s">
        <v>20</v>
      </c>
      <c r="H744">
        <v>122</v>
      </c>
      <c r="I744" s="7">
        <f>IF(H744=0,"0",E744/H744)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>(((L744/60)/60)/24)+DATE(1970,1,1)</f>
        <v>40197.25</v>
      </c>
      <c r="O744" s="10">
        <f>(((M744/60)/60)/24)+DATE(1970,1,1)</f>
        <v>40239.25</v>
      </c>
      <c r="P744" t="b">
        <v>0</v>
      </c>
      <c r="Q744" t="b">
        <v>0</v>
      </c>
      <c r="R744" t="s">
        <v>50</v>
      </c>
      <c r="S744" t="str">
        <f>LEFT(R744, FIND("/", R744) - 1)</f>
        <v>music</v>
      </c>
      <c r="T744" t="str">
        <f>RIGHT(R744, LEN(R744) - FIND("/", R744))</f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>(E745/D745)*100</f>
        <v>12.923076923076923</v>
      </c>
      <c r="G745" t="s">
        <v>14</v>
      </c>
      <c r="H745">
        <v>17</v>
      </c>
      <c r="I745" s="7">
        <f>IF(H745=0,"0",E745/H745)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>(((L745/60)/60)/24)+DATE(1970,1,1)</f>
        <v>42298.208333333328</v>
      </c>
      <c r="O745" s="10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>
        <f>LEFT(R745, FIND("/", R745) - 1)</f>
        <v>theater</v>
      </c>
      <c r="T745" t="str">
        <f>RIGHT(R745, LEN(R745) - FIND("/", R745))</f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>(E746/D746)*100</f>
        <v>712</v>
      </c>
      <c r="G746" t="s">
        <v>20</v>
      </c>
      <c r="H746">
        <v>140</v>
      </c>
      <c r="I746" s="7">
        <f>IF(H746=0,"0",E746/H746)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>(((L746/60)/60)/24)+DATE(1970,1,1)</f>
        <v>43322.208333333328</v>
      </c>
      <c r="O746" s="10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>
        <f>LEFT(R746, FIND("/", R746) - 1)</f>
        <v>theater</v>
      </c>
      <c r="T746" t="str">
        <f>RIGHT(R746, LEN(R746) - FIND("/", R746))</f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>(E747/D747)*100</f>
        <v>30.304347826086957</v>
      </c>
      <c r="G747" t="s">
        <v>14</v>
      </c>
      <c r="H747">
        <v>34</v>
      </c>
      <c r="I747" s="7">
        <f>IF(H747=0,"0",E747/H747)</f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>(((L747/60)/60)/24)+DATE(1970,1,1)</f>
        <v>40328.208333333336</v>
      </c>
      <c r="O747" s="10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>
        <f>LEFT(R747, FIND("/", R747) - 1)</f>
        <v>technology</v>
      </c>
      <c r="T747" t="str">
        <f>RIGHT(R747, LEN(R747) - FIND("/", R747))</f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>(E748/D748)*100</f>
        <v>212.50896057347671</v>
      </c>
      <c r="G748" t="s">
        <v>20</v>
      </c>
      <c r="H748">
        <v>3388</v>
      </c>
      <c r="I748" s="7">
        <f>IF(H748=0,"0",E748/H748)</f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>(((L748/60)/60)/24)+DATE(1970,1,1)</f>
        <v>40825.208333333336</v>
      </c>
      <c r="O748" s="10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>
        <f>LEFT(R748, FIND("/", R748) - 1)</f>
        <v>technology</v>
      </c>
      <c r="T748" t="str">
        <f>RIGHT(R748, LEN(R748) - FIND("/", R748))</f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>(E749/D749)*100</f>
        <v>228.85714285714286</v>
      </c>
      <c r="G749" t="s">
        <v>20</v>
      </c>
      <c r="H749">
        <v>280</v>
      </c>
      <c r="I749" s="7">
        <f>IF(H749=0,"0",E749/H749)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>(((L749/60)/60)/24)+DATE(1970,1,1)</f>
        <v>40423.208333333336</v>
      </c>
      <c r="O749" s="10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>
        <f>LEFT(R749, FIND("/", R749) - 1)</f>
        <v>theater</v>
      </c>
      <c r="T749" t="str">
        <f>RIGHT(R749, LEN(R749) - FIND("/", R749))</f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>(E750/D750)*100</f>
        <v>34.959979476654695</v>
      </c>
      <c r="G750" t="s">
        <v>74</v>
      </c>
      <c r="H750">
        <v>614</v>
      </c>
      <c r="I750" s="7">
        <f>IF(H750=0,"0",E750/H750)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>(((L750/60)/60)/24)+DATE(1970,1,1)</f>
        <v>40238.25</v>
      </c>
      <c r="O750" s="10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>
        <f>LEFT(R750, FIND("/", R750) - 1)</f>
        <v>film &amp; video</v>
      </c>
      <c r="T750" t="str">
        <f>RIGHT(R750, LEN(R750) - FIND("/", R750))</f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>(E751/D751)*100</f>
        <v>157.29069767441862</v>
      </c>
      <c r="G751" t="s">
        <v>20</v>
      </c>
      <c r="H751">
        <v>366</v>
      </c>
      <c r="I751" s="7">
        <f>IF(H751=0,"0",E751/H751)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>(((L751/60)/60)/24)+DATE(1970,1,1)</f>
        <v>41920.208333333336</v>
      </c>
      <c r="O751" s="10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>
        <f>LEFT(R751, FIND("/", R751) - 1)</f>
        <v>technology</v>
      </c>
      <c r="T751" t="str">
        <f>RIGHT(R751, LEN(R751) - FIND("/", R751))</f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>(E752/D752)*100</f>
        <v>1</v>
      </c>
      <c r="G752" t="s">
        <v>14</v>
      </c>
      <c r="H752">
        <v>1</v>
      </c>
      <c r="I752" s="7">
        <f>IF(H752=0,"0",E752/H752)</f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>(((L752/60)/60)/24)+DATE(1970,1,1)</f>
        <v>40360.208333333336</v>
      </c>
      <c r="O752" s="10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>
        <f>LEFT(R752, FIND("/", R752) - 1)</f>
        <v>music</v>
      </c>
      <c r="T752" t="str">
        <f>RIGHT(R752, LEN(R752) - FIND("/", R752))</f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>(E753/D753)*100</f>
        <v>232.30555555555554</v>
      </c>
      <c r="G753" t="s">
        <v>20</v>
      </c>
      <c r="H753">
        <v>270</v>
      </c>
      <c r="I753" s="7">
        <f>IF(H753=0,"0",E753/H753)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>(((L753/60)/60)/24)+DATE(1970,1,1)</f>
        <v>42446.208333333328</v>
      </c>
      <c r="O753" s="10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>
        <f>LEFT(R753, FIND("/", R753) - 1)</f>
        <v>publishing</v>
      </c>
      <c r="T753" t="str">
        <f>RIGHT(R753, LEN(R753) - FIND("/", R753))</f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>(E754/D754)*100</f>
        <v>92.448275862068968</v>
      </c>
      <c r="G754" t="s">
        <v>74</v>
      </c>
      <c r="H754">
        <v>114</v>
      </c>
      <c r="I754" s="7">
        <f>IF(H754=0,"0",E754/H754)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>(((L754/60)/60)/24)+DATE(1970,1,1)</f>
        <v>40395.208333333336</v>
      </c>
      <c r="O754" s="10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>
        <f>LEFT(R754, FIND("/", R754) - 1)</f>
        <v>theater</v>
      </c>
      <c r="T754" t="str">
        <f>RIGHT(R754, LEN(R754) - FIND("/", R754))</f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>(E755/D755)*100</f>
        <v>256.70212765957444</v>
      </c>
      <c r="G755" t="s">
        <v>20</v>
      </c>
      <c r="H755">
        <v>137</v>
      </c>
      <c r="I755" s="7">
        <f>IF(H755=0,"0",E755/H755)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>(((L755/60)/60)/24)+DATE(1970,1,1)</f>
        <v>40321.208333333336</v>
      </c>
      <c r="O755" s="10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>
        <f>LEFT(R755, FIND("/", R755) - 1)</f>
        <v>photography</v>
      </c>
      <c r="T755" t="str">
        <f>RIGHT(R755, LEN(R755) - FIND("/", R755))</f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>(E756/D756)*100</f>
        <v>168.47017045454547</v>
      </c>
      <c r="G756" t="s">
        <v>20</v>
      </c>
      <c r="H756">
        <v>3205</v>
      </c>
      <c r="I756" s="7">
        <f>IF(H756=0,"0",E756/H756)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>(((L756/60)/60)/24)+DATE(1970,1,1)</f>
        <v>41210.208333333336</v>
      </c>
      <c r="O756" s="10">
        <f>(((M756/60)/60)/24)+DATE(1970,1,1)</f>
        <v>41263.25</v>
      </c>
      <c r="P756" t="b">
        <v>0</v>
      </c>
      <c r="Q756" t="b">
        <v>0</v>
      </c>
      <c r="R756" t="s">
        <v>33</v>
      </c>
      <c r="S756" t="str">
        <f>LEFT(R756, FIND("/", R756) - 1)</f>
        <v>theater</v>
      </c>
      <c r="T756" t="str">
        <f>RIGHT(R756, LEN(R756) - FIND("/", R756))</f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>(E757/D757)*100</f>
        <v>166.57777777777778</v>
      </c>
      <c r="G757" t="s">
        <v>20</v>
      </c>
      <c r="H757">
        <v>288</v>
      </c>
      <c r="I757" s="7">
        <f>IF(H757=0,"0",E757/H757)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>(((L757/60)/60)/24)+DATE(1970,1,1)</f>
        <v>43096.25</v>
      </c>
      <c r="O757" s="10">
        <f>(((M757/60)/60)/24)+DATE(1970,1,1)</f>
        <v>43108.25</v>
      </c>
      <c r="P757" t="b">
        <v>0</v>
      </c>
      <c r="Q757" t="b">
        <v>1</v>
      </c>
      <c r="R757" t="s">
        <v>33</v>
      </c>
      <c r="S757" t="str">
        <f>LEFT(R757, FIND("/", R757) - 1)</f>
        <v>theater</v>
      </c>
      <c r="T757" t="str">
        <f>RIGHT(R757, LEN(R757) - FIND("/", R757))</f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>(E758/D758)*100</f>
        <v>772.07692307692309</v>
      </c>
      <c r="G758" t="s">
        <v>20</v>
      </c>
      <c r="H758">
        <v>148</v>
      </c>
      <c r="I758" s="7">
        <f>IF(H758=0,"0",E758/H758)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>(((L758/60)/60)/24)+DATE(1970,1,1)</f>
        <v>42024.25</v>
      </c>
      <c r="O758" s="10">
        <f>(((M758/60)/60)/24)+DATE(1970,1,1)</f>
        <v>42030.25</v>
      </c>
      <c r="P758" t="b">
        <v>0</v>
      </c>
      <c r="Q758" t="b">
        <v>0</v>
      </c>
      <c r="R758" t="s">
        <v>33</v>
      </c>
      <c r="S758" t="str">
        <f>LEFT(R758, FIND("/", R758) - 1)</f>
        <v>theater</v>
      </c>
      <c r="T758" t="str">
        <f>RIGHT(R758, LEN(R758) - FIND("/", R758))</f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>(E759/D759)*100</f>
        <v>406.85714285714283</v>
      </c>
      <c r="G759" t="s">
        <v>20</v>
      </c>
      <c r="H759">
        <v>114</v>
      </c>
      <c r="I759" s="7">
        <f>IF(H759=0,"0",E759/H759)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>(((L759/60)/60)/24)+DATE(1970,1,1)</f>
        <v>40675.208333333336</v>
      </c>
      <c r="O759" s="10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>
        <f>LEFT(R759, FIND("/", R759) - 1)</f>
        <v>film &amp; video</v>
      </c>
      <c r="T759" t="str">
        <f>RIGHT(R759, LEN(R759) - FIND("/", R759))</f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>(E760/D760)*100</f>
        <v>564.20608108108115</v>
      </c>
      <c r="G760" t="s">
        <v>20</v>
      </c>
      <c r="H760">
        <v>1518</v>
      </c>
      <c r="I760" s="7">
        <f>IF(H760=0,"0",E760/H760)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>(((L760/60)/60)/24)+DATE(1970,1,1)</f>
        <v>41936.208333333336</v>
      </c>
      <c r="O760" s="10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>
        <f>LEFT(R760, FIND("/", R760) - 1)</f>
        <v>music</v>
      </c>
      <c r="T760" t="str">
        <f>RIGHT(R760, LEN(R760) - FIND("/", R760))</f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>(E761/D761)*100</f>
        <v>68.426865671641792</v>
      </c>
      <c r="G761" t="s">
        <v>14</v>
      </c>
      <c r="H761">
        <v>1274</v>
      </c>
      <c r="I761" s="7">
        <f>IF(H761=0,"0",E761/H761)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>(((L761/60)/60)/24)+DATE(1970,1,1)</f>
        <v>43136.25</v>
      </c>
      <c r="O761" s="10">
        <f>(((M761/60)/60)/24)+DATE(1970,1,1)</f>
        <v>43166.25</v>
      </c>
      <c r="P761" t="b">
        <v>0</v>
      </c>
      <c r="Q761" t="b">
        <v>0</v>
      </c>
      <c r="R761" t="s">
        <v>50</v>
      </c>
      <c r="S761" t="str">
        <f>LEFT(R761, FIND("/", R761) - 1)</f>
        <v>music</v>
      </c>
      <c r="T761" t="str">
        <f>RIGHT(R761, LEN(R761) - FIND("/", R761))</f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>(E762/D762)*100</f>
        <v>34.351966873706004</v>
      </c>
      <c r="G762" t="s">
        <v>14</v>
      </c>
      <c r="H762">
        <v>210</v>
      </c>
      <c r="I762" s="7">
        <f>IF(H762=0,"0",E762/H762)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>(((L762/60)/60)/24)+DATE(1970,1,1)</f>
        <v>43678.208333333328</v>
      </c>
      <c r="O762" s="10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>
        <f>LEFT(R762, FIND("/", R762) - 1)</f>
        <v>games</v>
      </c>
      <c r="T762" t="str">
        <f>RIGHT(R762, LEN(R762) - FIND("/", R762))</f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>(E763/D763)*100</f>
        <v>655.4545454545455</v>
      </c>
      <c r="G763" t="s">
        <v>20</v>
      </c>
      <c r="H763">
        <v>166</v>
      </c>
      <c r="I763" s="7">
        <f>IF(H763=0,"0",E763/H763)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>(((L763/60)/60)/24)+DATE(1970,1,1)</f>
        <v>42938.208333333328</v>
      </c>
      <c r="O763" s="10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>
        <f>LEFT(R763, FIND("/", R763) - 1)</f>
        <v>music</v>
      </c>
      <c r="T763" t="str">
        <f>RIGHT(R763, LEN(R763) - FIND("/", R763))</f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>(E764/D764)*100</f>
        <v>177.25714285714284</v>
      </c>
      <c r="G764" t="s">
        <v>20</v>
      </c>
      <c r="H764">
        <v>100</v>
      </c>
      <c r="I764" s="7">
        <f>IF(H764=0,"0",E764/H764)</f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>(((L764/60)/60)/24)+DATE(1970,1,1)</f>
        <v>41241.25</v>
      </c>
      <c r="O764" s="10">
        <f>(((M764/60)/60)/24)+DATE(1970,1,1)</f>
        <v>41252.25</v>
      </c>
      <c r="P764" t="b">
        <v>0</v>
      </c>
      <c r="Q764" t="b">
        <v>0</v>
      </c>
      <c r="R764" t="s">
        <v>159</v>
      </c>
      <c r="S764" t="str">
        <f>LEFT(R764, FIND("/", R764) - 1)</f>
        <v>music</v>
      </c>
      <c r="T764" t="str">
        <f>RIGHT(R764, LEN(R764) - FIND("/", R764))</f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>(E765/D765)*100</f>
        <v>113.17857142857144</v>
      </c>
      <c r="G765" t="s">
        <v>20</v>
      </c>
      <c r="H765">
        <v>235</v>
      </c>
      <c r="I765" s="7">
        <f>IF(H765=0,"0",E765/H765)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>(((L765/60)/60)/24)+DATE(1970,1,1)</f>
        <v>41037.208333333336</v>
      </c>
      <c r="O765" s="10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>
        <f>LEFT(R765, FIND("/", R765) - 1)</f>
        <v>theater</v>
      </c>
      <c r="T765" t="str">
        <f>RIGHT(R765, LEN(R765) - FIND("/", R765))</f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>(E766/D766)*100</f>
        <v>728.18181818181824</v>
      </c>
      <c r="G766" t="s">
        <v>20</v>
      </c>
      <c r="H766">
        <v>148</v>
      </c>
      <c r="I766" s="7">
        <f>IF(H766=0,"0",E766/H766)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>(((L766/60)/60)/24)+DATE(1970,1,1)</f>
        <v>40676.208333333336</v>
      </c>
      <c r="O766" s="10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>
        <f>LEFT(R766, FIND("/", R766) - 1)</f>
        <v>music</v>
      </c>
      <c r="T766" t="str">
        <f>RIGHT(R766, LEN(R766) - FIND("/", R766))</f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>(E767/D767)*100</f>
        <v>208.33333333333334</v>
      </c>
      <c r="G767" t="s">
        <v>20</v>
      </c>
      <c r="H767">
        <v>198</v>
      </c>
      <c r="I767" s="7">
        <f>IF(H767=0,"0",E767/H767)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>(((L767/60)/60)/24)+DATE(1970,1,1)</f>
        <v>42840.208333333328</v>
      </c>
      <c r="O767" s="10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>
        <f>LEFT(R767, FIND("/", R767) - 1)</f>
        <v>music</v>
      </c>
      <c r="T767" t="str">
        <f>RIGHT(R767, LEN(R767) - FIND("/", R767))</f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>(E768/D768)*100</f>
        <v>31.171232876712331</v>
      </c>
      <c r="G768" t="s">
        <v>14</v>
      </c>
      <c r="H768">
        <v>248</v>
      </c>
      <c r="I768" s="7">
        <f>IF(H768=0,"0",E768/H768)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>(((L768/60)/60)/24)+DATE(1970,1,1)</f>
        <v>43362.208333333328</v>
      </c>
      <c r="O768" s="10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>
        <f>LEFT(R768, FIND("/", R768) - 1)</f>
        <v>film &amp; video</v>
      </c>
      <c r="T768" t="str">
        <f>RIGHT(R768, LEN(R768) - FIND("/", R768))</f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>(E769/D769)*100</f>
        <v>56.967078189300416</v>
      </c>
      <c r="G769" t="s">
        <v>14</v>
      </c>
      <c r="H769">
        <v>513</v>
      </c>
      <c r="I769" s="7">
        <f>IF(H769=0,"0",E769/H769)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>(((L769/60)/60)/24)+DATE(1970,1,1)</f>
        <v>42283.208333333328</v>
      </c>
      <c r="O769" s="10">
        <f>(((M769/60)/60)/24)+DATE(1970,1,1)</f>
        <v>42328.25</v>
      </c>
      <c r="P769" t="b">
        <v>0</v>
      </c>
      <c r="Q769" t="b">
        <v>0</v>
      </c>
      <c r="R769" t="s">
        <v>206</v>
      </c>
      <c r="S769" t="str">
        <f>LEFT(R769, FIND("/", R769) - 1)</f>
        <v>publishing</v>
      </c>
      <c r="T769" t="str">
        <f>RIGHT(R769, LEN(R769) - FIND("/", R769))</f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>(E770/D770)*100</f>
        <v>231</v>
      </c>
      <c r="G770" t="s">
        <v>20</v>
      </c>
      <c r="H770">
        <v>150</v>
      </c>
      <c r="I770" s="7">
        <f>IF(H770=0,"0",E770/H770)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>(((L770/60)/60)/24)+DATE(1970,1,1)</f>
        <v>41619.25</v>
      </c>
      <c r="O770" s="10">
        <f>(((M770/60)/60)/24)+DATE(1970,1,1)</f>
        <v>41634.25</v>
      </c>
      <c r="P770" t="b">
        <v>0</v>
      </c>
      <c r="Q770" t="b">
        <v>0</v>
      </c>
      <c r="R770" t="s">
        <v>33</v>
      </c>
      <c r="S770" t="str">
        <f>LEFT(R770, FIND("/", R770) - 1)</f>
        <v>theater</v>
      </c>
      <c r="T770" t="str">
        <f>RIGHT(R770, LEN(R770) - FIND("/", R770))</f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>(E771/D771)*100</f>
        <v>86.867834394904463</v>
      </c>
      <c r="G771" t="s">
        <v>14</v>
      </c>
      <c r="H771">
        <v>3410</v>
      </c>
      <c r="I771" s="7">
        <f>IF(H771=0,"0",E771/H771)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>(((L771/60)/60)/24)+DATE(1970,1,1)</f>
        <v>41501.208333333336</v>
      </c>
      <c r="O771" s="10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>LEFT(R771, FIND("/", R771) - 1)</f>
        <v>games</v>
      </c>
      <c r="T771" t="str">
        <f>RIGHT(R771, LEN(R771) - FIND("/", 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>(E772/D772)*100</f>
        <v>270.74418604651163</v>
      </c>
      <c r="G772" t="s">
        <v>20</v>
      </c>
      <c r="H772">
        <v>216</v>
      </c>
      <c r="I772" s="7">
        <f>IF(H772=0,"0",E772/H772)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>(((L772/60)/60)/24)+DATE(1970,1,1)</f>
        <v>41743.208333333336</v>
      </c>
      <c r="O772" s="10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>
        <f>LEFT(R772, FIND("/", R772) - 1)</f>
        <v>theater</v>
      </c>
      <c r="T772" t="str">
        <f>RIGHT(R772, LEN(R772) - FIND("/", R772))</f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>(E773/D773)*100</f>
        <v>49.446428571428569</v>
      </c>
      <c r="G773" t="s">
        <v>74</v>
      </c>
      <c r="H773">
        <v>26</v>
      </c>
      <c r="I773" s="7">
        <f>IF(H773=0,"0",E773/H773)</f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>(((L773/60)/60)/24)+DATE(1970,1,1)</f>
        <v>43491.25</v>
      </c>
      <c r="O773" s="10">
        <f>(((M773/60)/60)/24)+DATE(1970,1,1)</f>
        <v>43518.25</v>
      </c>
      <c r="P773" t="b">
        <v>0</v>
      </c>
      <c r="Q773" t="b">
        <v>0</v>
      </c>
      <c r="R773" t="s">
        <v>33</v>
      </c>
      <c r="S773" t="str">
        <f>LEFT(R773, FIND("/", R773) - 1)</f>
        <v>theater</v>
      </c>
      <c r="T773" t="str">
        <f>RIGHT(R773, LEN(R773) - FIND("/", R773))</f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>(E774/D774)*100</f>
        <v>113.3596256684492</v>
      </c>
      <c r="G774" t="s">
        <v>20</v>
      </c>
      <c r="H774">
        <v>5139</v>
      </c>
      <c r="I774" s="7">
        <f>IF(H774=0,"0",E774/H774)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>(((L774/60)/60)/24)+DATE(1970,1,1)</f>
        <v>43505.25</v>
      </c>
      <c r="O774" s="10">
        <f>(((M774/60)/60)/24)+DATE(1970,1,1)</f>
        <v>43509.25</v>
      </c>
      <c r="P774" t="b">
        <v>0</v>
      </c>
      <c r="Q774" t="b">
        <v>0</v>
      </c>
      <c r="R774" t="s">
        <v>60</v>
      </c>
      <c r="S774" t="str">
        <f>LEFT(R774, FIND("/", R774) - 1)</f>
        <v>music</v>
      </c>
      <c r="T774" t="str">
        <f>RIGHT(R774, LEN(R774) - FIND("/", R774))</f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>(E775/D775)*100</f>
        <v>190.55555555555554</v>
      </c>
      <c r="G775" t="s">
        <v>20</v>
      </c>
      <c r="H775">
        <v>2353</v>
      </c>
      <c r="I775" s="7">
        <f>IF(H775=0,"0",E775/H775)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>(((L775/60)/60)/24)+DATE(1970,1,1)</f>
        <v>42838.208333333328</v>
      </c>
      <c r="O775" s="10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>
        <f>LEFT(R775, FIND("/", R775) - 1)</f>
        <v>theater</v>
      </c>
      <c r="T775" t="str">
        <f>RIGHT(R775, LEN(R775) - FIND("/", R775))</f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>(E776/D776)*100</f>
        <v>135.5</v>
      </c>
      <c r="G776" t="s">
        <v>20</v>
      </c>
      <c r="H776">
        <v>78</v>
      </c>
      <c r="I776" s="7">
        <f>IF(H776=0,"0",E776/H776)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>(((L776/60)/60)/24)+DATE(1970,1,1)</f>
        <v>42513.208333333328</v>
      </c>
      <c r="O776" s="10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>
        <f>LEFT(R776, FIND("/", R776) - 1)</f>
        <v>technology</v>
      </c>
      <c r="T776" t="str">
        <f>RIGHT(R776, LEN(R776) - FIND("/", R776))</f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>(E777/D777)*100</f>
        <v>10.297872340425531</v>
      </c>
      <c r="G777" t="s">
        <v>14</v>
      </c>
      <c r="H777">
        <v>10</v>
      </c>
      <c r="I777" s="7">
        <f>IF(H777=0,"0",E777/H777)</f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>(((L777/60)/60)/24)+DATE(1970,1,1)</f>
        <v>41949.25</v>
      </c>
      <c r="O777" s="10">
        <f>(((M777/60)/60)/24)+DATE(1970,1,1)</f>
        <v>41959.25</v>
      </c>
      <c r="P777" t="b">
        <v>0</v>
      </c>
      <c r="Q777" t="b">
        <v>0</v>
      </c>
      <c r="R777" t="s">
        <v>23</v>
      </c>
      <c r="S777" t="str">
        <f>LEFT(R777, FIND("/", R777) - 1)</f>
        <v>music</v>
      </c>
      <c r="T777" t="str">
        <f>RIGHT(R777, LEN(R777) - FIND("/", R777))</f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>(E778/D778)*100</f>
        <v>65.544223826714799</v>
      </c>
      <c r="G778" t="s">
        <v>14</v>
      </c>
      <c r="H778">
        <v>2201</v>
      </c>
      <c r="I778" s="7">
        <f>IF(H778=0,"0",E778/H778)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>(((L778/60)/60)/24)+DATE(1970,1,1)</f>
        <v>43650.208333333328</v>
      </c>
      <c r="O778" s="10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>
        <f>LEFT(R778, FIND("/", R778) - 1)</f>
        <v>theater</v>
      </c>
      <c r="T778" t="str">
        <f>RIGHT(R778, LEN(R778) - FIND("/", R778))</f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>(E779/D779)*100</f>
        <v>49.026652452025587</v>
      </c>
      <c r="G779" t="s">
        <v>14</v>
      </c>
      <c r="H779">
        <v>676</v>
      </c>
      <c r="I779" s="7">
        <f>IF(H779=0,"0",E779/H779)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>(((L779/60)/60)/24)+DATE(1970,1,1)</f>
        <v>40809.208333333336</v>
      </c>
      <c r="O779" s="10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>
        <f>LEFT(R779, FIND("/", R779) - 1)</f>
        <v>theater</v>
      </c>
      <c r="T779" t="str">
        <f>RIGHT(R779, LEN(R779) - FIND("/", R779))</f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>(E780/D780)*100</f>
        <v>787.92307692307691</v>
      </c>
      <c r="G780" t="s">
        <v>20</v>
      </c>
      <c r="H780">
        <v>174</v>
      </c>
      <c r="I780" s="7">
        <f>IF(H780=0,"0",E780/H780)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>(((L780/60)/60)/24)+DATE(1970,1,1)</f>
        <v>40768.208333333336</v>
      </c>
      <c r="O780" s="10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>
        <f>LEFT(R780, FIND("/", R780) - 1)</f>
        <v>film &amp; video</v>
      </c>
      <c r="T780" t="str">
        <f>RIGHT(R780, LEN(R780) - FIND("/", R780))</f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>(E781/D781)*100</f>
        <v>80.306347746090154</v>
      </c>
      <c r="G781" t="s">
        <v>14</v>
      </c>
      <c r="H781">
        <v>831</v>
      </c>
      <c r="I781" s="7">
        <f>IF(H781=0,"0",E781/H781)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>(((L781/60)/60)/24)+DATE(1970,1,1)</f>
        <v>42230.208333333328</v>
      </c>
      <c r="O781" s="10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>
        <f>LEFT(R781, FIND("/", R781) - 1)</f>
        <v>theater</v>
      </c>
      <c r="T781" t="str">
        <f>RIGHT(R781, LEN(R781) - FIND("/", R781))</f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>(E782/D782)*100</f>
        <v>106.29411764705883</v>
      </c>
      <c r="G782" t="s">
        <v>20</v>
      </c>
      <c r="H782">
        <v>164</v>
      </c>
      <c r="I782" s="7">
        <f>IF(H782=0,"0",E782/H782)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>(((L782/60)/60)/24)+DATE(1970,1,1)</f>
        <v>42573.208333333328</v>
      </c>
      <c r="O782" s="10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>
        <f>LEFT(R782, FIND("/", R782) - 1)</f>
        <v>film &amp; video</v>
      </c>
      <c r="T782" t="str">
        <f>RIGHT(R782, LEN(R782) - FIND("/", R782))</f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>(E783/D783)*100</f>
        <v>50.735632183908038</v>
      </c>
      <c r="G783" t="s">
        <v>74</v>
      </c>
      <c r="H783">
        <v>56</v>
      </c>
      <c r="I783" s="7">
        <f>IF(H783=0,"0",E783/H783)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>(((L783/60)/60)/24)+DATE(1970,1,1)</f>
        <v>40482.208333333336</v>
      </c>
      <c r="O783" s="10">
        <f>(((M783/60)/60)/24)+DATE(1970,1,1)</f>
        <v>40533.25</v>
      </c>
      <c r="P783" t="b">
        <v>0</v>
      </c>
      <c r="Q783" t="b">
        <v>0</v>
      </c>
      <c r="R783" t="s">
        <v>33</v>
      </c>
      <c r="S783" t="str">
        <f>LEFT(R783, FIND("/", R783) - 1)</f>
        <v>theater</v>
      </c>
      <c r="T783" t="str">
        <f>RIGHT(R783, LEN(R783) - FIND("/", R783))</f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>(E784/D784)*100</f>
        <v>215.31372549019611</v>
      </c>
      <c r="G784" t="s">
        <v>20</v>
      </c>
      <c r="H784">
        <v>161</v>
      </c>
      <c r="I784" s="7">
        <f>IF(H784=0,"0",E784/H784)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>(((L784/60)/60)/24)+DATE(1970,1,1)</f>
        <v>40603.25</v>
      </c>
      <c r="O784" s="10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>
        <f>LEFT(R784, FIND("/", R784) - 1)</f>
        <v>film &amp; video</v>
      </c>
      <c r="T784" t="str">
        <f>RIGHT(R784, LEN(R784) - FIND("/", R784))</f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>(E785/D785)*100</f>
        <v>141.22972972972974</v>
      </c>
      <c r="G785" t="s">
        <v>20</v>
      </c>
      <c r="H785">
        <v>138</v>
      </c>
      <c r="I785" s="7">
        <f>IF(H785=0,"0",E785/H785)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>(((L785/60)/60)/24)+DATE(1970,1,1)</f>
        <v>41625.25</v>
      </c>
      <c r="O785" s="10">
        <f>(((M785/60)/60)/24)+DATE(1970,1,1)</f>
        <v>41632.25</v>
      </c>
      <c r="P785" t="b">
        <v>0</v>
      </c>
      <c r="Q785" t="b">
        <v>0</v>
      </c>
      <c r="R785" t="s">
        <v>23</v>
      </c>
      <c r="S785" t="str">
        <f>LEFT(R785, FIND("/", R785) - 1)</f>
        <v>music</v>
      </c>
      <c r="T785" t="str">
        <f>RIGHT(R785, LEN(R785) - FIND("/", R785))</f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>(E786/D786)*100</f>
        <v>115.33745781777279</v>
      </c>
      <c r="G786" t="s">
        <v>20</v>
      </c>
      <c r="H786">
        <v>3308</v>
      </c>
      <c r="I786" s="7">
        <f>IF(H786=0,"0",E786/H786)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>(((L786/60)/60)/24)+DATE(1970,1,1)</f>
        <v>42435.25</v>
      </c>
      <c r="O786" s="10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>
        <f>LEFT(R786, FIND("/", R786) - 1)</f>
        <v>technology</v>
      </c>
      <c r="T786" t="str">
        <f>RIGHT(R786, LEN(R786) - FIND("/", R786))</f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>(E787/D787)*100</f>
        <v>193.11940298507463</v>
      </c>
      <c r="G787" t="s">
        <v>20</v>
      </c>
      <c r="H787">
        <v>127</v>
      </c>
      <c r="I787" s="7">
        <f>IF(H787=0,"0",E787/H787)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>(((L787/60)/60)/24)+DATE(1970,1,1)</f>
        <v>43582.208333333328</v>
      </c>
      <c r="O787" s="10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>
        <f>LEFT(R787, FIND("/", R787) - 1)</f>
        <v>film &amp; video</v>
      </c>
      <c r="T787" t="str">
        <f>RIGHT(R787, LEN(R787) - FIND("/", R787))</f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>(E788/D788)*100</f>
        <v>729.73333333333335</v>
      </c>
      <c r="G788" t="s">
        <v>20</v>
      </c>
      <c r="H788">
        <v>207</v>
      </c>
      <c r="I788" s="7">
        <f>IF(H788=0,"0",E788/H788)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>(((L788/60)/60)/24)+DATE(1970,1,1)</f>
        <v>43186.208333333328</v>
      </c>
      <c r="O788" s="10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>
        <f>LEFT(R788, FIND("/", R788) - 1)</f>
        <v>music</v>
      </c>
      <c r="T788" t="str">
        <f>RIGHT(R788, LEN(R788) - FIND("/", R788))</f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>(E789/D789)*100</f>
        <v>99.66339869281046</v>
      </c>
      <c r="G789" t="s">
        <v>14</v>
      </c>
      <c r="H789">
        <v>859</v>
      </c>
      <c r="I789" s="7">
        <f>IF(H789=0,"0",E789/H789)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>(((L789/60)/60)/24)+DATE(1970,1,1)</f>
        <v>40684.208333333336</v>
      </c>
      <c r="O789" s="10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>
        <f>LEFT(R789, FIND("/", R789) - 1)</f>
        <v>music</v>
      </c>
      <c r="T789" t="str">
        <f>RIGHT(R789, LEN(R789) - FIND("/", R789))</f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>(E790/D790)*100</f>
        <v>88.166666666666671</v>
      </c>
      <c r="G790" t="s">
        <v>47</v>
      </c>
      <c r="H790">
        <v>31</v>
      </c>
      <c r="I790" s="7">
        <f>IF(H790=0,"0",E790/H790)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>(((L790/60)/60)/24)+DATE(1970,1,1)</f>
        <v>41202.208333333336</v>
      </c>
      <c r="O790" s="10">
        <f>(((M790/60)/60)/24)+DATE(1970,1,1)</f>
        <v>41223.25</v>
      </c>
      <c r="P790" t="b">
        <v>0</v>
      </c>
      <c r="Q790" t="b">
        <v>0</v>
      </c>
      <c r="R790" t="s">
        <v>71</v>
      </c>
      <c r="S790" t="str">
        <f>LEFT(R790, FIND("/", R790) - 1)</f>
        <v>film &amp; video</v>
      </c>
      <c r="T790" t="str">
        <f>RIGHT(R790, LEN(R790) - FIND("/", R790))</f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>(E791/D791)*100</f>
        <v>37.233333333333334</v>
      </c>
      <c r="G791" t="s">
        <v>14</v>
      </c>
      <c r="H791">
        <v>45</v>
      </c>
      <c r="I791" s="7">
        <f>IF(H791=0,"0",E791/H791)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>(((L791/60)/60)/24)+DATE(1970,1,1)</f>
        <v>41786.208333333336</v>
      </c>
      <c r="O791" s="10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>
        <f>LEFT(R791, FIND("/", R791) - 1)</f>
        <v>theater</v>
      </c>
      <c r="T791" t="str">
        <f>RIGHT(R791, LEN(R791) - FIND("/", R791))</f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>(E792/D792)*100</f>
        <v>30.540075309306079</v>
      </c>
      <c r="G792" t="s">
        <v>74</v>
      </c>
      <c r="H792">
        <v>1113</v>
      </c>
      <c r="I792" s="7">
        <f>IF(H792=0,"0",E792/H792)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>(((L792/60)/60)/24)+DATE(1970,1,1)</f>
        <v>40223.25</v>
      </c>
      <c r="O792" s="10">
        <f>(((M792/60)/60)/24)+DATE(1970,1,1)</f>
        <v>40229.25</v>
      </c>
      <c r="P792" t="b">
        <v>0</v>
      </c>
      <c r="Q792" t="b">
        <v>0</v>
      </c>
      <c r="R792" t="s">
        <v>33</v>
      </c>
      <c r="S792" t="str">
        <f>LEFT(R792, FIND("/", R792) - 1)</f>
        <v>theater</v>
      </c>
      <c r="T792" t="str">
        <f>RIGHT(R792, LEN(R792) - FIND("/", R792))</f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>(E793/D793)*100</f>
        <v>25.714285714285712</v>
      </c>
      <c r="G793" t="s">
        <v>14</v>
      </c>
      <c r="H793">
        <v>6</v>
      </c>
      <c r="I793" s="7">
        <f>IF(H793=0,"0",E793/H793)</f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>(((L793/60)/60)/24)+DATE(1970,1,1)</f>
        <v>42715.25</v>
      </c>
      <c r="O793" s="10">
        <f>(((M793/60)/60)/24)+DATE(1970,1,1)</f>
        <v>42731.25</v>
      </c>
      <c r="P793" t="b">
        <v>0</v>
      </c>
      <c r="Q793" t="b">
        <v>0</v>
      </c>
      <c r="R793" t="s">
        <v>17</v>
      </c>
      <c r="S793" t="str">
        <f>LEFT(R793, FIND("/", R793) - 1)</f>
        <v>food</v>
      </c>
      <c r="T793" t="str">
        <f>RIGHT(R793, LEN(R793) - FIND("/", R793))</f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>(E794/D794)*100</f>
        <v>34</v>
      </c>
      <c r="G794" t="s">
        <v>14</v>
      </c>
      <c r="H794">
        <v>7</v>
      </c>
      <c r="I794" s="7">
        <f>IF(H794=0,"0",E794/H794)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>(((L794/60)/60)/24)+DATE(1970,1,1)</f>
        <v>41451.208333333336</v>
      </c>
      <c r="O794" s="10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>
        <f>LEFT(R794, FIND("/", R794) - 1)</f>
        <v>theater</v>
      </c>
      <c r="T794" t="str">
        <f>RIGHT(R794, LEN(R794) - FIND("/", R794))</f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>(E795/D795)*100</f>
        <v>1185.909090909091</v>
      </c>
      <c r="G795" t="s">
        <v>20</v>
      </c>
      <c r="H795">
        <v>181</v>
      </c>
      <c r="I795" s="7">
        <f>IF(H795=0,"0",E795/H795)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>(((L795/60)/60)/24)+DATE(1970,1,1)</f>
        <v>41450.208333333336</v>
      </c>
      <c r="O795" s="10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>
        <f>LEFT(R795, FIND("/", R795) - 1)</f>
        <v>publishing</v>
      </c>
      <c r="T795" t="str">
        <f>RIGHT(R795, LEN(R795) - FIND("/", R795))</f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>(E796/D796)*100</f>
        <v>125.39393939393939</v>
      </c>
      <c r="G796" t="s">
        <v>20</v>
      </c>
      <c r="H796">
        <v>110</v>
      </c>
      <c r="I796" s="7">
        <f>IF(H796=0,"0",E796/H796)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>(((L796/60)/60)/24)+DATE(1970,1,1)</f>
        <v>43091.25</v>
      </c>
      <c r="O796" s="10">
        <f>(((M796/60)/60)/24)+DATE(1970,1,1)</f>
        <v>43103.25</v>
      </c>
      <c r="P796" t="b">
        <v>0</v>
      </c>
      <c r="Q796" t="b">
        <v>0</v>
      </c>
      <c r="R796" t="s">
        <v>23</v>
      </c>
      <c r="S796" t="str">
        <f>LEFT(R796, FIND("/", R796) - 1)</f>
        <v>music</v>
      </c>
      <c r="T796" t="str">
        <f>RIGHT(R796, LEN(R796) - FIND("/", R796))</f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>(E797/D797)*100</f>
        <v>14.394366197183098</v>
      </c>
      <c r="G797" t="s">
        <v>14</v>
      </c>
      <c r="H797">
        <v>31</v>
      </c>
      <c r="I797" s="7">
        <f>IF(H797=0,"0",E797/H797)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>(((L797/60)/60)/24)+DATE(1970,1,1)</f>
        <v>42675.208333333328</v>
      </c>
      <c r="O797" s="10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>
        <f>LEFT(R797, FIND("/", R797) - 1)</f>
        <v>film &amp; video</v>
      </c>
      <c r="T797" t="str">
        <f>RIGHT(R797, LEN(R797) - FIND("/", R797))</f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>(E798/D798)*100</f>
        <v>54.807692307692314</v>
      </c>
      <c r="G798" t="s">
        <v>14</v>
      </c>
      <c r="H798">
        <v>78</v>
      </c>
      <c r="I798" s="7">
        <f>IF(H798=0,"0",E798/H798)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>(((L798/60)/60)/24)+DATE(1970,1,1)</f>
        <v>41859.208333333336</v>
      </c>
      <c r="O798" s="10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>
        <f>LEFT(R798, FIND("/", R798) - 1)</f>
        <v>games</v>
      </c>
      <c r="T798" t="str">
        <f>RIGHT(R798, LEN(R798) - FIND("/", R798))</f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>(E799/D799)*100</f>
        <v>109.63157894736841</v>
      </c>
      <c r="G799" t="s">
        <v>20</v>
      </c>
      <c r="H799">
        <v>185</v>
      </c>
      <c r="I799" s="7">
        <f>IF(H799=0,"0",E799/H799)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>(((L799/60)/60)/24)+DATE(1970,1,1)</f>
        <v>43464.25</v>
      </c>
      <c r="O799" s="10">
        <f>(((M799/60)/60)/24)+DATE(1970,1,1)</f>
        <v>43487.25</v>
      </c>
      <c r="P799" t="b">
        <v>0</v>
      </c>
      <c r="Q799" t="b">
        <v>0</v>
      </c>
      <c r="R799" t="s">
        <v>28</v>
      </c>
      <c r="S799" t="str">
        <f>LEFT(R799, FIND("/", R799) - 1)</f>
        <v>technology</v>
      </c>
      <c r="T799" t="str">
        <f>RIGHT(R799, LEN(R799) - FIND("/", R799))</f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>(E800/D800)*100</f>
        <v>188.47058823529412</v>
      </c>
      <c r="G800" t="s">
        <v>20</v>
      </c>
      <c r="H800">
        <v>121</v>
      </c>
      <c r="I800" s="7">
        <f>IF(H800=0,"0",E800/H800)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>(((L800/60)/60)/24)+DATE(1970,1,1)</f>
        <v>41060.208333333336</v>
      </c>
      <c r="O800" s="10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>
        <f>LEFT(R800, FIND("/", R800) - 1)</f>
        <v>theater</v>
      </c>
      <c r="T800" t="str">
        <f>RIGHT(R800, LEN(R800) - FIND("/", R800))</f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>(E801/D801)*100</f>
        <v>87.008284023668637</v>
      </c>
      <c r="G801" t="s">
        <v>14</v>
      </c>
      <c r="H801">
        <v>1225</v>
      </c>
      <c r="I801" s="7">
        <f>IF(H801=0,"0",E801/H801)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>(((L801/60)/60)/24)+DATE(1970,1,1)</f>
        <v>42399.25</v>
      </c>
      <c r="O801" s="10">
        <f>(((M801/60)/60)/24)+DATE(1970,1,1)</f>
        <v>42403.25</v>
      </c>
      <c r="P801" t="b">
        <v>0</v>
      </c>
      <c r="Q801" t="b">
        <v>0</v>
      </c>
      <c r="R801" t="s">
        <v>33</v>
      </c>
      <c r="S801" t="str">
        <f>LEFT(R801, FIND("/", R801) - 1)</f>
        <v>theater</v>
      </c>
      <c r="T801" t="str">
        <f>RIGHT(R801, LEN(R801) - FIND("/", R801))</f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>(E802/D802)*100</f>
        <v>1</v>
      </c>
      <c r="G802" t="s">
        <v>14</v>
      </c>
      <c r="H802">
        <v>1</v>
      </c>
      <c r="I802" s="7">
        <f>IF(H802=0,"0",E802/H802)</f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>(((L802/60)/60)/24)+DATE(1970,1,1)</f>
        <v>42167.208333333328</v>
      </c>
      <c r="O802" s="10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>
        <f>LEFT(R802, FIND("/", R802) - 1)</f>
        <v>music</v>
      </c>
      <c r="T802" t="str">
        <f>RIGHT(R802, LEN(R802) - FIND("/", R802))</f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>(E803/D803)*100</f>
        <v>202.9130434782609</v>
      </c>
      <c r="G803" t="s">
        <v>20</v>
      </c>
      <c r="H803">
        <v>106</v>
      </c>
      <c r="I803" s="7">
        <f>IF(H803=0,"0",E803/H803)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>(((L803/60)/60)/24)+DATE(1970,1,1)</f>
        <v>43830.25</v>
      </c>
      <c r="O803" s="10">
        <f>(((M803/60)/60)/24)+DATE(1970,1,1)</f>
        <v>43852.25</v>
      </c>
      <c r="P803" t="b">
        <v>0</v>
      </c>
      <c r="Q803" t="b">
        <v>1</v>
      </c>
      <c r="R803" t="s">
        <v>122</v>
      </c>
      <c r="S803" t="str">
        <f>LEFT(R803, FIND("/", R803) - 1)</f>
        <v>photography</v>
      </c>
      <c r="T803" t="str">
        <f>RIGHT(R803, LEN(R803) - FIND("/", R803))</f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>(E804/D804)*100</f>
        <v>197.03225806451613</v>
      </c>
      <c r="G804" t="s">
        <v>20</v>
      </c>
      <c r="H804">
        <v>142</v>
      </c>
      <c r="I804" s="7">
        <f>IF(H804=0,"0",E804/H804)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>(((L804/60)/60)/24)+DATE(1970,1,1)</f>
        <v>43650.208333333328</v>
      </c>
      <c r="O804" s="10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>
        <f>LEFT(R804, FIND("/", R804) - 1)</f>
        <v>photography</v>
      </c>
      <c r="T804" t="str">
        <f>RIGHT(R804, LEN(R804) - FIND("/", R804))</f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>(E805/D805)*100</f>
        <v>107</v>
      </c>
      <c r="G805" t="s">
        <v>20</v>
      </c>
      <c r="H805">
        <v>233</v>
      </c>
      <c r="I805" s="7">
        <f>IF(H805=0,"0",E805/H805)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>(((L805/60)/60)/24)+DATE(1970,1,1)</f>
        <v>43492.25</v>
      </c>
      <c r="O805" s="10">
        <f>(((M805/60)/60)/24)+DATE(1970,1,1)</f>
        <v>43526.25</v>
      </c>
      <c r="P805" t="b">
        <v>0</v>
      </c>
      <c r="Q805" t="b">
        <v>0</v>
      </c>
      <c r="R805" t="s">
        <v>33</v>
      </c>
      <c r="S805" t="str">
        <f>LEFT(R805, FIND("/", R805) - 1)</f>
        <v>theater</v>
      </c>
      <c r="T805" t="str">
        <f>RIGHT(R805, LEN(R805) - FIND("/", R805))</f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>(E806/D806)*100</f>
        <v>268.73076923076923</v>
      </c>
      <c r="G806" t="s">
        <v>20</v>
      </c>
      <c r="H806">
        <v>218</v>
      </c>
      <c r="I806" s="7">
        <f>IF(H806=0,"0",E806/H806)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>(((L806/60)/60)/24)+DATE(1970,1,1)</f>
        <v>43102.25</v>
      </c>
      <c r="O806" s="10">
        <f>(((M806/60)/60)/24)+DATE(1970,1,1)</f>
        <v>43122.25</v>
      </c>
      <c r="P806" t="b">
        <v>0</v>
      </c>
      <c r="Q806" t="b">
        <v>0</v>
      </c>
      <c r="R806" t="s">
        <v>23</v>
      </c>
      <c r="S806" t="str">
        <f>LEFT(R806, FIND("/", R806) - 1)</f>
        <v>music</v>
      </c>
      <c r="T806" t="str">
        <f>RIGHT(R806, LEN(R806) - FIND("/", R806))</f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>(E807/D807)*100</f>
        <v>50.845360824742272</v>
      </c>
      <c r="G807" t="s">
        <v>14</v>
      </c>
      <c r="H807">
        <v>67</v>
      </c>
      <c r="I807" s="7">
        <f>IF(H807=0,"0",E807/H807)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>(((L807/60)/60)/24)+DATE(1970,1,1)</f>
        <v>41958.25</v>
      </c>
      <c r="O807" s="10">
        <f>(((M807/60)/60)/24)+DATE(1970,1,1)</f>
        <v>42009.25</v>
      </c>
      <c r="P807" t="b">
        <v>0</v>
      </c>
      <c r="Q807" t="b">
        <v>0</v>
      </c>
      <c r="R807" t="s">
        <v>42</v>
      </c>
      <c r="S807" t="str">
        <f>LEFT(R807, FIND("/", R807) - 1)</f>
        <v>film &amp; video</v>
      </c>
      <c r="T807" t="str">
        <f>RIGHT(R807, LEN(R807) - FIND("/", R807))</f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>(E808/D808)*100</f>
        <v>1180.2857142857142</v>
      </c>
      <c r="G808" t="s">
        <v>20</v>
      </c>
      <c r="H808">
        <v>76</v>
      </c>
      <c r="I808" s="7">
        <f>IF(H808=0,"0",E808/H808)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>(((L808/60)/60)/24)+DATE(1970,1,1)</f>
        <v>40973.25</v>
      </c>
      <c r="O808" s="10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>
        <f>LEFT(R808, FIND("/", R808) - 1)</f>
        <v>film &amp; video</v>
      </c>
      <c r="T808" t="str">
        <f>RIGHT(R808, LEN(R808) - FIND("/", R808))</f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>(E809/D809)*100</f>
        <v>264</v>
      </c>
      <c r="G809" t="s">
        <v>20</v>
      </c>
      <c r="H809">
        <v>43</v>
      </c>
      <c r="I809" s="7">
        <f>IF(H809=0,"0",E809/H809)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>(((L809/60)/60)/24)+DATE(1970,1,1)</f>
        <v>43753.208333333328</v>
      </c>
      <c r="O809" s="10">
        <f>(((M809/60)/60)/24)+DATE(1970,1,1)</f>
        <v>43797.25</v>
      </c>
      <c r="P809" t="b">
        <v>0</v>
      </c>
      <c r="Q809" t="b">
        <v>1</v>
      </c>
      <c r="R809" t="s">
        <v>33</v>
      </c>
      <c r="S809" t="str">
        <f>LEFT(R809, FIND("/", R809) - 1)</f>
        <v>theater</v>
      </c>
      <c r="T809" t="str">
        <f>RIGHT(R809, LEN(R809) - FIND("/", R809))</f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>(E810/D810)*100</f>
        <v>30.44230769230769</v>
      </c>
      <c r="G810" t="s">
        <v>14</v>
      </c>
      <c r="H810">
        <v>19</v>
      </c>
      <c r="I810" s="7">
        <f>IF(H810=0,"0",E810/H810)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>(((L810/60)/60)/24)+DATE(1970,1,1)</f>
        <v>42507.208333333328</v>
      </c>
      <c r="O810" s="10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>
        <f>LEFT(R810, FIND("/", R810) - 1)</f>
        <v>food</v>
      </c>
      <c r="T810" t="str">
        <f>RIGHT(R810, LEN(R810) - FIND("/", R810))</f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>(E811/D811)*100</f>
        <v>62.880681818181813</v>
      </c>
      <c r="G811" t="s">
        <v>14</v>
      </c>
      <c r="H811">
        <v>2108</v>
      </c>
      <c r="I811" s="7">
        <f>IF(H811=0,"0",E811/H811)</f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>(((L811/60)/60)/24)+DATE(1970,1,1)</f>
        <v>41135.208333333336</v>
      </c>
      <c r="O811" s="10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>
        <f>LEFT(R811, FIND("/", R811) - 1)</f>
        <v>film &amp; video</v>
      </c>
      <c r="T811" t="str">
        <f>RIGHT(R811, LEN(R811) - FIND("/", R811))</f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>(E812/D812)*100</f>
        <v>193.125</v>
      </c>
      <c r="G812" t="s">
        <v>20</v>
      </c>
      <c r="H812">
        <v>221</v>
      </c>
      <c r="I812" s="7">
        <f>IF(H812=0,"0",E812/H812)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>(((L812/60)/60)/24)+DATE(1970,1,1)</f>
        <v>43067.25</v>
      </c>
      <c r="O812" s="10">
        <f>(((M812/60)/60)/24)+DATE(1970,1,1)</f>
        <v>43077.25</v>
      </c>
      <c r="P812" t="b">
        <v>0</v>
      </c>
      <c r="Q812" t="b">
        <v>1</v>
      </c>
      <c r="R812" t="s">
        <v>33</v>
      </c>
      <c r="S812" t="str">
        <f>LEFT(R812, FIND("/", R812) - 1)</f>
        <v>theater</v>
      </c>
      <c r="T812" t="str">
        <f>RIGHT(R812, LEN(R812) - FIND("/", R812))</f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>(E813/D813)*100</f>
        <v>77.102702702702715</v>
      </c>
      <c r="G813" t="s">
        <v>14</v>
      </c>
      <c r="H813">
        <v>679</v>
      </c>
      <c r="I813" s="7">
        <f>IF(H813=0,"0",E813/H813)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>(((L813/60)/60)/24)+DATE(1970,1,1)</f>
        <v>42378.25</v>
      </c>
      <c r="O813" s="10">
        <f>(((M813/60)/60)/24)+DATE(1970,1,1)</f>
        <v>42380.25</v>
      </c>
      <c r="P813" t="b">
        <v>0</v>
      </c>
      <c r="Q813" t="b">
        <v>1</v>
      </c>
      <c r="R813" t="s">
        <v>89</v>
      </c>
      <c r="S813" t="str">
        <f>LEFT(R813, FIND("/", R813) - 1)</f>
        <v>games</v>
      </c>
      <c r="T813" t="str">
        <f>RIGHT(R813, LEN(R813) - FIND("/", R813))</f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>(E814/D814)*100</f>
        <v>225.52763819095478</v>
      </c>
      <c r="G814" t="s">
        <v>20</v>
      </c>
      <c r="H814">
        <v>2805</v>
      </c>
      <c r="I814" s="7">
        <f>IF(H814=0,"0",E814/H814)</f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>(((L814/60)/60)/24)+DATE(1970,1,1)</f>
        <v>43206.208333333328</v>
      </c>
      <c r="O814" s="10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>
        <f>LEFT(R814, FIND("/", R814) - 1)</f>
        <v>publishing</v>
      </c>
      <c r="T814" t="str">
        <f>RIGHT(R814, LEN(R814) - FIND("/", R814))</f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>(E815/D815)*100</f>
        <v>239.40625</v>
      </c>
      <c r="G815" t="s">
        <v>20</v>
      </c>
      <c r="H815">
        <v>68</v>
      </c>
      <c r="I815" s="7">
        <f>IF(H815=0,"0",E815/H815)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>(((L815/60)/60)/24)+DATE(1970,1,1)</f>
        <v>41148.208333333336</v>
      </c>
      <c r="O815" s="10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>
        <f>LEFT(R815, FIND("/", R815) - 1)</f>
        <v>games</v>
      </c>
      <c r="T815" t="str">
        <f>RIGHT(R815, LEN(R815) - FIND("/", R815))</f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>(E816/D816)*100</f>
        <v>92.1875</v>
      </c>
      <c r="G816" t="s">
        <v>14</v>
      </c>
      <c r="H816">
        <v>36</v>
      </c>
      <c r="I816" s="7">
        <f>IF(H816=0,"0",E816/H816)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>(((L816/60)/60)/24)+DATE(1970,1,1)</f>
        <v>42517.208333333328</v>
      </c>
      <c r="O816" s="10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>
        <f>LEFT(R816, FIND("/", R816) - 1)</f>
        <v>music</v>
      </c>
      <c r="T816" t="str">
        <f>RIGHT(R816, LEN(R816) - FIND("/", R816))</f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>(E817/D817)*100</f>
        <v>130.23333333333335</v>
      </c>
      <c r="G817" t="s">
        <v>20</v>
      </c>
      <c r="H817">
        <v>183</v>
      </c>
      <c r="I817" s="7">
        <f>IF(H817=0,"0",E817/H817)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>(((L817/60)/60)/24)+DATE(1970,1,1)</f>
        <v>43068.25</v>
      </c>
      <c r="O817" s="10">
        <f>(((M817/60)/60)/24)+DATE(1970,1,1)</f>
        <v>43094.25</v>
      </c>
      <c r="P817" t="b">
        <v>0</v>
      </c>
      <c r="Q817" t="b">
        <v>0</v>
      </c>
      <c r="R817" t="s">
        <v>23</v>
      </c>
      <c r="S817" t="str">
        <f>LEFT(R817, FIND("/", R817) - 1)</f>
        <v>music</v>
      </c>
      <c r="T817" t="str">
        <f>RIGHT(R817, LEN(R817) - FIND("/", R817))</f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>(E818/D818)*100</f>
        <v>615.21739130434787</v>
      </c>
      <c r="G818" t="s">
        <v>20</v>
      </c>
      <c r="H818">
        <v>133</v>
      </c>
      <c r="I818" s="7">
        <f>IF(H818=0,"0",E818/H818)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>(((L818/60)/60)/24)+DATE(1970,1,1)</f>
        <v>41680.25</v>
      </c>
      <c r="O818" s="10">
        <f>(((M818/60)/60)/24)+DATE(1970,1,1)</f>
        <v>41682.25</v>
      </c>
      <c r="P818" t="b">
        <v>1</v>
      </c>
      <c r="Q818" t="b">
        <v>1</v>
      </c>
      <c r="R818" t="s">
        <v>33</v>
      </c>
      <c r="S818" t="str">
        <f>LEFT(R818, FIND("/", R818) - 1)</f>
        <v>theater</v>
      </c>
      <c r="T818" t="str">
        <f>RIGHT(R818, LEN(R818) - FIND("/", R818))</f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>(E819/D819)*100</f>
        <v>368.79532163742692</v>
      </c>
      <c r="G819" t="s">
        <v>20</v>
      </c>
      <c r="H819">
        <v>2489</v>
      </c>
      <c r="I819" s="7">
        <f>IF(H819=0,"0",E819/H819)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>(((L819/60)/60)/24)+DATE(1970,1,1)</f>
        <v>43589.208333333328</v>
      </c>
      <c r="O819" s="10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>
        <f>LEFT(R819, FIND("/", R819) - 1)</f>
        <v>publishing</v>
      </c>
      <c r="T819" t="str">
        <f>RIGHT(R819, LEN(R819) - FIND("/", R819))</f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>(E820/D820)*100</f>
        <v>1094.8571428571429</v>
      </c>
      <c r="G820" t="s">
        <v>20</v>
      </c>
      <c r="H820">
        <v>69</v>
      </c>
      <c r="I820" s="7">
        <f>IF(H820=0,"0",E820/H820)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>(((L820/60)/60)/24)+DATE(1970,1,1)</f>
        <v>43486.25</v>
      </c>
      <c r="O820" s="10">
        <f>(((M820/60)/60)/24)+DATE(1970,1,1)</f>
        <v>43499.25</v>
      </c>
      <c r="P820" t="b">
        <v>0</v>
      </c>
      <c r="Q820" t="b">
        <v>1</v>
      </c>
      <c r="R820" t="s">
        <v>33</v>
      </c>
      <c r="S820" t="str">
        <f>LEFT(R820, FIND("/", R820) - 1)</f>
        <v>theater</v>
      </c>
      <c r="T820" t="str">
        <f>RIGHT(R820, LEN(R820) - FIND("/", R820))</f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>(E821/D821)*100</f>
        <v>50.662921348314605</v>
      </c>
      <c r="G821" t="s">
        <v>14</v>
      </c>
      <c r="H821">
        <v>47</v>
      </c>
      <c r="I821" s="7">
        <f>IF(H821=0,"0",E821/H821)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>(((L821/60)/60)/24)+DATE(1970,1,1)</f>
        <v>41237.25</v>
      </c>
      <c r="O821" s="10">
        <f>(((M821/60)/60)/24)+DATE(1970,1,1)</f>
        <v>41252.25</v>
      </c>
      <c r="P821" t="b">
        <v>1</v>
      </c>
      <c r="Q821" t="b">
        <v>0</v>
      </c>
      <c r="R821" t="s">
        <v>89</v>
      </c>
      <c r="S821" t="str">
        <f>LEFT(R821, FIND("/", R821) - 1)</f>
        <v>games</v>
      </c>
      <c r="T821" t="str">
        <f>RIGHT(R821, LEN(R821) - FIND("/", R821))</f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>(E822/D822)*100</f>
        <v>800.6</v>
      </c>
      <c r="G822" t="s">
        <v>20</v>
      </c>
      <c r="H822">
        <v>279</v>
      </c>
      <c r="I822" s="7">
        <f>IF(H822=0,"0",E822/H822)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>(((L822/60)/60)/24)+DATE(1970,1,1)</f>
        <v>43310.208333333328</v>
      </c>
      <c r="O822" s="10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>
        <f>LEFT(R822, FIND("/", R822) - 1)</f>
        <v>music</v>
      </c>
      <c r="T822" t="str">
        <f>RIGHT(R822, LEN(R822) - FIND("/", R822))</f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>(E823/D823)*100</f>
        <v>291.28571428571428</v>
      </c>
      <c r="G823" t="s">
        <v>20</v>
      </c>
      <c r="H823">
        <v>210</v>
      </c>
      <c r="I823" s="7">
        <f>IF(H823=0,"0",E823/H823)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>(((L823/60)/60)/24)+DATE(1970,1,1)</f>
        <v>42794.25</v>
      </c>
      <c r="O823" s="10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>
        <f>LEFT(R823, FIND("/", R823) - 1)</f>
        <v>film &amp; video</v>
      </c>
      <c r="T823" t="str">
        <f>RIGHT(R823, LEN(R823) - FIND("/", R823))</f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>(E824/D824)*100</f>
        <v>349.9666666666667</v>
      </c>
      <c r="G824" t="s">
        <v>20</v>
      </c>
      <c r="H824">
        <v>2100</v>
      </c>
      <c r="I824" s="7">
        <f>IF(H824=0,"0",E824/H824)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>(((L824/60)/60)/24)+DATE(1970,1,1)</f>
        <v>41698.25</v>
      </c>
      <c r="O824" s="10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>
        <f>LEFT(R824, FIND("/", R824) - 1)</f>
        <v>music</v>
      </c>
      <c r="T824" t="str">
        <f>RIGHT(R824, LEN(R824) - FIND("/", R824))</f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>(E825/D825)*100</f>
        <v>357.07317073170731</v>
      </c>
      <c r="G825" t="s">
        <v>20</v>
      </c>
      <c r="H825">
        <v>252</v>
      </c>
      <c r="I825" s="7">
        <f>IF(H825=0,"0",E825/H825)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>(((L825/60)/60)/24)+DATE(1970,1,1)</f>
        <v>41892.208333333336</v>
      </c>
      <c r="O825" s="10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>
        <f>LEFT(R825, FIND("/", R825) - 1)</f>
        <v>music</v>
      </c>
      <c r="T825" t="str">
        <f>RIGHT(R825, LEN(R825) - FIND("/", R825))</f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>(E826/D826)*100</f>
        <v>126.48941176470588</v>
      </c>
      <c r="G826" t="s">
        <v>20</v>
      </c>
      <c r="H826">
        <v>1280</v>
      </c>
      <c r="I826" s="7">
        <f>IF(H826=0,"0",E826/H826)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>(((L826/60)/60)/24)+DATE(1970,1,1)</f>
        <v>40348.208333333336</v>
      </c>
      <c r="O826" s="10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>
        <f>LEFT(R826, FIND("/", R826) - 1)</f>
        <v>publishing</v>
      </c>
      <c r="T826" t="str">
        <f>RIGHT(R826, LEN(R826) - FIND("/", R826))</f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>(E827/D827)*100</f>
        <v>387.5</v>
      </c>
      <c r="G827" t="s">
        <v>20</v>
      </c>
      <c r="H827">
        <v>157</v>
      </c>
      <c r="I827" s="7">
        <f>IF(H827=0,"0",E827/H827)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>(((L827/60)/60)/24)+DATE(1970,1,1)</f>
        <v>42941.208333333328</v>
      </c>
      <c r="O827" s="10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>
        <f>LEFT(R827, FIND("/", R827) - 1)</f>
        <v>film &amp; video</v>
      </c>
      <c r="T827" t="str">
        <f>RIGHT(R827, LEN(R827) - FIND("/", R827))</f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>(E828/D828)*100</f>
        <v>457.03571428571428</v>
      </c>
      <c r="G828" t="s">
        <v>20</v>
      </c>
      <c r="H828">
        <v>194</v>
      </c>
      <c r="I828" s="7">
        <f>IF(H828=0,"0",E828/H828)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>(((L828/60)/60)/24)+DATE(1970,1,1)</f>
        <v>40525.25</v>
      </c>
      <c r="O828" s="10">
        <f>(((M828/60)/60)/24)+DATE(1970,1,1)</f>
        <v>40553.25</v>
      </c>
      <c r="P828" t="b">
        <v>0</v>
      </c>
      <c r="Q828" t="b">
        <v>1</v>
      </c>
      <c r="R828" t="s">
        <v>33</v>
      </c>
      <c r="S828" t="str">
        <f>LEFT(R828, FIND("/", R828) - 1)</f>
        <v>theater</v>
      </c>
      <c r="T828" t="str">
        <f>RIGHT(R828, LEN(R828) - FIND("/", R828))</f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>(E829/D829)*100</f>
        <v>266.69565217391306</v>
      </c>
      <c r="G829" t="s">
        <v>20</v>
      </c>
      <c r="H829">
        <v>82</v>
      </c>
      <c r="I829" s="7">
        <f>IF(H829=0,"0",E829/H829)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>(((L829/60)/60)/24)+DATE(1970,1,1)</f>
        <v>40666.208333333336</v>
      </c>
      <c r="O829" s="10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>
        <f>LEFT(R829, FIND("/", R829) - 1)</f>
        <v>film &amp; video</v>
      </c>
      <c r="T829" t="str">
        <f>RIGHT(R829, LEN(R829) - FIND("/", R829))</f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>(E830/D830)*100</f>
        <v>69</v>
      </c>
      <c r="G830" t="s">
        <v>14</v>
      </c>
      <c r="H830">
        <v>70</v>
      </c>
      <c r="I830" s="7">
        <f>IF(H830=0,"0",E830/H830)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>(((L830/60)/60)/24)+DATE(1970,1,1)</f>
        <v>43340.208333333328</v>
      </c>
      <c r="O830" s="10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>
        <f>LEFT(R830, FIND("/", R830) - 1)</f>
        <v>theater</v>
      </c>
      <c r="T830" t="str">
        <f>RIGHT(R830, LEN(R830) - FIND("/", R830))</f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>(E831/D831)*100</f>
        <v>51.34375</v>
      </c>
      <c r="G831" t="s">
        <v>14</v>
      </c>
      <c r="H831">
        <v>154</v>
      </c>
      <c r="I831" s="7">
        <f>IF(H831=0,"0",E831/H831)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>(((L831/60)/60)/24)+DATE(1970,1,1)</f>
        <v>42164.208333333328</v>
      </c>
      <c r="O831" s="10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>
        <f>LEFT(R831, FIND("/", R831) - 1)</f>
        <v>theater</v>
      </c>
      <c r="T831" t="str">
        <f>RIGHT(R831, LEN(R831) - FIND("/", R831))</f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>(E832/D832)*100</f>
        <v>1.1710526315789473</v>
      </c>
      <c r="G832" t="s">
        <v>14</v>
      </c>
      <c r="H832">
        <v>22</v>
      </c>
      <c r="I832" s="7">
        <f>IF(H832=0,"0",E832/H832)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>(((L832/60)/60)/24)+DATE(1970,1,1)</f>
        <v>43103.25</v>
      </c>
      <c r="O832" s="10">
        <f>(((M832/60)/60)/24)+DATE(1970,1,1)</f>
        <v>43162.25</v>
      </c>
      <c r="P832" t="b">
        <v>0</v>
      </c>
      <c r="Q832" t="b">
        <v>0</v>
      </c>
      <c r="R832" t="s">
        <v>33</v>
      </c>
      <c r="S832" t="str">
        <f>LEFT(R832, FIND("/", R832) - 1)</f>
        <v>theater</v>
      </c>
      <c r="T832" t="str">
        <f>RIGHT(R832, LEN(R832) - FIND("/", R832))</f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>(E833/D833)*100</f>
        <v>108.97734294541709</v>
      </c>
      <c r="G833" t="s">
        <v>20</v>
      </c>
      <c r="H833">
        <v>4233</v>
      </c>
      <c r="I833" s="7">
        <f>IF(H833=0,"0",E833/H833)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>(((L833/60)/60)/24)+DATE(1970,1,1)</f>
        <v>40994.208333333336</v>
      </c>
      <c r="O833" s="10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>
        <f>LEFT(R833, FIND("/", R833) - 1)</f>
        <v>photography</v>
      </c>
      <c r="T833" t="str">
        <f>RIGHT(R833, LEN(R833) - FIND("/", R833))</f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>(E834/D834)*100</f>
        <v>315.17592592592592</v>
      </c>
      <c r="G834" t="s">
        <v>20</v>
      </c>
      <c r="H834">
        <v>1297</v>
      </c>
      <c r="I834" s="7">
        <f>IF(H834=0,"0",E834/H834)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>(((L834/60)/60)/24)+DATE(1970,1,1)</f>
        <v>42299.208333333328</v>
      </c>
      <c r="O834" s="10">
        <f>(((M834/60)/60)/24)+DATE(1970,1,1)</f>
        <v>42333.25</v>
      </c>
      <c r="P834" t="b">
        <v>1</v>
      </c>
      <c r="Q834" t="b">
        <v>0</v>
      </c>
      <c r="R834" t="s">
        <v>206</v>
      </c>
      <c r="S834" t="str">
        <f>LEFT(R834, FIND("/", R834) - 1)</f>
        <v>publishing</v>
      </c>
      <c r="T834" t="str">
        <f>RIGHT(R834, LEN(R834) - FIND("/", R834))</f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>(E835/D835)*100</f>
        <v>157.69117647058823</v>
      </c>
      <c r="G835" t="s">
        <v>20</v>
      </c>
      <c r="H835">
        <v>165</v>
      </c>
      <c r="I835" s="7">
        <f>IF(H835=0,"0",E835/H835)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>(((L835/60)/60)/24)+DATE(1970,1,1)</f>
        <v>40588.25</v>
      </c>
      <c r="O835" s="10">
        <f>(((M835/60)/60)/24)+DATE(1970,1,1)</f>
        <v>40599.25</v>
      </c>
      <c r="P835" t="b">
        <v>0</v>
      </c>
      <c r="Q835" t="b">
        <v>0</v>
      </c>
      <c r="R835" t="s">
        <v>206</v>
      </c>
      <c r="S835" t="str">
        <f>LEFT(R835, FIND("/", R835) - 1)</f>
        <v>publishing</v>
      </c>
      <c r="T835" t="str">
        <f>RIGHT(R835, LEN(R835) - FIND("/", 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>(E836/D836)*100</f>
        <v>153.8082191780822</v>
      </c>
      <c r="G836" t="s">
        <v>20</v>
      </c>
      <c r="H836">
        <v>119</v>
      </c>
      <c r="I836" s="7">
        <f>IF(H836=0,"0",E836/H836)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>(((L836/60)/60)/24)+DATE(1970,1,1)</f>
        <v>41448.208333333336</v>
      </c>
      <c r="O836" s="10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>
        <f>LEFT(R836, FIND("/", R836) - 1)</f>
        <v>theater</v>
      </c>
      <c r="T836" t="str">
        <f>RIGHT(R836, LEN(R836) - FIND("/", R836))</f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>(E837/D837)*100</f>
        <v>89.738979118329468</v>
      </c>
      <c r="G837" t="s">
        <v>14</v>
      </c>
      <c r="H837">
        <v>1758</v>
      </c>
      <c r="I837" s="7">
        <f>IF(H837=0,"0",E837/H837)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>(((L837/60)/60)/24)+DATE(1970,1,1)</f>
        <v>42063.25</v>
      </c>
      <c r="O837" s="10">
        <f>(((M837/60)/60)/24)+DATE(1970,1,1)</f>
        <v>42069.25</v>
      </c>
      <c r="P837" t="b">
        <v>0</v>
      </c>
      <c r="Q837" t="b">
        <v>0</v>
      </c>
      <c r="R837" t="s">
        <v>28</v>
      </c>
      <c r="S837" t="str">
        <f>LEFT(R837, FIND("/", R837) - 1)</f>
        <v>technology</v>
      </c>
      <c r="T837" t="str">
        <f>RIGHT(R837, LEN(R837) - FIND("/", R837))</f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>(E838/D838)*100</f>
        <v>75.135802469135797</v>
      </c>
      <c r="G838" t="s">
        <v>14</v>
      </c>
      <c r="H838">
        <v>94</v>
      </c>
      <c r="I838" s="7">
        <f>IF(H838=0,"0",E838/H838)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>(((L838/60)/60)/24)+DATE(1970,1,1)</f>
        <v>40214.25</v>
      </c>
      <c r="O838" s="10">
        <f>(((M838/60)/60)/24)+DATE(1970,1,1)</f>
        <v>40225.25</v>
      </c>
      <c r="P838" t="b">
        <v>0</v>
      </c>
      <c r="Q838" t="b">
        <v>0</v>
      </c>
      <c r="R838" t="s">
        <v>60</v>
      </c>
      <c r="S838" t="str">
        <f>LEFT(R838, FIND("/", R838) - 1)</f>
        <v>music</v>
      </c>
      <c r="T838" t="str">
        <f>RIGHT(R838, LEN(R838) - FIND("/", R838))</f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>(E839/D839)*100</f>
        <v>852.88135593220341</v>
      </c>
      <c r="G839" t="s">
        <v>20</v>
      </c>
      <c r="H839">
        <v>1797</v>
      </c>
      <c r="I839" s="7">
        <f>IF(H839=0,"0",E839/H839)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>(((L839/60)/60)/24)+DATE(1970,1,1)</f>
        <v>40629.208333333336</v>
      </c>
      <c r="O839" s="10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>
        <f>LEFT(R839, FIND("/", R839) - 1)</f>
        <v>music</v>
      </c>
      <c r="T839" t="str">
        <f>RIGHT(R839, LEN(R839) - FIND("/", R839))</f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>(E840/D840)*100</f>
        <v>138.90625</v>
      </c>
      <c r="G840" t="s">
        <v>20</v>
      </c>
      <c r="H840">
        <v>261</v>
      </c>
      <c r="I840" s="7">
        <f>IF(H840=0,"0",E840/H840)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>(((L840/60)/60)/24)+DATE(1970,1,1)</f>
        <v>43370.208333333328</v>
      </c>
      <c r="O840" s="10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>
        <f>LEFT(R840, FIND("/", R840) - 1)</f>
        <v>theater</v>
      </c>
      <c r="T840" t="str">
        <f>RIGHT(R840, LEN(R840) - FIND("/", R840))</f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>(E841/D841)*100</f>
        <v>190.18181818181819</v>
      </c>
      <c r="G841" t="s">
        <v>20</v>
      </c>
      <c r="H841">
        <v>157</v>
      </c>
      <c r="I841" s="7">
        <f>IF(H841=0,"0",E841/H841)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>(((L841/60)/60)/24)+DATE(1970,1,1)</f>
        <v>41715.208333333336</v>
      </c>
      <c r="O841" s="10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>
        <f>LEFT(R841, FIND("/", R841) - 1)</f>
        <v>film &amp; video</v>
      </c>
      <c r="T841" t="str">
        <f>RIGHT(R841, LEN(R841) - FIND("/", R841))</f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(E842/D842)*100</f>
        <v>100.24333619948409</v>
      </c>
      <c r="G842" t="s">
        <v>20</v>
      </c>
      <c r="H842">
        <v>3533</v>
      </c>
      <c r="I842" s="7">
        <f>IF(H842=0,"0",E842/H842)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>(((L842/60)/60)/24)+DATE(1970,1,1)</f>
        <v>41836.208333333336</v>
      </c>
      <c r="O842" s="10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>
        <f>LEFT(R842, FIND("/", R842) - 1)</f>
        <v>theater</v>
      </c>
      <c r="T842" t="str">
        <f>RIGHT(R842, LEN(R842) - FIND("/", R842))</f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>(E843/D843)*100</f>
        <v>142.75824175824175</v>
      </c>
      <c r="G843" t="s">
        <v>20</v>
      </c>
      <c r="H843">
        <v>155</v>
      </c>
      <c r="I843" s="7">
        <f>IF(H843=0,"0",E843/H843)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>(((L843/60)/60)/24)+DATE(1970,1,1)</f>
        <v>42419.25</v>
      </c>
      <c r="O843" s="10">
        <f>(((M843/60)/60)/24)+DATE(1970,1,1)</f>
        <v>42435.25</v>
      </c>
      <c r="P843" t="b">
        <v>0</v>
      </c>
      <c r="Q843" t="b">
        <v>0</v>
      </c>
      <c r="R843" t="s">
        <v>28</v>
      </c>
      <c r="S843" t="str">
        <f>LEFT(R843, FIND("/", R843) - 1)</f>
        <v>technology</v>
      </c>
      <c r="T843" t="str">
        <f>RIGHT(R843, LEN(R843) - FIND("/", R843))</f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>(E844/D844)*100</f>
        <v>563.13333333333333</v>
      </c>
      <c r="G844" t="s">
        <v>20</v>
      </c>
      <c r="H844">
        <v>132</v>
      </c>
      <c r="I844" s="7">
        <f>IF(H844=0,"0",E844/H844)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>(((L844/60)/60)/24)+DATE(1970,1,1)</f>
        <v>43266.208333333328</v>
      </c>
      <c r="O844" s="10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>
        <f>LEFT(R844, FIND("/", R844) - 1)</f>
        <v>technology</v>
      </c>
      <c r="T844" t="str">
        <f>RIGHT(R844, LEN(R844) - FIND("/", R844))</f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>(E845/D845)*100</f>
        <v>30.715909090909086</v>
      </c>
      <c r="G845" t="s">
        <v>14</v>
      </c>
      <c r="H845">
        <v>33</v>
      </c>
      <c r="I845" s="7">
        <f>IF(H845=0,"0",E845/H845)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>(((L845/60)/60)/24)+DATE(1970,1,1)</f>
        <v>43338.208333333328</v>
      </c>
      <c r="O845" s="10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>
        <f>LEFT(R845, FIND("/", R845) - 1)</f>
        <v>photography</v>
      </c>
      <c r="T845" t="str">
        <f>RIGHT(R845, LEN(R845) - FIND("/", R845))</f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>(E846/D846)*100</f>
        <v>99.39772727272728</v>
      </c>
      <c r="G846" t="s">
        <v>74</v>
      </c>
      <c r="H846">
        <v>94</v>
      </c>
      <c r="I846" s="7">
        <f>IF(H846=0,"0",E846/H846)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>(((L846/60)/60)/24)+DATE(1970,1,1)</f>
        <v>40930.25</v>
      </c>
      <c r="O846" s="10">
        <f>(((M846/60)/60)/24)+DATE(1970,1,1)</f>
        <v>40933.25</v>
      </c>
      <c r="P846" t="b">
        <v>0</v>
      </c>
      <c r="Q846" t="b">
        <v>0</v>
      </c>
      <c r="R846" t="s">
        <v>42</v>
      </c>
      <c r="S846" t="str">
        <f>LEFT(R846, FIND("/", R846) - 1)</f>
        <v>film &amp; video</v>
      </c>
      <c r="T846" t="str">
        <f>RIGHT(R846, LEN(R846) - FIND("/", R846))</f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>(E847/D847)*100</f>
        <v>197.54935622317598</v>
      </c>
      <c r="G847" t="s">
        <v>20</v>
      </c>
      <c r="H847">
        <v>1354</v>
      </c>
      <c r="I847" s="7">
        <f>IF(H847=0,"0",E847/H847)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>(((L847/60)/60)/24)+DATE(1970,1,1)</f>
        <v>43235.208333333328</v>
      </c>
      <c r="O847" s="10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>
        <f>LEFT(R847, FIND("/", R847) - 1)</f>
        <v>technology</v>
      </c>
      <c r="T847" t="str">
        <f>RIGHT(R847, LEN(R847) - FIND("/", R847))</f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(E848/D848)*100</f>
        <v>508.5</v>
      </c>
      <c r="G848" t="s">
        <v>20</v>
      </c>
      <c r="H848">
        <v>48</v>
      </c>
      <c r="I848" s="7">
        <f>IF(H848=0,"0",E848/H848)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>(((L848/60)/60)/24)+DATE(1970,1,1)</f>
        <v>43302.208333333328</v>
      </c>
      <c r="O848" s="10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>
        <f>LEFT(R848, FIND("/", R848) - 1)</f>
        <v>technology</v>
      </c>
      <c r="T848" t="str">
        <f>RIGHT(R848, LEN(R848) - FIND("/", R848))</f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>(E849/D849)*100</f>
        <v>237.74468085106383</v>
      </c>
      <c r="G849" t="s">
        <v>20</v>
      </c>
      <c r="H849">
        <v>110</v>
      </c>
      <c r="I849" s="7">
        <f>IF(H849=0,"0",E849/H849)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>(((L849/60)/60)/24)+DATE(1970,1,1)</f>
        <v>43107.25</v>
      </c>
      <c r="O849" s="10">
        <f>(((M849/60)/60)/24)+DATE(1970,1,1)</f>
        <v>43110.25</v>
      </c>
      <c r="P849" t="b">
        <v>0</v>
      </c>
      <c r="Q849" t="b">
        <v>0</v>
      </c>
      <c r="R849" t="s">
        <v>17</v>
      </c>
      <c r="S849" t="str">
        <f>LEFT(R849, FIND("/", R849) - 1)</f>
        <v>food</v>
      </c>
      <c r="T849" t="str">
        <f>RIGHT(R849, LEN(R849) - FIND("/", R849))</f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>(E850/D850)*100</f>
        <v>338.46875</v>
      </c>
      <c r="G850" t="s">
        <v>20</v>
      </c>
      <c r="H850">
        <v>172</v>
      </c>
      <c r="I850" s="7">
        <f>IF(H850=0,"0",E850/H850)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>(((L850/60)/60)/24)+DATE(1970,1,1)</f>
        <v>40341.208333333336</v>
      </c>
      <c r="O850" s="10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>
        <f>LEFT(R850, FIND("/", R850) - 1)</f>
        <v>film &amp; video</v>
      </c>
      <c r="T850" t="str">
        <f>RIGHT(R850, LEN(R850) - FIND("/", R850))</f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>(E851/D851)*100</f>
        <v>133.08955223880596</v>
      </c>
      <c r="G851" t="s">
        <v>20</v>
      </c>
      <c r="H851">
        <v>307</v>
      </c>
      <c r="I851" s="7">
        <f>IF(H851=0,"0",E851/H851)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>(((L851/60)/60)/24)+DATE(1970,1,1)</f>
        <v>40948.25</v>
      </c>
      <c r="O851" s="10">
        <f>(((M851/60)/60)/24)+DATE(1970,1,1)</f>
        <v>40951.25</v>
      </c>
      <c r="P851" t="b">
        <v>0</v>
      </c>
      <c r="Q851" t="b">
        <v>1</v>
      </c>
      <c r="R851" t="s">
        <v>60</v>
      </c>
      <c r="S851" t="str">
        <f>LEFT(R851, FIND("/", R851) - 1)</f>
        <v>music</v>
      </c>
      <c r="T851" t="str">
        <f>RIGHT(R851, LEN(R851) - FIND("/", R851))</f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>(E852/D852)*100</f>
        <v>1</v>
      </c>
      <c r="G852" t="s">
        <v>14</v>
      </c>
      <c r="H852">
        <v>1</v>
      </c>
      <c r="I852" s="7">
        <f>IF(H852=0,"0",E852/H852)</f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>(((L852/60)/60)/24)+DATE(1970,1,1)</f>
        <v>40866.25</v>
      </c>
      <c r="O852" s="10">
        <f>(((M852/60)/60)/24)+DATE(1970,1,1)</f>
        <v>40881.25</v>
      </c>
      <c r="P852" t="b">
        <v>1</v>
      </c>
      <c r="Q852" t="b">
        <v>0</v>
      </c>
      <c r="R852" t="s">
        <v>23</v>
      </c>
      <c r="S852" t="str">
        <f>LEFT(R852, FIND("/", R852) - 1)</f>
        <v>music</v>
      </c>
      <c r="T852" t="str">
        <f>RIGHT(R852, LEN(R852) - FIND("/", R852))</f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>(E853/D853)*100</f>
        <v>207.79999999999998</v>
      </c>
      <c r="G853" t="s">
        <v>20</v>
      </c>
      <c r="H853">
        <v>160</v>
      </c>
      <c r="I853" s="7">
        <f>IF(H853=0,"0",E853/H853)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>(((L853/60)/60)/24)+DATE(1970,1,1)</f>
        <v>41031.208333333336</v>
      </c>
      <c r="O853" s="10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>
        <f>LEFT(R853, FIND("/", R853) - 1)</f>
        <v>music</v>
      </c>
      <c r="T853" t="str">
        <f>RIGHT(R853, LEN(R853) - FIND("/", R853))</f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>(E854/D854)*100</f>
        <v>51.122448979591837</v>
      </c>
      <c r="G854" t="s">
        <v>14</v>
      </c>
      <c r="H854">
        <v>31</v>
      </c>
      <c r="I854" s="7">
        <f>IF(H854=0,"0",E854/H854)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>(((L854/60)/60)/24)+DATE(1970,1,1)</f>
        <v>40740.208333333336</v>
      </c>
      <c r="O854" s="10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>
        <f>LEFT(R854, FIND("/", R854) - 1)</f>
        <v>games</v>
      </c>
      <c r="T854" t="str">
        <f>RIGHT(R854, LEN(R854) - FIND("/", R854))</f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>(E855/D855)*100</f>
        <v>652.05847953216369</v>
      </c>
      <c r="G855" t="s">
        <v>20</v>
      </c>
      <c r="H855">
        <v>1467</v>
      </c>
      <c r="I855" s="7">
        <f>IF(H855=0,"0",E855/H855)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>(((L855/60)/60)/24)+DATE(1970,1,1)</f>
        <v>40714.208333333336</v>
      </c>
      <c r="O855" s="10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>
        <f>LEFT(R855, FIND("/", R855) - 1)</f>
        <v>music</v>
      </c>
      <c r="T855" t="str">
        <f>RIGHT(R855, LEN(R855) - FIND("/", R855))</f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>(E856/D856)*100</f>
        <v>113.63099415204678</v>
      </c>
      <c r="G856" t="s">
        <v>20</v>
      </c>
      <c r="H856">
        <v>2662</v>
      </c>
      <c r="I856" s="7">
        <f>IF(H856=0,"0",E856/H856)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>(((L856/60)/60)/24)+DATE(1970,1,1)</f>
        <v>43787.25</v>
      </c>
      <c r="O856" s="10">
        <f>(((M856/60)/60)/24)+DATE(1970,1,1)</f>
        <v>43814.25</v>
      </c>
      <c r="P856" t="b">
        <v>0</v>
      </c>
      <c r="Q856" t="b">
        <v>0</v>
      </c>
      <c r="R856" t="s">
        <v>119</v>
      </c>
      <c r="S856" t="str">
        <f>LEFT(R856, FIND("/", R856) - 1)</f>
        <v>publishing</v>
      </c>
      <c r="T856" t="str">
        <f>RIGHT(R856, LEN(R856) - FIND("/", R856))</f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>(E857/D857)*100</f>
        <v>102.37606837606839</v>
      </c>
      <c r="G857" t="s">
        <v>20</v>
      </c>
      <c r="H857">
        <v>452</v>
      </c>
      <c r="I857" s="7">
        <f>IF(H857=0,"0",E857/H857)</f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>(((L857/60)/60)/24)+DATE(1970,1,1)</f>
        <v>40712.208333333336</v>
      </c>
      <c r="O857" s="10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>
        <f>LEFT(R857, FIND("/", R857) - 1)</f>
        <v>theater</v>
      </c>
      <c r="T857" t="str">
        <f>RIGHT(R857, LEN(R857) - FIND("/", R857))</f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>(E858/D858)*100</f>
        <v>356.58333333333331</v>
      </c>
      <c r="G858" t="s">
        <v>20</v>
      </c>
      <c r="H858">
        <v>158</v>
      </c>
      <c r="I858" s="7">
        <f>IF(H858=0,"0",E858/H858)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>(((L858/60)/60)/24)+DATE(1970,1,1)</f>
        <v>41023.208333333336</v>
      </c>
      <c r="O858" s="10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>
        <f>LEFT(R858, FIND("/", R858) - 1)</f>
        <v>food</v>
      </c>
      <c r="T858" t="str">
        <f>RIGHT(R858, LEN(R858) - FIND("/", R858))</f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>(E859/D859)*100</f>
        <v>139.86792452830187</v>
      </c>
      <c r="G859" t="s">
        <v>20</v>
      </c>
      <c r="H859">
        <v>225</v>
      </c>
      <c r="I859" s="7">
        <f>IF(H859=0,"0",E859/H859)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>(((L859/60)/60)/24)+DATE(1970,1,1)</f>
        <v>40944.25</v>
      </c>
      <c r="O859" s="10">
        <f>(((M859/60)/60)/24)+DATE(1970,1,1)</f>
        <v>40967.25</v>
      </c>
      <c r="P859" t="b">
        <v>1</v>
      </c>
      <c r="Q859" t="b">
        <v>0</v>
      </c>
      <c r="R859" t="s">
        <v>100</v>
      </c>
      <c r="S859" t="str">
        <f>LEFT(R859, FIND("/", R859) - 1)</f>
        <v>film &amp; video</v>
      </c>
      <c r="T859" t="str">
        <f>RIGHT(R859, LEN(R859) - FIND("/", R859))</f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>(E860/D860)*100</f>
        <v>69.45</v>
      </c>
      <c r="G860" t="s">
        <v>14</v>
      </c>
      <c r="H860">
        <v>35</v>
      </c>
      <c r="I860" s="7">
        <f>IF(H860=0,"0",E860/H860)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>(((L860/60)/60)/24)+DATE(1970,1,1)</f>
        <v>43211.208333333328</v>
      </c>
      <c r="O860" s="10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>
        <f>LEFT(R860, FIND("/", R860) - 1)</f>
        <v>food</v>
      </c>
      <c r="T860" t="str">
        <f>RIGHT(R860, LEN(R860) - FIND("/", R860))</f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>(E861/D861)*100</f>
        <v>35.534246575342465</v>
      </c>
      <c r="G861" t="s">
        <v>14</v>
      </c>
      <c r="H861">
        <v>63</v>
      </c>
      <c r="I861" s="7">
        <f>IF(H861=0,"0",E861/H861)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>(((L861/60)/60)/24)+DATE(1970,1,1)</f>
        <v>41334.25</v>
      </c>
      <c r="O861" s="10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>
        <f>LEFT(R861, FIND("/", R861) - 1)</f>
        <v>theater</v>
      </c>
      <c r="T861" t="str">
        <f>RIGHT(R861, LEN(R861) - FIND("/", R861))</f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>(E862/D862)*100</f>
        <v>251.65</v>
      </c>
      <c r="G862" t="s">
        <v>20</v>
      </c>
      <c r="H862">
        <v>65</v>
      </c>
      <c r="I862" s="7">
        <f>IF(H862=0,"0",E862/H862)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>(((L862/60)/60)/24)+DATE(1970,1,1)</f>
        <v>43515.25</v>
      </c>
      <c r="O862" s="10">
        <f>(((M862/60)/60)/24)+DATE(1970,1,1)</f>
        <v>43525.25</v>
      </c>
      <c r="P862" t="b">
        <v>0</v>
      </c>
      <c r="Q862" t="b">
        <v>1</v>
      </c>
      <c r="R862" t="s">
        <v>65</v>
      </c>
      <c r="S862" t="str">
        <f>LEFT(R862, FIND("/", R862) - 1)</f>
        <v>technology</v>
      </c>
      <c r="T862" t="str">
        <f>RIGHT(R862, LEN(R862) - FIND("/", R862))</f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>(E863/D863)*100</f>
        <v>105.87500000000001</v>
      </c>
      <c r="G863" t="s">
        <v>20</v>
      </c>
      <c r="H863">
        <v>163</v>
      </c>
      <c r="I863" s="7">
        <f>IF(H863=0,"0",E863/H863)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>(((L863/60)/60)/24)+DATE(1970,1,1)</f>
        <v>40258.208333333336</v>
      </c>
      <c r="O863" s="10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>
        <f>LEFT(R863, FIND("/", R863) - 1)</f>
        <v>theater</v>
      </c>
      <c r="T863" t="str">
        <f>RIGHT(R863, LEN(R863) - FIND("/", R863))</f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>(E864/D864)*100</f>
        <v>187.42857142857144</v>
      </c>
      <c r="G864" t="s">
        <v>20</v>
      </c>
      <c r="H864">
        <v>85</v>
      </c>
      <c r="I864" s="7">
        <f>IF(H864=0,"0",E864/H864)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>(((L864/60)/60)/24)+DATE(1970,1,1)</f>
        <v>40756.208333333336</v>
      </c>
      <c r="O864" s="10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>
        <f>LEFT(R864, FIND("/", R864) - 1)</f>
        <v>theater</v>
      </c>
      <c r="T864" t="str">
        <f>RIGHT(R864, LEN(R864) - FIND("/", R864))</f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>(E865/D865)*100</f>
        <v>386.78571428571428</v>
      </c>
      <c r="G865" t="s">
        <v>20</v>
      </c>
      <c r="H865">
        <v>217</v>
      </c>
      <c r="I865" s="7">
        <f>IF(H865=0,"0",E865/H865)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>(((L865/60)/60)/24)+DATE(1970,1,1)</f>
        <v>42172.208333333328</v>
      </c>
      <c r="O865" s="10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>
        <f>LEFT(R865, FIND("/", R865) - 1)</f>
        <v>film &amp; video</v>
      </c>
      <c r="T865" t="str">
        <f>RIGHT(R865, LEN(R865) - FIND("/", R865))</f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>(E866/D866)*100</f>
        <v>347.07142857142856</v>
      </c>
      <c r="G866" t="s">
        <v>20</v>
      </c>
      <c r="H866">
        <v>150</v>
      </c>
      <c r="I866" s="7">
        <f>IF(H866=0,"0",E866/H866)</f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>(((L866/60)/60)/24)+DATE(1970,1,1)</f>
        <v>42601.208333333328</v>
      </c>
      <c r="O866" s="10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>
        <f>LEFT(R866, FIND("/", R866) - 1)</f>
        <v>film &amp; video</v>
      </c>
      <c r="T866" t="str">
        <f>RIGHT(R866, LEN(R866) - FIND("/", R866))</f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>(E867/D867)*100</f>
        <v>185.82098765432099</v>
      </c>
      <c r="G867" t="s">
        <v>20</v>
      </c>
      <c r="H867">
        <v>3272</v>
      </c>
      <c r="I867" s="7">
        <f>IF(H867=0,"0",E867/H867)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>(((L867/60)/60)/24)+DATE(1970,1,1)</f>
        <v>41897.208333333336</v>
      </c>
      <c r="O867" s="10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>
        <f>LEFT(R867, FIND("/", R867) - 1)</f>
        <v>theater</v>
      </c>
      <c r="T867" t="str">
        <f>RIGHT(R867, LEN(R867) - FIND("/", R867))</f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>(E868/D868)*100</f>
        <v>43.241247264770237</v>
      </c>
      <c r="G868" t="s">
        <v>74</v>
      </c>
      <c r="H868">
        <v>898</v>
      </c>
      <c r="I868" s="7">
        <f>IF(H868=0,"0",E868/H868)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>(((L868/60)/60)/24)+DATE(1970,1,1)</f>
        <v>40671.208333333336</v>
      </c>
      <c r="O868" s="10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>
        <f>LEFT(R868, FIND("/", R868) - 1)</f>
        <v>photography</v>
      </c>
      <c r="T868" t="str">
        <f>RIGHT(R868, LEN(R868) - FIND("/", R868))</f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>(E869/D869)*100</f>
        <v>162.4375</v>
      </c>
      <c r="G869" t="s">
        <v>20</v>
      </c>
      <c r="H869">
        <v>300</v>
      </c>
      <c r="I869" s="7">
        <f>IF(H869=0,"0",E869/H869)</f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>(((L869/60)/60)/24)+DATE(1970,1,1)</f>
        <v>43382.208333333328</v>
      </c>
      <c r="O869" s="10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>
        <f>LEFT(R869, FIND("/", R869) - 1)</f>
        <v>food</v>
      </c>
      <c r="T869" t="str">
        <f>RIGHT(R869, LEN(R869) - FIND("/", R869))</f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>(E870/D870)*100</f>
        <v>184.84285714285716</v>
      </c>
      <c r="G870" t="s">
        <v>20</v>
      </c>
      <c r="H870">
        <v>126</v>
      </c>
      <c r="I870" s="7">
        <f>IF(H870=0,"0",E870/H870)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>(((L870/60)/60)/24)+DATE(1970,1,1)</f>
        <v>41559.208333333336</v>
      </c>
      <c r="O870" s="10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>
        <f>LEFT(R870, FIND("/", R870) - 1)</f>
        <v>theater</v>
      </c>
      <c r="T870" t="str">
        <f>RIGHT(R870, LEN(R870) - FIND("/", R870))</f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>(E871/D871)*100</f>
        <v>23.703520691785052</v>
      </c>
      <c r="G871" t="s">
        <v>14</v>
      </c>
      <c r="H871">
        <v>526</v>
      </c>
      <c r="I871" s="7">
        <f>IF(H871=0,"0",E871/H871)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>(((L871/60)/60)/24)+DATE(1970,1,1)</f>
        <v>40350.208333333336</v>
      </c>
      <c r="O871" s="10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>
        <f>LEFT(R871, FIND("/", R871) - 1)</f>
        <v>film &amp; video</v>
      </c>
      <c r="T871" t="str">
        <f>RIGHT(R871, LEN(R871) - FIND("/", R871))</f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>(E872/D872)*100</f>
        <v>89.870129870129873</v>
      </c>
      <c r="G872" t="s">
        <v>14</v>
      </c>
      <c r="H872">
        <v>121</v>
      </c>
      <c r="I872" s="7">
        <f>IF(H872=0,"0",E872/H872)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>(((L872/60)/60)/24)+DATE(1970,1,1)</f>
        <v>42240.208333333328</v>
      </c>
      <c r="O872" s="10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>
        <f>LEFT(R872, FIND("/", R872) - 1)</f>
        <v>theater</v>
      </c>
      <c r="T872" t="str">
        <f>RIGHT(R872, LEN(R872) - FIND("/", R872))</f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>(E873/D873)*100</f>
        <v>272.6041958041958</v>
      </c>
      <c r="G873" t="s">
        <v>20</v>
      </c>
      <c r="H873">
        <v>2320</v>
      </c>
      <c r="I873" s="7">
        <f>IF(H873=0,"0",E873/H873)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>(((L873/60)/60)/24)+DATE(1970,1,1)</f>
        <v>43040.208333333328</v>
      </c>
      <c r="O873" s="10">
        <f>(((M873/60)/60)/24)+DATE(1970,1,1)</f>
        <v>43058.25</v>
      </c>
      <c r="P873" t="b">
        <v>0</v>
      </c>
      <c r="Q873" t="b">
        <v>1</v>
      </c>
      <c r="R873" t="s">
        <v>33</v>
      </c>
      <c r="S873" t="str">
        <f>LEFT(R873, FIND("/", R873) - 1)</f>
        <v>theater</v>
      </c>
      <c r="T873" t="str">
        <f>RIGHT(R873, LEN(R873) - FIND("/", R873))</f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>(E874/D874)*100</f>
        <v>170.04255319148936</v>
      </c>
      <c r="G874" t="s">
        <v>20</v>
      </c>
      <c r="H874">
        <v>81</v>
      </c>
      <c r="I874" s="7">
        <f>IF(H874=0,"0",E874/H874)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>(((L874/60)/60)/24)+DATE(1970,1,1)</f>
        <v>43346.208333333328</v>
      </c>
      <c r="O874" s="10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>
        <f>LEFT(R874, FIND("/", R874) - 1)</f>
        <v>film &amp; video</v>
      </c>
      <c r="T874" t="str">
        <f>RIGHT(R874, LEN(R874) - FIND("/", R874))</f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>(E875/D875)*100</f>
        <v>188.28503562945369</v>
      </c>
      <c r="G875" t="s">
        <v>20</v>
      </c>
      <c r="H875">
        <v>1887</v>
      </c>
      <c r="I875" s="7">
        <f>IF(H875=0,"0",E875/H875)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>(((L875/60)/60)/24)+DATE(1970,1,1)</f>
        <v>41647.25</v>
      </c>
      <c r="O875" s="10">
        <f>(((M875/60)/60)/24)+DATE(1970,1,1)</f>
        <v>41652.25</v>
      </c>
      <c r="P875" t="b">
        <v>0</v>
      </c>
      <c r="Q875" t="b">
        <v>0</v>
      </c>
      <c r="R875" t="s">
        <v>122</v>
      </c>
      <c r="S875" t="str">
        <f>LEFT(R875, FIND("/", R875) - 1)</f>
        <v>photography</v>
      </c>
      <c r="T875" t="str">
        <f>RIGHT(R875, LEN(R875) - FIND("/", R875))</f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>(E876/D876)*100</f>
        <v>346.93532338308455</v>
      </c>
      <c r="G876" t="s">
        <v>20</v>
      </c>
      <c r="H876">
        <v>4358</v>
      </c>
      <c r="I876" s="7">
        <f>IF(H876=0,"0",E876/H876)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>(((L876/60)/60)/24)+DATE(1970,1,1)</f>
        <v>40291.208333333336</v>
      </c>
      <c r="O876" s="10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>
        <f>LEFT(R876, FIND("/", R876) - 1)</f>
        <v>photography</v>
      </c>
      <c r="T876" t="str">
        <f>RIGHT(R876, LEN(R876) - FIND("/", R876))</f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>(E877/D877)*100</f>
        <v>69.177215189873422</v>
      </c>
      <c r="G877" t="s">
        <v>14</v>
      </c>
      <c r="H877">
        <v>67</v>
      </c>
      <c r="I877" s="7">
        <f>IF(H877=0,"0",E877/H877)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>(((L877/60)/60)/24)+DATE(1970,1,1)</f>
        <v>40556.25</v>
      </c>
      <c r="O877" s="10">
        <f>(((M877/60)/60)/24)+DATE(1970,1,1)</f>
        <v>40557.25</v>
      </c>
      <c r="P877" t="b">
        <v>0</v>
      </c>
      <c r="Q877" t="b">
        <v>0</v>
      </c>
      <c r="R877" t="s">
        <v>23</v>
      </c>
      <c r="S877" t="str">
        <f>LEFT(R877, FIND("/", R877) - 1)</f>
        <v>music</v>
      </c>
      <c r="T877" t="str">
        <f>RIGHT(R877, LEN(R877) - FIND("/", R877))</f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>(E878/D878)*100</f>
        <v>25.433734939759034</v>
      </c>
      <c r="G878" t="s">
        <v>14</v>
      </c>
      <c r="H878">
        <v>57</v>
      </c>
      <c r="I878" s="7">
        <f>IF(H878=0,"0",E878/H878)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>(((L878/60)/60)/24)+DATE(1970,1,1)</f>
        <v>43624.208333333328</v>
      </c>
      <c r="O878" s="10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>
        <f>LEFT(R878, FIND("/", R878) - 1)</f>
        <v>photography</v>
      </c>
      <c r="T878" t="str">
        <f>RIGHT(R878, LEN(R878) - FIND("/", R878))</f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>(E879/D879)*100</f>
        <v>77.400977995110026</v>
      </c>
      <c r="G879" t="s">
        <v>14</v>
      </c>
      <c r="H879">
        <v>1229</v>
      </c>
      <c r="I879" s="7">
        <f>IF(H879=0,"0",E879/H879)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>(((L879/60)/60)/24)+DATE(1970,1,1)</f>
        <v>42577.208333333328</v>
      </c>
      <c r="O879" s="10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>
        <f>LEFT(R879, FIND("/", R879) - 1)</f>
        <v>food</v>
      </c>
      <c r="T879" t="str">
        <f>RIGHT(R879, LEN(R879) - FIND("/", R879))</f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>(E880/D880)*100</f>
        <v>37.481481481481481</v>
      </c>
      <c r="G880" t="s">
        <v>14</v>
      </c>
      <c r="H880">
        <v>12</v>
      </c>
      <c r="I880" s="7">
        <f>IF(H880=0,"0",E880/H880)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>(((L880/60)/60)/24)+DATE(1970,1,1)</f>
        <v>43845.25</v>
      </c>
      <c r="O880" s="10">
        <f>(((M880/60)/60)/24)+DATE(1970,1,1)</f>
        <v>43869.25</v>
      </c>
      <c r="P880" t="b">
        <v>0</v>
      </c>
      <c r="Q880" t="b">
        <v>0</v>
      </c>
      <c r="R880" t="s">
        <v>148</v>
      </c>
      <c r="S880" t="str">
        <f>LEFT(R880, FIND("/", R880) - 1)</f>
        <v>music</v>
      </c>
      <c r="T880" t="str">
        <f>RIGHT(R880, LEN(R880) - FIND("/", R880))</f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>(E881/D881)*100</f>
        <v>543.79999999999995</v>
      </c>
      <c r="G881" t="s">
        <v>20</v>
      </c>
      <c r="H881">
        <v>53</v>
      </c>
      <c r="I881" s="7">
        <f>IF(H881=0,"0",E881/H881)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>(((L881/60)/60)/24)+DATE(1970,1,1)</f>
        <v>42788.25</v>
      </c>
      <c r="O881" s="10">
        <f>(((M881/60)/60)/24)+DATE(1970,1,1)</f>
        <v>42797.25</v>
      </c>
      <c r="P881" t="b">
        <v>0</v>
      </c>
      <c r="Q881" t="b">
        <v>0</v>
      </c>
      <c r="R881" t="s">
        <v>68</v>
      </c>
      <c r="S881" t="str">
        <f>LEFT(R881, FIND("/", R881) - 1)</f>
        <v>publishing</v>
      </c>
      <c r="T881" t="str">
        <f>RIGHT(R881, LEN(R881) - FIND("/", R881))</f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>(E882/D882)*100</f>
        <v>228.52189349112427</v>
      </c>
      <c r="G882" t="s">
        <v>20</v>
      </c>
      <c r="H882">
        <v>2414</v>
      </c>
      <c r="I882" s="7">
        <f>IF(H882=0,"0",E882/H882)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>(((L882/60)/60)/24)+DATE(1970,1,1)</f>
        <v>43667.208333333328</v>
      </c>
      <c r="O882" s="10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>
        <f>LEFT(R882, FIND("/", R882) - 1)</f>
        <v>music</v>
      </c>
      <c r="T882" t="str">
        <f>RIGHT(R882, LEN(R882) - FIND("/", R882))</f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>(E883/D883)*100</f>
        <v>38.948339483394832</v>
      </c>
      <c r="G883" t="s">
        <v>14</v>
      </c>
      <c r="H883">
        <v>452</v>
      </c>
      <c r="I883" s="7">
        <f>IF(H883=0,"0",E883/H883)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>(((L883/60)/60)/24)+DATE(1970,1,1)</f>
        <v>42194.208333333328</v>
      </c>
      <c r="O883" s="10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>
        <f>LEFT(R883, FIND("/", R883) - 1)</f>
        <v>theater</v>
      </c>
      <c r="T883" t="str">
        <f>RIGHT(R883, LEN(R883) - FIND("/", R883))</f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>(E884/D884)*100</f>
        <v>370</v>
      </c>
      <c r="G884" t="s">
        <v>20</v>
      </c>
      <c r="H884">
        <v>80</v>
      </c>
      <c r="I884" s="7">
        <f>IF(H884=0,"0",E884/H884)</f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>(((L884/60)/60)/24)+DATE(1970,1,1)</f>
        <v>42025.25</v>
      </c>
      <c r="O884" s="10">
        <f>(((M884/60)/60)/24)+DATE(1970,1,1)</f>
        <v>42029.25</v>
      </c>
      <c r="P884" t="b">
        <v>0</v>
      </c>
      <c r="Q884" t="b">
        <v>0</v>
      </c>
      <c r="R884" t="s">
        <v>33</v>
      </c>
      <c r="S884" t="str">
        <f>LEFT(R884, FIND("/", R884) - 1)</f>
        <v>theater</v>
      </c>
      <c r="T884" t="str">
        <f>RIGHT(R884, LEN(R884) - FIND("/", R884))</f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>(E885/D885)*100</f>
        <v>237.91176470588232</v>
      </c>
      <c r="G885" t="s">
        <v>20</v>
      </c>
      <c r="H885">
        <v>193</v>
      </c>
      <c r="I885" s="7">
        <f>IF(H885=0,"0",E885/H885)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>(((L885/60)/60)/24)+DATE(1970,1,1)</f>
        <v>40323.208333333336</v>
      </c>
      <c r="O885" s="10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>
        <f>LEFT(R885, FIND("/", R885) - 1)</f>
        <v>film &amp; video</v>
      </c>
      <c r="T885" t="str">
        <f>RIGHT(R885, LEN(R885) - FIND("/", R885))</f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>(E886/D886)*100</f>
        <v>64.036299765807954</v>
      </c>
      <c r="G886" t="s">
        <v>14</v>
      </c>
      <c r="H886">
        <v>1886</v>
      </c>
      <c r="I886" s="7">
        <f>IF(H886=0,"0",E886/H886)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>(((L886/60)/60)/24)+DATE(1970,1,1)</f>
        <v>41763.208333333336</v>
      </c>
      <c r="O886" s="10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>
        <f>LEFT(R886, FIND("/", R886) - 1)</f>
        <v>theater</v>
      </c>
      <c r="T886" t="str">
        <f>RIGHT(R886, LEN(R886) - FIND("/", R886))</f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>(E887/D887)*100</f>
        <v>118.27777777777777</v>
      </c>
      <c r="G887" t="s">
        <v>20</v>
      </c>
      <c r="H887">
        <v>52</v>
      </c>
      <c r="I887" s="7">
        <f>IF(H887=0,"0",E887/H887)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>(((L887/60)/60)/24)+DATE(1970,1,1)</f>
        <v>40335.208333333336</v>
      </c>
      <c r="O887" s="10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>
        <f>LEFT(R887, FIND("/", R887) - 1)</f>
        <v>theater</v>
      </c>
      <c r="T887" t="str">
        <f>RIGHT(R887, LEN(R887) - FIND("/", R887))</f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>(E888/D888)*100</f>
        <v>84.824037184594957</v>
      </c>
      <c r="G888" t="s">
        <v>14</v>
      </c>
      <c r="H888">
        <v>1825</v>
      </c>
      <c r="I888" s="7">
        <f>IF(H888=0,"0",E888/H888)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>(((L888/60)/60)/24)+DATE(1970,1,1)</f>
        <v>40416.208333333336</v>
      </c>
      <c r="O888" s="10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>
        <f>LEFT(R888, FIND("/", R888) - 1)</f>
        <v>music</v>
      </c>
      <c r="T888" t="str">
        <f>RIGHT(R888, LEN(R888) - FIND("/", R888))</f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>(E889/D889)*100</f>
        <v>29.346153846153843</v>
      </c>
      <c r="G889" t="s">
        <v>14</v>
      </c>
      <c r="H889">
        <v>31</v>
      </c>
      <c r="I889" s="7">
        <f>IF(H889=0,"0",E889/H889)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>(((L889/60)/60)/24)+DATE(1970,1,1)</f>
        <v>42202.208333333328</v>
      </c>
      <c r="O889" s="10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>
        <f>LEFT(R889, FIND("/", R889) - 1)</f>
        <v>theater</v>
      </c>
      <c r="T889" t="str">
        <f>RIGHT(R889, LEN(R889) - FIND("/", R889))</f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>(E890/D890)*100</f>
        <v>209.89655172413794</v>
      </c>
      <c r="G890" t="s">
        <v>20</v>
      </c>
      <c r="H890">
        <v>290</v>
      </c>
      <c r="I890" s="7">
        <f>IF(H890=0,"0",E890/H890)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>(((L890/60)/60)/24)+DATE(1970,1,1)</f>
        <v>42836.208333333328</v>
      </c>
      <c r="O890" s="10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>
        <f>LEFT(R890, FIND("/", R890) - 1)</f>
        <v>theater</v>
      </c>
      <c r="T890" t="str">
        <f>RIGHT(R890, LEN(R890) - FIND("/", R890))</f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>(E891/D891)*100</f>
        <v>169.78571428571431</v>
      </c>
      <c r="G891" t="s">
        <v>20</v>
      </c>
      <c r="H891">
        <v>122</v>
      </c>
      <c r="I891" s="7">
        <f>IF(H891=0,"0",E891/H891)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>(((L891/60)/60)/24)+DATE(1970,1,1)</f>
        <v>41710.208333333336</v>
      </c>
      <c r="O891" s="10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>
        <f>LEFT(R891, FIND("/", R891) - 1)</f>
        <v>music</v>
      </c>
      <c r="T891" t="str">
        <f>RIGHT(R891, LEN(R891) - FIND("/", R891))</f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>(E892/D892)*100</f>
        <v>115.95907738095239</v>
      </c>
      <c r="G892" t="s">
        <v>20</v>
      </c>
      <c r="H892">
        <v>1470</v>
      </c>
      <c r="I892" s="7">
        <f>IF(H892=0,"0",E892/H892)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>(((L892/60)/60)/24)+DATE(1970,1,1)</f>
        <v>43640.208333333328</v>
      </c>
      <c r="O892" s="10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>
        <f>LEFT(R892, FIND("/", R892) - 1)</f>
        <v>music</v>
      </c>
      <c r="T892" t="str">
        <f>RIGHT(R892, LEN(R892) - FIND("/", R892))</f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>(E893/D893)*100</f>
        <v>258.59999999999997</v>
      </c>
      <c r="G893" t="s">
        <v>20</v>
      </c>
      <c r="H893">
        <v>165</v>
      </c>
      <c r="I893" s="7">
        <f>IF(H893=0,"0",E893/H893)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>(((L893/60)/60)/24)+DATE(1970,1,1)</f>
        <v>40880.25</v>
      </c>
      <c r="O893" s="10">
        <f>(((M893/60)/60)/24)+DATE(1970,1,1)</f>
        <v>40924.25</v>
      </c>
      <c r="P893" t="b">
        <v>0</v>
      </c>
      <c r="Q893" t="b">
        <v>0</v>
      </c>
      <c r="R893" t="s">
        <v>42</v>
      </c>
      <c r="S893" t="str">
        <f>LEFT(R893, FIND("/", R893) - 1)</f>
        <v>film &amp; video</v>
      </c>
      <c r="T893" t="str">
        <f>RIGHT(R893, LEN(R893) - FIND("/", R893))</f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>(E894/D894)*100</f>
        <v>230.58333333333331</v>
      </c>
      <c r="G894" t="s">
        <v>20</v>
      </c>
      <c r="H894">
        <v>182</v>
      </c>
      <c r="I894" s="7">
        <f>IF(H894=0,"0",E894/H894)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>(((L894/60)/60)/24)+DATE(1970,1,1)</f>
        <v>40319.208333333336</v>
      </c>
      <c r="O894" s="10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>
        <f>LEFT(R894, FIND("/", R894) - 1)</f>
        <v>publishing</v>
      </c>
      <c r="T894" t="str">
        <f>RIGHT(R894, LEN(R894) - FIND("/", R894))</f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>(E895/D895)*100</f>
        <v>128.21428571428572</v>
      </c>
      <c r="G895" t="s">
        <v>20</v>
      </c>
      <c r="H895">
        <v>199</v>
      </c>
      <c r="I895" s="7">
        <f>IF(H895=0,"0",E895/H895)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>(((L895/60)/60)/24)+DATE(1970,1,1)</f>
        <v>42170.208333333328</v>
      </c>
      <c r="O895" s="10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>
        <f>LEFT(R895, FIND("/", R895) - 1)</f>
        <v>film &amp; video</v>
      </c>
      <c r="T895" t="str">
        <f>RIGHT(R895, LEN(R895) - FIND("/", R895))</f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>(E896/D896)*100</f>
        <v>188.70588235294116</v>
      </c>
      <c r="G896" t="s">
        <v>20</v>
      </c>
      <c r="H896">
        <v>56</v>
      </c>
      <c r="I896" s="7">
        <f>IF(H896=0,"0",E896/H896)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>(((L896/60)/60)/24)+DATE(1970,1,1)</f>
        <v>41466.208333333336</v>
      </c>
      <c r="O896" s="10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>
        <f>LEFT(R896, FIND("/", R896) - 1)</f>
        <v>film &amp; video</v>
      </c>
      <c r="T896" t="str">
        <f>RIGHT(R896, LEN(R896) - FIND("/", R896))</f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>(E897/D897)*100</f>
        <v>6.9511889862327907</v>
      </c>
      <c r="G897" t="s">
        <v>14</v>
      </c>
      <c r="H897">
        <v>107</v>
      </c>
      <c r="I897" s="7">
        <f>IF(H897=0,"0",E897/H897)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>(((L897/60)/60)/24)+DATE(1970,1,1)</f>
        <v>43134.25</v>
      </c>
      <c r="O897" s="10">
        <f>(((M897/60)/60)/24)+DATE(1970,1,1)</f>
        <v>43143.25</v>
      </c>
      <c r="P897" t="b">
        <v>0</v>
      </c>
      <c r="Q897" t="b">
        <v>0</v>
      </c>
      <c r="R897" t="s">
        <v>33</v>
      </c>
      <c r="S897" t="str">
        <f>LEFT(R897, FIND("/", R897) - 1)</f>
        <v>theater</v>
      </c>
      <c r="T897" t="str">
        <f>RIGHT(R897, LEN(R897) - FIND("/", R897))</f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>(E898/D898)*100</f>
        <v>774.43434343434342</v>
      </c>
      <c r="G898" t="s">
        <v>20</v>
      </c>
      <c r="H898">
        <v>1460</v>
      </c>
      <c r="I898" s="7">
        <f>IF(H898=0,"0",E898/H898)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>(((L898/60)/60)/24)+DATE(1970,1,1)</f>
        <v>40738.208333333336</v>
      </c>
      <c r="O898" s="10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>
        <f>LEFT(R898, FIND("/", R898) - 1)</f>
        <v>food</v>
      </c>
      <c r="T898" t="str">
        <f>RIGHT(R898, LEN(R898) - FIND("/", R898))</f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>(E899/D899)*100</f>
        <v>27.693181818181817</v>
      </c>
      <c r="G899" t="s">
        <v>14</v>
      </c>
      <c r="H899">
        <v>27</v>
      </c>
      <c r="I899" s="7">
        <f>IF(H899=0,"0",E899/H899)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>(((L899/60)/60)/24)+DATE(1970,1,1)</f>
        <v>43583.208333333328</v>
      </c>
      <c r="O899" s="10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>LEFT(R899, FIND("/", R899) - 1)</f>
        <v>theater</v>
      </c>
      <c r="T899" t="str">
        <f>RIGHT(R899, LEN(R899) - FIND("/", 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>(E900/D900)*100</f>
        <v>52.479620323841424</v>
      </c>
      <c r="G900" t="s">
        <v>14</v>
      </c>
      <c r="H900">
        <v>1221</v>
      </c>
      <c r="I900" s="7">
        <f>IF(H900=0,"0",E900/H900)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>(((L900/60)/60)/24)+DATE(1970,1,1)</f>
        <v>43815.25</v>
      </c>
      <c r="O900" s="10">
        <f>(((M900/60)/60)/24)+DATE(1970,1,1)</f>
        <v>43821.25</v>
      </c>
      <c r="P900" t="b">
        <v>0</v>
      </c>
      <c r="Q900" t="b">
        <v>0</v>
      </c>
      <c r="R900" t="s">
        <v>42</v>
      </c>
      <c r="S900" t="str">
        <f>LEFT(R900, FIND("/", R900) - 1)</f>
        <v>film &amp; video</v>
      </c>
      <c r="T900" t="str">
        <f>RIGHT(R900, LEN(R900) - FIND("/", R900))</f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>(E901/D901)*100</f>
        <v>407.09677419354841</v>
      </c>
      <c r="G901" t="s">
        <v>20</v>
      </c>
      <c r="H901">
        <v>123</v>
      </c>
      <c r="I901" s="7">
        <f>IF(H901=0,"0",E901/H901)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>(((L901/60)/60)/24)+DATE(1970,1,1)</f>
        <v>41554.208333333336</v>
      </c>
      <c r="O901" s="10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>
        <f>LEFT(R901, FIND("/", R901) - 1)</f>
        <v>music</v>
      </c>
      <c r="T901" t="str">
        <f>RIGHT(R901, LEN(R901) - FIND("/", R901))</f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>(E902/D902)*100</f>
        <v>2</v>
      </c>
      <c r="G902" t="s">
        <v>14</v>
      </c>
      <c r="H902">
        <v>1</v>
      </c>
      <c r="I902" s="7">
        <f>IF(H902=0,"0",E902/H902)</f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>(((L902/60)/60)/24)+DATE(1970,1,1)</f>
        <v>41901.208333333336</v>
      </c>
      <c r="O902" s="10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>
        <f>LEFT(R902, FIND("/", R902) - 1)</f>
        <v>technology</v>
      </c>
      <c r="T902" t="str">
        <f>RIGHT(R902, LEN(R902) - FIND("/", R902))</f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>(E903/D903)*100</f>
        <v>156.17857142857144</v>
      </c>
      <c r="G903" t="s">
        <v>20</v>
      </c>
      <c r="H903">
        <v>159</v>
      </c>
      <c r="I903" s="7">
        <f>IF(H903=0,"0",E903/H903)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>(((L903/60)/60)/24)+DATE(1970,1,1)</f>
        <v>43298.208333333328</v>
      </c>
      <c r="O903" s="10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>
        <f>LEFT(R903, FIND("/", R903) - 1)</f>
        <v>music</v>
      </c>
      <c r="T903" t="str">
        <f>RIGHT(R903, LEN(R903) - FIND("/", R903))</f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>(E904/D904)*100</f>
        <v>252.42857142857144</v>
      </c>
      <c r="G904" t="s">
        <v>20</v>
      </c>
      <c r="H904">
        <v>110</v>
      </c>
      <c r="I904" s="7">
        <f>IF(H904=0,"0",E904/H904)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>(((L904/60)/60)/24)+DATE(1970,1,1)</f>
        <v>42399.25</v>
      </c>
      <c r="O904" s="10">
        <f>(((M904/60)/60)/24)+DATE(1970,1,1)</f>
        <v>42441.25</v>
      </c>
      <c r="P904" t="b">
        <v>0</v>
      </c>
      <c r="Q904" t="b">
        <v>0</v>
      </c>
      <c r="R904" t="s">
        <v>28</v>
      </c>
      <c r="S904" t="str">
        <f>LEFT(R904, FIND("/", R904) - 1)</f>
        <v>technology</v>
      </c>
      <c r="T904" t="str">
        <f>RIGHT(R904, LEN(R904) - FIND("/", R904))</f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>(E905/D905)*100</f>
        <v>1.729268292682927</v>
      </c>
      <c r="G905" t="s">
        <v>47</v>
      </c>
      <c r="H905">
        <v>14</v>
      </c>
      <c r="I905" s="7">
        <f>IF(H905=0,"0",E905/H905)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>(((L905/60)/60)/24)+DATE(1970,1,1)</f>
        <v>41034.208333333336</v>
      </c>
      <c r="O905" s="10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>
        <f>LEFT(R905, FIND("/", R905) - 1)</f>
        <v>publishing</v>
      </c>
      <c r="T905" t="str">
        <f>RIGHT(R905, LEN(R905) - FIND("/", R905))</f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>(E906/D906)*100</f>
        <v>12.230769230769232</v>
      </c>
      <c r="G906" t="s">
        <v>14</v>
      </c>
      <c r="H906">
        <v>16</v>
      </c>
      <c r="I906" s="7">
        <f>IF(H906=0,"0",E906/H906)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>(((L906/60)/60)/24)+DATE(1970,1,1)</f>
        <v>41186.208333333336</v>
      </c>
      <c r="O906" s="10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>
        <f>LEFT(R906, FIND("/", R906) - 1)</f>
        <v>publishing</v>
      </c>
      <c r="T906" t="str">
        <f>RIGHT(R906, LEN(R906) - FIND("/", R906))</f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>(E907/D907)*100</f>
        <v>163.98734177215189</v>
      </c>
      <c r="G907" t="s">
        <v>20</v>
      </c>
      <c r="H907">
        <v>236</v>
      </c>
      <c r="I907" s="7">
        <f>IF(H907=0,"0",E907/H907)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>(((L907/60)/60)/24)+DATE(1970,1,1)</f>
        <v>41536.208333333336</v>
      </c>
      <c r="O907" s="10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>
        <f>LEFT(R907, FIND("/", R907) - 1)</f>
        <v>theater</v>
      </c>
      <c r="T907" t="str">
        <f>RIGHT(R907, LEN(R907) - FIND("/", R907))</f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>(E908/D908)*100</f>
        <v>162.98181818181817</v>
      </c>
      <c r="G908" t="s">
        <v>20</v>
      </c>
      <c r="H908">
        <v>191</v>
      </c>
      <c r="I908" s="7">
        <f>IF(H908=0,"0",E908/H908)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>(((L908/60)/60)/24)+DATE(1970,1,1)</f>
        <v>42868.208333333328</v>
      </c>
      <c r="O908" s="10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>
        <f>LEFT(R908, FIND("/", R908) - 1)</f>
        <v>film &amp; video</v>
      </c>
      <c r="T908" t="str">
        <f>RIGHT(R908, LEN(R908) - FIND("/", R908))</f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>(E909/D909)*100</f>
        <v>20.252747252747252</v>
      </c>
      <c r="G909" t="s">
        <v>14</v>
      </c>
      <c r="H909">
        <v>41</v>
      </c>
      <c r="I909" s="7">
        <f>IF(H909=0,"0",E909/H909)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>(((L909/60)/60)/24)+DATE(1970,1,1)</f>
        <v>40660.208333333336</v>
      </c>
      <c r="O909" s="10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>
        <f>LEFT(R909, FIND("/", R909) - 1)</f>
        <v>theater</v>
      </c>
      <c r="T909" t="str">
        <f>RIGHT(R909, LEN(R909) - FIND("/", R909))</f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>(E910/D910)*100</f>
        <v>319.24083769633506</v>
      </c>
      <c r="G910" t="s">
        <v>20</v>
      </c>
      <c r="H910">
        <v>3934</v>
      </c>
      <c r="I910" s="7">
        <f>IF(H910=0,"0",E910/H910)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>(((L910/60)/60)/24)+DATE(1970,1,1)</f>
        <v>41031.208333333336</v>
      </c>
      <c r="O910" s="10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>
        <f>LEFT(R910, FIND("/", R910) - 1)</f>
        <v>games</v>
      </c>
      <c r="T910" t="str">
        <f>RIGHT(R910, LEN(R910) - FIND("/", R910))</f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>(E911/D911)*100</f>
        <v>478.94444444444446</v>
      </c>
      <c r="G911" t="s">
        <v>20</v>
      </c>
      <c r="H911">
        <v>80</v>
      </c>
      <c r="I911" s="7">
        <f>IF(H911=0,"0",E911/H911)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>(((L911/60)/60)/24)+DATE(1970,1,1)</f>
        <v>43255.208333333328</v>
      </c>
      <c r="O911" s="10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>
        <f>LEFT(R911, FIND("/", R911) - 1)</f>
        <v>theater</v>
      </c>
      <c r="T911" t="str">
        <f>RIGHT(R911, LEN(R911) - FIND("/", R911))</f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(E912/D912)*100</f>
        <v>19.556634304207122</v>
      </c>
      <c r="G912" t="s">
        <v>74</v>
      </c>
      <c r="H912">
        <v>296</v>
      </c>
      <c r="I912" s="7">
        <f>IF(H912=0,"0",E912/H912)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>(((L912/60)/60)/24)+DATE(1970,1,1)</f>
        <v>42026.25</v>
      </c>
      <c r="O912" s="10">
        <f>(((M912/60)/60)/24)+DATE(1970,1,1)</f>
        <v>42027.25</v>
      </c>
      <c r="P912" t="b">
        <v>0</v>
      </c>
      <c r="Q912" t="b">
        <v>0</v>
      </c>
      <c r="R912" t="s">
        <v>33</v>
      </c>
      <c r="S912" t="str">
        <f>LEFT(R912, FIND("/", R912) - 1)</f>
        <v>theater</v>
      </c>
      <c r="T912" t="str">
        <f>RIGHT(R912, LEN(R912) - FIND("/", R912))</f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>(E913/D913)*100</f>
        <v>198.94827586206895</v>
      </c>
      <c r="G913" t="s">
        <v>20</v>
      </c>
      <c r="H913">
        <v>462</v>
      </c>
      <c r="I913" s="7">
        <f>IF(H913=0,"0",E913/H913)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>(((L913/60)/60)/24)+DATE(1970,1,1)</f>
        <v>43717.208333333328</v>
      </c>
      <c r="O913" s="10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>
        <f>LEFT(R913, FIND("/", R913) - 1)</f>
        <v>technology</v>
      </c>
      <c r="T913" t="str">
        <f>RIGHT(R913, LEN(R913) - FIND("/", R913))</f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>(E914/D914)*100</f>
        <v>795</v>
      </c>
      <c r="G914" t="s">
        <v>20</v>
      </c>
      <c r="H914">
        <v>179</v>
      </c>
      <c r="I914" s="7">
        <f>IF(H914=0,"0",E914/H914)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>(((L914/60)/60)/24)+DATE(1970,1,1)</f>
        <v>41157.208333333336</v>
      </c>
      <c r="O914" s="10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>
        <f>LEFT(R914, FIND("/", R914) - 1)</f>
        <v>film &amp; video</v>
      </c>
      <c r="T914" t="str">
        <f>RIGHT(R914, LEN(R914) - FIND("/", R914))</f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>(E915/D915)*100</f>
        <v>50.621082621082621</v>
      </c>
      <c r="G915" t="s">
        <v>14</v>
      </c>
      <c r="H915">
        <v>523</v>
      </c>
      <c r="I915" s="7">
        <f>IF(H915=0,"0",E915/H915)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>(((L915/60)/60)/24)+DATE(1970,1,1)</f>
        <v>43597.208333333328</v>
      </c>
      <c r="O915" s="10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>
        <f>LEFT(R915, FIND("/", R915) - 1)</f>
        <v>film &amp; video</v>
      </c>
      <c r="T915" t="str">
        <f>RIGHT(R915, LEN(R915) - FIND("/", R915))</f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>(E916/D916)*100</f>
        <v>57.4375</v>
      </c>
      <c r="G916" t="s">
        <v>14</v>
      </c>
      <c r="H916">
        <v>141</v>
      </c>
      <c r="I916" s="7">
        <f>IF(H916=0,"0",E916/H916)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>(((L916/60)/60)/24)+DATE(1970,1,1)</f>
        <v>41490.208333333336</v>
      </c>
      <c r="O916" s="10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>
        <f>LEFT(R916, FIND("/", R916) - 1)</f>
        <v>theater</v>
      </c>
      <c r="T916" t="str">
        <f>RIGHT(R916, LEN(R916) - FIND("/", R916))</f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>(E917/D917)*100</f>
        <v>155.62827640984909</v>
      </c>
      <c r="G917" t="s">
        <v>20</v>
      </c>
      <c r="H917">
        <v>1866</v>
      </c>
      <c r="I917" s="7">
        <f>IF(H917=0,"0",E917/H917)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>(((L917/60)/60)/24)+DATE(1970,1,1)</f>
        <v>42976.208333333328</v>
      </c>
      <c r="O917" s="10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>
        <f>LEFT(R917, FIND("/", R917) - 1)</f>
        <v>film &amp; video</v>
      </c>
      <c r="T917" t="str">
        <f>RIGHT(R917, LEN(R917) - FIND("/", R917))</f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>(E918/D918)*100</f>
        <v>36.297297297297298</v>
      </c>
      <c r="G918" t="s">
        <v>14</v>
      </c>
      <c r="H918">
        <v>52</v>
      </c>
      <c r="I918" s="7">
        <f>IF(H918=0,"0",E918/H918)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>(((L918/60)/60)/24)+DATE(1970,1,1)</f>
        <v>41991.25</v>
      </c>
      <c r="O918" s="10">
        <f>(((M918/60)/60)/24)+DATE(1970,1,1)</f>
        <v>42000.25</v>
      </c>
      <c r="P918" t="b">
        <v>0</v>
      </c>
      <c r="Q918" t="b">
        <v>0</v>
      </c>
      <c r="R918" t="s">
        <v>122</v>
      </c>
      <c r="S918" t="str">
        <f>LEFT(R918, FIND("/", R918) - 1)</f>
        <v>photography</v>
      </c>
      <c r="T918" t="str">
        <f>RIGHT(R918, LEN(R918) - FIND("/", R918))</f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>(E919/D919)*100</f>
        <v>58.25</v>
      </c>
      <c r="G919" t="s">
        <v>47</v>
      </c>
      <c r="H919">
        <v>27</v>
      </c>
      <c r="I919" s="7">
        <f>IF(H919=0,"0",E919/H919)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>(((L919/60)/60)/24)+DATE(1970,1,1)</f>
        <v>40722.208333333336</v>
      </c>
      <c r="O919" s="10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>
        <f>LEFT(R919, FIND("/", R919) - 1)</f>
        <v>film &amp; video</v>
      </c>
      <c r="T919" t="str">
        <f>RIGHT(R919, LEN(R919) - FIND("/", R919))</f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>(E920/D920)*100</f>
        <v>237.39473684210526</v>
      </c>
      <c r="G920" t="s">
        <v>20</v>
      </c>
      <c r="H920">
        <v>156</v>
      </c>
      <c r="I920" s="7">
        <f>IF(H920=0,"0",E920/H920)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>(((L920/60)/60)/24)+DATE(1970,1,1)</f>
        <v>41117.208333333336</v>
      </c>
      <c r="O920" s="10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>
        <f>LEFT(R920, FIND("/", R920) - 1)</f>
        <v>publishing</v>
      </c>
      <c r="T920" t="str">
        <f>RIGHT(R920, LEN(R920) - FIND("/", R920))</f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>(E921/D921)*100</f>
        <v>58.75</v>
      </c>
      <c r="G921" t="s">
        <v>14</v>
      </c>
      <c r="H921">
        <v>225</v>
      </c>
      <c r="I921" s="7">
        <f>IF(H921=0,"0",E921/H921)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>(((L921/60)/60)/24)+DATE(1970,1,1)</f>
        <v>43022.208333333328</v>
      </c>
      <c r="O921" s="10">
        <f>(((M921/60)/60)/24)+DATE(1970,1,1)</f>
        <v>43054.25</v>
      </c>
      <c r="P921" t="b">
        <v>0</v>
      </c>
      <c r="Q921" t="b">
        <v>1</v>
      </c>
      <c r="R921" t="s">
        <v>33</v>
      </c>
      <c r="S921" t="str">
        <f>LEFT(R921, FIND("/", R921) - 1)</f>
        <v>theater</v>
      </c>
      <c r="T921" t="str">
        <f>RIGHT(R921, LEN(R921) - FIND("/", R921))</f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>(E922/D922)*100</f>
        <v>182.56603773584905</v>
      </c>
      <c r="G922" t="s">
        <v>20</v>
      </c>
      <c r="H922">
        <v>255</v>
      </c>
      <c r="I922" s="7">
        <f>IF(H922=0,"0",E922/H922)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>(((L922/60)/60)/24)+DATE(1970,1,1)</f>
        <v>43503.25</v>
      </c>
      <c r="O922" s="10">
        <f>(((M922/60)/60)/24)+DATE(1970,1,1)</f>
        <v>43523.25</v>
      </c>
      <c r="P922" t="b">
        <v>1</v>
      </c>
      <c r="Q922" t="b">
        <v>0</v>
      </c>
      <c r="R922" t="s">
        <v>71</v>
      </c>
      <c r="S922" t="str">
        <f>LEFT(R922, FIND("/", R922) - 1)</f>
        <v>film &amp; video</v>
      </c>
      <c r="T922" t="str">
        <f>RIGHT(R922, LEN(R922) - FIND("/", R922))</f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>(E923/D923)*100</f>
        <v>0.75436408977556113</v>
      </c>
      <c r="G923" t="s">
        <v>14</v>
      </c>
      <c r="H923">
        <v>38</v>
      </c>
      <c r="I923" s="7">
        <f>IF(H923=0,"0",E923/H923)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>(((L923/60)/60)/24)+DATE(1970,1,1)</f>
        <v>40951.25</v>
      </c>
      <c r="O923" s="10">
        <f>(((M923/60)/60)/24)+DATE(1970,1,1)</f>
        <v>40965.25</v>
      </c>
      <c r="P923" t="b">
        <v>0</v>
      </c>
      <c r="Q923" t="b">
        <v>0</v>
      </c>
      <c r="R923" t="s">
        <v>28</v>
      </c>
      <c r="S923" t="str">
        <f>LEFT(R923, FIND("/", R923) - 1)</f>
        <v>technology</v>
      </c>
      <c r="T923" t="str">
        <f>RIGHT(R923, LEN(R923) - FIND("/", R923))</f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>(E924/D924)*100</f>
        <v>175.95330739299609</v>
      </c>
      <c r="G924" t="s">
        <v>20</v>
      </c>
      <c r="H924">
        <v>2261</v>
      </c>
      <c r="I924" s="7">
        <f>IF(H924=0,"0",E924/H924)</f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>(((L924/60)/60)/24)+DATE(1970,1,1)</f>
        <v>43443.25</v>
      </c>
      <c r="O924" s="10">
        <f>(((M924/60)/60)/24)+DATE(1970,1,1)</f>
        <v>43452.25</v>
      </c>
      <c r="P924" t="b">
        <v>0</v>
      </c>
      <c r="Q924" t="b">
        <v>1</v>
      </c>
      <c r="R924" t="s">
        <v>319</v>
      </c>
      <c r="S924" t="str">
        <f>LEFT(R924, FIND("/", R924) - 1)</f>
        <v>music</v>
      </c>
      <c r="T924" t="str">
        <f>RIGHT(R924, LEN(R924) - FIND("/", R924))</f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>(E925/D925)*100</f>
        <v>237.88235294117646</v>
      </c>
      <c r="G925" t="s">
        <v>20</v>
      </c>
      <c r="H925">
        <v>40</v>
      </c>
      <c r="I925" s="7">
        <f>IF(H925=0,"0",E925/H925)</f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>(((L925/60)/60)/24)+DATE(1970,1,1)</f>
        <v>40373.208333333336</v>
      </c>
      <c r="O925" s="10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>
        <f>LEFT(R925, FIND("/", R925) - 1)</f>
        <v>theater</v>
      </c>
      <c r="T925" t="str">
        <f>RIGHT(R925, LEN(R925) - FIND("/", R925))</f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>(E926/D926)*100</f>
        <v>488.05076142131981</v>
      </c>
      <c r="G926" t="s">
        <v>20</v>
      </c>
      <c r="H926">
        <v>2289</v>
      </c>
      <c r="I926" s="7">
        <f>IF(H926=0,"0",E926/H926)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>(((L926/60)/60)/24)+DATE(1970,1,1)</f>
        <v>43769.208333333328</v>
      </c>
      <c r="O926" s="10">
        <f>(((M926/60)/60)/24)+DATE(1970,1,1)</f>
        <v>43780.25</v>
      </c>
      <c r="P926" t="b">
        <v>0</v>
      </c>
      <c r="Q926" t="b">
        <v>0</v>
      </c>
      <c r="R926" t="s">
        <v>33</v>
      </c>
      <c r="S926" t="str">
        <f>LEFT(R926, FIND("/", R926) - 1)</f>
        <v>theater</v>
      </c>
      <c r="T926" t="str">
        <f>RIGHT(R926, LEN(R926) - FIND("/", R926))</f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>(E927/D927)*100</f>
        <v>224.06666666666669</v>
      </c>
      <c r="G927" t="s">
        <v>20</v>
      </c>
      <c r="H927">
        <v>65</v>
      </c>
      <c r="I927" s="7">
        <f>IF(H927=0,"0",E927/H927)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>(((L927/60)/60)/24)+DATE(1970,1,1)</f>
        <v>43000.208333333328</v>
      </c>
      <c r="O927" s="10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>
        <f>LEFT(R927, FIND("/", R927) - 1)</f>
        <v>theater</v>
      </c>
      <c r="T927" t="str">
        <f>RIGHT(R927, LEN(R927) - FIND("/", R927))</f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>(E928/D928)*100</f>
        <v>18.126436781609197</v>
      </c>
      <c r="G928" t="s">
        <v>14</v>
      </c>
      <c r="H928">
        <v>15</v>
      </c>
      <c r="I928" s="7">
        <f>IF(H928=0,"0",E928/H928)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>(((L928/60)/60)/24)+DATE(1970,1,1)</f>
        <v>42502.208333333328</v>
      </c>
      <c r="O928" s="10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>
        <f>LEFT(R928, FIND("/", R928) - 1)</f>
        <v>food</v>
      </c>
      <c r="T928" t="str">
        <f>RIGHT(R928, LEN(R928) - FIND("/", R928))</f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>(E929/D929)*100</f>
        <v>45.847222222222221</v>
      </c>
      <c r="G929" t="s">
        <v>14</v>
      </c>
      <c r="H929">
        <v>37</v>
      </c>
      <c r="I929" s="7">
        <f>IF(H929=0,"0",E929/H929)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>(((L929/60)/60)/24)+DATE(1970,1,1)</f>
        <v>41102.208333333336</v>
      </c>
      <c r="O929" s="10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>
        <f>LEFT(R929, FIND("/", R929) - 1)</f>
        <v>theater</v>
      </c>
      <c r="T929" t="str">
        <f>RIGHT(R929, LEN(R929) - FIND("/", R929))</f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(E930/D930)*100</f>
        <v>117.31541218637993</v>
      </c>
      <c r="G930" t="s">
        <v>20</v>
      </c>
      <c r="H930">
        <v>3777</v>
      </c>
      <c r="I930" s="7">
        <f>IF(H930=0,"0",E930/H930)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>(((L930/60)/60)/24)+DATE(1970,1,1)</f>
        <v>41637.25</v>
      </c>
      <c r="O930" s="10">
        <f>(((M930/60)/60)/24)+DATE(1970,1,1)</f>
        <v>41646.25</v>
      </c>
      <c r="P930" t="b">
        <v>0</v>
      </c>
      <c r="Q930" t="b">
        <v>0</v>
      </c>
      <c r="R930" t="s">
        <v>28</v>
      </c>
      <c r="S930" t="str">
        <f>LEFT(R930, FIND("/", R930) - 1)</f>
        <v>technology</v>
      </c>
      <c r="T930" t="str">
        <f>RIGHT(R930, LEN(R930) - FIND("/", R930))</f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>(E931/D931)*100</f>
        <v>217.30909090909088</v>
      </c>
      <c r="G931" t="s">
        <v>20</v>
      </c>
      <c r="H931">
        <v>184</v>
      </c>
      <c r="I931" s="7">
        <f>IF(H931=0,"0",E931/H931)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>(((L931/60)/60)/24)+DATE(1970,1,1)</f>
        <v>42858.208333333328</v>
      </c>
      <c r="O931" s="10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>
        <f>LEFT(R931, FIND("/", R931) - 1)</f>
        <v>theater</v>
      </c>
      <c r="T931" t="str">
        <f>RIGHT(R931, LEN(R931) - FIND("/", R931))</f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>(E932/D932)*100</f>
        <v>112.28571428571428</v>
      </c>
      <c r="G932" t="s">
        <v>20</v>
      </c>
      <c r="H932">
        <v>85</v>
      </c>
      <c r="I932" s="7">
        <f>IF(H932=0,"0",E932/H932)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>(((L932/60)/60)/24)+DATE(1970,1,1)</f>
        <v>42060.25</v>
      </c>
      <c r="O932" s="10">
        <f>(((M932/60)/60)/24)+DATE(1970,1,1)</f>
        <v>42067.25</v>
      </c>
      <c r="P932" t="b">
        <v>0</v>
      </c>
      <c r="Q932" t="b">
        <v>1</v>
      </c>
      <c r="R932" t="s">
        <v>33</v>
      </c>
      <c r="S932" t="str">
        <f>LEFT(R932, FIND("/", R932) - 1)</f>
        <v>theater</v>
      </c>
      <c r="T932" t="str">
        <f>RIGHT(R932, LEN(R932) - FIND("/", R932))</f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>(E933/D933)*100</f>
        <v>72.51898734177216</v>
      </c>
      <c r="G933" t="s">
        <v>14</v>
      </c>
      <c r="H933">
        <v>112</v>
      </c>
      <c r="I933" s="7">
        <f>IF(H933=0,"0",E933/H933)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>(((L933/60)/60)/24)+DATE(1970,1,1)</f>
        <v>41818.208333333336</v>
      </c>
      <c r="O933" s="10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>
        <f>LEFT(R933, FIND("/", R933) - 1)</f>
        <v>theater</v>
      </c>
      <c r="T933" t="str">
        <f>RIGHT(R933, LEN(R933) - FIND("/", R933))</f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>(E934/D934)*100</f>
        <v>212.30434782608697</v>
      </c>
      <c r="G934" t="s">
        <v>20</v>
      </c>
      <c r="H934">
        <v>144</v>
      </c>
      <c r="I934" s="7">
        <f>IF(H934=0,"0",E934/H934)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>(((L934/60)/60)/24)+DATE(1970,1,1)</f>
        <v>41709.208333333336</v>
      </c>
      <c r="O934" s="10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>
        <f>LEFT(R934, FIND("/", R934) - 1)</f>
        <v>music</v>
      </c>
      <c r="T934" t="str">
        <f>RIGHT(R934, LEN(R934) - FIND("/", R934))</f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>(E935/D935)*100</f>
        <v>239.74657534246577</v>
      </c>
      <c r="G935" t="s">
        <v>20</v>
      </c>
      <c r="H935">
        <v>1902</v>
      </c>
      <c r="I935" s="7">
        <f>IF(H935=0,"0",E935/H935)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>(((L935/60)/60)/24)+DATE(1970,1,1)</f>
        <v>41372.208333333336</v>
      </c>
      <c r="O935" s="10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>
        <f>LEFT(R935, FIND("/", R935) - 1)</f>
        <v>theater</v>
      </c>
      <c r="T935" t="str">
        <f>RIGHT(R935, LEN(R935) - FIND("/", R935))</f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>(E936/D936)*100</f>
        <v>181.93548387096774</v>
      </c>
      <c r="G936" t="s">
        <v>20</v>
      </c>
      <c r="H936">
        <v>105</v>
      </c>
      <c r="I936" s="7">
        <f>IF(H936=0,"0",E936/H936)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>(((L936/60)/60)/24)+DATE(1970,1,1)</f>
        <v>42422.25</v>
      </c>
      <c r="O936" s="10">
        <f>(((M936/60)/60)/24)+DATE(1970,1,1)</f>
        <v>42428.25</v>
      </c>
      <c r="P936" t="b">
        <v>0</v>
      </c>
      <c r="Q936" t="b">
        <v>0</v>
      </c>
      <c r="R936" t="s">
        <v>33</v>
      </c>
      <c r="S936" t="str">
        <f>LEFT(R936, FIND("/", R936) - 1)</f>
        <v>theater</v>
      </c>
      <c r="T936" t="str">
        <f>RIGHT(R936, LEN(R936) - FIND("/", R936))</f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>(E937/D937)*100</f>
        <v>164.13114754098362</v>
      </c>
      <c r="G937" t="s">
        <v>20</v>
      </c>
      <c r="H937">
        <v>132</v>
      </c>
      <c r="I937" s="7">
        <f>IF(H937=0,"0",E937/H937)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>(((L937/60)/60)/24)+DATE(1970,1,1)</f>
        <v>42209.208333333328</v>
      </c>
      <c r="O937" s="10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>
        <f>LEFT(R937, FIND("/", R937) - 1)</f>
        <v>theater</v>
      </c>
      <c r="T937" t="str">
        <f>RIGHT(R937, LEN(R937) - FIND("/", R937))</f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>(E938/D938)*100</f>
        <v>1.6375968992248062</v>
      </c>
      <c r="G938" t="s">
        <v>14</v>
      </c>
      <c r="H938">
        <v>21</v>
      </c>
      <c r="I938" s="7">
        <f>IF(H938=0,"0",E938/H938)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>(((L938/60)/60)/24)+DATE(1970,1,1)</f>
        <v>43668.208333333328</v>
      </c>
      <c r="O938" s="10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>
        <f>LEFT(R938, FIND("/", R938) - 1)</f>
        <v>theater</v>
      </c>
      <c r="T938" t="str">
        <f>RIGHT(R938, LEN(R938) - FIND("/", R938))</f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>(E939/D939)*100</f>
        <v>49.64385964912281</v>
      </c>
      <c r="G939" t="s">
        <v>74</v>
      </c>
      <c r="H939">
        <v>976</v>
      </c>
      <c r="I939" s="7">
        <f>IF(H939=0,"0",E939/H939)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>(((L939/60)/60)/24)+DATE(1970,1,1)</f>
        <v>42334.25</v>
      </c>
      <c r="O939" s="10">
        <f>(((M939/60)/60)/24)+DATE(1970,1,1)</f>
        <v>42343.25</v>
      </c>
      <c r="P939" t="b">
        <v>0</v>
      </c>
      <c r="Q939" t="b">
        <v>0</v>
      </c>
      <c r="R939" t="s">
        <v>42</v>
      </c>
      <c r="S939" t="str">
        <f>LEFT(R939, FIND("/", R939) - 1)</f>
        <v>film &amp; video</v>
      </c>
      <c r="T939" t="str">
        <f>RIGHT(R939, LEN(R939) - FIND("/", R939))</f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>(E940/D940)*100</f>
        <v>109.70652173913042</v>
      </c>
      <c r="G940" t="s">
        <v>20</v>
      </c>
      <c r="H940">
        <v>96</v>
      </c>
      <c r="I940" s="7">
        <f>IF(H940=0,"0",E940/H940)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>(((L940/60)/60)/24)+DATE(1970,1,1)</f>
        <v>43263.208333333328</v>
      </c>
      <c r="O940" s="10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>
        <f>LEFT(R940, FIND("/", R940) - 1)</f>
        <v>publishing</v>
      </c>
      <c r="T940" t="str">
        <f>RIGHT(R940, LEN(R940) - FIND("/", R940))</f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>(E941/D941)*100</f>
        <v>49.217948717948715</v>
      </c>
      <c r="G941" t="s">
        <v>14</v>
      </c>
      <c r="H941">
        <v>67</v>
      </c>
      <c r="I941" s="7">
        <f>IF(H941=0,"0",E941/H941)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>(((L941/60)/60)/24)+DATE(1970,1,1)</f>
        <v>40670.208333333336</v>
      </c>
      <c r="O941" s="10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>
        <f>LEFT(R941, FIND("/", R941) - 1)</f>
        <v>games</v>
      </c>
      <c r="T941" t="str">
        <f>RIGHT(R941, LEN(R941) - FIND("/", R941))</f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>(E942/D942)*100</f>
        <v>62.232323232323225</v>
      </c>
      <c r="G942" t="s">
        <v>47</v>
      </c>
      <c r="H942">
        <v>66</v>
      </c>
      <c r="I942" s="7">
        <f>IF(H942=0,"0",E942/H942)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>(((L942/60)/60)/24)+DATE(1970,1,1)</f>
        <v>41244.25</v>
      </c>
      <c r="O942" s="10">
        <f>(((M942/60)/60)/24)+DATE(1970,1,1)</f>
        <v>41266.25</v>
      </c>
      <c r="P942" t="b">
        <v>0</v>
      </c>
      <c r="Q942" t="b">
        <v>0</v>
      </c>
      <c r="R942" t="s">
        <v>28</v>
      </c>
      <c r="S942" t="str">
        <f>LEFT(R942, FIND("/", R942) - 1)</f>
        <v>technology</v>
      </c>
      <c r="T942" t="str">
        <f>RIGHT(R942, LEN(R942) - FIND("/", R942))</f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>(E943/D943)*100</f>
        <v>13.05813953488372</v>
      </c>
      <c r="G943" t="s">
        <v>14</v>
      </c>
      <c r="H943">
        <v>78</v>
      </c>
      <c r="I943" s="7">
        <f>IF(H943=0,"0",E943/H943)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>(((L943/60)/60)/24)+DATE(1970,1,1)</f>
        <v>40552.25</v>
      </c>
      <c r="O943" s="10">
        <f>(((M943/60)/60)/24)+DATE(1970,1,1)</f>
        <v>40587.25</v>
      </c>
      <c r="P943" t="b">
        <v>1</v>
      </c>
      <c r="Q943" t="b">
        <v>0</v>
      </c>
      <c r="R943" t="s">
        <v>33</v>
      </c>
      <c r="S943" t="str">
        <f>LEFT(R943, FIND("/", R943) - 1)</f>
        <v>theater</v>
      </c>
      <c r="T943" t="str">
        <f>RIGHT(R943, LEN(R943) - FIND("/", R943))</f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>(E944/D944)*100</f>
        <v>64.635416666666671</v>
      </c>
      <c r="G944" t="s">
        <v>14</v>
      </c>
      <c r="H944">
        <v>67</v>
      </c>
      <c r="I944" s="7">
        <f>IF(H944=0,"0",E944/H944)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>(((L944/60)/60)/24)+DATE(1970,1,1)</f>
        <v>40568.25</v>
      </c>
      <c r="O944" s="10">
        <f>(((M944/60)/60)/24)+DATE(1970,1,1)</f>
        <v>40571.25</v>
      </c>
      <c r="P944" t="b">
        <v>0</v>
      </c>
      <c r="Q944" t="b">
        <v>0</v>
      </c>
      <c r="R944" t="s">
        <v>33</v>
      </c>
      <c r="S944" t="str">
        <f>LEFT(R944, FIND("/", R944) - 1)</f>
        <v>theater</v>
      </c>
      <c r="T944" t="str">
        <f>RIGHT(R944, LEN(R944) - FIND("/", R944))</f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>(E945/D945)*100</f>
        <v>159.58666666666667</v>
      </c>
      <c r="G945" t="s">
        <v>20</v>
      </c>
      <c r="H945">
        <v>114</v>
      </c>
      <c r="I945" s="7">
        <f>IF(H945=0,"0",E945/H945)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>(((L945/60)/60)/24)+DATE(1970,1,1)</f>
        <v>41906.208333333336</v>
      </c>
      <c r="O945" s="10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>
        <f>LEFT(R945, FIND("/", R945) - 1)</f>
        <v>food</v>
      </c>
      <c r="T945" t="str">
        <f>RIGHT(R945, LEN(R945) - FIND("/", R945))</f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>(E946/D946)*100</f>
        <v>81.42</v>
      </c>
      <c r="G946" t="s">
        <v>14</v>
      </c>
      <c r="H946">
        <v>263</v>
      </c>
      <c r="I946" s="7">
        <f>IF(H946=0,"0",E946/H946)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>(((L946/60)/60)/24)+DATE(1970,1,1)</f>
        <v>42776.25</v>
      </c>
      <c r="O946" s="10">
        <f>(((M946/60)/60)/24)+DATE(1970,1,1)</f>
        <v>42795.25</v>
      </c>
      <c r="P946" t="b">
        <v>0</v>
      </c>
      <c r="Q946" t="b">
        <v>0</v>
      </c>
      <c r="R946" t="s">
        <v>122</v>
      </c>
      <c r="S946" t="str">
        <f>LEFT(R946, FIND("/", R946) - 1)</f>
        <v>photography</v>
      </c>
      <c r="T946" t="str">
        <f>RIGHT(R946, LEN(R946) - FIND("/", R946))</f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(E947/D947)*100</f>
        <v>32.444767441860463</v>
      </c>
      <c r="G947" t="s">
        <v>14</v>
      </c>
      <c r="H947">
        <v>1691</v>
      </c>
      <c r="I947" s="7">
        <f>IF(H947=0,"0",E947/H947)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>(((L947/60)/60)/24)+DATE(1970,1,1)</f>
        <v>41004.208333333336</v>
      </c>
      <c r="O947" s="10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>
        <f>LEFT(R947, FIND("/", R947) - 1)</f>
        <v>photography</v>
      </c>
      <c r="T947" t="str">
        <f>RIGHT(R947, LEN(R947) - FIND("/", R947))</f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>(E948/D948)*100</f>
        <v>9.9141184124918666</v>
      </c>
      <c r="G948" t="s">
        <v>14</v>
      </c>
      <c r="H948">
        <v>181</v>
      </c>
      <c r="I948" s="7">
        <f>IF(H948=0,"0",E948/H948)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>(((L948/60)/60)/24)+DATE(1970,1,1)</f>
        <v>40710.208333333336</v>
      </c>
      <c r="O948" s="10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>
        <f>LEFT(R948, FIND("/", R948) - 1)</f>
        <v>theater</v>
      </c>
      <c r="T948" t="str">
        <f>RIGHT(R948, LEN(R948) - FIND("/", R948))</f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>(E949/D949)*100</f>
        <v>26.694444444444443</v>
      </c>
      <c r="G949" t="s">
        <v>14</v>
      </c>
      <c r="H949">
        <v>13</v>
      </c>
      <c r="I949" s="7">
        <f>IF(H949=0,"0",E949/H949)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>(((L949/60)/60)/24)+DATE(1970,1,1)</f>
        <v>41908.208333333336</v>
      </c>
      <c r="O949" s="10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>
        <f>LEFT(R949, FIND("/", R949) - 1)</f>
        <v>theater</v>
      </c>
      <c r="T949" t="str">
        <f>RIGHT(R949, LEN(R949) - FIND("/", R949))</f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>(E950/D950)*100</f>
        <v>62.957446808510639</v>
      </c>
      <c r="G950" t="s">
        <v>74</v>
      </c>
      <c r="H950">
        <v>160</v>
      </c>
      <c r="I950" s="7">
        <f>IF(H950=0,"0",E950/H950)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>(((L950/60)/60)/24)+DATE(1970,1,1)</f>
        <v>41985.25</v>
      </c>
      <c r="O950" s="10">
        <f>(((M950/60)/60)/24)+DATE(1970,1,1)</f>
        <v>41995.25</v>
      </c>
      <c r="P950" t="b">
        <v>1</v>
      </c>
      <c r="Q950" t="b">
        <v>1</v>
      </c>
      <c r="R950" t="s">
        <v>42</v>
      </c>
      <c r="S950" t="str">
        <f>LEFT(R950, FIND("/", R950) - 1)</f>
        <v>film &amp; video</v>
      </c>
      <c r="T950" t="str">
        <f>RIGHT(R950, LEN(R950) - FIND("/", R950))</f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>(E951/D951)*100</f>
        <v>161.35593220338984</v>
      </c>
      <c r="G951" t="s">
        <v>20</v>
      </c>
      <c r="H951">
        <v>203</v>
      </c>
      <c r="I951" s="7">
        <f>IF(H951=0,"0",E951/H951)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>(((L951/60)/60)/24)+DATE(1970,1,1)</f>
        <v>42112.208333333328</v>
      </c>
      <c r="O951" s="10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>
        <f>LEFT(R951, FIND("/", R951) - 1)</f>
        <v>technology</v>
      </c>
      <c r="T951" t="str">
        <f>RIGHT(R951, LEN(R951) - FIND("/", R951))</f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>(E952/D952)*100</f>
        <v>5</v>
      </c>
      <c r="G952" t="s">
        <v>14</v>
      </c>
      <c r="H952">
        <v>1</v>
      </c>
      <c r="I952" s="7">
        <f>IF(H952=0,"0",E952/H952)</f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>(((L952/60)/60)/24)+DATE(1970,1,1)</f>
        <v>43571.208333333328</v>
      </c>
      <c r="O952" s="10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>
        <f>LEFT(R952, FIND("/", R952) - 1)</f>
        <v>theater</v>
      </c>
      <c r="T952" t="str">
        <f>RIGHT(R952, LEN(R952) - FIND("/", R952))</f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>(E953/D953)*100</f>
        <v>1096.9379310344827</v>
      </c>
      <c r="G953" t="s">
        <v>20</v>
      </c>
      <c r="H953">
        <v>1559</v>
      </c>
      <c r="I953" s="7">
        <f>IF(H953=0,"0",E953/H953)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>(((L953/60)/60)/24)+DATE(1970,1,1)</f>
        <v>42730.25</v>
      </c>
      <c r="O953" s="10">
        <f>(((M953/60)/60)/24)+DATE(1970,1,1)</f>
        <v>42731.25</v>
      </c>
      <c r="P953" t="b">
        <v>0</v>
      </c>
      <c r="Q953" t="b">
        <v>1</v>
      </c>
      <c r="R953" t="s">
        <v>23</v>
      </c>
      <c r="S953" t="str">
        <f>LEFT(R953, FIND("/", R953) - 1)</f>
        <v>music</v>
      </c>
      <c r="T953" t="str">
        <f>RIGHT(R953, LEN(R953) - FIND("/", R953))</f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>(E954/D954)*100</f>
        <v>70.094158075601371</v>
      </c>
      <c r="G954" t="s">
        <v>74</v>
      </c>
      <c r="H954">
        <v>2266</v>
      </c>
      <c r="I954" s="7">
        <f>IF(H954=0,"0",E954/H954)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>(((L954/60)/60)/24)+DATE(1970,1,1)</f>
        <v>42591.208333333328</v>
      </c>
      <c r="O954" s="10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>
        <f>LEFT(R954, FIND("/", R954) - 1)</f>
        <v>film &amp; video</v>
      </c>
      <c r="T954" t="str">
        <f>RIGHT(R954, LEN(R954) - FIND("/", R954))</f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>(E955/D955)*100</f>
        <v>60</v>
      </c>
      <c r="G955" t="s">
        <v>14</v>
      </c>
      <c r="H955">
        <v>21</v>
      </c>
      <c r="I955" s="7">
        <f>IF(H955=0,"0",E955/H955)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>(((L955/60)/60)/24)+DATE(1970,1,1)</f>
        <v>42358.25</v>
      </c>
      <c r="O955" s="10">
        <f>(((M955/60)/60)/24)+DATE(1970,1,1)</f>
        <v>42394.25</v>
      </c>
      <c r="P955" t="b">
        <v>0</v>
      </c>
      <c r="Q955" t="b">
        <v>1</v>
      </c>
      <c r="R955" t="s">
        <v>474</v>
      </c>
      <c r="S955" t="str">
        <f>LEFT(R955, FIND("/", R955) - 1)</f>
        <v>film &amp; video</v>
      </c>
      <c r="T955" t="str">
        <f>RIGHT(R955, LEN(R955) - FIND("/", R955))</f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>(E956/D956)*100</f>
        <v>367.0985915492958</v>
      </c>
      <c r="G956" t="s">
        <v>20</v>
      </c>
      <c r="H956">
        <v>1548</v>
      </c>
      <c r="I956" s="7">
        <f>IF(H956=0,"0",E956/H956)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>(((L956/60)/60)/24)+DATE(1970,1,1)</f>
        <v>41174.208333333336</v>
      </c>
      <c r="O956" s="10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>
        <f>LEFT(R956, FIND("/", R956) - 1)</f>
        <v>technology</v>
      </c>
      <c r="T956" t="str">
        <f>RIGHT(R956, LEN(R956) - FIND("/", R956))</f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>(E957/D957)*100</f>
        <v>1109</v>
      </c>
      <c r="G957" t="s">
        <v>20</v>
      </c>
      <c r="H957">
        <v>80</v>
      </c>
      <c r="I957" s="7">
        <f>IF(H957=0,"0",E957/H957)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>(((L957/60)/60)/24)+DATE(1970,1,1)</f>
        <v>41238.25</v>
      </c>
      <c r="O957" s="10">
        <f>(((M957/60)/60)/24)+DATE(1970,1,1)</f>
        <v>41240.25</v>
      </c>
      <c r="P957" t="b">
        <v>0</v>
      </c>
      <c r="Q957" t="b">
        <v>0</v>
      </c>
      <c r="R957" t="s">
        <v>33</v>
      </c>
      <c r="S957" t="str">
        <f>LEFT(R957, FIND("/", R957) - 1)</f>
        <v>theater</v>
      </c>
      <c r="T957" t="str">
        <f>RIGHT(R957, LEN(R957) - FIND("/", R957))</f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>(E958/D958)*100</f>
        <v>19.028784648187631</v>
      </c>
      <c r="G958" t="s">
        <v>14</v>
      </c>
      <c r="H958">
        <v>830</v>
      </c>
      <c r="I958" s="7">
        <f>IF(H958=0,"0",E958/H958)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>(((L958/60)/60)/24)+DATE(1970,1,1)</f>
        <v>42360.25</v>
      </c>
      <c r="O958" s="10">
        <f>(((M958/60)/60)/24)+DATE(1970,1,1)</f>
        <v>42364.25</v>
      </c>
      <c r="P958" t="b">
        <v>0</v>
      </c>
      <c r="Q958" t="b">
        <v>0</v>
      </c>
      <c r="R958" t="s">
        <v>474</v>
      </c>
      <c r="S958" t="str">
        <f>LEFT(R958, FIND("/", R958) - 1)</f>
        <v>film &amp; video</v>
      </c>
      <c r="T958" t="str">
        <f>RIGHT(R958, LEN(R958) - FIND("/", R958))</f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>(E959/D959)*100</f>
        <v>126.87755102040816</v>
      </c>
      <c r="G959" t="s">
        <v>20</v>
      </c>
      <c r="H959">
        <v>131</v>
      </c>
      <c r="I959" s="7">
        <f>IF(H959=0,"0",E959/H959)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>(((L959/60)/60)/24)+DATE(1970,1,1)</f>
        <v>40955.25</v>
      </c>
      <c r="O959" s="10">
        <f>(((M959/60)/60)/24)+DATE(1970,1,1)</f>
        <v>40958.25</v>
      </c>
      <c r="P959" t="b">
        <v>0</v>
      </c>
      <c r="Q959" t="b">
        <v>0</v>
      </c>
      <c r="R959" t="s">
        <v>33</v>
      </c>
      <c r="S959" t="str">
        <f>LEFT(R959, FIND("/", R959) - 1)</f>
        <v>theater</v>
      </c>
      <c r="T959" t="str">
        <f>RIGHT(R959, LEN(R959) - FIND("/", R959))</f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>(E960/D960)*100</f>
        <v>734.63636363636363</v>
      </c>
      <c r="G960" t="s">
        <v>20</v>
      </c>
      <c r="H960">
        <v>112</v>
      </c>
      <c r="I960" s="7">
        <f>IF(H960=0,"0",E960/H960)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>(((L960/60)/60)/24)+DATE(1970,1,1)</f>
        <v>40350.208333333336</v>
      </c>
      <c r="O960" s="10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>
        <f>LEFT(R960, FIND("/", R960) - 1)</f>
        <v>film &amp; video</v>
      </c>
      <c r="T960" t="str">
        <f>RIGHT(R960, LEN(R960) - FIND("/", R960))</f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>(E961/D961)*100</f>
        <v>4.5731034482758623</v>
      </c>
      <c r="G961" t="s">
        <v>14</v>
      </c>
      <c r="H961">
        <v>130</v>
      </c>
      <c r="I961" s="7">
        <f>IF(H961=0,"0",E961/H961)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>(((L961/60)/60)/24)+DATE(1970,1,1)</f>
        <v>40357.208333333336</v>
      </c>
      <c r="O961" s="10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>
        <f>LEFT(R961, FIND("/", R961) - 1)</f>
        <v>publishing</v>
      </c>
      <c r="T961" t="str">
        <f>RIGHT(R961, LEN(R961) - FIND("/", R961))</f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>(E962/D962)*100</f>
        <v>85.054545454545448</v>
      </c>
      <c r="G962" t="s">
        <v>14</v>
      </c>
      <c r="H962">
        <v>55</v>
      </c>
      <c r="I962" s="7">
        <f>IF(H962=0,"0",E962/H962)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>(((L962/60)/60)/24)+DATE(1970,1,1)</f>
        <v>42408.25</v>
      </c>
      <c r="O962" s="10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>
        <f>LEFT(R962, FIND("/", R962) - 1)</f>
        <v>technology</v>
      </c>
      <c r="T962" t="str">
        <f>RIGHT(R962, LEN(R962) - FIND("/", R962))</f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>(E963/D963)*100</f>
        <v>119.29824561403508</v>
      </c>
      <c r="G963" t="s">
        <v>20</v>
      </c>
      <c r="H963">
        <v>155</v>
      </c>
      <c r="I963" s="7">
        <f>IF(H963=0,"0",E963/H963)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>(((L963/60)/60)/24)+DATE(1970,1,1)</f>
        <v>40591.25</v>
      </c>
      <c r="O963" s="10">
        <f>(((M963/60)/60)/24)+DATE(1970,1,1)</f>
        <v>40595.25</v>
      </c>
      <c r="P963" t="b">
        <v>0</v>
      </c>
      <c r="Q963" t="b">
        <v>0</v>
      </c>
      <c r="R963" t="s">
        <v>206</v>
      </c>
      <c r="S963" t="str">
        <f>LEFT(R963, FIND("/", R963) - 1)</f>
        <v>publishing</v>
      </c>
      <c r="T963" t="str">
        <f>RIGHT(R963, LEN(R963) - FIND("/", 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>(E964/D964)*100</f>
        <v>296.02777777777777</v>
      </c>
      <c r="G964" t="s">
        <v>20</v>
      </c>
      <c r="H964">
        <v>266</v>
      </c>
      <c r="I964" s="7">
        <f>IF(H964=0,"0",E964/H964)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>(((L964/60)/60)/24)+DATE(1970,1,1)</f>
        <v>41592.25</v>
      </c>
      <c r="O964" s="10">
        <f>(((M964/60)/60)/24)+DATE(1970,1,1)</f>
        <v>41613.25</v>
      </c>
      <c r="P964" t="b">
        <v>0</v>
      </c>
      <c r="Q964" t="b">
        <v>0</v>
      </c>
      <c r="R964" t="s">
        <v>17</v>
      </c>
      <c r="S964" t="str">
        <f>LEFT(R964, FIND("/", R964) - 1)</f>
        <v>food</v>
      </c>
      <c r="T964" t="str">
        <f>RIGHT(R964, LEN(R964) - FIND("/", R964))</f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>(E965/D965)*100</f>
        <v>84.694915254237287</v>
      </c>
      <c r="G965" t="s">
        <v>14</v>
      </c>
      <c r="H965">
        <v>114</v>
      </c>
      <c r="I965" s="7">
        <f>IF(H965=0,"0",E965/H965)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>(((L965/60)/60)/24)+DATE(1970,1,1)</f>
        <v>40607.25</v>
      </c>
      <c r="O965" s="10">
        <f>(((M965/60)/60)/24)+DATE(1970,1,1)</f>
        <v>40613.25</v>
      </c>
      <c r="P965" t="b">
        <v>0</v>
      </c>
      <c r="Q965" t="b">
        <v>1</v>
      </c>
      <c r="R965" t="s">
        <v>122</v>
      </c>
      <c r="S965" t="str">
        <f>LEFT(R965, FIND("/", R965) - 1)</f>
        <v>photography</v>
      </c>
      <c r="T965" t="str">
        <f>RIGHT(R965, LEN(R965) - FIND("/", R965))</f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>(E966/D966)*100</f>
        <v>355.7837837837838</v>
      </c>
      <c r="G966" t="s">
        <v>20</v>
      </c>
      <c r="H966">
        <v>155</v>
      </c>
      <c r="I966" s="7">
        <f>IF(H966=0,"0",E966/H966)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>(((L966/60)/60)/24)+DATE(1970,1,1)</f>
        <v>42135.208333333328</v>
      </c>
      <c r="O966" s="10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>
        <f>LEFT(R966, FIND("/", R966) - 1)</f>
        <v>theater</v>
      </c>
      <c r="T966" t="str">
        <f>RIGHT(R966, LEN(R966) - FIND("/", R966))</f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>(E967/D967)*100</f>
        <v>386.40909090909093</v>
      </c>
      <c r="G967" t="s">
        <v>20</v>
      </c>
      <c r="H967">
        <v>207</v>
      </c>
      <c r="I967" s="7">
        <f>IF(H967=0,"0",E967/H967)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>(((L967/60)/60)/24)+DATE(1970,1,1)</f>
        <v>40203.25</v>
      </c>
      <c r="O967" s="10">
        <f>(((M967/60)/60)/24)+DATE(1970,1,1)</f>
        <v>40243.25</v>
      </c>
      <c r="P967" t="b">
        <v>0</v>
      </c>
      <c r="Q967" t="b">
        <v>0</v>
      </c>
      <c r="R967" t="s">
        <v>23</v>
      </c>
      <c r="S967" t="str">
        <f>LEFT(R967, FIND("/", R967) - 1)</f>
        <v>music</v>
      </c>
      <c r="T967" t="str">
        <f>RIGHT(R967, LEN(R967) - FIND("/", R967))</f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>(E968/D968)*100</f>
        <v>792.23529411764707</v>
      </c>
      <c r="G968" t="s">
        <v>20</v>
      </c>
      <c r="H968">
        <v>245</v>
      </c>
      <c r="I968" s="7">
        <f>IF(H968=0,"0",E968/H968)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>(((L968/60)/60)/24)+DATE(1970,1,1)</f>
        <v>42901.208333333328</v>
      </c>
      <c r="O968" s="10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>
        <f>LEFT(R968, FIND("/", R968) - 1)</f>
        <v>theater</v>
      </c>
      <c r="T968" t="str">
        <f>RIGHT(R968, LEN(R968) - FIND("/", R968))</f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>(E969/D969)*100</f>
        <v>137.03393665158373</v>
      </c>
      <c r="G969" t="s">
        <v>20</v>
      </c>
      <c r="H969">
        <v>1573</v>
      </c>
      <c r="I969" s="7">
        <f>IF(H969=0,"0",E969/H969)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>(((L969/60)/60)/24)+DATE(1970,1,1)</f>
        <v>41005.208333333336</v>
      </c>
      <c r="O969" s="10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>
        <f>LEFT(R969, FIND("/", R969) - 1)</f>
        <v>music</v>
      </c>
      <c r="T969" t="str">
        <f>RIGHT(R969, LEN(R969) - FIND("/", R969))</f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>(E970/D970)*100</f>
        <v>338.20833333333337</v>
      </c>
      <c r="G970" t="s">
        <v>20</v>
      </c>
      <c r="H970">
        <v>114</v>
      </c>
      <c r="I970" s="7">
        <f>IF(H970=0,"0",E970/H970)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>(((L970/60)/60)/24)+DATE(1970,1,1)</f>
        <v>40544.25</v>
      </c>
      <c r="O970" s="10">
        <f>(((M970/60)/60)/24)+DATE(1970,1,1)</f>
        <v>40559.25</v>
      </c>
      <c r="P970" t="b">
        <v>0</v>
      </c>
      <c r="Q970" t="b">
        <v>0</v>
      </c>
      <c r="R970" t="s">
        <v>17</v>
      </c>
      <c r="S970" t="str">
        <f>LEFT(R970, FIND("/", R970) - 1)</f>
        <v>food</v>
      </c>
      <c r="T970" t="str">
        <f>RIGHT(R970, LEN(R970) - FIND("/", R970))</f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>(E971/D971)*100</f>
        <v>108.22784810126582</v>
      </c>
      <c r="G971" t="s">
        <v>20</v>
      </c>
      <c r="H971">
        <v>93</v>
      </c>
      <c r="I971" s="7">
        <f>IF(H971=0,"0",E971/H971)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>(((L971/60)/60)/24)+DATE(1970,1,1)</f>
        <v>43821.25</v>
      </c>
      <c r="O971" s="10">
        <f>(((M971/60)/60)/24)+DATE(1970,1,1)</f>
        <v>43828.25</v>
      </c>
      <c r="P971" t="b">
        <v>0</v>
      </c>
      <c r="Q971" t="b">
        <v>0</v>
      </c>
      <c r="R971" t="s">
        <v>33</v>
      </c>
      <c r="S971" t="str">
        <f>LEFT(R971, FIND("/", R971) - 1)</f>
        <v>theater</v>
      </c>
      <c r="T971" t="str">
        <f>RIGHT(R971, LEN(R971) - FIND("/", R971))</f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>(E972/D972)*100</f>
        <v>60.757639620653315</v>
      </c>
      <c r="G972" t="s">
        <v>14</v>
      </c>
      <c r="H972">
        <v>594</v>
      </c>
      <c r="I972" s="7">
        <f>IF(H972=0,"0",E972/H972)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>(((L972/60)/60)/24)+DATE(1970,1,1)</f>
        <v>40672.208333333336</v>
      </c>
      <c r="O972" s="10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>
        <f>LEFT(R972, FIND("/", R972) - 1)</f>
        <v>theater</v>
      </c>
      <c r="T972" t="str">
        <f>RIGHT(R972, LEN(R972) - FIND("/", R972))</f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>(E973/D973)*100</f>
        <v>27.725490196078432</v>
      </c>
      <c r="G973" t="s">
        <v>14</v>
      </c>
      <c r="H973">
        <v>24</v>
      </c>
      <c r="I973" s="7">
        <f>IF(H973=0,"0",E973/H973)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>(((L973/60)/60)/24)+DATE(1970,1,1)</f>
        <v>41555.208333333336</v>
      </c>
      <c r="O973" s="10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>
        <f>LEFT(R973, FIND("/", R973) - 1)</f>
        <v>film &amp; video</v>
      </c>
      <c r="T973" t="str">
        <f>RIGHT(R973, LEN(R973) - FIND("/", R973))</f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>(E974/D974)*100</f>
        <v>228.3934426229508</v>
      </c>
      <c r="G974" t="s">
        <v>20</v>
      </c>
      <c r="H974">
        <v>1681</v>
      </c>
      <c r="I974" s="7">
        <f>IF(H974=0,"0",E974/H974)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>(((L974/60)/60)/24)+DATE(1970,1,1)</f>
        <v>41792.208333333336</v>
      </c>
      <c r="O974" s="10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>
        <f>LEFT(R974, FIND("/", R974) - 1)</f>
        <v>technology</v>
      </c>
      <c r="T974" t="str">
        <f>RIGHT(R974, LEN(R974) - FIND("/", R974))</f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>(E975/D975)*100</f>
        <v>21.615194054500414</v>
      </c>
      <c r="G975" t="s">
        <v>14</v>
      </c>
      <c r="H975">
        <v>252</v>
      </c>
      <c r="I975" s="7">
        <f>IF(H975=0,"0",E975/H975)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>(((L975/60)/60)/24)+DATE(1970,1,1)</f>
        <v>40522.25</v>
      </c>
      <c r="O975" s="10">
        <f>(((M975/60)/60)/24)+DATE(1970,1,1)</f>
        <v>40524.25</v>
      </c>
      <c r="P975" t="b">
        <v>0</v>
      </c>
      <c r="Q975" t="b">
        <v>1</v>
      </c>
      <c r="R975" t="s">
        <v>33</v>
      </c>
      <c r="S975" t="str">
        <f>LEFT(R975, FIND("/", R975) - 1)</f>
        <v>theater</v>
      </c>
      <c r="T975" t="str">
        <f>RIGHT(R975, LEN(R975) - FIND("/", R975))</f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>(E976/D976)*100</f>
        <v>373.875</v>
      </c>
      <c r="G976" t="s">
        <v>20</v>
      </c>
      <c r="H976">
        <v>32</v>
      </c>
      <c r="I976" s="7">
        <f>IF(H976=0,"0",E976/H976)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>(((L976/60)/60)/24)+DATE(1970,1,1)</f>
        <v>41412.208333333336</v>
      </c>
      <c r="O976" s="10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>
        <f>LEFT(R976, FIND("/", R976) - 1)</f>
        <v>music</v>
      </c>
      <c r="T976" t="str">
        <f>RIGHT(R976, LEN(R976) - FIND("/", R976))</f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>(E977/D977)*100</f>
        <v>154.92592592592592</v>
      </c>
      <c r="G977" t="s">
        <v>20</v>
      </c>
      <c r="H977">
        <v>135</v>
      </c>
      <c r="I977" s="7">
        <f>IF(H977=0,"0",E977/H977)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>(((L977/60)/60)/24)+DATE(1970,1,1)</f>
        <v>42337.25</v>
      </c>
      <c r="O977" s="10">
        <f>(((M977/60)/60)/24)+DATE(1970,1,1)</f>
        <v>42376.25</v>
      </c>
      <c r="P977" t="b">
        <v>0</v>
      </c>
      <c r="Q977" t="b">
        <v>1</v>
      </c>
      <c r="R977" t="s">
        <v>33</v>
      </c>
      <c r="S977" t="str">
        <f>LEFT(R977, FIND("/", R977) - 1)</f>
        <v>theater</v>
      </c>
      <c r="T977" t="str">
        <f>RIGHT(R977, LEN(R977) - FIND("/", R977))</f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>(E978/D978)*100</f>
        <v>322.14999999999998</v>
      </c>
      <c r="G978" t="s">
        <v>20</v>
      </c>
      <c r="H978">
        <v>140</v>
      </c>
      <c r="I978" s="7">
        <f>IF(H978=0,"0",E978/H978)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>(((L978/60)/60)/24)+DATE(1970,1,1)</f>
        <v>40571.25</v>
      </c>
      <c r="O978" s="10">
        <f>(((M978/60)/60)/24)+DATE(1970,1,1)</f>
        <v>40577.25</v>
      </c>
      <c r="P978" t="b">
        <v>0</v>
      </c>
      <c r="Q978" t="b">
        <v>1</v>
      </c>
      <c r="R978" t="s">
        <v>33</v>
      </c>
      <c r="S978" t="str">
        <f>LEFT(R978, FIND("/", R978) - 1)</f>
        <v>theater</v>
      </c>
      <c r="T978" t="str">
        <f>RIGHT(R978, LEN(R978) - FIND("/", R978))</f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>(E979/D979)*100</f>
        <v>73.957142857142856</v>
      </c>
      <c r="G979" t="s">
        <v>14</v>
      </c>
      <c r="H979">
        <v>67</v>
      </c>
      <c r="I979" s="7">
        <f>IF(H979=0,"0",E979/H979)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>(((L979/60)/60)/24)+DATE(1970,1,1)</f>
        <v>43138.25</v>
      </c>
      <c r="O979" s="10">
        <f>(((M979/60)/60)/24)+DATE(1970,1,1)</f>
        <v>43170.25</v>
      </c>
      <c r="P979" t="b">
        <v>0</v>
      </c>
      <c r="Q979" t="b">
        <v>0</v>
      </c>
      <c r="R979" t="s">
        <v>17</v>
      </c>
      <c r="S979" t="str">
        <f>LEFT(R979, FIND("/", R979) - 1)</f>
        <v>food</v>
      </c>
      <c r="T979" t="str">
        <f>RIGHT(R979, LEN(R979) - FIND("/", R979))</f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>(E980/D980)*100</f>
        <v>864.1</v>
      </c>
      <c r="G980" t="s">
        <v>20</v>
      </c>
      <c r="H980">
        <v>92</v>
      </c>
      <c r="I980" s="7">
        <f>IF(H980=0,"0",E980/H980)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>(((L980/60)/60)/24)+DATE(1970,1,1)</f>
        <v>42686.25</v>
      </c>
      <c r="O980" s="10">
        <f>(((M980/60)/60)/24)+DATE(1970,1,1)</f>
        <v>42708.25</v>
      </c>
      <c r="P980" t="b">
        <v>0</v>
      </c>
      <c r="Q980" t="b">
        <v>0</v>
      </c>
      <c r="R980" t="s">
        <v>89</v>
      </c>
      <c r="S980" t="str">
        <f>LEFT(R980, FIND("/", R980) - 1)</f>
        <v>games</v>
      </c>
      <c r="T980" t="str">
        <f>RIGHT(R980, LEN(R980) - FIND("/", R980))</f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>(E981/D981)*100</f>
        <v>143.26245847176079</v>
      </c>
      <c r="G981" t="s">
        <v>20</v>
      </c>
      <c r="H981">
        <v>1015</v>
      </c>
      <c r="I981" s="7">
        <f>IF(H981=0,"0",E981/H981)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>(((L981/60)/60)/24)+DATE(1970,1,1)</f>
        <v>42078.208333333328</v>
      </c>
      <c r="O981" s="10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>
        <f>LEFT(R981, FIND("/", R981) - 1)</f>
        <v>theater</v>
      </c>
      <c r="T981" t="str">
        <f>RIGHT(R981, LEN(R981) - FIND("/", R981))</f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>(E982/D982)*100</f>
        <v>40.281762295081968</v>
      </c>
      <c r="G982" t="s">
        <v>14</v>
      </c>
      <c r="H982">
        <v>742</v>
      </c>
      <c r="I982" s="7">
        <f>IF(H982=0,"0",E982/H982)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>(((L982/60)/60)/24)+DATE(1970,1,1)</f>
        <v>42307.208333333328</v>
      </c>
      <c r="O982" s="10">
        <f>(((M982/60)/60)/24)+DATE(1970,1,1)</f>
        <v>42312.25</v>
      </c>
      <c r="P982" t="b">
        <v>1</v>
      </c>
      <c r="Q982" t="b">
        <v>0</v>
      </c>
      <c r="R982" t="s">
        <v>68</v>
      </c>
      <c r="S982" t="str">
        <f>LEFT(R982, FIND("/", R982) - 1)</f>
        <v>publishing</v>
      </c>
      <c r="T982" t="str">
        <f>RIGHT(R982, LEN(R982) - FIND("/", R982))</f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>(E983/D983)*100</f>
        <v>178.22388059701493</v>
      </c>
      <c r="G983" t="s">
        <v>20</v>
      </c>
      <c r="H983">
        <v>323</v>
      </c>
      <c r="I983" s="7">
        <f>IF(H983=0,"0",E983/H983)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>(((L983/60)/60)/24)+DATE(1970,1,1)</f>
        <v>43094.25</v>
      </c>
      <c r="O983" s="10">
        <f>(((M983/60)/60)/24)+DATE(1970,1,1)</f>
        <v>43127.25</v>
      </c>
      <c r="P983" t="b">
        <v>0</v>
      </c>
      <c r="Q983" t="b">
        <v>0</v>
      </c>
      <c r="R983" t="s">
        <v>28</v>
      </c>
      <c r="S983" t="str">
        <f>LEFT(R983, FIND("/", R983) - 1)</f>
        <v>technology</v>
      </c>
      <c r="T983" t="str">
        <f>RIGHT(R983, LEN(R983) - FIND("/", R983))</f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>(E984/D984)*100</f>
        <v>84.930555555555557</v>
      </c>
      <c r="G984" t="s">
        <v>14</v>
      </c>
      <c r="H984">
        <v>75</v>
      </c>
      <c r="I984" s="7">
        <f>IF(H984=0,"0",E984/H984)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>(((L984/60)/60)/24)+DATE(1970,1,1)</f>
        <v>40743.208333333336</v>
      </c>
      <c r="O984" s="10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>
        <f>LEFT(R984, FIND("/", R984) - 1)</f>
        <v>film &amp; video</v>
      </c>
      <c r="T984" t="str">
        <f>RIGHT(R984, LEN(R984) - FIND("/", R984))</f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>(E985/D985)*100</f>
        <v>145.93648334624322</v>
      </c>
      <c r="G985" t="s">
        <v>20</v>
      </c>
      <c r="H985">
        <v>2326</v>
      </c>
      <c r="I985" s="7">
        <f>IF(H985=0,"0",E985/H985)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>(((L985/60)/60)/24)+DATE(1970,1,1)</f>
        <v>43681.208333333328</v>
      </c>
      <c r="O985" s="10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>
        <f>LEFT(R985, FIND("/", R985) - 1)</f>
        <v>film &amp; video</v>
      </c>
      <c r="T985" t="str">
        <f>RIGHT(R985, LEN(R985) - FIND("/", R985))</f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>(E986/D986)*100</f>
        <v>152.46153846153848</v>
      </c>
      <c r="G986" t="s">
        <v>20</v>
      </c>
      <c r="H986">
        <v>381</v>
      </c>
      <c r="I986" s="7">
        <f>IF(H986=0,"0",E986/H986)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>(((L986/60)/60)/24)+DATE(1970,1,1)</f>
        <v>43716.208333333328</v>
      </c>
      <c r="O986" s="10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>
        <f>LEFT(R986, FIND("/", R986) - 1)</f>
        <v>theater</v>
      </c>
      <c r="T986" t="str">
        <f>RIGHT(R986, LEN(R986) - FIND("/", R986))</f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>(E987/D987)*100</f>
        <v>67.129542790152414</v>
      </c>
      <c r="G987" t="s">
        <v>14</v>
      </c>
      <c r="H987">
        <v>4405</v>
      </c>
      <c r="I987" s="7">
        <f>IF(H987=0,"0",E987/H987)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>(((L987/60)/60)/24)+DATE(1970,1,1)</f>
        <v>41614.25</v>
      </c>
      <c r="O987" s="10">
        <f>(((M987/60)/60)/24)+DATE(1970,1,1)</f>
        <v>41640.25</v>
      </c>
      <c r="P987" t="b">
        <v>0</v>
      </c>
      <c r="Q987" t="b">
        <v>1</v>
      </c>
      <c r="R987" t="s">
        <v>23</v>
      </c>
      <c r="S987" t="str">
        <f>LEFT(R987, FIND("/", R987) - 1)</f>
        <v>music</v>
      </c>
      <c r="T987" t="str">
        <f>RIGHT(R987, LEN(R987) - FIND("/", R987))</f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>(E988/D988)*100</f>
        <v>40.307692307692307</v>
      </c>
      <c r="G988" t="s">
        <v>14</v>
      </c>
      <c r="H988">
        <v>92</v>
      </c>
      <c r="I988" s="7">
        <f>IF(H988=0,"0",E988/H988)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>(((L988/60)/60)/24)+DATE(1970,1,1)</f>
        <v>40638.208333333336</v>
      </c>
      <c r="O988" s="10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>
        <f>LEFT(R988, FIND("/", R988) - 1)</f>
        <v>music</v>
      </c>
      <c r="T988" t="str">
        <f>RIGHT(R988, LEN(R988) - FIND("/", R988))</f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>(E989/D989)*100</f>
        <v>216.79032258064518</v>
      </c>
      <c r="G989" t="s">
        <v>20</v>
      </c>
      <c r="H989">
        <v>480</v>
      </c>
      <c r="I989" s="7">
        <f>IF(H989=0,"0",E989/H989)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>(((L989/60)/60)/24)+DATE(1970,1,1)</f>
        <v>42852.208333333328</v>
      </c>
      <c r="O989" s="10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>
        <f>LEFT(R989, FIND("/", R989) - 1)</f>
        <v>film &amp; video</v>
      </c>
      <c r="T989" t="str">
        <f>RIGHT(R989, LEN(R989) - FIND("/", R989))</f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>(E990/D990)*100</f>
        <v>52.117021276595743</v>
      </c>
      <c r="G990" t="s">
        <v>14</v>
      </c>
      <c r="H990">
        <v>64</v>
      </c>
      <c r="I990" s="7">
        <f>IF(H990=0,"0",E990/H990)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>(((L990/60)/60)/24)+DATE(1970,1,1)</f>
        <v>42686.25</v>
      </c>
      <c r="O990" s="10">
        <f>(((M990/60)/60)/24)+DATE(1970,1,1)</f>
        <v>42707.25</v>
      </c>
      <c r="P990" t="b">
        <v>0</v>
      </c>
      <c r="Q990" t="b">
        <v>0</v>
      </c>
      <c r="R990" t="s">
        <v>133</v>
      </c>
      <c r="S990" t="str">
        <f>LEFT(R990, FIND("/", R990) - 1)</f>
        <v>publishing</v>
      </c>
      <c r="T990" t="str">
        <f>RIGHT(R990, LEN(R990) - FIND("/", R990))</f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>(E991/D991)*100</f>
        <v>499.58333333333337</v>
      </c>
      <c r="G991" t="s">
        <v>20</v>
      </c>
      <c r="H991">
        <v>226</v>
      </c>
      <c r="I991" s="7">
        <f>IF(H991=0,"0",E991/H991)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>(((L991/60)/60)/24)+DATE(1970,1,1)</f>
        <v>43571.208333333328</v>
      </c>
      <c r="O991" s="10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>
        <f>LEFT(R991, FIND("/", R991) - 1)</f>
        <v>publishing</v>
      </c>
      <c r="T991" t="str">
        <f>RIGHT(R991, LEN(R991) - FIND("/", R991))</f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>(E992/D992)*100</f>
        <v>87.679487179487182</v>
      </c>
      <c r="G992" t="s">
        <v>14</v>
      </c>
      <c r="H992">
        <v>64</v>
      </c>
      <c r="I992" s="7">
        <f>IF(H992=0,"0",E992/H992)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>(((L992/60)/60)/24)+DATE(1970,1,1)</f>
        <v>42432.25</v>
      </c>
      <c r="O992" s="10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>
        <f>LEFT(R992, FIND("/", R992) - 1)</f>
        <v>film &amp; video</v>
      </c>
      <c r="T992" t="str">
        <f>RIGHT(R992, LEN(R992) - FIND("/", R992))</f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>(E993/D993)*100</f>
        <v>113.17346938775511</v>
      </c>
      <c r="G993" t="s">
        <v>20</v>
      </c>
      <c r="H993">
        <v>241</v>
      </c>
      <c r="I993" s="7">
        <f>IF(H993=0,"0",E993/H993)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>(((L993/60)/60)/24)+DATE(1970,1,1)</f>
        <v>41907.208333333336</v>
      </c>
      <c r="O993" s="10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>
        <f>LEFT(R993, FIND("/", R993) - 1)</f>
        <v>music</v>
      </c>
      <c r="T993" t="str">
        <f>RIGHT(R993, LEN(R993) - FIND("/", R993))</f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>(E994/D994)*100</f>
        <v>426.54838709677421</v>
      </c>
      <c r="G994" t="s">
        <v>20</v>
      </c>
      <c r="H994">
        <v>132</v>
      </c>
      <c r="I994" s="7">
        <f>IF(H994=0,"0",E994/H994)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>(((L994/60)/60)/24)+DATE(1970,1,1)</f>
        <v>43227.208333333328</v>
      </c>
      <c r="O994" s="10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>
        <f>LEFT(R994, FIND("/", R994) - 1)</f>
        <v>film &amp; video</v>
      </c>
      <c r="T994" t="str">
        <f>RIGHT(R994, LEN(R994) - FIND("/", R994))</f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>(E995/D995)*100</f>
        <v>77.632653061224488</v>
      </c>
      <c r="G995" t="s">
        <v>74</v>
      </c>
      <c r="H995">
        <v>75</v>
      </c>
      <c r="I995" s="7">
        <f>IF(H995=0,"0",E995/H995)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>(((L995/60)/60)/24)+DATE(1970,1,1)</f>
        <v>42362.25</v>
      </c>
      <c r="O995" s="10">
        <f>(((M995/60)/60)/24)+DATE(1970,1,1)</f>
        <v>42379.25</v>
      </c>
      <c r="P995" t="b">
        <v>0</v>
      </c>
      <c r="Q995" t="b">
        <v>1</v>
      </c>
      <c r="R995" t="s">
        <v>122</v>
      </c>
      <c r="S995" t="str">
        <f>LEFT(R995, FIND("/", R995) - 1)</f>
        <v>photography</v>
      </c>
      <c r="T995" t="str">
        <f>RIGHT(R995, LEN(R995) - FIND("/", R995))</f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>(E996/D996)*100</f>
        <v>52.496810772501767</v>
      </c>
      <c r="G996" t="s">
        <v>14</v>
      </c>
      <c r="H996">
        <v>842</v>
      </c>
      <c r="I996" s="7">
        <f>IF(H996=0,"0",E996/H996)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>(((L996/60)/60)/24)+DATE(1970,1,1)</f>
        <v>41929.208333333336</v>
      </c>
      <c r="O996" s="10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>
        <f>LEFT(R996, FIND("/", R996) - 1)</f>
        <v>publishing</v>
      </c>
      <c r="T996" t="str">
        <f>RIGHT(R996, LEN(R996) - FIND("/", R996))</f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>(E997/D997)*100</f>
        <v>157.46762589928059</v>
      </c>
      <c r="G997" t="s">
        <v>20</v>
      </c>
      <c r="H997">
        <v>2043</v>
      </c>
      <c r="I997" s="7">
        <f>IF(H997=0,"0",E997/H997)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>(((L997/60)/60)/24)+DATE(1970,1,1)</f>
        <v>43408.208333333328</v>
      </c>
      <c r="O997" s="10">
        <f>(((M997/60)/60)/24)+DATE(1970,1,1)</f>
        <v>43437.25</v>
      </c>
      <c r="P997" t="b">
        <v>0</v>
      </c>
      <c r="Q997" t="b">
        <v>1</v>
      </c>
      <c r="R997" t="s">
        <v>17</v>
      </c>
      <c r="S997" t="str">
        <f>LEFT(R997, FIND("/", R997) - 1)</f>
        <v>food</v>
      </c>
      <c r="T997" t="str">
        <f>RIGHT(R997, LEN(R997) - FIND("/", R997))</f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>(E998/D998)*100</f>
        <v>72.939393939393938</v>
      </c>
      <c r="G998" t="s">
        <v>14</v>
      </c>
      <c r="H998">
        <v>112</v>
      </c>
      <c r="I998" s="7">
        <f>IF(H998=0,"0",E998/H998)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>(((L998/60)/60)/24)+DATE(1970,1,1)</f>
        <v>41276.25</v>
      </c>
      <c r="O998" s="10">
        <f>(((M998/60)/60)/24)+DATE(1970,1,1)</f>
        <v>41306.25</v>
      </c>
      <c r="P998" t="b">
        <v>0</v>
      </c>
      <c r="Q998" t="b">
        <v>0</v>
      </c>
      <c r="R998" t="s">
        <v>33</v>
      </c>
      <c r="S998" t="str">
        <f>LEFT(R998, FIND("/", R998) - 1)</f>
        <v>theater</v>
      </c>
      <c r="T998" t="str">
        <f>RIGHT(R998, LEN(R998) - FIND("/", R998))</f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>(E999/D999)*100</f>
        <v>60.565789473684205</v>
      </c>
      <c r="G999" t="s">
        <v>74</v>
      </c>
      <c r="H999">
        <v>139</v>
      </c>
      <c r="I999" s="7">
        <f>IF(H999=0,"0",E999/H999)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>(((L999/60)/60)/24)+DATE(1970,1,1)</f>
        <v>41659.25</v>
      </c>
      <c r="O999" s="10">
        <f>(((M999/60)/60)/24)+DATE(1970,1,1)</f>
        <v>41664.25</v>
      </c>
      <c r="P999" t="b">
        <v>0</v>
      </c>
      <c r="Q999" t="b">
        <v>0</v>
      </c>
      <c r="R999" t="s">
        <v>33</v>
      </c>
      <c r="S999" t="str">
        <f>LEFT(R999, FIND("/", R999) - 1)</f>
        <v>theater</v>
      </c>
      <c r="T999" t="str">
        <f>RIGHT(R999, LEN(R999) - FIND("/", R999))</f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>(E1000/D1000)*100</f>
        <v>56.791291291291287</v>
      </c>
      <c r="G1000" t="s">
        <v>14</v>
      </c>
      <c r="H1000">
        <v>374</v>
      </c>
      <c r="I1000" s="7">
        <f>IF(H1000=0,"0",E1000/H1000)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10">
        <f>(((M1000/60)/60)/24)+DATE(1970,1,1)</f>
        <v>40234.25</v>
      </c>
      <c r="P1000" t="b">
        <v>0</v>
      </c>
      <c r="Q1000" t="b">
        <v>1</v>
      </c>
      <c r="R1000" t="s">
        <v>60</v>
      </c>
      <c r="S1000" t="str">
        <f>LEFT(R1000, FIND("/", R1000) - 1)</f>
        <v>music</v>
      </c>
      <c r="T1000" t="str">
        <f>RIGHT(R1000, LEN(R1000) - FIND("/", R1000))</f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>(E1001/D1001)*100</f>
        <v>56.542754275427541</v>
      </c>
      <c r="G1001" t="s">
        <v>74</v>
      </c>
      <c r="H1001">
        <v>1122</v>
      </c>
      <c r="I1001" s="7">
        <f>IF(H1001=0,"0",E1001/H1001)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10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>
        <f>LEFT(R1001, FIND("/", R1001) - 1)</f>
        <v>food</v>
      </c>
      <c r="T1001" t="str">
        <f>RIGHT(R1001, LEN(R1001) - FIND("/", R1001))</f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conditionalFormatting sqref="G1:G1048576 I1:I1048576">
    <cfRule type="containsText" dxfId="11" priority="2" operator="containsText" text="canceled">
      <formula>NOT(ISERROR(SEARCH("canceled",G1)))</formula>
    </cfRule>
    <cfRule type="containsText" dxfId="10" priority="3" stopIfTrue="1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8503-E553-EA48-AA73-5A36CBAB306D}">
  <dimension ref="A1:F14"/>
  <sheetViews>
    <sheetView workbookViewId="0">
      <selection activeCell="I3" sqref="A3:I3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2068</v>
      </c>
    </row>
    <row r="3" spans="1:6" x14ac:dyDescent="0.2">
      <c r="A3" s="8" t="s">
        <v>2067</v>
      </c>
      <c r="B3" s="8" t="s">
        <v>2069</v>
      </c>
    </row>
    <row r="4" spans="1:6" x14ac:dyDescent="0.2">
      <c r="A4" s="8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">
      <c r="A5" s="9" t="s">
        <v>2039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">
      <c r="A6" s="9" t="s">
        <v>2031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">
      <c r="A7" s="9" t="s">
        <v>2048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">
      <c r="A8" s="9" t="s">
        <v>2062</v>
      </c>
      <c r="B8" s="11"/>
      <c r="C8" s="11"/>
      <c r="D8" s="11"/>
      <c r="E8" s="11">
        <v>4</v>
      </c>
      <c r="F8" s="11">
        <v>4</v>
      </c>
    </row>
    <row r="9" spans="1:6" x14ac:dyDescent="0.2">
      <c r="A9" s="9" t="s">
        <v>2033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">
      <c r="A10" s="9" t="s">
        <v>2052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">
      <c r="A11" s="9" t="s">
        <v>2045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">
      <c r="A12" s="9" t="s">
        <v>2035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">
      <c r="A13" s="9" t="s">
        <v>2037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">
      <c r="A14" s="9" t="s">
        <v>2066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B50C-5335-5249-BB22-B0C0BF509D2C}">
  <dimension ref="A2:F30"/>
  <sheetViews>
    <sheetView workbookViewId="0">
      <selection activeCell="G49" sqref="A4:G4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8" t="s">
        <v>6</v>
      </c>
      <c r="B2" t="s">
        <v>2068</v>
      </c>
    </row>
    <row r="4" spans="1:6" x14ac:dyDescent="0.2">
      <c r="A4" s="8" t="s">
        <v>2067</v>
      </c>
      <c r="B4" s="8" t="s">
        <v>2069</v>
      </c>
    </row>
    <row r="5" spans="1:6" x14ac:dyDescent="0.2">
      <c r="A5" s="8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">
      <c r="A6" s="9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">
      <c r="A7" s="9" t="s">
        <v>2063</v>
      </c>
      <c r="B7" s="11"/>
      <c r="C7" s="11"/>
      <c r="D7" s="11"/>
      <c r="E7" s="11">
        <v>4</v>
      </c>
      <c r="F7" s="11">
        <v>4</v>
      </c>
    </row>
    <row r="8" spans="1:6" x14ac:dyDescent="0.2">
      <c r="A8" s="9" t="s">
        <v>2040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">
      <c r="A9" s="9" t="s">
        <v>2042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">
      <c r="A10" s="9" t="s">
        <v>2041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">
      <c r="A11" s="9" t="s">
        <v>2051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">
      <c r="A12" s="9" t="s">
        <v>2032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">
      <c r="A13" s="9" t="s">
        <v>2043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">
      <c r="A14" s="9" t="s">
        <v>2056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">
      <c r="A15" s="9" t="s">
        <v>2055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">
      <c r="A16" s="9" t="s">
        <v>2059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">
      <c r="A17" s="9" t="s">
        <v>2046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">
      <c r="A18" s="9" t="s">
        <v>2053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">
      <c r="A19" s="9" t="s">
        <v>2038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">
      <c r="A20" s="9" t="s">
        <v>2054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">
      <c r="A21" s="9" t="s">
        <v>2034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">
      <c r="A22" s="9" t="s">
        <v>2061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">
      <c r="A23" s="9" t="s">
        <v>2050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">
      <c r="A24" s="9" t="s">
        <v>2058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">
      <c r="A25" s="9" t="s">
        <v>2057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">
      <c r="A26" s="9" t="s">
        <v>2049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">
      <c r="A27" s="9" t="s">
        <v>2044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">
      <c r="A28" s="9" t="s">
        <v>2036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">
      <c r="A29" s="9" t="s">
        <v>2060</v>
      </c>
      <c r="B29" s="11"/>
      <c r="C29" s="11"/>
      <c r="D29" s="11"/>
      <c r="E29" s="11">
        <v>3</v>
      </c>
      <c r="F29" s="11">
        <v>3</v>
      </c>
    </row>
    <row r="30" spans="1:6" x14ac:dyDescent="0.2">
      <c r="A30" s="9" t="s">
        <v>2066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8942-9A5D-6F44-83A1-E245643957E2}">
  <dimension ref="A1:E18"/>
  <sheetViews>
    <sheetView workbookViewId="0">
      <selection activeCell="A4" sqref="A4:G35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8" t="s">
        <v>2070</v>
      </c>
      <c r="B1" t="s">
        <v>2068</v>
      </c>
    </row>
    <row r="2" spans="1:5" x14ac:dyDescent="0.2">
      <c r="A2" s="8" t="s">
        <v>2085</v>
      </c>
      <c r="B2" t="s">
        <v>2068</v>
      </c>
    </row>
    <row r="4" spans="1:5" x14ac:dyDescent="0.2">
      <c r="A4" s="8" t="s">
        <v>2067</v>
      </c>
      <c r="B4" s="8" t="s">
        <v>2069</v>
      </c>
    </row>
    <row r="5" spans="1:5" x14ac:dyDescent="0.2">
      <c r="A5" s="8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2">
      <c r="A6" s="9" t="s">
        <v>2073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2">
      <c r="A7" s="9" t="s">
        <v>2074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2">
      <c r="A8" s="9" t="s">
        <v>2075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2">
      <c r="A9" s="9" t="s">
        <v>2076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2">
      <c r="A10" s="9" t="s">
        <v>2077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2">
      <c r="A11" s="9" t="s">
        <v>2078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2">
      <c r="A12" s="9" t="s">
        <v>2079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2">
      <c r="A13" s="9" t="s">
        <v>2080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2">
      <c r="A14" s="9" t="s">
        <v>2081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2">
      <c r="A15" s="9" t="s">
        <v>2082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2">
      <c r="A16" s="9" t="s">
        <v>2083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2">
      <c r="A17" s="9" t="s">
        <v>2084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2">
      <c r="A18" s="9" t="s">
        <v>2066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3123-DA4E-EF4A-B3EF-28F93FFF209B}">
  <dimension ref="A1:H13"/>
  <sheetViews>
    <sheetView workbookViewId="0">
      <selection activeCell="B9" sqref="B9"/>
    </sheetView>
  </sheetViews>
  <sheetFormatPr baseColWidth="10" defaultRowHeight="16" x14ac:dyDescent="0.2"/>
  <cols>
    <col min="1" max="1" width="27" bestFit="1" customWidth="1"/>
    <col min="2" max="2" width="18.33203125" bestFit="1" customWidth="1"/>
    <col min="3" max="3" width="14.1640625" bestFit="1" customWidth="1"/>
    <col min="4" max="4" width="16.33203125" bestFit="1" customWidth="1"/>
    <col min="5" max="5" width="15.1640625" bestFit="1" customWidth="1"/>
    <col min="6" max="6" width="22.5" bestFit="1" customWidth="1"/>
    <col min="7" max="7" width="18.33203125" bestFit="1" customWidth="1"/>
    <col min="8" max="8" width="20.33203125" bestFit="1" customWidth="1"/>
  </cols>
  <sheetData>
    <row r="1" spans="1:8" x14ac:dyDescent="0.2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5" t="s">
        <v>2091</v>
      </c>
      <c r="G1" s="15" t="s">
        <v>2092</v>
      </c>
      <c r="H1" s="15" t="s">
        <v>2093</v>
      </c>
    </row>
    <row r="2" spans="1:8" x14ac:dyDescent="0.2">
      <c r="A2" s="15" t="s">
        <v>2094</v>
      </c>
      <c r="B2" s="13">
        <f>COUNTIFS(Crowdfunding!G2:G1001, "Successful", Crowdfunding!D2:D1001, "&lt;1000")</f>
        <v>30</v>
      </c>
      <c r="C2" s="13">
        <f>COUNTIFS(Crowdfunding!$G$2:$G$1001, "Failed", Crowdfunding!$D$2:$D$1001, "&lt;1000")</f>
        <v>20</v>
      </c>
      <c r="D2" s="13">
        <f>COUNTIFS(Crowdfunding!$G$2:$G$1001, "canceled", Crowdfunding!$D$2:$D$1001, "&lt;1000")</f>
        <v>1</v>
      </c>
      <c r="E2" s="13">
        <f>SUM(B2:D2)</f>
        <v>51</v>
      </c>
      <c r="F2" s="14">
        <f>(B2/E2)*100</f>
        <v>58.82352941176471</v>
      </c>
      <c r="G2" s="14">
        <f>(C2/E2)*100</f>
        <v>39.215686274509807</v>
      </c>
      <c r="H2" s="14">
        <f>(D2/E2)*100</f>
        <v>1.9607843137254901</v>
      </c>
    </row>
    <row r="3" spans="1:8" x14ac:dyDescent="0.2">
      <c r="A3" s="13" t="s">
        <v>2095</v>
      </c>
      <c r="B3" s="13">
        <f>COUNTIFS(Crowdfunding!G2:G1001, "Successful", Crowdfunding!D2:D1001, "&gt;=1000", Crowdfunding!D2:D1001, "&lt;5000")</f>
        <v>191</v>
      </c>
      <c r="C3" s="13">
        <f>COUNTIFS(Crowdfunding!$G$2:$G$1001, "failed", Crowdfunding!$D$2:$D$1001, "&gt;=1000", Crowdfunding!$D$2:$D$1001, "&lt;5000")</f>
        <v>38</v>
      </c>
      <c r="D3" s="13">
        <f>COUNTIFS(Crowdfunding!$G$2:$G$1001, "canceled", Crowdfunding!$D$2:$D$1001, "&gt;=1000", Crowdfunding!$D$2:$D$1001, "&lt;5000")</f>
        <v>2</v>
      </c>
      <c r="E3" s="13">
        <f t="shared" ref="E3:E13" si="0">SUM(B3:D3)</f>
        <v>231</v>
      </c>
      <c r="F3" s="14">
        <f t="shared" ref="F3:F13" si="1">(B3/E3)*100</f>
        <v>82.683982683982677</v>
      </c>
      <c r="G3" s="14">
        <f>(C3/E3)*100</f>
        <v>16.450216450216452</v>
      </c>
      <c r="H3" s="14">
        <f t="shared" ref="H3:H13" si="2">(D3/E3)*100</f>
        <v>0.86580086580086579</v>
      </c>
    </row>
    <row r="4" spans="1:8" x14ac:dyDescent="0.2">
      <c r="A4" s="13" t="s">
        <v>2096</v>
      </c>
      <c r="B4" s="13">
        <f>COUNTIFS(Crowdfunding!G2:G1001, "Successful", Crowdfunding!D2:D1001, "&gt;=5000", Crowdfunding!D2:D1001, "&lt;9999")</f>
        <v>164</v>
      </c>
      <c r="C4" s="13">
        <f>COUNTIFS(Crowdfunding!$G$2:$G$1001, "Failed", Crowdfunding!$D$2:$D$1001, "&gt;=5000", Crowdfunding!$D$2:$D$1001, "&lt;9999")</f>
        <v>126</v>
      </c>
      <c r="D4" s="13">
        <f>COUNTIFS(Crowdfunding!$G$2:$G$1001, "canceled", Crowdfunding!$D$2:$D$1001, "&gt;=5000", Crowdfunding!$D$2:$D$1001, "&lt;9999")</f>
        <v>25</v>
      </c>
      <c r="E4" s="13">
        <f t="shared" si="0"/>
        <v>315</v>
      </c>
      <c r="F4" s="14">
        <f t="shared" si="1"/>
        <v>52.06349206349207</v>
      </c>
      <c r="G4" s="14">
        <f t="shared" ref="G4:G13" si="3">(C4/E4)*100</f>
        <v>40</v>
      </c>
      <c r="H4" s="14">
        <f t="shared" si="2"/>
        <v>7.9365079365079358</v>
      </c>
    </row>
    <row r="5" spans="1:8" x14ac:dyDescent="0.2">
      <c r="A5" s="13" t="s">
        <v>2097</v>
      </c>
      <c r="B5" s="13">
        <f>COUNTIFS(Crowdfunding!G2:G1001, "Successful", Crowdfunding!D2:D1001, "&gt;=10000", Crowdfunding!D2:D1001, "&lt;15000")</f>
        <v>4</v>
      </c>
      <c r="C5" s="13">
        <f>COUNTIFS(Crowdfunding!$G$2:$G$1001, "Failed", Crowdfunding!$D$2:$D$1001, "&gt;=10000", Crowdfunding!$D$2:$D$1001, "&lt;15000")</f>
        <v>5</v>
      </c>
      <c r="D5" s="13">
        <f>COUNTIFS(Crowdfunding!$G$2:$G$1001, "canceled", Crowdfunding!$D$2:$D$1001, "&gt;=10000", Crowdfunding!$D$2:$D$1001, "&lt;15000")</f>
        <v>0</v>
      </c>
      <c r="E5" s="13">
        <f t="shared" si="0"/>
        <v>9</v>
      </c>
      <c r="F5" s="14">
        <f t="shared" si="1"/>
        <v>44.444444444444443</v>
      </c>
      <c r="G5" s="14">
        <f t="shared" si="3"/>
        <v>55.555555555555557</v>
      </c>
      <c r="H5" s="14">
        <f t="shared" si="2"/>
        <v>0</v>
      </c>
    </row>
    <row r="6" spans="1:8" x14ac:dyDescent="0.2">
      <c r="A6" s="13" t="s">
        <v>2098</v>
      </c>
      <c r="B6" s="13">
        <f>COUNTIFS(Crowdfunding!G2:G1001, "Successful", Crowdfunding!D2:D1001, "&gt;=15000", Crowdfunding!D2:D1001, "&lt;20000")</f>
        <v>10</v>
      </c>
      <c r="C6" s="13">
        <f>COUNTIFS(Crowdfunding!$G$2:$G$1001, "failed", Crowdfunding!$D$2:$D$1001, "&gt;=15000", Crowdfunding!$D$2:$D$1001, "&lt;20000")</f>
        <v>0</v>
      </c>
      <c r="D6" s="13">
        <f>COUNTIFS(Crowdfunding!$G$2:$G$1001, "canceled", Crowdfunding!$D$2:$D$1001, "&gt;=15000", Crowdfunding!$D$2:$D$1001, "&lt;20000")</f>
        <v>0</v>
      </c>
      <c r="E6" s="13">
        <f t="shared" si="0"/>
        <v>10</v>
      </c>
      <c r="F6" s="14">
        <f t="shared" si="1"/>
        <v>100</v>
      </c>
      <c r="G6" s="14">
        <f t="shared" si="3"/>
        <v>0</v>
      </c>
      <c r="H6" s="14">
        <f t="shared" si="2"/>
        <v>0</v>
      </c>
    </row>
    <row r="7" spans="1:8" x14ac:dyDescent="0.2">
      <c r="A7" s="13" t="s">
        <v>2099</v>
      </c>
      <c r="B7" s="13">
        <f>COUNTIFS(Crowdfunding!G2:G1001, "Successful", Crowdfunding!D2:D1001, "&gt;=20000", Crowdfunding!D2:D1001, "&lt;25000")</f>
        <v>7</v>
      </c>
      <c r="C7" s="13">
        <f>COUNTIFS(Crowdfunding!$G$2:$G$1001, "Failed", Crowdfunding!$D$2:$D$1001, "&gt;=20000", Crowdfunding!$D$2:$D$1001, "&lt;25000")</f>
        <v>0</v>
      </c>
      <c r="D7" s="13">
        <f>COUNTIFS(Crowdfunding!$G$2:$G$1001, "canceled", Crowdfunding!$D$2:$D$1001, "&gt;=20000", Crowdfunding!$D$2:$D$1001, "&lt;25000")</f>
        <v>0</v>
      </c>
      <c r="E7" s="13">
        <f t="shared" si="0"/>
        <v>7</v>
      </c>
      <c r="F7" s="14">
        <f t="shared" si="1"/>
        <v>100</v>
      </c>
      <c r="G7" s="14">
        <f t="shared" si="3"/>
        <v>0</v>
      </c>
      <c r="H7" s="14">
        <f t="shared" si="2"/>
        <v>0</v>
      </c>
    </row>
    <row r="8" spans="1:8" x14ac:dyDescent="0.2">
      <c r="A8" s="13" t="s">
        <v>2100</v>
      </c>
      <c r="B8" s="13">
        <f>COUNTIFS(Crowdfunding!G2:G1001, "Successful", Crowdfunding!D2:D1001, "&gt;=25000", Crowdfunding!D2:D1001, "&lt;30000")</f>
        <v>11</v>
      </c>
      <c r="C8" s="13">
        <f>COUNTIFS(Crowdfunding!$G$2:$G$1001, "Failed", Crowdfunding!$D$2:$D$1001, "&gt;=25000", Crowdfunding!$D$2:$D$1001, "&lt;30000")</f>
        <v>3</v>
      </c>
      <c r="D8" s="13">
        <f>COUNTIFS(Crowdfunding!$G$2:$G$1001, "canceled", Crowdfunding!$D$2:$D$1001, "&gt;=25000", Crowdfunding!$D$2:$D$1001, "&lt;30000")</f>
        <v>0</v>
      </c>
      <c r="E8" s="13">
        <f t="shared" si="0"/>
        <v>14</v>
      </c>
      <c r="F8" s="14">
        <f t="shared" si="1"/>
        <v>78.571428571428569</v>
      </c>
      <c r="G8" s="14">
        <f t="shared" si="3"/>
        <v>21.428571428571427</v>
      </c>
      <c r="H8" s="14">
        <f t="shared" si="2"/>
        <v>0</v>
      </c>
    </row>
    <row r="9" spans="1:8" x14ac:dyDescent="0.2">
      <c r="A9" s="13" t="s">
        <v>2101</v>
      </c>
      <c r="B9" s="13">
        <f>COUNTIFS(Crowdfunding!G2:G1001, "Successful", Crowdfunding!D2:D1001, "&gt;=30000", Crowdfunding!D2:D1001, "&lt;35000")</f>
        <v>7</v>
      </c>
      <c r="C9" s="13">
        <f>COUNTIFS(Crowdfunding!$G$2:$G$1001, "failed", Crowdfunding!$D$2:$D$1001, "&gt;=30000", Crowdfunding!$D$2:$D$1001, "&lt;35000")</f>
        <v>0</v>
      </c>
      <c r="D9" s="13">
        <f>COUNTIFS(Crowdfunding!$G$2:$G$1001, "canceled", Crowdfunding!$D$2:$D$1001, "&gt;=30000", Crowdfunding!$D$2:$D$1001, "&lt;35000")</f>
        <v>0</v>
      </c>
      <c r="E9" s="13">
        <f t="shared" si="0"/>
        <v>7</v>
      </c>
      <c r="F9" s="14">
        <f t="shared" si="1"/>
        <v>100</v>
      </c>
      <c r="G9" s="14">
        <f t="shared" si="3"/>
        <v>0</v>
      </c>
      <c r="H9" s="14">
        <f t="shared" si="2"/>
        <v>0</v>
      </c>
    </row>
    <row r="10" spans="1:8" x14ac:dyDescent="0.2">
      <c r="A10" s="13" t="s">
        <v>2102</v>
      </c>
      <c r="B10" s="13">
        <f>COUNTIFS(Crowdfunding!G2:G1001, "Successful", Crowdfunding!D2:D1001, "&gt;=35000", Crowdfunding!D2:D1001, "&lt;40000")</f>
        <v>8</v>
      </c>
      <c r="C10" s="13">
        <f>COUNTIFS(Crowdfunding!$G$2:$G$1001, "failed", Crowdfunding!$D$2:$D$1001, "&gt;=35000", Crowdfunding!$D$2:$D$1001, "&lt;40000")</f>
        <v>3</v>
      </c>
      <c r="D10" s="13">
        <f>COUNTIFS(Crowdfunding!$G$2:$G$1001, "canceled", Crowdfunding!$D$2:$D$1001, "&gt;=35000", Crowdfunding!$D$2:$D$1001, "&lt;40000")</f>
        <v>1</v>
      </c>
      <c r="E10" s="13">
        <f t="shared" si="0"/>
        <v>12</v>
      </c>
      <c r="F10" s="14">
        <f t="shared" si="1"/>
        <v>66.666666666666657</v>
      </c>
      <c r="G10" s="14">
        <f t="shared" si="3"/>
        <v>25</v>
      </c>
      <c r="H10" s="14">
        <f t="shared" si="2"/>
        <v>8.3333333333333321</v>
      </c>
    </row>
    <row r="11" spans="1:8" x14ac:dyDescent="0.2">
      <c r="A11" s="13" t="s">
        <v>2103</v>
      </c>
      <c r="B11" s="13">
        <f>COUNTIFS(Crowdfunding!G2:G1001, "Successful", Crowdfunding!D2:D1001, "&gt;=40000", Crowdfunding!D2:D1001, "&lt;45000")</f>
        <v>11</v>
      </c>
      <c r="C11" s="13">
        <f>COUNTIFS(Crowdfunding!$G$2:$G$1001, "failed", Crowdfunding!$D$2:$D$1001, "&gt;=40000", Crowdfunding!$D$2:$D$1001, "&lt;45000")</f>
        <v>3</v>
      </c>
      <c r="D11" s="13">
        <f>COUNTIFS(Crowdfunding!$G$2:$G$1001, "canceled", Crowdfunding!$D$2:$D$1001, "&gt;=40000", Crowdfunding!$D$2:$D$1001, "&lt;45000")</f>
        <v>0</v>
      </c>
      <c r="E11" s="13">
        <f t="shared" si="0"/>
        <v>14</v>
      </c>
      <c r="F11" s="14">
        <f t="shared" si="1"/>
        <v>78.571428571428569</v>
      </c>
      <c r="G11" s="14">
        <f t="shared" si="3"/>
        <v>21.428571428571427</v>
      </c>
      <c r="H11" s="14">
        <f t="shared" si="2"/>
        <v>0</v>
      </c>
    </row>
    <row r="12" spans="1:8" x14ac:dyDescent="0.2">
      <c r="A12" s="13" t="s">
        <v>2104</v>
      </c>
      <c r="B12" s="13">
        <f>COUNTIFS(Crowdfunding!G2:G1001, "Successful", Crowdfunding!D2:D1001, "&gt;=45000", Crowdfunding!D2:D1001, "&lt;50000")</f>
        <v>8</v>
      </c>
      <c r="C12" s="13">
        <f>COUNTIFS(Crowdfunding!$G$2:$G$1001, "failed", Crowdfunding!$D$2:$D$1001, "&gt;=45000", Crowdfunding!$D$2:$D$1001, "&lt;50000")</f>
        <v>3</v>
      </c>
      <c r="D12" s="13">
        <f>COUNTIFS(Crowdfunding!$G$2:$G$1001, "canceled", Crowdfunding!$D$2:$D$1001, "&gt;=45000", Crowdfunding!$D$2:$D$1001, "&lt;50000")</f>
        <v>0</v>
      </c>
      <c r="E12" s="13">
        <f t="shared" si="0"/>
        <v>11</v>
      </c>
      <c r="F12" s="14">
        <f t="shared" si="1"/>
        <v>72.727272727272734</v>
      </c>
      <c r="G12" s="14">
        <f t="shared" si="3"/>
        <v>27.27272727272727</v>
      </c>
      <c r="H12" s="14">
        <f t="shared" si="2"/>
        <v>0</v>
      </c>
    </row>
    <row r="13" spans="1:8" x14ac:dyDescent="0.2">
      <c r="A13" s="13" t="s">
        <v>2105</v>
      </c>
      <c r="B13" s="13">
        <f>COUNTIFS(Crowdfunding!G2:G1001, "Successful", Crowdfunding!D2:D1001, "&gt;=50000")</f>
        <v>114</v>
      </c>
      <c r="C13" s="13">
        <f>COUNTIFS(Crowdfunding!$G$2:$G$1001, "failed", Crowdfunding!$D$2:$D$1001, "&gt;=50000")</f>
        <v>163</v>
      </c>
      <c r="D13" s="13">
        <f>COUNTIFS(Crowdfunding!$G$2:$G$1001, "canceled", Crowdfunding!$D$2:$D$1001, "&gt;=50000")</f>
        <v>28</v>
      </c>
      <c r="E13" s="13">
        <f t="shared" si="0"/>
        <v>305</v>
      </c>
      <c r="F13" s="14">
        <f t="shared" si="1"/>
        <v>37.377049180327873</v>
      </c>
      <c r="G13" s="14">
        <f t="shared" si="3"/>
        <v>53.442622950819676</v>
      </c>
      <c r="H13" s="14">
        <f t="shared" si="2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0CCE-63FA-F140-87F5-11B9B3C4ED48}">
  <dimension ref="A1:I566"/>
  <sheetViews>
    <sheetView tabSelected="1" zoomScaleNormal="100" workbookViewId="0">
      <selection activeCell="H2" sqref="H2"/>
    </sheetView>
  </sheetViews>
  <sheetFormatPr baseColWidth="10" defaultRowHeight="16" x14ac:dyDescent="0.2"/>
  <cols>
    <col min="1" max="1" width="15" bestFit="1" customWidth="1"/>
    <col min="2" max="2" width="29.5" bestFit="1" customWidth="1"/>
    <col min="4" max="4" width="15" bestFit="1" customWidth="1"/>
    <col min="5" max="5" width="25.83203125" bestFit="1" customWidth="1"/>
  </cols>
  <sheetData>
    <row r="1" spans="1:9" x14ac:dyDescent="0.2">
      <c r="A1" s="1" t="s">
        <v>2114</v>
      </c>
      <c r="B1" s="1" t="s">
        <v>2116</v>
      </c>
      <c r="D1" s="1" t="s">
        <v>2115</v>
      </c>
      <c r="E1" s="1" t="s">
        <v>2117</v>
      </c>
      <c r="G1" s="13"/>
      <c r="H1" s="13" t="s">
        <v>2106</v>
      </c>
      <c r="I1" s="13" t="s">
        <v>2107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s="13" t="s">
        <v>2108</v>
      </c>
      <c r="H2" s="14">
        <f>AVERAGE(B2:B566)</f>
        <v>851.14690265486729</v>
      </c>
      <c r="I2" s="14">
        <f>AVERAGE(E2:E365)</f>
        <v>585.61538461538464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s="13" t="s">
        <v>2109</v>
      </c>
      <c r="H3" s="14">
        <f>MEDIAN(B2:B566)</f>
        <v>201</v>
      </c>
      <c r="I3" s="14">
        <f>MEDIAN(E2:E365)</f>
        <v>114.5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s="13" t="s">
        <v>2110</v>
      </c>
      <c r="H4" s="14">
        <f>MIN(B2:B566)</f>
        <v>16</v>
      </c>
      <c r="I4" s="14">
        <f>MIN(E2:E365)</f>
        <v>0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s="13" t="s">
        <v>2111</v>
      </c>
      <c r="H5" s="14">
        <f>MAX(B2:B566)</f>
        <v>7295</v>
      </c>
      <c r="I5" s="14">
        <f>MAX(E2:E365)</f>
        <v>6080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s="13" t="s">
        <v>2112</v>
      </c>
      <c r="H6" s="14">
        <f>_xlfn.VAR.P(B2:B566)</f>
        <v>1603373.7324019109</v>
      </c>
      <c r="I6" s="14">
        <f>_xlfn.VAR.P(E2:E365)</f>
        <v>921574.68174133555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s="13" t="s">
        <v>2113</v>
      </c>
      <c r="H7" s="14">
        <f>_xlfn.STDEV.P(B2:B566)</f>
        <v>1266.2439466397898</v>
      </c>
      <c r="I7" s="14">
        <f>_xlfn.STDEV.P(E2:E365)</f>
        <v>959.98681331637863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H8" s="12"/>
      <c r="I8" s="12"/>
    </row>
    <row r="9" spans="1:9" x14ac:dyDescent="0.2">
      <c r="A9" t="s">
        <v>20</v>
      </c>
      <c r="B9">
        <v>1249</v>
      </c>
      <c r="D9" t="s">
        <v>14</v>
      </c>
      <c r="E9">
        <v>200</v>
      </c>
      <c r="H9" s="12"/>
      <c r="I9" s="12"/>
    </row>
    <row r="10" spans="1:9" x14ac:dyDescent="0.2">
      <c r="A10" t="s">
        <v>20</v>
      </c>
      <c r="B10">
        <v>1396</v>
      </c>
      <c r="D10" t="s">
        <v>14</v>
      </c>
      <c r="E10">
        <v>452</v>
      </c>
      <c r="H10" s="12"/>
      <c r="I10" s="12"/>
    </row>
    <row r="11" spans="1:9" x14ac:dyDescent="0.2">
      <c r="A11" t="s">
        <v>20</v>
      </c>
      <c r="B11">
        <v>890</v>
      </c>
      <c r="D11" t="s">
        <v>14</v>
      </c>
      <c r="E11">
        <v>674</v>
      </c>
      <c r="H11" s="12"/>
      <c r="I11" s="12"/>
    </row>
    <row r="12" spans="1:9" x14ac:dyDescent="0.2">
      <c r="A12" t="s">
        <v>20</v>
      </c>
      <c r="B12">
        <v>142</v>
      </c>
      <c r="D12" t="s">
        <v>14</v>
      </c>
      <c r="E12">
        <v>558</v>
      </c>
      <c r="H12" s="12"/>
      <c r="I12" s="12"/>
    </row>
    <row r="13" spans="1:9" x14ac:dyDescent="0.2">
      <c r="A13" t="s">
        <v>20</v>
      </c>
      <c r="B13">
        <v>2673</v>
      </c>
      <c r="D13" t="s">
        <v>14</v>
      </c>
      <c r="E13">
        <v>15</v>
      </c>
      <c r="H13" s="12"/>
      <c r="I13" s="12"/>
    </row>
    <row r="14" spans="1:9" x14ac:dyDescent="0.2">
      <c r="A14" t="s">
        <v>20</v>
      </c>
      <c r="B14">
        <v>163</v>
      </c>
      <c r="D14" t="s">
        <v>14</v>
      </c>
      <c r="E14">
        <v>2307</v>
      </c>
      <c r="H14" s="12"/>
      <c r="I14" s="12"/>
    </row>
    <row r="15" spans="1:9" x14ac:dyDescent="0.2">
      <c r="A15" t="s">
        <v>20</v>
      </c>
      <c r="B15">
        <v>2220</v>
      </c>
      <c r="D15" t="s">
        <v>14</v>
      </c>
      <c r="E15">
        <v>88</v>
      </c>
      <c r="H15" s="12"/>
      <c r="I15" s="12"/>
    </row>
    <row r="16" spans="1:9" x14ac:dyDescent="0.2">
      <c r="A16" t="s">
        <v>20</v>
      </c>
      <c r="B16">
        <v>1606</v>
      </c>
      <c r="D16" t="s">
        <v>14</v>
      </c>
      <c r="E16">
        <v>48</v>
      </c>
      <c r="H16" s="12"/>
      <c r="I16" s="12"/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E566" xr:uid="{360D0CCE-63FA-F140-87F5-11B9B3C4ED48}"/>
  <conditionalFormatting sqref="A1:A1048141">
    <cfRule type="containsText" dxfId="7" priority="5" operator="containsText" text="canceled">
      <formula>NOT(ISERROR(SEARCH("canceled",A1)))</formula>
    </cfRule>
    <cfRule type="containsText" dxfId="6" priority="6" stopIfTrue="1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365">
    <cfRule type="containsText" dxfId="3" priority="1" operator="containsText" text="canceled">
      <formula>NOT(ISERROR(SEARCH("canceled",D1)))</formula>
    </cfRule>
    <cfRule type="containsText" dxfId="2" priority="2" stopIfTrue="1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PTable_1</vt:lpstr>
      <vt:lpstr>Ptable_2</vt:lpstr>
      <vt:lpstr>Ptable_3</vt:lpstr>
      <vt:lpstr>Crowdfunding Goal Analysis</vt:lpstr>
      <vt:lpstr>Backers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Ugur Cetin</cp:lastModifiedBy>
  <dcterms:created xsi:type="dcterms:W3CDTF">2021-09-29T18:52:28Z</dcterms:created>
  <dcterms:modified xsi:type="dcterms:W3CDTF">2024-10-19T23:17:37Z</dcterms:modified>
</cp:coreProperties>
</file>