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\stk\"/>
    </mc:Choice>
  </mc:AlternateContent>
  <xr:revisionPtr revIDLastSave="0" documentId="13_ncr:1_{B0C92D24-95C9-47A9-9101-24444967EFCD}" xr6:coauthVersionLast="47" xr6:coauthVersionMax="47" xr10:uidLastSave="{00000000-0000-0000-0000-000000000000}"/>
  <bookViews>
    <workbookView xWindow="-120" yWindow="-120" windowWidth="29040" windowHeight="15840" tabRatio="792" firstSheet="1" activeTab="3" xr2:uid="{9868CDED-BAE2-4565-913D-89FFE0BB72BC}"/>
  </bookViews>
  <sheets>
    <sheet name="Trade" sheetId="8" r:id="rId1"/>
    <sheet name="YieldMax" sheetId="4" r:id="rId2"/>
    <sheet name="Option" sheetId="1" r:id="rId3"/>
    <sheet name="Dividend" sheetId="2" r:id="rId4"/>
    <sheet name="Stock" sheetId="3" r:id="rId5"/>
    <sheet name="OptionComparer" sheetId="5" r:id="rId6"/>
    <sheet name="Holding" sheetId="6" r:id="rId7"/>
    <sheet name="HoldDetails" sheetId="7" r:id="rId8"/>
    <sheet name="AllYM-1" sheetId="9" r:id="rId9"/>
    <sheet name="AllYM-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F29" i="2"/>
  <c r="F28" i="2"/>
  <c r="F27" i="2"/>
  <c r="F26" i="2"/>
  <c r="F25" i="2"/>
  <c r="F24" i="2"/>
  <c r="F23" i="2"/>
  <c r="F22" i="2"/>
  <c r="F21" i="2"/>
  <c r="F20" i="2"/>
  <c r="F19" i="2"/>
  <c r="F18" i="2"/>
  <c r="D24" i="7"/>
  <c r="Y23" i="7"/>
  <c r="I23" i="7"/>
  <c r="D23" i="7"/>
  <c r="D25" i="7" s="1"/>
  <c r="M39" i="5"/>
  <c r="G28" i="5"/>
  <c r="F28" i="5"/>
  <c r="E28" i="5"/>
  <c r="D28" i="5"/>
  <c r="C28" i="5"/>
  <c r="B28" i="5"/>
  <c r="G27" i="5"/>
  <c r="G29" i="5" s="1"/>
  <c r="F27" i="5"/>
  <c r="F29" i="5" s="1"/>
  <c r="E27" i="5"/>
  <c r="E29" i="5" s="1"/>
  <c r="D27" i="5"/>
  <c r="D29" i="5" s="1"/>
  <c r="C27" i="5"/>
  <c r="C31" i="5" s="1"/>
  <c r="B27" i="5"/>
  <c r="B31" i="5" s="1"/>
  <c r="G26" i="5"/>
  <c r="F26" i="5"/>
  <c r="E26" i="5"/>
  <c r="D26" i="5"/>
  <c r="C26" i="5"/>
  <c r="B26" i="5"/>
  <c r="E12" i="5"/>
  <c r="D12" i="5"/>
  <c r="H11" i="5"/>
  <c r="G11" i="5"/>
  <c r="F11" i="5"/>
  <c r="E11" i="5"/>
  <c r="D11" i="5"/>
  <c r="C11" i="5"/>
  <c r="B11" i="5"/>
  <c r="H10" i="5"/>
  <c r="H12" i="5" s="1"/>
  <c r="G10" i="5"/>
  <c r="G14" i="5" s="1"/>
  <c r="F10" i="5"/>
  <c r="F12" i="5" s="1"/>
  <c r="E10" i="5"/>
  <c r="E14" i="5" s="1"/>
  <c r="D10" i="5"/>
  <c r="D14" i="5" s="1"/>
  <c r="C10" i="5"/>
  <c r="C12" i="5" s="1"/>
  <c r="B10" i="5"/>
  <c r="B12" i="5" s="1"/>
  <c r="H9" i="5"/>
  <c r="G9" i="5"/>
  <c r="F9" i="5"/>
  <c r="E9" i="5"/>
  <c r="D9" i="5"/>
  <c r="C9" i="5"/>
  <c r="B9" i="5"/>
  <c r="F13" i="2"/>
  <c r="F12" i="2"/>
  <c r="F11" i="2"/>
  <c r="F10" i="2"/>
  <c r="F3" i="2"/>
  <c r="F4" i="2"/>
  <c r="F5" i="2"/>
  <c r="F6" i="2"/>
  <c r="F7" i="2"/>
  <c r="F8" i="2"/>
  <c r="F9" i="2"/>
  <c r="F2" i="2"/>
  <c r="G10" i="1"/>
  <c r="G6" i="1"/>
  <c r="G7" i="1"/>
  <c r="G8" i="1"/>
  <c r="G5" i="1"/>
  <c r="G3" i="1"/>
  <c r="G2" i="1"/>
  <c r="E15" i="5" l="1"/>
  <c r="D13" i="5"/>
  <c r="G12" i="5"/>
  <c r="G13" i="5" s="1"/>
  <c r="F14" i="5"/>
  <c r="F15" i="5" s="1"/>
  <c r="H13" i="5"/>
  <c r="F13" i="5"/>
  <c r="H14" i="5"/>
  <c r="H15" i="5" s="1"/>
  <c r="E13" i="5"/>
  <c r="B13" i="5"/>
  <c r="G35" i="5"/>
  <c r="G32" i="5"/>
  <c r="C13" i="5"/>
  <c r="F32" i="5"/>
  <c r="F35" i="5"/>
  <c r="C30" i="5"/>
  <c r="E31" i="5"/>
  <c r="E32" i="5" s="1"/>
  <c r="B29" i="5"/>
  <c r="D30" i="5"/>
  <c r="D35" i="5" s="1"/>
  <c r="F31" i="5"/>
  <c r="B14" i="5"/>
  <c r="B15" i="5" s="1"/>
  <c r="C29" i="5"/>
  <c r="E30" i="5"/>
  <c r="E35" i="5" s="1"/>
  <c r="G31" i="5"/>
  <c r="D31" i="5"/>
  <c r="D32" i="5" s="1"/>
  <c r="C14" i="5"/>
  <c r="C15" i="5" s="1"/>
  <c r="D15" i="5"/>
  <c r="B30" i="5"/>
  <c r="F30" i="5"/>
  <c r="G30" i="5"/>
  <c r="G11" i="1"/>
  <c r="G15" i="5" l="1"/>
  <c r="B32" i="5"/>
  <c r="B35" i="5"/>
  <c r="C32" i="5"/>
  <c r="C35" i="5"/>
</calcChain>
</file>

<file path=xl/sharedStrings.xml><?xml version="1.0" encoding="utf-8"?>
<sst xmlns="http://schemas.openxmlformats.org/spreadsheetml/2006/main" count="627" uniqueCount="176">
  <si>
    <t>Entry Date</t>
  </si>
  <si>
    <t>Contracts</t>
  </si>
  <si>
    <t>Strike(s)</t>
  </si>
  <si>
    <t>Debit/Credit</t>
  </si>
  <si>
    <t>Entry Price</t>
  </si>
  <si>
    <t>Commission</t>
  </si>
  <si>
    <t>Margin</t>
  </si>
  <si>
    <t>Initial Stop Loss</t>
  </si>
  <si>
    <t>Initial Stop Loss Technique</t>
  </si>
  <si>
    <t>Follow-up Strategy</t>
  </si>
  <si>
    <t>Notes</t>
  </si>
  <si>
    <t>Outcome</t>
  </si>
  <si>
    <t>Exit Date</t>
  </si>
  <si>
    <t>Exit Price</t>
  </si>
  <si>
    <t>Profit/Loss</t>
  </si>
  <si>
    <t xml:space="preserve"> </t>
  </si>
  <si>
    <t>Stock</t>
  </si>
  <si>
    <t>Tax</t>
  </si>
  <si>
    <t>RGTI</t>
  </si>
  <si>
    <t>IRA</t>
  </si>
  <si>
    <t>RIOT</t>
  </si>
  <si>
    <t>SOXL</t>
  </si>
  <si>
    <t>SOUN</t>
  </si>
  <si>
    <t>SMCY</t>
  </si>
  <si>
    <t>MSTU</t>
  </si>
  <si>
    <t>Avg Price</t>
  </si>
  <si>
    <t>Acc</t>
  </si>
  <si>
    <t xml:space="preserve">Expiry Date </t>
  </si>
  <si>
    <t>12 exp May 30, Premium .33</t>
  </si>
  <si>
    <t>38$  Exp 05/16, P .01</t>
  </si>
  <si>
    <t>12.5$  Exp 04/30, P .28</t>
  </si>
  <si>
    <t>10.5$  Exp 04/25, P .02</t>
  </si>
  <si>
    <t>Approx</t>
  </si>
  <si>
    <t>Apx: Div</t>
  </si>
  <si>
    <t>CC</t>
  </si>
  <si>
    <t>Strat</t>
  </si>
  <si>
    <t>16$  Exp 04/25, P .01</t>
  </si>
  <si>
    <t>8$  Exp 04/25, P .02</t>
  </si>
  <si>
    <t>TSLL</t>
  </si>
  <si>
    <t xml:space="preserve"> 9$  Exp 04/25, P .12</t>
  </si>
  <si>
    <t>12$  Exp 05/2, P .28</t>
  </si>
  <si>
    <t>ULTY</t>
  </si>
  <si>
    <t>CONY</t>
  </si>
  <si>
    <t>MSTY</t>
  </si>
  <si>
    <t>TSLY</t>
  </si>
  <si>
    <t>YBIT</t>
  </si>
  <si>
    <t>NVDY</t>
  </si>
  <si>
    <t>PLTY</t>
  </si>
  <si>
    <t>Div</t>
  </si>
  <si>
    <t>Count</t>
  </si>
  <si>
    <t>Pay</t>
  </si>
  <si>
    <t>T</t>
  </si>
  <si>
    <t>BITO</t>
  </si>
  <si>
    <t>W</t>
  </si>
  <si>
    <t>YQQQ</t>
  </si>
  <si>
    <t xml:space="preserve">AIYY, SQY, APLY, DISO, </t>
  </si>
  <si>
    <t>D</t>
  </si>
  <si>
    <t>FIAT</t>
  </si>
  <si>
    <t>PYPY, MSFO,AMDY,NFLY,ABNY</t>
  </si>
  <si>
    <t>C</t>
  </si>
  <si>
    <t>DIPS</t>
  </si>
  <si>
    <t>FBY, GDXY, BABO, JPMO, MRNY, MARO</t>
  </si>
  <si>
    <t>B</t>
  </si>
  <si>
    <t>CRSH</t>
  </si>
  <si>
    <t xml:space="preserve"> YBIT, GOOY, OARK, XOMO, SNOY,TSMY</t>
  </si>
  <si>
    <t>A</t>
  </si>
  <si>
    <t>Ex Date</t>
  </si>
  <si>
    <t>Secondary  (Not that Good)</t>
  </si>
  <si>
    <t>Primary</t>
  </si>
  <si>
    <t>Grp</t>
  </si>
  <si>
    <t>Account Size</t>
  </si>
  <si>
    <t>PUT</t>
  </si>
  <si>
    <t>Expiration</t>
  </si>
  <si>
    <t>TNA</t>
  </si>
  <si>
    <t>SOFI</t>
  </si>
  <si>
    <t>Current Stock Price</t>
  </si>
  <si>
    <t>Option Strike Price</t>
  </si>
  <si>
    <t>Option Premium</t>
  </si>
  <si>
    <t>Drop in %</t>
  </si>
  <si>
    <t># Options to Buy</t>
  </si>
  <si>
    <t>DTE (weekdays)</t>
  </si>
  <si>
    <t>Premium collected</t>
  </si>
  <si>
    <t>Premium per day</t>
  </si>
  <si>
    <t>$ Needed to Buy Stock</t>
  </si>
  <si>
    <t>Premium annualized</t>
  </si>
  <si>
    <t>CALL</t>
  </si>
  <si>
    <t>COIN</t>
  </si>
  <si>
    <t>MSTR</t>
  </si>
  <si>
    <t>LULU</t>
  </si>
  <si>
    <t>TSLA</t>
  </si>
  <si>
    <t>GM</t>
  </si>
  <si>
    <t>UP in %</t>
  </si>
  <si>
    <t>Upside Call Selling$</t>
  </si>
  <si>
    <t xml:space="preserve">Total </t>
  </si>
  <si>
    <t>S</t>
  </si>
  <si>
    <t>S#</t>
  </si>
  <si>
    <t>Provider</t>
  </si>
  <si>
    <t>BTBT</t>
  </si>
  <si>
    <t>Merril</t>
  </si>
  <si>
    <t>TAX_RH</t>
  </si>
  <si>
    <t>CIFR</t>
  </si>
  <si>
    <t>IRA_RH</t>
  </si>
  <si>
    <t>CLSK</t>
  </si>
  <si>
    <t>WeBull</t>
  </si>
  <si>
    <t>LYFT</t>
  </si>
  <si>
    <t>Fidility</t>
  </si>
  <si>
    <t>TastyTrade</t>
  </si>
  <si>
    <t>PLUG</t>
  </si>
  <si>
    <t>M</t>
  </si>
  <si>
    <t>F</t>
  </si>
  <si>
    <t>TT</t>
  </si>
  <si>
    <t>WB</t>
  </si>
  <si>
    <t>Ticker</t>
  </si>
  <si>
    <t>Share</t>
  </si>
  <si>
    <t>Cost</t>
  </si>
  <si>
    <t xml:space="preserve"> Cost</t>
  </si>
  <si>
    <t>CRSH  May 12 sell 5.86</t>
  </si>
  <si>
    <r>
      <t xml:space="preserve">TSLY, </t>
    </r>
    <r>
      <rPr>
        <b/>
        <sz val="11"/>
        <color rgb="FFFF0000"/>
        <rFont val="Calibri"/>
        <family val="2"/>
        <scheme val="minor"/>
      </rPr>
      <t>CRSH</t>
    </r>
  </si>
  <si>
    <r>
      <rPr>
        <b/>
        <sz val="11"/>
        <color rgb="FF00B050"/>
        <rFont val="Calibri"/>
        <family val="2"/>
        <scheme val="minor"/>
      </rPr>
      <t>NVDY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PLTY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DIPS</t>
    </r>
  </si>
  <si>
    <r>
      <t xml:space="preserve">CONY, </t>
    </r>
    <r>
      <rPr>
        <b/>
        <sz val="11"/>
        <color rgb="FFFF0000"/>
        <rFont val="Calibri"/>
        <family val="2"/>
        <scheme val="minor"/>
      </rPr>
      <t>FIAT</t>
    </r>
  </si>
  <si>
    <r>
      <rPr>
        <b/>
        <sz val="11"/>
        <color rgb="FF00B050"/>
        <rFont val="Calibri"/>
        <family val="2"/>
        <scheme val="minor"/>
      </rPr>
      <t>MSTY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AMZY</t>
    </r>
    <r>
      <rPr>
        <sz val="11"/>
        <color theme="1"/>
        <rFont val="Calibri"/>
        <family val="2"/>
        <scheme val="minor"/>
      </rPr>
      <t xml:space="preserve">,  </t>
    </r>
    <r>
      <rPr>
        <b/>
        <sz val="11"/>
        <color theme="4"/>
        <rFont val="Calibri"/>
        <family val="2"/>
        <scheme val="minor"/>
      </rPr>
      <t xml:space="preserve">SMCY, </t>
    </r>
    <r>
      <rPr>
        <b/>
        <sz val="11"/>
        <color rgb="FFFF0000"/>
        <rFont val="Calibri"/>
        <family val="2"/>
        <scheme val="minor"/>
      </rPr>
      <t>WNTR</t>
    </r>
  </si>
  <si>
    <t>Symbol</t>
  </si>
  <si>
    <t>52W Low</t>
  </si>
  <si>
    <t>Last</t>
  </si>
  <si>
    <t>5D MA</t>
  </si>
  <si>
    <t>10D MA</t>
  </si>
  <si>
    <t>20D MA</t>
  </si>
  <si>
    <t>50D MA</t>
  </si>
  <si>
    <t>100D MA</t>
  </si>
  <si>
    <t>200D MA</t>
  </si>
  <si>
    <t>14D Rel Str</t>
  </si>
  <si>
    <t>Imp Vol</t>
  </si>
  <si>
    <t>Volume</t>
  </si>
  <si>
    <t>10D Avg Vol</t>
  </si>
  <si>
    <t>Dividend</t>
  </si>
  <si>
    <t>Dividend Date</t>
  </si>
  <si>
    <t>YMAX</t>
  </si>
  <si>
    <t>MRNY</t>
  </si>
  <si>
    <t>AIYY</t>
  </si>
  <si>
    <t>YMAG</t>
  </si>
  <si>
    <t>AMDY</t>
  </si>
  <si>
    <t>GDXY</t>
  </si>
  <si>
    <t>AMZY</t>
  </si>
  <si>
    <t>NFLY</t>
  </si>
  <si>
    <t>GOOY</t>
  </si>
  <si>
    <t>FBY</t>
  </si>
  <si>
    <t>LFGY</t>
  </si>
  <si>
    <t>XYZY</t>
  </si>
  <si>
    <t>OARK</t>
  </si>
  <si>
    <t>SNOY</t>
  </si>
  <si>
    <t>APLY</t>
  </si>
  <si>
    <t>TSMY</t>
  </si>
  <si>
    <t>MARO</t>
  </si>
  <si>
    <t>XOMO</t>
  </si>
  <si>
    <t>WNTR</t>
  </si>
  <si>
    <t>FEAT</t>
  </si>
  <si>
    <t>MSFO</t>
  </si>
  <si>
    <t>PYPY</t>
  </si>
  <si>
    <t>BABO</t>
  </si>
  <si>
    <t>CHPY</t>
  </si>
  <si>
    <t>JPMO</t>
  </si>
  <si>
    <t>CVNY</t>
  </si>
  <si>
    <t>QDTY</t>
  </si>
  <si>
    <t>SDTY</t>
  </si>
  <si>
    <t>FIVY</t>
  </si>
  <si>
    <t>ABNY</t>
  </si>
  <si>
    <t>DISO</t>
  </si>
  <si>
    <t>GPTY</t>
  </si>
  <si>
    <t>HOOY</t>
  </si>
  <si>
    <t>N/A</t>
  </si>
  <si>
    <t>RDTY</t>
  </si>
  <si>
    <t>MST</t>
  </si>
  <si>
    <t xml:space="preserve">Dec </t>
  </si>
  <si>
    <t>Ex</t>
  </si>
  <si>
    <t>Payable</t>
  </si>
  <si>
    <t>windotelgitggitc:\st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</si>
</sst>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;@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32A3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2" fontId="0" fillId="33" borderId="10" xfId="0" applyNumberFormat="1" applyFill="1" applyBorder="1"/>
    <xf numFmtId="2" fontId="0" fillId="0" borderId="10" xfId="0" applyNumberFormat="1" applyBorder="1"/>
    <xf numFmtId="0" fontId="0" fillId="36" borderId="10" xfId="0" applyFill="1" applyBorder="1"/>
    <xf numFmtId="2" fontId="0" fillId="36" borderId="10" xfId="0" applyNumberFormat="1" applyFill="1" applyBorder="1"/>
    <xf numFmtId="0" fontId="0" fillId="37" borderId="10" xfId="0" applyFill="1" applyBorder="1"/>
    <xf numFmtId="0" fontId="18" fillId="0" borderId="0" xfId="0" applyFont="1"/>
    <xf numFmtId="0" fontId="16" fillId="0" borderId="0" xfId="0" applyFont="1"/>
    <xf numFmtId="16" fontId="0" fillId="0" borderId="0" xfId="0" applyNumberFormat="1"/>
    <xf numFmtId="2" fontId="0" fillId="0" borderId="0" xfId="0" applyNumberFormat="1"/>
    <xf numFmtId="2" fontId="0" fillId="37" borderId="10" xfId="0" applyNumberFormat="1" applyFill="1" applyBorder="1"/>
    <xf numFmtId="0" fontId="19" fillId="0" borderId="0" xfId="0" applyFont="1"/>
    <xf numFmtId="14" fontId="0" fillId="0" borderId="10" xfId="0" applyNumberFormat="1" applyBorder="1"/>
    <xf numFmtId="0" fontId="19" fillId="0" borderId="10" xfId="0" applyFont="1" applyBorder="1"/>
    <xf numFmtId="14" fontId="0" fillId="38" borderId="10" xfId="0" applyNumberFormat="1" applyFill="1" applyBorder="1"/>
    <xf numFmtId="0" fontId="0" fillId="38" borderId="10" xfId="0" applyFill="1" applyBorder="1"/>
    <xf numFmtId="0" fontId="16" fillId="0" borderId="10" xfId="0" applyFont="1" applyBorder="1"/>
    <xf numFmtId="0" fontId="0" fillId="39" borderId="10" xfId="0" applyFill="1" applyBorder="1"/>
    <xf numFmtId="164" fontId="0" fillId="0" borderId="10" xfId="0" applyNumberFormat="1" applyBorder="1"/>
    <xf numFmtId="0" fontId="16" fillId="35" borderId="10" xfId="0" applyFont="1" applyFill="1" applyBorder="1"/>
    <xf numFmtId="4" fontId="0" fillId="40" borderId="10" xfId="0" applyNumberFormat="1" applyFill="1" applyBorder="1"/>
    <xf numFmtId="10" fontId="0" fillId="0" borderId="10" xfId="0" applyNumberFormat="1" applyBorder="1"/>
    <xf numFmtId="165" fontId="0" fillId="0" borderId="10" xfId="0" applyNumberFormat="1" applyBorder="1"/>
    <xf numFmtId="4" fontId="0" fillId="0" borderId="10" xfId="0" applyNumberFormat="1" applyBorder="1"/>
    <xf numFmtId="165" fontId="17" fillId="0" borderId="10" xfId="0" applyNumberFormat="1" applyFont="1" applyBorder="1"/>
    <xf numFmtId="165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33" borderId="10" xfId="0" applyFill="1" applyBorder="1" applyAlignment="1">
      <alignment vertical="center" wrapText="1"/>
    </xf>
    <xf numFmtId="3" fontId="0" fillId="33" borderId="10" xfId="0" applyNumberFormat="1" applyFill="1" applyBorder="1" applyAlignment="1">
      <alignment vertical="center" wrapText="1"/>
    </xf>
    <xf numFmtId="8" fontId="0" fillId="33" borderId="10" xfId="0" applyNumberForma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8" fontId="0" fillId="0" borderId="10" xfId="0" applyNumberFormat="1" applyBorder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4" fillId="0" borderId="10" xfId="0" applyFont="1" applyBorder="1"/>
    <xf numFmtId="0" fontId="14" fillId="0" borderId="10" xfId="0" applyFont="1" applyBorder="1" applyAlignment="1">
      <alignment vertical="center" wrapText="1"/>
    </xf>
    <xf numFmtId="3" fontId="14" fillId="0" borderId="10" xfId="0" applyNumberFormat="1" applyFont="1" applyBorder="1" applyAlignment="1">
      <alignment vertical="center" wrapText="1"/>
    </xf>
    <xf numFmtId="8" fontId="14" fillId="0" borderId="10" xfId="0" applyNumberFormat="1" applyFont="1" applyBorder="1" applyAlignment="1">
      <alignment vertical="center" wrapText="1"/>
    </xf>
    <xf numFmtId="8" fontId="14" fillId="0" borderId="0" xfId="0" applyNumberFormat="1" applyFont="1" applyAlignment="1">
      <alignment vertical="center" wrapText="1"/>
    </xf>
    <xf numFmtId="0" fontId="8" fillId="4" borderId="10" xfId="8" applyBorder="1"/>
    <xf numFmtId="0" fontId="0" fillId="35" borderId="0" xfId="0" applyFill="1"/>
    <xf numFmtId="10" fontId="0" fillId="38" borderId="10" xfId="0" applyNumberFormat="1" applyFill="1" applyBorder="1"/>
    <xf numFmtId="0" fontId="0" fillId="40" borderId="10" xfId="0" applyFill="1" applyBorder="1"/>
    <xf numFmtId="0" fontId="0" fillId="41" borderId="10" xfId="0" applyFill="1" applyBorder="1"/>
    <xf numFmtId="16" fontId="0" fillId="0" borderId="10" xfId="0" applyNumberFormat="1" applyBorder="1"/>
    <xf numFmtId="2" fontId="16" fillId="0" borderId="0" xfId="0" applyNumberFormat="1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73D7-A8C8-4BD2-AC3D-2D9E101C1092}">
  <dimension ref="A1"/>
  <sheetViews>
    <sheetView workbookViewId="0">
      <selection activeCell="A2" sqref="A2"/>
    </sheetView>
  </sheetViews>
  <sheetFormatPr defaultRowHeight="15" x14ac:dyDescent="0.25"/>
  <cols>
    <col min="1" max="1" width="112.28515625" customWidth="1"/>
    <col min="2" max="2" width="92.85546875" customWidth="1"/>
  </cols>
  <sheetData>
    <row r="1" spans="1:1" x14ac:dyDescent="0.25">
      <c r="A1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CAB0-2EB4-45DD-9DC1-EBF0C098AE64}">
  <dimension ref="A1:N34"/>
  <sheetViews>
    <sheetView workbookViewId="0">
      <pane ySplit="1" topLeftCell="A11" activePane="bottomLeft" state="frozen"/>
      <selection pane="bottomLeft" activeCell="G29" sqref="G29"/>
    </sheetView>
  </sheetViews>
  <sheetFormatPr defaultRowHeight="15" x14ac:dyDescent="0.25"/>
  <cols>
    <col min="1" max="1" width="9.140625" style="2"/>
    <col min="2" max="2" width="8" style="2" bestFit="1" customWidth="1"/>
    <col min="3" max="3" width="7.42578125" style="2" bestFit="1" customWidth="1"/>
    <col min="4" max="4" width="8" style="2" bestFit="1" customWidth="1"/>
    <col min="5" max="9" width="9.140625" style="2"/>
    <col min="10" max="10" width="8.140625" style="2" bestFit="1" customWidth="1"/>
    <col min="11" max="12" width="9.140625" style="2"/>
    <col min="13" max="13" width="10" style="2" customWidth="1"/>
    <col min="14" max="14" width="13.7109375" style="2" bestFit="1" customWidth="1"/>
    <col min="15" max="16384" width="9.140625" style="2"/>
  </cols>
  <sheetData>
    <row r="1" spans="1:14" x14ac:dyDescent="0.25">
      <c r="A1" s="49" t="s">
        <v>121</v>
      </c>
      <c r="B1" s="49" t="s">
        <v>123</v>
      </c>
      <c r="C1" s="49" t="s">
        <v>124</v>
      </c>
      <c r="D1" s="49" t="s">
        <v>125</v>
      </c>
      <c r="E1" s="49" t="s">
        <v>126</v>
      </c>
      <c r="F1" s="49" t="s">
        <v>127</v>
      </c>
      <c r="G1" s="49" t="s">
        <v>128</v>
      </c>
      <c r="H1" s="49" t="s">
        <v>129</v>
      </c>
      <c r="I1" s="49" t="s">
        <v>130</v>
      </c>
      <c r="J1" s="49" t="s">
        <v>131</v>
      </c>
      <c r="K1" s="49" t="s">
        <v>132</v>
      </c>
      <c r="L1" s="49" t="s">
        <v>133</v>
      </c>
      <c r="M1" s="49" t="s">
        <v>134</v>
      </c>
      <c r="N1" s="49" t="s">
        <v>135</v>
      </c>
    </row>
    <row r="2" spans="1:14" x14ac:dyDescent="0.25">
      <c r="A2" s="19" t="s">
        <v>42</v>
      </c>
      <c r="B2" s="19">
        <v>7.73</v>
      </c>
      <c r="C2" s="19">
        <v>7.51</v>
      </c>
      <c r="D2" s="19">
        <v>7.63</v>
      </c>
      <c r="E2" s="19">
        <v>7.65</v>
      </c>
      <c r="F2" s="19">
        <v>7.98</v>
      </c>
      <c r="G2" s="19">
        <v>10.44</v>
      </c>
      <c r="H2" s="19">
        <v>12.75</v>
      </c>
      <c r="I2" s="47">
        <v>0.49320000000000003</v>
      </c>
      <c r="J2" s="47">
        <v>0.49070000000000003</v>
      </c>
      <c r="K2" s="19">
        <v>7086900</v>
      </c>
      <c r="L2" s="19">
        <v>5678290</v>
      </c>
      <c r="M2" s="19">
        <v>0.65100000000000002</v>
      </c>
      <c r="N2" s="18">
        <v>45778</v>
      </c>
    </row>
    <row r="3" spans="1:14" x14ac:dyDescent="0.25">
      <c r="A3" s="19" t="s">
        <v>63</v>
      </c>
      <c r="B3" s="19">
        <v>5.49</v>
      </c>
      <c r="C3" s="19">
        <v>6.01</v>
      </c>
      <c r="D3" s="19">
        <v>6.04</v>
      </c>
      <c r="E3" s="19">
        <v>6.47</v>
      </c>
      <c r="F3" s="19">
        <v>7</v>
      </c>
      <c r="G3" s="19">
        <v>6.62</v>
      </c>
      <c r="H3" s="19">
        <v>9.4700000000000006</v>
      </c>
      <c r="I3" s="47">
        <v>0.33119999999999999</v>
      </c>
      <c r="J3" s="47">
        <v>0.7702</v>
      </c>
      <c r="K3" s="19">
        <v>1512500</v>
      </c>
      <c r="L3" s="19">
        <v>432980</v>
      </c>
      <c r="M3" s="19">
        <v>0.56200000000000006</v>
      </c>
      <c r="N3" s="18">
        <v>45764</v>
      </c>
    </row>
    <row r="4" spans="1:14" x14ac:dyDescent="0.25">
      <c r="A4" s="19" t="s">
        <v>57</v>
      </c>
      <c r="B4" s="19">
        <v>6.78</v>
      </c>
      <c r="C4" s="19">
        <v>6.85</v>
      </c>
      <c r="D4" s="19">
        <v>6.92</v>
      </c>
      <c r="E4" s="19">
        <v>7.45</v>
      </c>
      <c r="F4" s="19">
        <v>8.24</v>
      </c>
      <c r="G4" s="19">
        <v>8.19</v>
      </c>
      <c r="H4" s="19">
        <v>12.37</v>
      </c>
      <c r="I4" s="47">
        <v>0.34939999999999999</v>
      </c>
      <c r="J4" s="47">
        <v>0.75970000000000004</v>
      </c>
      <c r="K4" s="19">
        <v>820700</v>
      </c>
      <c r="L4" s="19">
        <v>827680</v>
      </c>
      <c r="M4" s="19">
        <v>0.56200000000000006</v>
      </c>
      <c r="N4" s="18">
        <v>45778</v>
      </c>
    </row>
    <row r="5" spans="1:14" x14ac:dyDescent="0.25">
      <c r="A5" s="19" t="s">
        <v>44</v>
      </c>
      <c r="B5" s="19">
        <v>9.3699999999999992</v>
      </c>
      <c r="C5" s="19">
        <v>8.69</v>
      </c>
      <c r="D5" s="19">
        <v>8.57</v>
      </c>
      <c r="E5" s="19">
        <v>8.24</v>
      </c>
      <c r="F5" s="19">
        <v>8.31</v>
      </c>
      <c r="G5" s="19">
        <v>10.88</v>
      </c>
      <c r="H5" s="19">
        <v>12.31</v>
      </c>
      <c r="I5" s="47">
        <v>0.63280000000000003</v>
      </c>
      <c r="J5" s="47">
        <v>0.52939999999999998</v>
      </c>
      <c r="K5" s="19">
        <v>8009300</v>
      </c>
      <c r="L5" s="19">
        <v>3848240</v>
      </c>
      <c r="M5" s="19">
        <v>0.66</v>
      </c>
      <c r="N5" s="18">
        <v>45764</v>
      </c>
    </row>
    <row r="6" spans="1:14" x14ac:dyDescent="0.25">
      <c r="A6" s="19" t="s">
        <v>41</v>
      </c>
      <c r="B6" s="19">
        <v>6.19</v>
      </c>
      <c r="C6" s="19">
        <v>6.03</v>
      </c>
      <c r="D6" s="19">
        <v>5.98</v>
      </c>
      <c r="E6" s="19">
        <v>5.86</v>
      </c>
      <c r="F6" s="19">
        <v>6.16</v>
      </c>
      <c r="G6" s="19">
        <v>7.38</v>
      </c>
      <c r="H6" s="19">
        <v>9</v>
      </c>
      <c r="I6" s="47">
        <v>0.57250000000000001</v>
      </c>
      <c r="J6" s="47">
        <v>0.48380000000000001</v>
      </c>
      <c r="K6" s="19">
        <v>3217400</v>
      </c>
      <c r="L6" s="19">
        <v>1933760</v>
      </c>
      <c r="M6" s="19">
        <v>0.11799999999999999</v>
      </c>
      <c r="N6" s="18">
        <v>45785</v>
      </c>
    </row>
    <row r="7" spans="1:14" x14ac:dyDescent="0.25">
      <c r="A7" s="19" t="s">
        <v>43</v>
      </c>
      <c r="B7" s="19">
        <v>23.06</v>
      </c>
      <c r="C7" s="19">
        <v>23.99</v>
      </c>
      <c r="D7" s="19">
        <v>24.29</v>
      </c>
      <c r="E7" s="19">
        <v>23.14</v>
      </c>
      <c r="F7" s="19">
        <v>21.72</v>
      </c>
      <c r="G7" s="19">
        <v>24.67</v>
      </c>
      <c r="H7" s="19">
        <v>26.36</v>
      </c>
      <c r="I7" s="47">
        <v>0.50529999999999997</v>
      </c>
      <c r="J7" s="47">
        <v>0.60509999999999997</v>
      </c>
      <c r="K7" s="19">
        <v>16272500</v>
      </c>
      <c r="L7" s="19">
        <v>11235240</v>
      </c>
      <c r="M7" s="48">
        <v>2.3730000000000002</v>
      </c>
      <c r="N7" s="18">
        <v>45785</v>
      </c>
    </row>
    <row r="8" spans="1:14" x14ac:dyDescent="0.25">
      <c r="A8" s="19" t="s">
        <v>23</v>
      </c>
      <c r="B8" s="19">
        <v>17.43</v>
      </c>
      <c r="C8" s="19">
        <v>17.53</v>
      </c>
      <c r="D8" s="19">
        <v>17.98</v>
      </c>
      <c r="E8" s="19">
        <v>18.260000000000002</v>
      </c>
      <c r="F8" s="19">
        <v>20.73</v>
      </c>
      <c r="G8" s="19">
        <v>23.56</v>
      </c>
      <c r="H8" s="19">
        <v>0</v>
      </c>
      <c r="I8" s="47">
        <v>0.42030000000000001</v>
      </c>
      <c r="J8" s="47">
        <v>0.53</v>
      </c>
      <c r="K8" s="19">
        <v>696400</v>
      </c>
      <c r="L8" s="19">
        <v>703940</v>
      </c>
      <c r="M8" s="48">
        <v>1.413</v>
      </c>
      <c r="N8" s="18">
        <v>45785</v>
      </c>
    </row>
    <row r="9" spans="1:14" x14ac:dyDescent="0.25">
      <c r="A9" s="19" t="s">
        <v>47</v>
      </c>
      <c r="B9" s="19">
        <v>67.510000000000005</v>
      </c>
      <c r="C9" s="19">
        <v>65.31</v>
      </c>
      <c r="D9" s="19">
        <v>65.599999999999994</v>
      </c>
      <c r="E9" s="19">
        <v>63.15</v>
      </c>
      <c r="F9" s="19">
        <v>61.24</v>
      </c>
      <c r="G9" s="19">
        <v>66.849999999999994</v>
      </c>
      <c r="H9" s="19">
        <v>0</v>
      </c>
      <c r="I9" s="47">
        <v>0.58330000000000004</v>
      </c>
      <c r="J9" s="47">
        <v>0.42780000000000001</v>
      </c>
      <c r="K9" s="19">
        <v>443500</v>
      </c>
      <c r="L9" s="19">
        <v>282650</v>
      </c>
      <c r="M9" s="19">
        <v>4.6559999999999997</v>
      </c>
      <c r="N9" s="18">
        <v>45771</v>
      </c>
    </row>
    <row r="12" spans="1:14" x14ac:dyDescent="0.25">
      <c r="A12" s="2" t="s">
        <v>143</v>
      </c>
      <c r="B12" s="2">
        <v>17.61</v>
      </c>
      <c r="C12" s="2">
        <v>17.98</v>
      </c>
      <c r="D12" s="2">
        <v>18.12</v>
      </c>
      <c r="E12" s="2">
        <v>17.829999999999998</v>
      </c>
      <c r="F12" s="2">
        <v>17.11</v>
      </c>
      <c r="G12" s="2">
        <v>17.690000000000001</v>
      </c>
      <c r="H12" s="2">
        <v>17.579999999999998</v>
      </c>
      <c r="I12" s="25">
        <v>0.49419999999999997</v>
      </c>
      <c r="J12" s="25">
        <v>0.31590000000000001</v>
      </c>
      <c r="K12" s="2">
        <v>333200</v>
      </c>
      <c r="L12" s="2">
        <v>263300</v>
      </c>
      <c r="M12" s="48">
        <v>0.92300000000000004</v>
      </c>
      <c r="N12" s="16">
        <v>45778</v>
      </c>
    </row>
    <row r="13" spans="1:14" x14ac:dyDescent="0.25">
      <c r="A13" s="2" t="s">
        <v>160</v>
      </c>
      <c r="B13" s="2">
        <v>16.41</v>
      </c>
      <c r="C13" s="2">
        <v>16.04</v>
      </c>
      <c r="D13" s="2">
        <v>15.91</v>
      </c>
      <c r="E13" s="2">
        <v>15.75</v>
      </c>
      <c r="F13" s="2">
        <v>16.05</v>
      </c>
      <c r="G13" s="2">
        <v>17.329999999999998</v>
      </c>
      <c r="H13" s="2">
        <v>17.940000000000001</v>
      </c>
      <c r="I13" s="25">
        <v>0.59370000000000001</v>
      </c>
      <c r="J13" s="25">
        <v>2.3835000000000002</v>
      </c>
      <c r="K13" s="2">
        <v>25800</v>
      </c>
      <c r="L13" s="2">
        <v>23350</v>
      </c>
      <c r="M13" s="2">
        <v>0.56100000000000005</v>
      </c>
      <c r="N13" s="16">
        <v>45771</v>
      </c>
    </row>
    <row r="14" spans="1:14" x14ac:dyDescent="0.25">
      <c r="A14" s="2" t="s">
        <v>60</v>
      </c>
      <c r="B14" s="2">
        <v>10.14</v>
      </c>
      <c r="C14" s="2">
        <v>10.52</v>
      </c>
      <c r="D14" s="2">
        <v>10.76</v>
      </c>
      <c r="E14" s="2">
        <v>11.4</v>
      </c>
      <c r="F14" s="2">
        <v>12.1</v>
      </c>
      <c r="G14" s="2">
        <v>12.28</v>
      </c>
      <c r="H14" s="2">
        <v>14.53</v>
      </c>
      <c r="I14" s="25">
        <v>0.33760000000000001</v>
      </c>
      <c r="J14" s="25">
        <v>0.77110000000000001</v>
      </c>
      <c r="K14" s="2">
        <v>82400</v>
      </c>
      <c r="L14" s="2">
        <v>30050</v>
      </c>
      <c r="M14" s="2">
        <v>0.61899999999999999</v>
      </c>
      <c r="N14" s="16">
        <v>45771</v>
      </c>
    </row>
    <row r="18" spans="1:14" x14ac:dyDescent="0.25">
      <c r="A18" s="2" t="s">
        <v>161</v>
      </c>
      <c r="B18" s="21">
        <v>42.83</v>
      </c>
      <c r="C18" s="2">
        <v>41.17</v>
      </c>
      <c r="D18" s="2">
        <v>40.29</v>
      </c>
      <c r="E18" s="2">
        <v>38.57</v>
      </c>
      <c r="F18" s="2">
        <v>36.76</v>
      </c>
      <c r="G18" s="2">
        <v>0</v>
      </c>
      <c r="H18" s="2">
        <v>0</v>
      </c>
      <c r="I18" s="25">
        <v>0.6159</v>
      </c>
      <c r="J18" s="25">
        <v>0</v>
      </c>
      <c r="K18" s="2">
        <v>23900</v>
      </c>
      <c r="L18" s="2">
        <v>121750</v>
      </c>
      <c r="M18" s="48">
        <v>2.6819999999999999</v>
      </c>
      <c r="N18" s="16">
        <v>45778</v>
      </c>
    </row>
    <row r="19" spans="1:14" x14ac:dyDescent="0.25">
      <c r="A19" s="2" t="s">
        <v>155</v>
      </c>
      <c r="B19" s="21">
        <v>36.75</v>
      </c>
      <c r="C19" s="2">
        <v>36.15</v>
      </c>
      <c r="D19" s="2">
        <v>35.92</v>
      </c>
      <c r="E19" s="2">
        <v>35.11</v>
      </c>
      <c r="F19" s="2">
        <v>35.450000000000003</v>
      </c>
      <c r="G19" s="2">
        <v>0</v>
      </c>
      <c r="H19" s="2">
        <v>0</v>
      </c>
      <c r="I19" s="25">
        <v>0.5968</v>
      </c>
      <c r="J19" s="25">
        <v>0</v>
      </c>
      <c r="K19" s="2">
        <v>49600</v>
      </c>
      <c r="L19" s="2">
        <v>13530</v>
      </c>
      <c r="M19" s="48">
        <v>1.643</v>
      </c>
      <c r="N19" s="16">
        <v>45764</v>
      </c>
    </row>
    <row r="20" spans="1:14" x14ac:dyDescent="0.25">
      <c r="A20" s="2" t="s">
        <v>164</v>
      </c>
      <c r="B20" s="21">
        <v>38.67</v>
      </c>
      <c r="C20" s="2">
        <v>37.89</v>
      </c>
      <c r="D20" s="2">
        <v>37.64</v>
      </c>
      <c r="E20" s="2">
        <v>36.57</v>
      </c>
      <c r="F20" s="2">
        <v>36.43</v>
      </c>
      <c r="G20" s="2">
        <v>0</v>
      </c>
      <c r="H20" s="2">
        <v>0</v>
      </c>
      <c r="I20" s="25">
        <v>0.63170000000000004</v>
      </c>
      <c r="J20" s="25">
        <v>0</v>
      </c>
      <c r="K20" s="2">
        <v>19000</v>
      </c>
      <c r="L20" s="2">
        <v>5780</v>
      </c>
      <c r="M20" s="48">
        <v>1.028</v>
      </c>
      <c r="N20" s="16">
        <v>45764</v>
      </c>
    </row>
    <row r="21" spans="1:14" x14ac:dyDescent="0.25">
      <c r="A21" s="2" t="s">
        <v>154</v>
      </c>
      <c r="B21" s="21">
        <v>37.288899999999998</v>
      </c>
      <c r="C21" s="2">
        <v>38.74</v>
      </c>
      <c r="D21" s="2">
        <v>40.43</v>
      </c>
      <c r="E21" s="2">
        <v>44.43</v>
      </c>
      <c r="F21" s="2">
        <v>0</v>
      </c>
      <c r="G21" s="2">
        <v>0</v>
      </c>
      <c r="H21" s="2">
        <v>0</v>
      </c>
      <c r="I21" s="25">
        <v>0.31559999999999999</v>
      </c>
      <c r="J21" s="25">
        <v>0</v>
      </c>
      <c r="K21" s="2">
        <v>51700</v>
      </c>
      <c r="L21" s="2">
        <v>31010</v>
      </c>
      <c r="M21" s="48">
        <v>2.7189999999999999</v>
      </c>
      <c r="N21" s="16">
        <v>45785</v>
      </c>
    </row>
    <row r="22" spans="1:14" x14ac:dyDescent="0.25">
      <c r="A22" s="2" t="s">
        <v>146</v>
      </c>
      <c r="B22" s="21">
        <v>39.18</v>
      </c>
      <c r="C22" s="2">
        <v>37.950000000000003</v>
      </c>
      <c r="D22" s="2">
        <v>37.549999999999997</v>
      </c>
      <c r="E22" s="2">
        <v>36.590000000000003</v>
      </c>
      <c r="F22" s="2">
        <v>36.76</v>
      </c>
      <c r="G22" s="2">
        <v>0</v>
      </c>
      <c r="H22" s="2">
        <v>0</v>
      </c>
      <c r="I22" s="25">
        <v>0.61329999999999996</v>
      </c>
      <c r="J22" s="25">
        <v>0.35880000000000001</v>
      </c>
      <c r="K22" s="2">
        <v>203400</v>
      </c>
      <c r="L22" s="2">
        <v>109970</v>
      </c>
      <c r="M22" s="2">
        <v>0.751</v>
      </c>
      <c r="N22" s="16">
        <v>45785</v>
      </c>
    </row>
    <row r="23" spans="1:14" x14ac:dyDescent="0.25">
      <c r="A23" s="2" t="s">
        <v>152</v>
      </c>
      <c r="B23" s="2">
        <v>24.79</v>
      </c>
      <c r="C23" s="2">
        <v>23.02</v>
      </c>
      <c r="D23" s="2">
        <v>22.63</v>
      </c>
      <c r="E23" s="2">
        <v>22.55</v>
      </c>
      <c r="F23" s="2">
        <v>22.95</v>
      </c>
      <c r="G23" s="2">
        <v>29.78</v>
      </c>
      <c r="H23" s="2">
        <v>0</v>
      </c>
      <c r="I23" s="25">
        <v>0.58589999999999998</v>
      </c>
      <c r="J23" s="25">
        <v>0</v>
      </c>
      <c r="K23" s="2">
        <v>99700</v>
      </c>
      <c r="L23" s="2">
        <v>63590</v>
      </c>
      <c r="M23" s="48">
        <v>1.847</v>
      </c>
      <c r="N23" s="16">
        <v>45771</v>
      </c>
    </row>
    <row r="26" spans="1:14" x14ac:dyDescent="0.25">
      <c r="A26" s="7" t="s">
        <v>171</v>
      </c>
      <c r="B26" s="2" t="s">
        <v>172</v>
      </c>
      <c r="C26" s="2" t="s">
        <v>173</v>
      </c>
      <c r="D26" s="2" t="s">
        <v>174</v>
      </c>
    </row>
    <row r="27" spans="1:14" x14ac:dyDescent="0.25">
      <c r="B27" s="50">
        <v>45797</v>
      </c>
      <c r="C27" s="50">
        <v>45798</v>
      </c>
      <c r="D27" s="50">
        <v>45799</v>
      </c>
    </row>
    <row r="28" spans="1:14" x14ac:dyDescent="0.25">
      <c r="B28" s="50">
        <v>45804</v>
      </c>
      <c r="C28" s="50">
        <v>45805</v>
      </c>
      <c r="D28" s="50">
        <v>45806</v>
      </c>
    </row>
    <row r="29" spans="1:14" x14ac:dyDescent="0.25">
      <c r="B29" s="50">
        <v>45811</v>
      </c>
      <c r="C29" s="50">
        <v>45812</v>
      </c>
      <c r="D29" s="50">
        <v>45813</v>
      </c>
    </row>
    <row r="30" spans="1:14" x14ac:dyDescent="0.25">
      <c r="B30" s="50">
        <v>45818</v>
      </c>
      <c r="C30" s="50">
        <v>45819</v>
      </c>
      <c r="D30" s="50">
        <v>45820</v>
      </c>
    </row>
    <row r="31" spans="1:14" x14ac:dyDescent="0.25">
      <c r="B31" s="50">
        <v>45825</v>
      </c>
      <c r="C31" s="50">
        <v>45826</v>
      </c>
      <c r="D31" s="50">
        <v>45828</v>
      </c>
    </row>
    <row r="32" spans="1:14" x14ac:dyDescent="0.25">
      <c r="B32" s="50">
        <v>45832</v>
      </c>
      <c r="C32" s="50">
        <v>45833</v>
      </c>
      <c r="D32" s="50">
        <v>45834</v>
      </c>
    </row>
    <row r="33" spans="2:4" x14ac:dyDescent="0.25">
      <c r="B33" s="50">
        <v>45839</v>
      </c>
      <c r="C33" s="50">
        <v>45840</v>
      </c>
      <c r="D33" s="50">
        <v>45841</v>
      </c>
    </row>
    <row r="34" spans="2:4" x14ac:dyDescent="0.25">
      <c r="B34" s="50">
        <v>45846</v>
      </c>
      <c r="C34" s="50">
        <v>45847</v>
      </c>
      <c r="D34" s="50">
        <v>45848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551C-E677-47CA-B505-C3B18B2D04CE}">
  <dimension ref="A1:F8"/>
  <sheetViews>
    <sheetView workbookViewId="0">
      <selection activeCell="D5" sqref="D5"/>
    </sheetView>
  </sheetViews>
  <sheetFormatPr defaultRowHeight="15" x14ac:dyDescent="0.25"/>
  <cols>
    <col min="1" max="1" width="3.140625" customWidth="1"/>
    <col min="2" max="2" width="25.5703125" customWidth="1"/>
    <col min="3" max="3" width="35.140625" customWidth="1"/>
    <col min="4" max="6" width="9.7109375" bestFit="1" customWidth="1"/>
  </cols>
  <sheetData>
    <row r="1" spans="1:6" x14ac:dyDescent="0.25">
      <c r="A1" s="19" t="s">
        <v>69</v>
      </c>
      <c r="B1" s="19" t="s">
        <v>68</v>
      </c>
      <c r="C1" s="19" t="s">
        <v>67</v>
      </c>
      <c r="D1" s="18" t="s">
        <v>66</v>
      </c>
      <c r="E1" s="2"/>
      <c r="F1" s="2"/>
    </row>
    <row r="2" spans="1:6" x14ac:dyDescent="0.25">
      <c r="A2" s="2" t="s">
        <v>65</v>
      </c>
      <c r="B2" s="17" t="s">
        <v>117</v>
      </c>
      <c r="C2" s="2" t="s">
        <v>64</v>
      </c>
      <c r="D2" s="16">
        <v>45791</v>
      </c>
      <c r="E2" s="16">
        <v>45819</v>
      </c>
      <c r="F2" s="16">
        <v>45847</v>
      </c>
    </row>
    <row r="3" spans="1:6" x14ac:dyDescent="0.25">
      <c r="A3" s="2" t="s">
        <v>62</v>
      </c>
      <c r="B3" s="2" t="s">
        <v>118</v>
      </c>
      <c r="C3" s="2" t="s">
        <v>61</v>
      </c>
      <c r="D3" s="16">
        <v>45798</v>
      </c>
      <c r="E3" s="16">
        <v>45826</v>
      </c>
      <c r="F3" s="16">
        <v>45854</v>
      </c>
    </row>
    <row r="4" spans="1:6" x14ac:dyDescent="0.25">
      <c r="A4" s="2" t="s">
        <v>59</v>
      </c>
      <c r="B4" s="17" t="s">
        <v>119</v>
      </c>
      <c r="C4" s="2" t="s">
        <v>58</v>
      </c>
      <c r="D4" s="16">
        <v>45805</v>
      </c>
      <c r="E4" s="16">
        <v>45833</v>
      </c>
      <c r="F4" s="16">
        <v>45861</v>
      </c>
    </row>
    <row r="5" spans="1:6" x14ac:dyDescent="0.25">
      <c r="A5" s="2" t="s">
        <v>56</v>
      </c>
      <c r="B5" s="2" t="s">
        <v>120</v>
      </c>
      <c r="C5" s="2" t="s">
        <v>55</v>
      </c>
      <c r="D5" s="16">
        <v>45812</v>
      </c>
      <c r="E5" s="16">
        <v>45840</v>
      </c>
      <c r="F5" s="16">
        <v>45868</v>
      </c>
    </row>
    <row r="7" spans="1:6" x14ac:dyDescent="0.25">
      <c r="A7" t="s">
        <v>53</v>
      </c>
      <c r="B7" s="15" t="s">
        <v>41</v>
      </c>
    </row>
    <row r="8" spans="1:6" x14ac:dyDescent="0.25">
      <c r="A8" t="s">
        <v>108</v>
      </c>
      <c r="B8" s="1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2B6D-8B39-45EF-9916-6AEEAC614279}">
  <dimension ref="A1:W19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4" style="2" bestFit="1" customWidth="1"/>
    <col min="2" max="2" width="5.7109375" style="2" bestFit="1" customWidth="1"/>
    <col min="3" max="3" width="9.140625" style="2" bestFit="1" customWidth="1"/>
    <col min="4" max="4" width="19.7109375" style="2" bestFit="1" customWidth="1"/>
    <col min="5" max="5" width="7.42578125" style="2" bestFit="1" customWidth="1"/>
    <col min="6" max="6" width="9.28515625" style="2" bestFit="1" customWidth="1"/>
    <col min="7" max="7" width="9.28515625" style="6" customWidth="1"/>
    <col min="8" max="8" width="5.140625" style="2" bestFit="1" customWidth="1"/>
    <col min="9" max="9" width="10.140625" style="2" bestFit="1" customWidth="1"/>
    <col min="10" max="10" width="11.42578125" style="2" bestFit="1" customWidth="1"/>
    <col min="11" max="11" width="9.140625" style="2"/>
    <col min="12" max="12" width="12.140625" style="2" bestFit="1" customWidth="1"/>
    <col min="13" max="13" width="10.42578125" style="2" bestFit="1" customWidth="1"/>
    <col min="14" max="14" width="11.85546875" style="2" bestFit="1" customWidth="1"/>
    <col min="15" max="15" width="9.140625" style="2"/>
    <col min="16" max="16" width="14.85546875" style="2" bestFit="1" customWidth="1"/>
    <col min="17" max="17" width="24.85546875" style="2" bestFit="1" customWidth="1"/>
    <col min="18" max="18" width="18" style="2" bestFit="1" customWidth="1"/>
    <col min="19" max="19" width="29.42578125" style="2" customWidth="1"/>
    <col min="20" max="20" width="9.140625" style="2"/>
    <col min="21" max="21" width="8.855468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1" spans="1:23" x14ac:dyDescent="0.25">
      <c r="A1" s="1" t="s">
        <v>26</v>
      </c>
      <c r="B1" s="1" t="s">
        <v>16</v>
      </c>
      <c r="C1" s="1" t="s">
        <v>25</v>
      </c>
      <c r="D1" s="4" t="s">
        <v>10</v>
      </c>
      <c r="E1" s="1" t="s">
        <v>32</v>
      </c>
      <c r="F1" s="1" t="s">
        <v>1</v>
      </c>
      <c r="G1" s="5" t="s">
        <v>33</v>
      </c>
      <c r="H1" s="1" t="s">
        <v>35</v>
      </c>
      <c r="I1" s="1" t="s">
        <v>0</v>
      </c>
      <c r="J1" s="1" t="s">
        <v>27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4" t="s">
        <v>10</v>
      </c>
      <c r="T1" s="3" t="s">
        <v>11</v>
      </c>
      <c r="U1" s="3" t="s">
        <v>12</v>
      </c>
      <c r="V1" s="3" t="s">
        <v>13</v>
      </c>
      <c r="W1" s="3" t="s">
        <v>14</v>
      </c>
    </row>
    <row r="2" spans="1:23" x14ac:dyDescent="0.25">
      <c r="A2" s="9" t="s">
        <v>17</v>
      </c>
      <c r="B2" s="9" t="s">
        <v>21</v>
      </c>
      <c r="C2" s="9">
        <v>12.19</v>
      </c>
      <c r="D2" s="9" t="s">
        <v>36</v>
      </c>
      <c r="E2" s="9"/>
      <c r="F2" s="9">
        <v>3</v>
      </c>
      <c r="G2" s="14">
        <f>E2*F2* 100</f>
        <v>0</v>
      </c>
      <c r="H2" s="9" t="s">
        <v>34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</row>
    <row r="3" spans="1:23" x14ac:dyDescent="0.25">
      <c r="A3" s="2" t="s">
        <v>17</v>
      </c>
      <c r="B3" s="2" t="s">
        <v>18</v>
      </c>
      <c r="C3" s="2">
        <v>12.22</v>
      </c>
      <c r="D3" s="2" t="s">
        <v>30</v>
      </c>
      <c r="F3" s="2">
        <v>3</v>
      </c>
      <c r="G3" s="6">
        <f>E3*F3* 100</f>
        <v>0</v>
      </c>
      <c r="H3" s="2" t="s">
        <v>34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</row>
    <row r="4" spans="1:23" x14ac:dyDescent="0.25">
      <c r="B4" s="2" t="s">
        <v>15</v>
      </c>
      <c r="D4" s="2" t="s">
        <v>15</v>
      </c>
      <c r="F4" s="2" t="s">
        <v>15</v>
      </c>
      <c r="H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15</v>
      </c>
      <c r="U4" s="2" t="s">
        <v>15</v>
      </c>
    </row>
    <row r="5" spans="1:23" x14ac:dyDescent="0.25">
      <c r="A5" s="9" t="s">
        <v>19</v>
      </c>
      <c r="B5" s="2" t="s">
        <v>21</v>
      </c>
      <c r="C5" s="2">
        <v>32.17</v>
      </c>
      <c r="D5" s="2" t="s">
        <v>29</v>
      </c>
      <c r="F5" s="2">
        <v>49</v>
      </c>
      <c r="G5" s="6">
        <f>E5*F5* 100</f>
        <v>0</v>
      </c>
      <c r="H5" s="2" t="s">
        <v>34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</row>
    <row r="6" spans="1:23" x14ac:dyDescent="0.25">
      <c r="A6" s="7" t="s">
        <v>19</v>
      </c>
      <c r="B6" s="7" t="s">
        <v>18</v>
      </c>
      <c r="C6" s="7">
        <v>11.91</v>
      </c>
      <c r="D6" s="7" t="s">
        <v>40</v>
      </c>
      <c r="E6" s="7">
        <v>0.02</v>
      </c>
      <c r="F6" s="7">
        <v>10</v>
      </c>
      <c r="G6" s="8">
        <f t="shared" ref="G6:G10" si="0">E6*F6* 100</f>
        <v>20</v>
      </c>
      <c r="H6" s="7" t="s">
        <v>34</v>
      </c>
      <c r="K6" s="2" t="s">
        <v>15</v>
      </c>
      <c r="L6" s="2" t="s">
        <v>15</v>
      </c>
      <c r="M6" s="2" t="s">
        <v>15</v>
      </c>
      <c r="N6" s="2" t="s">
        <v>15</v>
      </c>
      <c r="O6" s="2" t="s">
        <v>15</v>
      </c>
      <c r="P6" s="2" t="s">
        <v>15</v>
      </c>
      <c r="Q6" s="2" t="s">
        <v>15</v>
      </c>
      <c r="R6" s="2" t="s">
        <v>15</v>
      </c>
      <c r="S6" s="2" t="s">
        <v>28</v>
      </c>
      <c r="T6" s="2" t="s">
        <v>15</v>
      </c>
      <c r="U6" s="2" t="s">
        <v>15</v>
      </c>
    </row>
    <row r="7" spans="1:23" x14ac:dyDescent="0.25">
      <c r="A7" s="9" t="s">
        <v>19</v>
      </c>
      <c r="B7" s="9" t="s">
        <v>20</v>
      </c>
      <c r="C7" s="9">
        <v>7.76</v>
      </c>
      <c r="D7" s="9" t="s">
        <v>37</v>
      </c>
      <c r="E7" s="9"/>
      <c r="F7" s="9">
        <v>2</v>
      </c>
      <c r="G7" s="14">
        <f t="shared" si="0"/>
        <v>0</v>
      </c>
      <c r="H7" s="9" t="s">
        <v>34</v>
      </c>
      <c r="K7" s="2" t="s">
        <v>15</v>
      </c>
      <c r="L7" s="2" t="s">
        <v>15</v>
      </c>
      <c r="M7" s="2" t="s">
        <v>15</v>
      </c>
      <c r="N7" s="2" t="s">
        <v>15</v>
      </c>
      <c r="O7" s="2" t="s">
        <v>15</v>
      </c>
      <c r="P7" s="2" t="s">
        <v>15</v>
      </c>
      <c r="Q7" s="2" t="s">
        <v>15</v>
      </c>
      <c r="R7" s="2" t="s">
        <v>15</v>
      </c>
      <c r="S7" s="2" t="s">
        <v>15</v>
      </c>
      <c r="T7" s="2" t="s">
        <v>15</v>
      </c>
      <c r="U7" s="2" t="s">
        <v>15</v>
      </c>
    </row>
    <row r="8" spans="1:23" x14ac:dyDescent="0.25">
      <c r="A8" s="9" t="s">
        <v>19</v>
      </c>
      <c r="B8" s="9" t="s">
        <v>22</v>
      </c>
      <c r="C8" s="9">
        <v>9.64</v>
      </c>
      <c r="D8" s="9" t="s">
        <v>31</v>
      </c>
      <c r="E8" s="9"/>
      <c r="F8" s="9">
        <v>1</v>
      </c>
      <c r="G8" s="14">
        <f t="shared" si="0"/>
        <v>0</v>
      </c>
      <c r="H8" s="9" t="s">
        <v>34</v>
      </c>
      <c r="K8" s="2" t="s">
        <v>15</v>
      </c>
      <c r="L8" s="2" t="s">
        <v>15</v>
      </c>
      <c r="M8" s="2" t="s">
        <v>15</v>
      </c>
      <c r="N8" s="2" t="s">
        <v>15</v>
      </c>
      <c r="O8" s="2" t="s">
        <v>15</v>
      </c>
      <c r="P8" s="2" t="s">
        <v>15</v>
      </c>
      <c r="Q8" s="2" t="s">
        <v>15</v>
      </c>
      <c r="R8" s="2" t="s">
        <v>15</v>
      </c>
      <c r="S8" s="2" t="s">
        <v>15</v>
      </c>
      <c r="T8" s="2" t="s">
        <v>15</v>
      </c>
      <c r="U8" s="2" t="s">
        <v>15</v>
      </c>
    </row>
    <row r="9" spans="1:23" x14ac:dyDescent="0.25">
      <c r="A9" s="2" t="s">
        <v>19</v>
      </c>
      <c r="B9" s="2" t="s">
        <v>23</v>
      </c>
      <c r="C9" s="2">
        <v>23.32</v>
      </c>
      <c r="D9" s="2" t="s">
        <v>15</v>
      </c>
      <c r="F9" s="2">
        <v>1</v>
      </c>
      <c r="H9" s="2" t="s">
        <v>34</v>
      </c>
      <c r="K9" s="2" t="s">
        <v>15</v>
      </c>
      <c r="L9" s="2" t="s">
        <v>15</v>
      </c>
      <c r="M9" s="2" t="s">
        <v>15</v>
      </c>
      <c r="N9" s="2" t="s">
        <v>15</v>
      </c>
      <c r="O9" s="2" t="s">
        <v>15</v>
      </c>
      <c r="P9" s="2" t="s">
        <v>15</v>
      </c>
      <c r="Q9" s="2" t="s">
        <v>15</v>
      </c>
      <c r="R9" s="2" t="s">
        <v>15</v>
      </c>
      <c r="S9" s="2" t="s">
        <v>15</v>
      </c>
      <c r="T9" s="2" t="s">
        <v>15</v>
      </c>
    </row>
    <row r="10" spans="1:23" x14ac:dyDescent="0.25">
      <c r="A10" s="7" t="s">
        <v>19</v>
      </c>
      <c r="B10" s="7" t="s">
        <v>38</v>
      </c>
      <c r="C10" s="7">
        <v>6.94</v>
      </c>
      <c r="D10" s="7" t="s">
        <v>39</v>
      </c>
      <c r="E10" s="7">
        <v>0.06</v>
      </c>
      <c r="F10" s="7">
        <v>1</v>
      </c>
      <c r="G10" s="8">
        <f t="shared" si="0"/>
        <v>6</v>
      </c>
      <c r="H10" s="7" t="s">
        <v>34</v>
      </c>
      <c r="K10" s="2" t="s">
        <v>15</v>
      </c>
      <c r="L10" s="2" t="s">
        <v>15</v>
      </c>
      <c r="M10" s="2" t="s">
        <v>15</v>
      </c>
      <c r="N10" s="2" t="s">
        <v>15</v>
      </c>
      <c r="O10" s="2" t="s">
        <v>15</v>
      </c>
      <c r="P10" s="2" t="s">
        <v>15</v>
      </c>
      <c r="Q10" s="2" t="s">
        <v>15</v>
      </c>
      <c r="R10" s="2" t="s">
        <v>15</v>
      </c>
      <c r="S10" s="2" t="s">
        <v>15</v>
      </c>
      <c r="T10" s="2" t="s">
        <v>15</v>
      </c>
      <c r="U10" s="2" t="s">
        <v>15</v>
      </c>
    </row>
    <row r="11" spans="1:23" x14ac:dyDescent="0.25">
      <c r="B11" s="2" t="s">
        <v>15</v>
      </c>
      <c r="D11" s="2" t="s">
        <v>15</v>
      </c>
      <c r="F11" s="2" t="s">
        <v>15</v>
      </c>
      <c r="G11" s="6">
        <f>SUM(G2:G10)</f>
        <v>26</v>
      </c>
      <c r="H11" s="2" t="s">
        <v>15</v>
      </c>
      <c r="K11" s="2" t="s">
        <v>15</v>
      </c>
      <c r="L11" s="2" t="s">
        <v>15</v>
      </c>
      <c r="M11" s="2" t="s">
        <v>15</v>
      </c>
      <c r="N11" s="2" t="s">
        <v>15</v>
      </c>
      <c r="O11" s="2" t="s">
        <v>15</v>
      </c>
      <c r="P11" s="2" t="s">
        <v>15</v>
      </c>
      <c r="Q11" s="2" t="s">
        <v>15</v>
      </c>
      <c r="R11" s="2" t="s">
        <v>15</v>
      </c>
      <c r="S11" s="2" t="s">
        <v>15</v>
      </c>
      <c r="T11" s="2" t="s">
        <v>15</v>
      </c>
      <c r="U11" s="2" t="s">
        <v>15</v>
      </c>
    </row>
    <row r="12" spans="1:23" x14ac:dyDescent="0.25">
      <c r="B12" s="2" t="s">
        <v>15</v>
      </c>
      <c r="D12" s="2" t="s">
        <v>15</v>
      </c>
      <c r="F12" s="2" t="s">
        <v>15</v>
      </c>
      <c r="H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</row>
    <row r="13" spans="1:23" x14ac:dyDescent="0.25">
      <c r="B13" s="2" t="s">
        <v>15</v>
      </c>
      <c r="D13" s="2" t="s">
        <v>15</v>
      </c>
      <c r="F13" s="2" t="s">
        <v>15</v>
      </c>
      <c r="H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2" t="s">
        <v>15</v>
      </c>
      <c r="T13" s="2" t="s">
        <v>15</v>
      </c>
      <c r="U13" s="2" t="s">
        <v>15</v>
      </c>
    </row>
    <row r="14" spans="1:23" x14ac:dyDescent="0.25">
      <c r="B14" s="2" t="s">
        <v>15</v>
      </c>
      <c r="D14" s="2" t="s">
        <v>15</v>
      </c>
      <c r="F14" s="2" t="s">
        <v>15</v>
      </c>
      <c r="H14" s="2" t="s">
        <v>15</v>
      </c>
      <c r="K14" s="2" t="s">
        <v>15</v>
      </c>
      <c r="L14" s="2" t="s">
        <v>15</v>
      </c>
      <c r="M14" s="2" t="s">
        <v>15</v>
      </c>
      <c r="N14" s="2" t="s">
        <v>15</v>
      </c>
      <c r="O14" s="2" t="s">
        <v>15</v>
      </c>
      <c r="P14" s="2" t="s">
        <v>15</v>
      </c>
      <c r="Q14" s="2" t="s">
        <v>15</v>
      </c>
      <c r="R14" s="2" t="s">
        <v>15</v>
      </c>
      <c r="S14" s="2" t="s">
        <v>15</v>
      </c>
      <c r="T14" s="2" t="s">
        <v>15</v>
      </c>
      <c r="U14" s="2" t="s">
        <v>15</v>
      </c>
    </row>
    <row r="15" spans="1:23" x14ac:dyDescent="0.25">
      <c r="B15" s="2" t="s">
        <v>15</v>
      </c>
      <c r="D15" s="2" t="s">
        <v>15</v>
      </c>
      <c r="F15" s="2" t="s">
        <v>15</v>
      </c>
      <c r="H15" s="2" t="s">
        <v>15</v>
      </c>
      <c r="K15" s="2" t="s">
        <v>15</v>
      </c>
      <c r="L15" s="2" t="s">
        <v>15</v>
      </c>
      <c r="M15" s="2" t="s">
        <v>15</v>
      </c>
      <c r="N15" s="2" t="s">
        <v>15</v>
      </c>
      <c r="O15" s="2" t="s">
        <v>15</v>
      </c>
      <c r="P15" s="2" t="s">
        <v>15</v>
      </c>
      <c r="Q15" s="2" t="s">
        <v>15</v>
      </c>
      <c r="R15" s="2" t="s">
        <v>15</v>
      </c>
      <c r="S15" s="2" t="s">
        <v>15</v>
      </c>
      <c r="T15" s="2" t="s">
        <v>15</v>
      </c>
      <c r="U15" s="2" t="s">
        <v>15</v>
      </c>
    </row>
    <row r="16" spans="1:23" x14ac:dyDescent="0.25">
      <c r="B16" s="2" t="s">
        <v>15</v>
      </c>
      <c r="D16" s="2" t="s">
        <v>15</v>
      </c>
      <c r="F16" s="2" t="s">
        <v>15</v>
      </c>
      <c r="H16" s="2" t="s">
        <v>15</v>
      </c>
      <c r="K16" s="2" t="s">
        <v>15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2" t="s">
        <v>15</v>
      </c>
      <c r="R16" s="2" t="s">
        <v>15</v>
      </c>
      <c r="S16" s="2" t="s">
        <v>15</v>
      </c>
      <c r="T16" s="2" t="s">
        <v>15</v>
      </c>
      <c r="U16" s="2" t="s">
        <v>15</v>
      </c>
    </row>
    <row r="17" spans="2:21" x14ac:dyDescent="0.25">
      <c r="B17" s="2" t="s">
        <v>15</v>
      </c>
      <c r="D17" s="2" t="s">
        <v>15</v>
      </c>
      <c r="F17" s="2" t="s">
        <v>15</v>
      </c>
      <c r="H17" s="2" t="s">
        <v>15</v>
      </c>
      <c r="K17" s="2" t="s">
        <v>15</v>
      </c>
      <c r="L17" s="2" t="s">
        <v>15</v>
      </c>
      <c r="M17" s="2" t="s">
        <v>15</v>
      </c>
      <c r="N17" s="2" t="s">
        <v>15</v>
      </c>
      <c r="O17" s="2" t="s">
        <v>15</v>
      </c>
      <c r="P17" s="2" t="s">
        <v>15</v>
      </c>
      <c r="Q17" s="2" t="s">
        <v>15</v>
      </c>
      <c r="R17" s="2" t="s">
        <v>15</v>
      </c>
      <c r="S17" s="2" t="s">
        <v>15</v>
      </c>
      <c r="T17" s="2" t="s">
        <v>15</v>
      </c>
      <c r="U17" s="2" t="s">
        <v>15</v>
      </c>
    </row>
    <row r="18" spans="2:21" x14ac:dyDescent="0.25">
      <c r="B18" s="2" t="s">
        <v>15</v>
      </c>
      <c r="D18" s="2" t="s">
        <v>15</v>
      </c>
      <c r="F18" s="2" t="s">
        <v>15</v>
      </c>
      <c r="H18" s="2" t="s">
        <v>15</v>
      </c>
      <c r="K18" s="2" t="s">
        <v>15</v>
      </c>
      <c r="L18" s="2" t="s">
        <v>15</v>
      </c>
      <c r="M18" s="2" t="s">
        <v>15</v>
      </c>
      <c r="N18" s="2" t="s">
        <v>15</v>
      </c>
      <c r="O18" s="2" t="s">
        <v>15</v>
      </c>
      <c r="P18" s="2" t="s">
        <v>15</v>
      </c>
      <c r="Q18" s="2" t="s">
        <v>15</v>
      </c>
      <c r="R18" s="2" t="s">
        <v>15</v>
      </c>
      <c r="S18" s="2" t="s">
        <v>15</v>
      </c>
      <c r="T18" s="2" t="s">
        <v>15</v>
      </c>
      <c r="U18" s="2" t="s">
        <v>15</v>
      </c>
    </row>
    <row r="19" spans="2:21" x14ac:dyDescent="0.25">
      <c r="B19" s="2" t="s">
        <v>15</v>
      </c>
      <c r="D19" s="2" t="s">
        <v>15</v>
      </c>
      <c r="F19" s="2" t="s">
        <v>15</v>
      </c>
      <c r="H19" s="2" t="s">
        <v>15</v>
      </c>
      <c r="K19" s="2" t="s">
        <v>15</v>
      </c>
      <c r="L19" s="2" t="s">
        <v>15</v>
      </c>
      <c r="M19" s="2" t="s">
        <v>15</v>
      </c>
      <c r="N19" s="2" t="s">
        <v>15</v>
      </c>
      <c r="O19" s="2" t="s">
        <v>15</v>
      </c>
      <c r="P19" s="2" t="s">
        <v>15</v>
      </c>
      <c r="Q19" s="2" t="s">
        <v>15</v>
      </c>
      <c r="R19" s="2" t="s">
        <v>15</v>
      </c>
      <c r="S19" s="2" t="s">
        <v>15</v>
      </c>
      <c r="T19" s="2" t="s">
        <v>15</v>
      </c>
      <c r="U19" s="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4ADD-7BA5-4AF1-88F6-6AE4DADEF071}">
  <dimension ref="A1:L30"/>
  <sheetViews>
    <sheetView tabSelected="1" workbookViewId="0">
      <selection activeCell="L26" sqref="L26"/>
    </sheetView>
  </sheetViews>
  <sheetFormatPr defaultRowHeight="15" x14ac:dyDescent="0.25"/>
  <cols>
    <col min="1" max="1" width="4" bestFit="1" customWidth="1"/>
    <col min="2" max="2" width="6.85546875" bestFit="1" customWidth="1"/>
    <col min="3" max="3" width="6" bestFit="1" customWidth="1"/>
    <col min="4" max="4" width="6.28515625" bestFit="1" customWidth="1"/>
    <col min="5" max="5" width="6.7109375" style="11" bestFit="1" customWidth="1"/>
    <col min="6" max="6" width="9" style="13" bestFit="1" customWidth="1"/>
  </cols>
  <sheetData>
    <row r="1" spans="1:6" x14ac:dyDescent="0.25">
      <c r="D1" t="s">
        <v>49</v>
      </c>
      <c r="E1" s="11" t="s">
        <v>48</v>
      </c>
      <c r="F1" s="13" t="s">
        <v>50</v>
      </c>
    </row>
    <row r="2" spans="1:6" x14ac:dyDescent="0.25">
      <c r="A2" t="s">
        <v>19</v>
      </c>
      <c r="B2" s="12">
        <v>45771</v>
      </c>
      <c r="C2" t="s">
        <v>41</v>
      </c>
      <c r="D2">
        <v>8382</v>
      </c>
      <c r="E2" s="10">
        <v>8.4000000000000005E-2</v>
      </c>
      <c r="F2" s="13">
        <f>D2*E2</f>
        <v>704.08800000000008</v>
      </c>
    </row>
    <row r="3" spans="1:6" x14ac:dyDescent="0.25">
      <c r="A3" t="s">
        <v>19</v>
      </c>
      <c r="B3" s="12">
        <v>45750</v>
      </c>
      <c r="C3" t="s">
        <v>42</v>
      </c>
      <c r="D3">
        <v>4611</v>
      </c>
      <c r="E3" s="10">
        <v>0.438</v>
      </c>
      <c r="F3" s="13">
        <f t="shared" ref="F3:F9" si="0">D3*E3</f>
        <v>2019.6179999999999</v>
      </c>
    </row>
    <row r="4" spans="1:6" x14ac:dyDescent="0.25">
      <c r="A4" t="s">
        <v>19</v>
      </c>
      <c r="B4" s="12">
        <v>45757</v>
      </c>
      <c r="C4" t="s">
        <v>43</v>
      </c>
      <c r="D4">
        <v>3080</v>
      </c>
      <c r="E4" s="11">
        <v>1.3360000000000001</v>
      </c>
      <c r="F4" s="13">
        <f t="shared" si="0"/>
        <v>4114.88</v>
      </c>
    </row>
    <row r="5" spans="1:6" x14ac:dyDescent="0.25">
      <c r="A5" t="s">
        <v>19</v>
      </c>
      <c r="B5" s="12">
        <v>45764</v>
      </c>
      <c r="C5" t="s">
        <v>44</v>
      </c>
      <c r="D5">
        <v>313</v>
      </c>
      <c r="E5" s="11">
        <v>0.66</v>
      </c>
      <c r="F5" s="13">
        <f t="shared" si="0"/>
        <v>206.58</v>
      </c>
    </row>
    <row r="6" spans="1:6" x14ac:dyDescent="0.25">
      <c r="A6" t="s">
        <v>19</v>
      </c>
      <c r="B6" s="12">
        <v>45764</v>
      </c>
      <c r="C6" t="s">
        <v>45</v>
      </c>
      <c r="D6">
        <v>711</v>
      </c>
      <c r="E6" s="11">
        <v>0.41099999999999998</v>
      </c>
      <c r="F6" s="13">
        <f t="shared" si="0"/>
        <v>292.221</v>
      </c>
    </row>
    <row r="7" spans="1:6" x14ac:dyDescent="0.25">
      <c r="A7" t="s">
        <v>19</v>
      </c>
      <c r="B7" s="12">
        <v>45771</v>
      </c>
      <c r="C7" t="s">
        <v>46</v>
      </c>
      <c r="D7">
        <v>128</v>
      </c>
      <c r="E7" s="11">
        <v>0.67300000000000004</v>
      </c>
      <c r="F7" s="13">
        <f t="shared" si="0"/>
        <v>86.144000000000005</v>
      </c>
    </row>
    <row r="8" spans="1:6" x14ac:dyDescent="0.25">
      <c r="A8" t="s">
        <v>19</v>
      </c>
      <c r="B8" s="12">
        <v>45757</v>
      </c>
      <c r="C8" t="s">
        <v>23</v>
      </c>
      <c r="D8">
        <v>100</v>
      </c>
      <c r="E8" s="11">
        <v>1.5009999999999999</v>
      </c>
      <c r="F8" s="13">
        <f t="shared" si="0"/>
        <v>150.1</v>
      </c>
    </row>
    <row r="9" spans="1:6" x14ac:dyDescent="0.25">
      <c r="A9" t="s">
        <v>19</v>
      </c>
      <c r="B9" s="12">
        <v>45771</v>
      </c>
      <c r="C9" t="s">
        <v>47</v>
      </c>
      <c r="D9">
        <v>78</v>
      </c>
      <c r="E9" s="10">
        <v>4.6559999999999997</v>
      </c>
      <c r="F9" s="13">
        <f t="shared" si="0"/>
        <v>363.16799999999995</v>
      </c>
    </row>
    <row r="10" spans="1:6" x14ac:dyDescent="0.25">
      <c r="A10" t="s">
        <v>51</v>
      </c>
      <c r="B10" s="12">
        <v>45771</v>
      </c>
      <c r="C10" t="s">
        <v>46</v>
      </c>
      <c r="D10">
        <v>100</v>
      </c>
      <c r="E10" s="11">
        <v>0.67300000000000004</v>
      </c>
      <c r="F10" s="13">
        <f t="shared" ref="F10:F12" si="1">D10*E10</f>
        <v>67.300000000000011</v>
      </c>
    </row>
    <row r="11" spans="1:6" x14ac:dyDescent="0.25">
      <c r="A11" t="s">
        <v>51</v>
      </c>
      <c r="B11" s="12">
        <v>45750</v>
      </c>
      <c r="C11" t="s">
        <v>42</v>
      </c>
      <c r="D11">
        <v>2340</v>
      </c>
      <c r="E11" s="10">
        <v>0.438</v>
      </c>
      <c r="F11" s="13">
        <f t="shared" si="1"/>
        <v>1024.92</v>
      </c>
    </row>
    <row r="12" spans="1:6" x14ac:dyDescent="0.25">
      <c r="A12" t="s">
        <v>51</v>
      </c>
      <c r="B12" s="12">
        <v>45757</v>
      </c>
      <c r="C12" t="s">
        <v>43</v>
      </c>
      <c r="D12">
        <v>1000</v>
      </c>
      <c r="E12" s="11">
        <v>1.3360000000000001</v>
      </c>
      <c r="F12" s="13">
        <f t="shared" si="1"/>
        <v>1336</v>
      </c>
    </row>
    <row r="13" spans="1:6" x14ac:dyDescent="0.25">
      <c r="F13" s="13">
        <f>SUM(F2:F12)</f>
        <v>10365.019</v>
      </c>
    </row>
    <row r="18" spans="1:12" x14ac:dyDescent="0.25">
      <c r="A18" t="s">
        <v>19</v>
      </c>
      <c r="B18" s="12">
        <v>45771</v>
      </c>
      <c r="C18" t="s">
        <v>41</v>
      </c>
      <c r="D18">
        <v>8382</v>
      </c>
      <c r="E18" s="10">
        <v>0.10589999999999999</v>
      </c>
      <c r="F18" s="52">
        <f>D18*E18</f>
        <v>887.65379999999993</v>
      </c>
      <c r="G18" s="12">
        <v>45791</v>
      </c>
      <c r="I18">
        <v>887.65</v>
      </c>
    </row>
    <row r="19" spans="1:12" x14ac:dyDescent="0.25">
      <c r="A19" t="s">
        <v>19</v>
      </c>
      <c r="B19" s="12">
        <v>45750</v>
      </c>
      <c r="C19" t="s">
        <v>42</v>
      </c>
      <c r="D19">
        <v>4611</v>
      </c>
      <c r="E19" s="10">
        <v>0.438</v>
      </c>
      <c r="F19" s="13">
        <f t="shared" ref="F19:F29" si="2">D19*E19</f>
        <v>2019.6179999999999</v>
      </c>
    </row>
    <row r="20" spans="1:12" x14ac:dyDescent="0.25">
      <c r="A20" t="s">
        <v>19</v>
      </c>
      <c r="B20" s="12">
        <v>45757</v>
      </c>
      <c r="C20" t="s">
        <v>43</v>
      </c>
      <c r="D20">
        <v>3080</v>
      </c>
      <c r="E20" s="11">
        <v>1.3360000000000001</v>
      </c>
      <c r="F20" s="13">
        <f t="shared" si="2"/>
        <v>4114.88</v>
      </c>
    </row>
    <row r="21" spans="1:12" x14ac:dyDescent="0.25">
      <c r="A21" t="s">
        <v>19</v>
      </c>
      <c r="B21" s="12">
        <v>45764</v>
      </c>
      <c r="C21" t="s">
        <v>44</v>
      </c>
      <c r="D21">
        <v>313</v>
      </c>
      <c r="E21" s="11">
        <v>0.76</v>
      </c>
      <c r="F21" s="52">
        <f t="shared" si="2"/>
        <v>237.88</v>
      </c>
      <c r="I21" s="51">
        <v>237.88</v>
      </c>
    </row>
    <row r="22" spans="1:12" x14ac:dyDescent="0.25">
      <c r="A22" t="s">
        <v>19</v>
      </c>
      <c r="B22" s="12">
        <v>45764</v>
      </c>
      <c r="C22" t="s">
        <v>45</v>
      </c>
      <c r="D22">
        <v>711</v>
      </c>
      <c r="E22" s="11">
        <v>0.86970000000000003</v>
      </c>
      <c r="F22" s="52">
        <f t="shared" si="2"/>
        <v>618.35670000000005</v>
      </c>
      <c r="I22" s="51">
        <v>618.36</v>
      </c>
    </row>
    <row r="23" spans="1:12" x14ac:dyDescent="0.25">
      <c r="A23" t="s">
        <v>19</v>
      </c>
      <c r="B23" s="12">
        <v>45771</v>
      </c>
      <c r="C23" t="s">
        <v>46</v>
      </c>
      <c r="D23">
        <v>128</v>
      </c>
      <c r="E23" s="11">
        <v>0.67300000000000004</v>
      </c>
      <c r="F23" s="13">
        <f t="shared" si="2"/>
        <v>86.144000000000005</v>
      </c>
    </row>
    <row r="24" spans="1:12" x14ac:dyDescent="0.25">
      <c r="A24" t="s">
        <v>19</v>
      </c>
      <c r="B24" s="12">
        <v>45757</v>
      </c>
      <c r="C24" t="s">
        <v>23</v>
      </c>
      <c r="D24">
        <v>100</v>
      </c>
      <c r="E24" s="11">
        <v>1.5009999999999999</v>
      </c>
      <c r="F24" s="13">
        <f t="shared" si="2"/>
        <v>150.1</v>
      </c>
    </row>
    <row r="25" spans="1:12" x14ac:dyDescent="0.25">
      <c r="A25" t="s">
        <v>19</v>
      </c>
      <c r="B25" s="12">
        <v>45771</v>
      </c>
      <c r="C25" t="s">
        <v>47</v>
      </c>
      <c r="D25">
        <v>87</v>
      </c>
      <c r="E25" s="10">
        <v>4.6559999999999997</v>
      </c>
      <c r="F25" s="13">
        <f t="shared" si="2"/>
        <v>405.07199999999995</v>
      </c>
    </row>
    <row r="26" spans="1:12" x14ac:dyDescent="0.25">
      <c r="A26" t="s">
        <v>51</v>
      </c>
      <c r="B26" s="12">
        <v>45771</v>
      </c>
      <c r="C26" t="s">
        <v>46</v>
      </c>
      <c r="D26">
        <v>100</v>
      </c>
      <c r="E26" s="11">
        <v>0.67300000000000004</v>
      </c>
      <c r="F26" s="13">
        <f t="shared" si="2"/>
        <v>67.300000000000011</v>
      </c>
      <c r="L26" t="s">
        <v>175</v>
      </c>
    </row>
    <row r="27" spans="1:12" x14ac:dyDescent="0.25">
      <c r="A27" t="s">
        <v>51</v>
      </c>
      <c r="B27" s="12">
        <v>45750</v>
      </c>
      <c r="C27" t="s">
        <v>42</v>
      </c>
      <c r="D27">
        <v>2340</v>
      </c>
      <c r="E27" s="10">
        <v>0.438</v>
      </c>
      <c r="F27" s="13">
        <f t="shared" si="2"/>
        <v>1024.92</v>
      </c>
    </row>
    <row r="28" spans="1:12" x14ac:dyDescent="0.25">
      <c r="A28" t="s">
        <v>51</v>
      </c>
      <c r="B28" s="12">
        <v>45757</v>
      </c>
      <c r="C28" t="s">
        <v>43</v>
      </c>
      <c r="D28">
        <v>1000</v>
      </c>
      <c r="E28" s="11">
        <v>1.3360000000000001</v>
      </c>
      <c r="F28" s="13">
        <f t="shared" si="2"/>
        <v>1336</v>
      </c>
    </row>
    <row r="29" spans="1:12" x14ac:dyDescent="0.25">
      <c r="A29" t="s">
        <v>51</v>
      </c>
      <c r="B29" s="12"/>
      <c r="C29" t="s">
        <v>63</v>
      </c>
      <c r="D29">
        <v>1000</v>
      </c>
      <c r="E29" s="11">
        <v>0.31530000000000002</v>
      </c>
      <c r="F29" s="52">
        <f t="shared" si="2"/>
        <v>315.3</v>
      </c>
      <c r="I29">
        <v>315.3</v>
      </c>
    </row>
    <row r="30" spans="1:12" x14ac:dyDescent="0.25">
      <c r="I30">
        <f>SUM(I18:I29)</f>
        <v>2059.19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A16-9D7A-416B-B144-FDABD80216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FA85-C856-4BFE-BE9C-C8C5519A1EC1}">
  <dimension ref="A1:O40"/>
  <sheetViews>
    <sheetView workbookViewId="0">
      <selection activeCell="C1" sqref="C1"/>
    </sheetView>
  </sheetViews>
  <sheetFormatPr defaultRowHeight="15" x14ac:dyDescent="0.25"/>
  <cols>
    <col min="1" max="1" width="20.7109375" customWidth="1"/>
    <col min="2" max="2" width="10" bestFit="1" customWidth="1"/>
    <col min="3" max="7" width="9.42578125" bestFit="1" customWidth="1"/>
    <col min="8" max="8" width="7.85546875" bestFit="1" customWidth="1"/>
    <col min="9" max="9" width="14.7109375" bestFit="1" customWidth="1"/>
  </cols>
  <sheetData>
    <row r="1" spans="1:8" x14ac:dyDescent="0.25">
      <c r="A1" s="20" t="s">
        <v>70</v>
      </c>
      <c r="B1" s="2">
        <v>29800</v>
      </c>
      <c r="C1" s="21" t="s">
        <v>71</v>
      </c>
      <c r="D1" s="2"/>
      <c r="E1" s="2"/>
      <c r="F1" s="2"/>
      <c r="G1" s="2"/>
      <c r="H1" s="2"/>
    </row>
    <row r="2" spans="1:8" x14ac:dyDescent="0.25">
      <c r="A2" s="20" t="s">
        <v>72</v>
      </c>
      <c r="B2" s="22">
        <v>45709</v>
      </c>
      <c r="C2" s="2"/>
      <c r="D2" s="2"/>
      <c r="E2" s="2"/>
      <c r="F2" s="2"/>
      <c r="G2" s="2"/>
      <c r="H2" s="2"/>
    </row>
    <row r="3" spans="1:8" x14ac:dyDescent="0.25">
      <c r="A3" s="20"/>
      <c r="B3" s="2"/>
      <c r="C3" s="2"/>
      <c r="D3" s="2"/>
      <c r="E3" s="2"/>
      <c r="F3" s="2"/>
      <c r="G3" s="2"/>
      <c r="H3" s="2"/>
    </row>
    <row r="4" spans="1:8" x14ac:dyDescent="0.25">
      <c r="A4" s="23" t="s">
        <v>16</v>
      </c>
      <c r="B4" s="4" t="s">
        <v>21</v>
      </c>
      <c r="C4" s="4" t="s">
        <v>38</v>
      </c>
      <c r="D4" s="4" t="s">
        <v>73</v>
      </c>
      <c r="E4" s="7" t="s">
        <v>74</v>
      </c>
      <c r="F4" s="4" t="s">
        <v>20</v>
      </c>
      <c r="G4" s="4" t="s">
        <v>24</v>
      </c>
      <c r="H4" s="4" t="s">
        <v>52</v>
      </c>
    </row>
    <row r="5" spans="1:8" x14ac:dyDescent="0.25">
      <c r="A5" s="20" t="s">
        <v>75</v>
      </c>
      <c r="B5" s="24">
        <v>28.6</v>
      </c>
      <c r="C5" s="24">
        <v>20.010000000000002</v>
      </c>
      <c r="D5" s="24">
        <v>43.8</v>
      </c>
      <c r="E5" s="24">
        <v>16.21</v>
      </c>
      <c r="F5" s="24">
        <v>12.26</v>
      </c>
      <c r="G5" s="24">
        <v>9.19</v>
      </c>
      <c r="H5" s="24">
        <v>22.7</v>
      </c>
    </row>
    <row r="6" spans="1:8" x14ac:dyDescent="0.25">
      <c r="A6" s="20" t="s">
        <v>76</v>
      </c>
      <c r="B6" s="24">
        <v>27</v>
      </c>
      <c r="C6" s="24">
        <v>19</v>
      </c>
      <c r="D6" s="24">
        <v>42</v>
      </c>
      <c r="E6" s="24">
        <v>16</v>
      </c>
      <c r="F6" s="24">
        <v>11.5</v>
      </c>
      <c r="G6" s="24">
        <v>9</v>
      </c>
      <c r="H6" s="24">
        <v>22</v>
      </c>
    </row>
    <row r="7" spans="1:8" x14ac:dyDescent="0.25">
      <c r="A7" s="20" t="s">
        <v>77</v>
      </c>
      <c r="B7" s="24">
        <v>0.37</v>
      </c>
      <c r="C7" s="24">
        <v>0.44</v>
      </c>
      <c r="D7" s="24">
        <v>0.38</v>
      </c>
      <c r="E7" s="24">
        <v>0.28999999999999998</v>
      </c>
      <c r="F7" s="24">
        <v>0.16</v>
      </c>
      <c r="G7" s="24">
        <v>0.4</v>
      </c>
      <c r="H7" s="24">
        <v>0.24</v>
      </c>
    </row>
    <row r="8" spans="1:8" x14ac:dyDescent="0.25">
      <c r="A8" s="20"/>
      <c r="B8" s="22"/>
      <c r="C8" s="22"/>
      <c r="D8" s="22"/>
      <c r="E8" s="22"/>
      <c r="F8" s="22"/>
      <c r="G8" s="22"/>
      <c r="H8" s="22"/>
    </row>
    <row r="9" spans="1:8" x14ac:dyDescent="0.25">
      <c r="A9" s="20" t="s">
        <v>78</v>
      </c>
      <c r="B9" s="25">
        <f t="shared" ref="B9:G9" si="0">1-(B6/B5)</f>
        <v>5.5944055944055937E-2</v>
      </c>
      <c r="C9" s="25">
        <f t="shared" si="0"/>
        <v>5.0474762618690772E-2</v>
      </c>
      <c r="D9" s="25">
        <f t="shared" si="0"/>
        <v>4.1095890410958846E-2</v>
      </c>
      <c r="E9" s="25">
        <f t="shared" si="0"/>
        <v>1.2954966070326979E-2</v>
      </c>
      <c r="F9" s="25">
        <f t="shared" si="0"/>
        <v>6.1990212071778128E-2</v>
      </c>
      <c r="G9" s="25">
        <f t="shared" si="0"/>
        <v>2.0674646354733373E-2</v>
      </c>
      <c r="H9" s="25">
        <f>1-(H6/H5)</f>
        <v>3.0837004405286361E-2</v>
      </c>
    </row>
    <row r="10" spans="1:8" x14ac:dyDescent="0.25">
      <c r="A10" s="20" t="s">
        <v>79</v>
      </c>
      <c r="B10" s="2">
        <f t="shared" ref="B10:H10" si="1">ROUNDDOWN(($B$1)/(B6*100),0)</f>
        <v>11</v>
      </c>
      <c r="C10" s="2">
        <f t="shared" si="1"/>
        <v>15</v>
      </c>
      <c r="D10" s="2">
        <f t="shared" si="1"/>
        <v>7</v>
      </c>
      <c r="E10" s="2">
        <f t="shared" si="1"/>
        <v>18</v>
      </c>
      <c r="F10" s="2">
        <f t="shared" si="1"/>
        <v>25</v>
      </c>
      <c r="G10" s="2">
        <f t="shared" si="1"/>
        <v>33</v>
      </c>
      <c r="H10" s="2">
        <f t="shared" si="1"/>
        <v>13</v>
      </c>
    </row>
    <row r="11" spans="1:8" x14ac:dyDescent="0.25">
      <c r="A11" s="20" t="s">
        <v>80</v>
      </c>
      <c r="B11" s="2">
        <f ca="1">NETWORKDAYS(TODAY(),B2)</f>
        <v>-59</v>
      </c>
      <c r="C11" s="2">
        <f ca="1">NETWORKDAYS(TODAY(),B2)</f>
        <v>-59</v>
      </c>
      <c r="D11" s="2">
        <f ca="1">NETWORKDAYS(TODAY(),B2)</f>
        <v>-59</v>
      </c>
      <c r="E11" s="2">
        <f ca="1">NETWORKDAYS(TODAY(),B2)</f>
        <v>-59</v>
      </c>
      <c r="F11" s="2">
        <f ca="1">NETWORKDAYS(TODAY(),B2)</f>
        <v>-59</v>
      </c>
      <c r="G11" s="2">
        <f ca="1">NETWORKDAYS(TODAY(),B2)</f>
        <v>-59</v>
      </c>
      <c r="H11" s="2">
        <f ca="1">NETWORKDAYS(TODAY(),B2)</f>
        <v>-59</v>
      </c>
    </row>
    <row r="12" spans="1:8" x14ac:dyDescent="0.25">
      <c r="A12" s="20" t="s">
        <v>81</v>
      </c>
      <c r="B12" s="26">
        <f t="shared" ref="B12:G12" si="2">(B7*B10*100)</f>
        <v>407</v>
      </c>
      <c r="C12" s="26">
        <f t="shared" si="2"/>
        <v>660</v>
      </c>
      <c r="D12" s="26">
        <f t="shared" si="2"/>
        <v>266</v>
      </c>
      <c r="E12" s="26">
        <f t="shared" si="2"/>
        <v>522</v>
      </c>
      <c r="F12" s="26">
        <f t="shared" si="2"/>
        <v>400</v>
      </c>
      <c r="G12" s="26">
        <f t="shared" si="2"/>
        <v>1320</v>
      </c>
      <c r="H12" s="26">
        <f>(H7*H10*100)</f>
        <v>312</v>
      </c>
    </row>
    <row r="13" spans="1:8" x14ac:dyDescent="0.25">
      <c r="A13" s="20" t="s">
        <v>82</v>
      </c>
      <c r="B13" s="26">
        <f t="shared" ref="B13:G13" ca="1" si="3">B12/B11</f>
        <v>-6.898305084745763</v>
      </c>
      <c r="C13" s="26">
        <f t="shared" ca="1" si="3"/>
        <v>-11.186440677966102</v>
      </c>
      <c r="D13" s="26">
        <f t="shared" ca="1" si="3"/>
        <v>-4.5084745762711869</v>
      </c>
      <c r="E13" s="26">
        <f t="shared" ca="1" si="3"/>
        <v>-8.8474576271186436</v>
      </c>
      <c r="F13" s="26">
        <f t="shared" ca="1" si="3"/>
        <v>-6.7796610169491522</v>
      </c>
      <c r="G13" s="26">
        <f t="shared" ca="1" si="3"/>
        <v>-22.372881355932204</v>
      </c>
      <c r="H13" s="26">
        <f ca="1">H12/H11</f>
        <v>-5.2881355932203391</v>
      </c>
    </row>
    <row r="14" spans="1:8" x14ac:dyDescent="0.25">
      <c r="A14" s="20" t="s">
        <v>83</v>
      </c>
      <c r="B14" s="2">
        <f t="shared" ref="B14:G14" si="4">B6*B10*100</f>
        <v>29700</v>
      </c>
      <c r="C14" s="2">
        <f t="shared" si="4"/>
        <v>28500</v>
      </c>
      <c r="D14" s="2">
        <f t="shared" si="4"/>
        <v>29400</v>
      </c>
      <c r="E14" s="2">
        <f t="shared" si="4"/>
        <v>28800</v>
      </c>
      <c r="F14" s="2">
        <f t="shared" si="4"/>
        <v>28750</v>
      </c>
      <c r="G14" s="2">
        <f t="shared" si="4"/>
        <v>29700</v>
      </c>
      <c r="H14" s="2">
        <f>H6*H10*100</f>
        <v>28600</v>
      </c>
    </row>
    <row r="15" spans="1:8" x14ac:dyDescent="0.25">
      <c r="A15" s="20" t="s">
        <v>84</v>
      </c>
      <c r="B15" s="25">
        <f t="shared" ref="B15:G15" ca="1" si="5">(B12/B14)*252/B11</f>
        <v>-5.8531073446327686E-2</v>
      </c>
      <c r="C15" s="25">
        <f t="shared" ca="1" si="5"/>
        <v>-9.8911685994647641E-2</v>
      </c>
      <c r="D15" s="25">
        <f t="shared" ca="1" si="5"/>
        <v>-3.8644067796610164E-2</v>
      </c>
      <c r="E15" s="25">
        <f t="shared" ca="1" si="5"/>
        <v>-7.7415254237288136E-2</v>
      </c>
      <c r="F15" s="25">
        <f t="shared" ca="1" si="5"/>
        <v>-5.942520265291084E-2</v>
      </c>
      <c r="G15" s="25">
        <f t="shared" ca="1" si="5"/>
        <v>-0.18983050847457628</v>
      </c>
      <c r="H15" s="25">
        <f ca="1">(H12/H14)*252/H11</f>
        <v>-4.6594761171032367E-2</v>
      </c>
    </row>
    <row r="18" spans="1:12" x14ac:dyDescent="0.25">
      <c r="A18" s="20" t="s">
        <v>70</v>
      </c>
      <c r="B18" s="2">
        <v>55200</v>
      </c>
      <c r="C18" s="7" t="s">
        <v>85</v>
      </c>
      <c r="D18" s="2"/>
      <c r="E18" s="2"/>
      <c r="F18" s="2"/>
      <c r="G18" s="2"/>
    </row>
    <row r="19" spans="1:12" x14ac:dyDescent="0.25">
      <c r="A19" s="20" t="s">
        <v>72</v>
      </c>
      <c r="B19" s="22">
        <v>45576</v>
      </c>
      <c r="C19" s="2"/>
      <c r="D19" s="2"/>
      <c r="E19" s="2"/>
      <c r="F19" s="2"/>
      <c r="G19" s="2"/>
    </row>
    <row r="20" spans="1:12" x14ac:dyDescent="0.25">
      <c r="A20" s="20"/>
      <c r="B20" s="2"/>
      <c r="C20" s="2"/>
      <c r="D20" s="2"/>
      <c r="E20" s="2"/>
      <c r="F20" s="2"/>
      <c r="G20" s="2"/>
    </row>
    <row r="21" spans="1:12" x14ac:dyDescent="0.25">
      <c r="A21" s="23" t="s">
        <v>16</v>
      </c>
      <c r="B21" s="4" t="s">
        <v>21</v>
      </c>
      <c r="C21" s="4" t="s">
        <v>86</v>
      </c>
      <c r="D21" s="4" t="s">
        <v>87</v>
      </c>
      <c r="E21" s="4" t="s">
        <v>88</v>
      </c>
      <c r="F21" s="4" t="s">
        <v>89</v>
      </c>
      <c r="G21" s="4" t="s">
        <v>90</v>
      </c>
    </row>
    <row r="22" spans="1:12" x14ac:dyDescent="0.25">
      <c r="A22" s="20" t="s">
        <v>75</v>
      </c>
      <c r="B22" s="27">
        <v>36.71</v>
      </c>
      <c r="C22" s="27">
        <v>169.95</v>
      </c>
      <c r="D22" s="27">
        <v>175.98</v>
      </c>
      <c r="E22" s="27">
        <v>270.51</v>
      </c>
      <c r="F22" s="27">
        <v>250</v>
      </c>
      <c r="G22" s="27">
        <v>45.61</v>
      </c>
    </row>
    <row r="23" spans="1:12" x14ac:dyDescent="0.25">
      <c r="A23" s="20" t="s">
        <v>76</v>
      </c>
      <c r="B23" s="27">
        <v>40</v>
      </c>
      <c r="C23" s="27">
        <v>182</v>
      </c>
      <c r="D23" s="27">
        <v>190</v>
      </c>
      <c r="E23" s="27">
        <v>280.51</v>
      </c>
      <c r="F23" s="27">
        <v>250</v>
      </c>
      <c r="G23" s="27">
        <v>46</v>
      </c>
    </row>
    <row r="24" spans="1:12" x14ac:dyDescent="0.25">
      <c r="A24" s="20" t="s">
        <v>77</v>
      </c>
      <c r="B24" s="27">
        <v>0.49</v>
      </c>
      <c r="C24" s="27">
        <v>2.15</v>
      </c>
      <c r="D24" s="27">
        <v>2.59</v>
      </c>
      <c r="E24" s="27">
        <v>3.1</v>
      </c>
      <c r="F24" s="27">
        <v>9.25</v>
      </c>
      <c r="G24" s="27">
        <v>0.93</v>
      </c>
    </row>
    <row r="25" spans="1:12" x14ac:dyDescent="0.25">
      <c r="A25" s="20"/>
      <c r="B25" s="22"/>
      <c r="C25" s="22"/>
      <c r="D25" s="22"/>
      <c r="E25" s="22"/>
      <c r="F25" s="22"/>
      <c r="G25" s="22"/>
    </row>
    <row r="26" spans="1:12" x14ac:dyDescent="0.25">
      <c r="A26" s="20" t="s">
        <v>91</v>
      </c>
      <c r="B26" s="25">
        <f t="shared" ref="B26:G26" si="6" xml:space="preserve"> ( B23 - B22 + B24 ) / 100</f>
        <v>3.7799999999999993E-2</v>
      </c>
      <c r="C26" s="25">
        <f t="shared" si="6"/>
        <v>0.14200000000000013</v>
      </c>
      <c r="D26" s="25">
        <f t="shared" si="6"/>
        <v>0.16610000000000011</v>
      </c>
      <c r="E26" s="25">
        <f t="shared" si="6"/>
        <v>0.13100000000000001</v>
      </c>
      <c r="F26" s="25">
        <f t="shared" si="6"/>
        <v>9.2499999999999999E-2</v>
      </c>
      <c r="G26" s="25">
        <f t="shared" si="6"/>
        <v>1.3200000000000007E-2</v>
      </c>
    </row>
    <row r="27" spans="1:12" x14ac:dyDescent="0.25">
      <c r="A27" s="20" t="s">
        <v>79</v>
      </c>
      <c r="B27" s="2">
        <f t="shared" ref="B27:G27" si="7">ROUNDDOWN(($B$18)/(B22*100),0)</f>
        <v>15</v>
      </c>
      <c r="C27" s="2">
        <f t="shared" si="7"/>
        <v>3</v>
      </c>
      <c r="D27" s="2">
        <f t="shared" si="7"/>
        <v>3</v>
      </c>
      <c r="E27" s="2">
        <f t="shared" si="7"/>
        <v>2</v>
      </c>
      <c r="F27" s="2">
        <f t="shared" si="7"/>
        <v>2</v>
      </c>
      <c r="G27" s="2">
        <f t="shared" si="7"/>
        <v>12</v>
      </c>
    </row>
    <row r="28" spans="1:12" x14ac:dyDescent="0.25">
      <c r="A28" s="20" t="s">
        <v>80</v>
      </c>
      <c r="B28" s="2">
        <f ca="1">NETWORKDAYS(TODAY(),B19)</f>
        <v>-154</v>
      </c>
      <c r="C28" s="2">
        <f ca="1">NETWORKDAYS(TODAY(),B19)</f>
        <v>-154</v>
      </c>
      <c r="D28" s="2">
        <f ca="1">NETWORKDAYS(TODAY(),B19)</f>
        <v>-154</v>
      </c>
      <c r="E28" s="2">
        <f ca="1">NETWORKDAYS(TODAY(),B19)</f>
        <v>-154</v>
      </c>
      <c r="F28" s="2">
        <f ca="1">NETWORKDAYS(TODAY(),B19)</f>
        <v>-154</v>
      </c>
      <c r="G28" s="2">
        <f ca="1">NETWORKDAYS(TODAY(),B19)</f>
        <v>-154</v>
      </c>
    </row>
    <row r="29" spans="1:12" x14ac:dyDescent="0.25">
      <c r="A29" s="20" t="s">
        <v>81</v>
      </c>
      <c r="B29" s="28">
        <f t="shared" ref="B29:G29" si="8">(B24*B27*100)</f>
        <v>735</v>
      </c>
      <c r="C29" s="28">
        <f t="shared" si="8"/>
        <v>644.99999999999989</v>
      </c>
      <c r="D29" s="28">
        <f t="shared" si="8"/>
        <v>777</v>
      </c>
      <c r="E29" s="28">
        <f t="shared" si="8"/>
        <v>620</v>
      </c>
      <c r="F29" s="28">
        <f t="shared" si="8"/>
        <v>1850</v>
      </c>
      <c r="G29" s="28">
        <f t="shared" si="8"/>
        <v>1116</v>
      </c>
    </row>
    <row r="30" spans="1:12" x14ac:dyDescent="0.25">
      <c r="A30" s="20" t="s">
        <v>92</v>
      </c>
      <c r="B30" s="28">
        <f t="shared" ref="B30:G30" si="9" xml:space="preserve"> (B23 - B22  + B24) * 100 *B27</f>
        <v>5669.9999999999991</v>
      </c>
      <c r="C30" s="28">
        <f t="shared" si="9"/>
        <v>4260.0000000000036</v>
      </c>
      <c r="D30" s="28">
        <f t="shared" si="9"/>
        <v>4983.0000000000027</v>
      </c>
      <c r="E30" s="28">
        <f t="shared" si="9"/>
        <v>2620</v>
      </c>
      <c r="F30" s="28">
        <f t="shared" si="9"/>
        <v>1850</v>
      </c>
      <c r="G30" s="28">
        <f t="shared" si="9"/>
        <v>1584.0000000000009</v>
      </c>
    </row>
    <row r="31" spans="1:12" x14ac:dyDescent="0.25">
      <c r="A31" s="20" t="s">
        <v>83</v>
      </c>
      <c r="B31" s="2">
        <f t="shared" ref="B31:G31" si="10">B22*B27 *100</f>
        <v>55065</v>
      </c>
      <c r="C31" s="2">
        <f t="shared" si="10"/>
        <v>50985</v>
      </c>
      <c r="D31" s="2">
        <f t="shared" si="10"/>
        <v>52793.999999999993</v>
      </c>
      <c r="E31" s="2">
        <f t="shared" si="10"/>
        <v>54102</v>
      </c>
      <c r="F31" s="2">
        <f t="shared" si="10"/>
        <v>50000</v>
      </c>
      <c r="G31" s="2">
        <f t="shared" si="10"/>
        <v>54731.999999999993</v>
      </c>
    </row>
    <row r="32" spans="1:12" x14ac:dyDescent="0.25">
      <c r="A32" s="20" t="s">
        <v>84</v>
      </c>
      <c r="B32" s="25">
        <f t="shared" ref="B32:G32" ca="1" si="11">(B29/B31)*252/B28</f>
        <v>-2.1841955375052621E-2</v>
      </c>
      <c r="C32" s="25">
        <f t="shared" ca="1" si="11"/>
        <v>-2.0701275776297837E-2</v>
      </c>
      <c r="D32" s="25">
        <f t="shared" ca="1" si="11"/>
        <v>-2.408331525276633E-2</v>
      </c>
      <c r="E32" s="25">
        <f t="shared" ca="1" si="11"/>
        <v>-1.8752457479306765E-2</v>
      </c>
      <c r="F32" s="25">
        <f t="shared" ca="1" si="11"/>
        <v>-6.0545454545454541E-2</v>
      </c>
      <c r="G32" s="25">
        <f t="shared" ca="1" si="11"/>
        <v>-3.3365888660780135E-2</v>
      </c>
      <c r="L32">
        <v>15</v>
      </c>
    </row>
    <row r="35" spans="1:15" x14ac:dyDescent="0.25">
      <c r="A35" s="11" t="s">
        <v>93</v>
      </c>
      <c r="B35" s="29">
        <f t="shared" ref="B35:G35" si="12">B29+B30</f>
        <v>6404.9999999999991</v>
      </c>
      <c r="C35" s="29">
        <f t="shared" si="12"/>
        <v>4905.0000000000036</v>
      </c>
      <c r="D35" s="29">
        <f t="shared" si="12"/>
        <v>5760.0000000000027</v>
      </c>
      <c r="E35" s="29">
        <f t="shared" si="12"/>
        <v>3240</v>
      </c>
      <c r="F35" s="29">
        <f t="shared" si="12"/>
        <v>3700</v>
      </c>
      <c r="G35" s="29">
        <f t="shared" si="12"/>
        <v>2700.0000000000009</v>
      </c>
    </row>
    <row r="39" spans="1:15" x14ac:dyDescent="0.25">
      <c r="K39" s="12">
        <v>45308</v>
      </c>
      <c r="L39">
        <v>5.8</v>
      </c>
      <c r="M39">
        <f xml:space="preserve"> 580 *15</f>
        <v>8700</v>
      </c>
      <c r="O39">
        <v>34</v>
      </c>
    </row>
    <row r="40" spans="1:15" x14ac:dyDescent="0.25">
      <c r="K40" s="12">
        <v>45646</v>
      </c>
      <c r="L40">
        <v>500</v>
      </c>
    </row>
  </sheetData>
  <conditionalFormatting sqref="B9:H9 B26:G26">
    <cfRule type="cellIs" dxfId="3" priority="4" operator="greaterThan">
      <formula>$J$1</formula>
    </cfRule>
  </conditionalFormatting>
  <conditionalFormatting sqref="B13:H13 B29:G30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73.75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182C-627B-4159-8275-07F3766AAF1A}">
  <dimension ref="A1:I14"/>
  <sheetViews>
    <sheetView workbookViewId="0">
      <selection sqref="A1:XFD1048576"/>
    </sheetView>
  </sheetViews>
  <sheetFormatPr defaultRowHeight="15" x14ac:dyDescent="0.25"/>
  <cols>
    <col min="1" max="1" width="6.140625" customWidth="1"/>
    <col min="2" max="2" width="5.85546875" customWidth="1"/>
    <col min="3" max="3" width="5.28515625" customWidth="1"/>
    <col min="4" max="4" width="7.5703125" customWidth="1"/>
    <col min="5" max="5" width="8.7109375" customWidth="1"/>
    <col min="6" max="7" width="6" bestFit="1" customWidth="1"/>
    <col min="8" max="8" width="5" bestFit="1" customWidth="1"/>
    <col min="9" max="9" width="10.5703125" bestFit="1" customWidth="1"/>
  </cols>
  <sheetData>
    <row r="1" spans="1:9" x14ac:dyDescent="0.25">
      <c r="A1" s="30" t="s">
        <v>94</v>
      </c>
      <c r="B1" s="30" t="s">
        <v>59</v>
      </c>
      <c r="C1" s="30" t="s">
        <v>95</v>
      </c>
      <c r="D1" s="30" t="s">
        <v>96</v>
      </c>
      <c r="E1" s="2"/>
      <c r="F1" s="30" t="s">
        <v>94</v>
      </c>
      <c r="G1" s="30" t="s">
        <v>59</v>
      </c>
      <c r="H1" s="30" t="s">
        <v>95</v>
      </c>
      <c r="I1" s="30" t="s">
        <v>96</v>
      </c>
    </row>
    <row r="2" spans="1:9" x14ac:dyDescent="0.25">
      <c r="A2" s="2" t="s">
        <v>97</v>
      </c>
      <c r="B2" s="2">
        <v>4.3899999999999997</v>
      </c>
      <c r="C2" s="2">
        <v>500</v>
      </c>
      <c r="D2" s="2" t="s">
        <v>98</v>
      </c>
      <c r="E2" s="2"/>
      <c r="F2" s="1" t="s">
        <v>42</v>
      </c>
      <c r="G2" s="1">
        <v>11.55</v>
      </c>
      <c r="H2" s="1">
        <v>2340</v>
      </c>
      <c r="I2" s="1" t="s">
        <v>99</v>
      </c>
    </row>
    <row r="3" spans="1:9" x14ac:dyDescent="0.25">
      <c r="A3" s="2" t="s">
        <v>100</v>
      </c>
      <c r="B3" s="2">
        <v>5.04</v>
      </c>
      <c r="C3" s="2">
        <v>18</v>
      </c>
      <c r="D3" s="2" t="s">
        <v>98</v>
      </c>
      <c r="E3" s="2"/>
      <c r="F3" s="1" t="s">
        <v>42</v>
      </c>
      <c r="G3" s="1">
        <v>17.559999999999999</v>
      </c>
      <c r="H3" s="1">
        <v>4000</v>
      </c>
      <c r="I3" s="1" t="s">
        <v>101</v>
      </c>
    </row>
    <row r="4" spans="1:9" x14ac:dyDescent="0.25">
      <c r="A4" s="2" t="s">
        <v>102</v>
      </c>
      <c r="B4" s="2">
        <v>12.48</v>
      </c>
      <c r="C4" s="2">
        <v>300</v>
      </c>
      <c r="D4" s="2" t="s">
        <v>98</v>
      </c>
      <c r="E4" s="2"/>
      <c r="F4" s="1" t="s">
        <v>42</v>
      </c>
      <c r="G4" s="1">
        <v>13.27</v>
      </c>
      <c r="H4" s="1">
        <v>83</v>
      </c>
      <c r="I4" s="1" t="s">
        <v>103</v>
      </c>
    </row>
    <row r="5" spans="1:9" x14ac:dyDescent="0.25">
      <c r="A5" s="2" t="s">
        <v>104</v>
      </c>
      <c r="B5" s="2">
        <v>12.76</v>
      </c>
      <c r="C5" s="2">
        <v>279</v>
      </c>
      <c r="D5" s="2" t="s">
        <v>105</v>
      </c>
      <c r="E5" s="2"/>
      <c r="F5" s="9" t="s">
        <v>43</v>
      </c>
      <c r="G5" s="9">
        <v>25.05</v>
      </c>
      <c r="H5" s="9">
        <v>1000</v>
      </c>
      <c r="I5" s="9" t="s">
        <v>99</v>
      </c>
    </row>
    <row r="6" spans="1:9" x14ac:dyDescent="0.25">
      <c r="A6" s="2" t="s">
        <v>46</v>
      </c>
      <c r="B6" s="2">
        <v>25.13</v>
      </c>
      <c r="C6" s="2">
        <v>100</v>
      </c>
      <c r="D6" s="2" t="s">
        <v>99</v>
      </c>
      <c r="E6" s="2"/>
      <c r="F6" s="9" t="s">
        <v>43</v>
      </c>
      <c r="G6" s="9">
        <v>28.34</v>
      </c>
      <c r="H6" s="9">
        <v>3078</v>
      </c>
      <c r="I6" s="9" t="s">
        <v>101</v>
      </c>
    </row>
    <row r="7" spans="1:9" x14ac:dyDescent="0.25">
      <c r="A7" s="2" t="s">
        <v>20</v>
      </c>
      <c r="B7" s="2">
        <v>10.51</v>
      </c>
      <c r="C7" s="2">
        <v>925</v>
      </c>
      <c r="D7" s="2" t="s">
        <v>98</v>
      </c>
      <c r="E7" s="2"/>
      <c r="F7" s="9" t="s">
        <v>43</v>
      </c>
      <c r="G7" s="9">
        <v>28.08</v>
      </c>
      <c r="H7" s="9">
        <v>35</v>
      </c>
      <c r="I7" s="9" t="s">
        <v>106</v>
      </c>
    </row>
    <row r="8" spans="1:9" x14ac:dyDescent="0.25">
      <c r="A8" s="2" t="s">
        <v>74</v>
      </c>
      <c r="B8" s="2">
        <v>16.16</v>
      </c>
      <c r="C8" s="2">
        <v>2000</v>
      </c>
      <c r="D8" s="2" t="s">
        <v>98</v>
      </c>
      <c r="E8" s="2"/>
      <c r="F8" s="1" t="s">
        <v>107</v>
      </c>
      <c r="G8" s="1">
        <v>2.15</v>
      </c>
      <c r="H8" s="1">
        <v>1000</v>
      </c>
      <c r="I8" s="1" t="s">
        <v>101</v>
      </c>
    </row>
    <row r="9" spans="1:9" x14ac:dyDescent="0.25">
      <c r="A9" s="2" t="s">
        <v>21</v>
      </c>
      <c r="B9" s="2">
        <v>34.33</v>
      </c>
      <c r="C9" s="2">
        <v>4500</v>
      </c>
      <c r="D9" s="2" t="s">
        <v>101</v>
      </c>
      <c r="E9" s="2"/>
      <c r="F9" s="1" t="s">
        <v>107</v>
      </c>
      <c r="G9" s="1">
        <v>2.15</v>
      </c>
      <c r="H9" s="1">
        <v>1400</v>
      </c>
      <c r="I9" s="1" t="s">
        <v>105</v>
      </c>
    </row>
    <row r="10" spans="1:9" x14ac:dyDescent="0.25">
      <c r="A10" s="2" t="s">
        <v>44</v>
      </c>
      <c r="B10" s="2">
        <v>11.62</v>
      </c>
      <c r="C10" s="2">
        <v>313</v>
      </c>
      <c r="D10" s="2" t="s">
        <v>101</v>
      </c>
      <c r="E10" s="2"/>
      <c r="F10" s="9" t="s">
        <v>18</v>
      </c>
      <c r="G10" s="9">
        <v>12.22</v>
      </c>
      <c r="H10" s="9">
        <v>300</v>
      </c>
      <c r="I10" s="9" t="s">
        <v>99</v>
      </c>
    </row>
    <row r="11" spans="1:9" x14ac:dyDescent="0.25">
      <c r="A11" s="2" t="s">
        <v>44</v>
      </c>
      <c r="B11" s="2">
        <v>11.62</v>
      </c>
      <c r="C11" s="2">
        <v>25</v>
      </c>
      <c r="D11" s="2" t="s">
        <v>105</v>
      </c>
      <c r="E11" s="2"/>
      <c r="F11" s="9" t="s">
        <v>18</v>
      </c>
      <c r="G11" s="9">
        <v>11.91</v>
      </c>
      <c r="H11" s="9">
        <v>1000</v>
      </c>
      <c r="I11" s="9" t="s">
        <v>101</v>
      </c>
    </row>
    <row r="12" spans="1:9" x14ac:dyDescent="0.25">
      <c r="A12" s="2" t="s">
        <v>41</v>
      </c>
      <c r="B12" s="2">
        <v>2.25</v>
      </c>
      <c r="C12" s="2">
        <v>8361</v>
      </c>
      <c r="D12" s="2" t="s">
        <v>101</v>
      </c>
      <c r="E12" s="2"/>
      <c r="F12" s="1" t="s">
        <v>73</v>
      </c>
      <c r="G12" s="1">
        <v>39.14</v>
      </c>
      <c r="H12" s="1">
        <v>1557</v>
      </c>
      <c r="I12" s="1" t="s">
        <v>98</v>
      </c>
    </row>
    <row r="13" spans="1:9" x14ac:dyDescent="0.25">
      <c r="A13" s="2" t="s">
        <v>41</v>
      </c>
      <c r="B13" s="2">
        <v>8.43</v>
      </c>
      <c r="C13" s="2">
        <v>178</v>
      </c>
      <c r="D13" s="2" t="s">
        <v>105</v>
      </c>
      <c r="E13" s="2"/>
      <c r="F13" s="1" t="s">
        <v>73</v>
      </c>
      <c r="G13" s="1">
        <v>39.03</v>
      </c>
      <c r="H13" s="1">
        <v>4</v>
      </c>
      <c r="I13" s="1" t="s">
        <v>99</v>
      </c>
    </row>
    <row r="14" spans="1:9" x14ac:dyDescent="0.25">
      <c r="A14" s="2" t="s">
        <v>45</v>
      </c>
      <c r="B14" s="2">
        <v>13.58</v>
      </c>
      <c r="C14" s="2">
        <v>711</v>
      </c>
      <c r="D14" s="2" t="s">
        <v>101</v>
      </c>
      <c r="E14" s="2"/>
      <c r="F14" s="1" t="s">
        <v>73</v>
      </c>
      <c r="G14" s="1">
        <v>39.03</v>
      </c>
      <c r="H14" s="1">
        <v>4</v>
      </c>
      <c r="I14" s="1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C38A-4134-495D-8D13-D6CA75E2F1D3}">
  <dimension ref="A1:Y25"/>
  <sheetViews>
    <sheetView workbookViewId="0">
      <selection sqref="A1:XFD1048576"/>
    </sheetView>
  </sheetViews>
  <sheetFormatPr defaultRowHeight="15" x14ac:dyDescent="0.25"/>
  <cols>
    <col min="1" max="1" width="6" customWidth="1"/>
    <col min="2" max="2" width="7" customWidth="1"/>
    <col min="3" max="3" width="7" bestFit="1" customWidth="1"/>
    <col min="4" max="4" width="4.85546875" customWidth="1"/>
    <col min="5" max="5" width="5" customWidth="1"/>
    <col min="6" max="6" width="6.28515625" bestFit="1" customWidth="1"/>
    <col min="7" max="7" width="5.7109375" customWidth="1"/>
    <col min="8" max="8" width="7" bestFit="1" customWidth="1"/>
    <col min="9" max="9" width="5.140625" customWidth="1"/>
    <col min="10" max="10" width="6.28515625" bestFit="1" customWidth="1"/>
    <col min="11" max="11" width="6" bestFit="1" customWidth="1"/>
    <col min="12" max="12" width="7" bestFit="1" customWidth="1"/>
    <col min="13" max="13" width="5" customWidth="1"/>
    <col min="14" max="14" width="6.28515625" bestFit="1" customWidth="1"/>
    <col min="15" max="15" width="6" bestFit="1" customWidth="1"/>
    <col min="16" max="16" width="7" bestFit="1" customWidth="1"/>
    <col min="17" max="17" width="5.28515625" customWidth="1"/>
    <col min="18" max="18" width="6.28515625" bestFit="1" customWidth="1"/>
    <col min="19" max="19" width="6" bestFit="1" customWidth="1"/>
    <col min="20" max="20" width="7" bestFit="1" customWidth="1"/>
    <col min="21" max="21" width="4.42578125" customWidth="1"/>
    <col min="22" max="22" width="6.28515625" bestFit="1" customWidth="1"/>
    <col min="23" max="23" width="6.85546875" bestFit="1" customWidth="1"/>
    <col min="24" max="24" width="7" bestFit="1" customWidth="1"/>
  </cols>
  <sheetData>
    <row r="1" spans="1:24" x14ac:dyDescent="0.25">
      <c r="A1" s="20" t="s">
        <v>19</v>
      </c>
      <c r="B1" s="2"/>
      <c r="C1" s="2"/>
      <c r="F1" s="20" t="s">
        <v>17</v>
      </c>
      <c r="G1" s="2"/>
      <c r="H1" s="2"/>
      <c r="J1" s="20" t="s">
        <v>108</v>
      </c>
      <c r="K1" s="2"/>
      <c r="L1" s="2"/>
      <c r="N1" s="20" t="s">
        <v>109</v>
      </c>
      <c r="O1" s="2"/>
      <c r="P1" s="2"/>
      <c r="R1" s="20" t="s">
        <v>110</v>
      </c>
      <c r="S1" s="2"/>
      <c r="T1" s="2"/>
      <c r="V1" s="20" t="s">
        <v>111</v>
      </c>
      <c r="W1" s="2"/>
      <c r="X1" s="2"/>
    </row>
    <row r="2" spans="1:24" ht="21.75" customHeight="1" x14ac:dyDescent="0.25">
      <c r="A2" s="31" t="s">
        <v>112</v>
      </c>
      <c r="B2" s="31" t="s">
        <v>113</v>
      </c>
      <c r="C2" s="31" t="s">
        <v>114</v>
      </c>
      <c r="D2" s="32"/>
      <c r="F2" s="31" t="s">
        <v>112</v>
      </c>
      <c r="G2" s="31" t="s">
        <v>113</v>
      </c>
      <c r="H2" s="31" t="s">
        <v>115</v>
      </c>
      <c r="J2" s="31" t="s">
        <v>112</v>
      </c>
      <c r="K2" s="31" t="s">
        <v>113</v>
      </c>
      <c r="L2" s="31" t="s">
        <v>115</v>
      </c>
      <c r="N2" s="31" t="s">
        <v>112</v>
      </c>
      <c r="O2" s="31" t="s">
        <v>113</v>
      </c>
      <c r="P2" s="31" t="s">
        <v>115</v>
      </c>
      <c r="R2" s="31" t="s">
        <v>112</v>
      </c>
      <c r="S2" s="31" t="s">
        <v>113</v>
      </c>
      <c r="T2" s="31" t="s">
        <v>115</v>
      </c>
      <c r="V2" s="31" t="s">
        <v>112</v>
      </c>
      <c r="W2" s="31" t="s">
        <v>113</v>
      </c>
      <c r="X2" s="31" t="s">
        <v>115</v>
      </c>
    </row>
    <row r="3" spans="1:24" x14ac:dyDescent="0.25">
      <c r="A3" s="33" t="s">
        <v>21</v>
      </c>
      <c r="B3" s="34">
        <v>4500</v>
      </c>
      <c r="C3" s="35">
        <v>34.33</v>
      </c>
      <c r="F3" s="1"/>
      <c r="G3" s="1"/>
      <c r="H3" s="1"/>
      <c r="J3" s="33" t="s">
        <v>21</v>
      </c>
      <c r="K3" s="34">
        <v>1000</v>
      </c>
      <c r="L3" s="35">
        <v>24.47</v>
      </c>
      <c r="N3" s="2"/>
      <c r="O3" s="2"/>
      <c r="P3" s="2"/>
      <c r="R3" s="2"/>
      <c r="S3" s="2"/>
      <c r="T3" s="2"/>
      <c r="V3" s="2"/>
      <c r="W3" s="2"/>
      <c r="X3" s="2"/>
    </row>
    <row r="4" spans="1:24" x14ac:dyDescent="0.25">
      <c r="A4" s="33" t="s">
        <v>73</v>
      </c>
      <c r="B4" s="33">
        <v>4</v>
      </c>
      <c r="C4" s="35">
        <v>39.03</v>
      </c>
      <c r="F4" s="33" t="s">
        <v>73</v>
      </c>
      <c r="G4" s="33">
        <v>4</v>
      </c>
      <c r="H4" s="35">
        <v>37.6</v>
      </c>
      <c r="J4" s="33" t="s">
        <v>73</v>
      </c>
      <c r="K4" s="33">
        <v>1557</v>
      </c>
      <c r="L4" s="35">
        <v>39.14</v>
      </c>
      <c r="N4" s="2"/>
      <c r="O4" s="2"/>
      <c r="P4" s="2"/>
      <c r="R4" s="2"/>
      <c r="S4" s="2"/>
      <c r="T4" s="2"/>
      <c r="V4" s="2"/>
      <c r="W4" s="2"/>
      <c r="X4" s="2"/>
    </row>
    <row r="5" spans="1:24" x14ac:dyDescent="0.25">
      <c r="A5" s="33" t="s">
        <v>18</v>
      </c>
      <c r="B5" s="34">
        <v>1000</v>
      </c>
      <c r="C5" s="35">
        <v>11.91</v>
      </c>
      <c r="F5" s="33" t="s">
        <v>18</v>
      </c>
      <c r="G5" s="34">
        <v>1000</v>
      </c>
      <c r="H5" s="35">
        <v>11.91</v>
      </c>
      <c r="J5" s="2"/>
      <c r="K5" s="2"/>
      <c r="L5" s="2"/>
      <c r="N5" s="2"/>
      <c r="O5" s="2"/>
      <c r="P5" s="2"/>
      <c r="R5" s="2"/>
      <c r="S5" s="2"/>
      <c r="T5" s="2"/>
      <c r="V5" s="2"/>
      <c r="W5" s="2"/>
      <c r="X5" s="2"/>
    </row>
    <row r="6" spans="1:24" x14ac:dyDescent="0.25">
      <c r="A6" s="33" t="s">
        <v>43</v>
      </c>
      <c r="B6" s="34">
        <v>3078</v>
      </c>
      <c r="C6" s="35">
        <v>28.34</v>
      </c>
      <c r="F6" s="33" t="s">
        <v>43</v>
      </c>
      <c r="G6" s="34">
        <v>1000</v>
      </c>
      <c r="H6" s="35">
        <v>25.05</v>
      </c>
      <c r="J6" s="2"/>
      <c r="K6" s="2"/>
      <c r="L6" s="2"/>
      <c r="N6" s="2"/>
      <c r="O6" s="2"/>
      <c r="P6" s="2"/>
      <c r="R6" s="33" t="s">
        <v>43</v>
      </c>
      <c r="S6" s="34">
        <v>35</v>
      </c>
      <c r="T6" s="35">
        <v>26.85</v>
      </c>
      <c r="V6" s="2"/>
      <c r="W6" s="2"/>
      <c r="X6" s="2"/>
    </row>
    <row r="7" spans="1:24" x14ac:dyDescent="0.25">
      <c r="A7" s="33" t="s">
        <v>42</v>
      </c>
      <c r="B7" s="34">
        <v>4000</v>
      </c>
      <c r="C7" s="35">
        <v>17.559999999999999</v>
      </c>
      <c r="F7" s="33" t="s">
        <v>42</v>
      </c>
      <c r="G7" s="34">
        <v>2340</v>
      </c>
      <c r="H7" s="35">
        <v>11.55</v>
      </c>
      <c r="J7" s="2"/>
      <c r="K7" s="2"/>
      <c r="L7" s="2"/>
      <c r="N7" s="2"/>
      <c r="O7" s="2"/>
      <c r="P7" s="2"/>
      <c r="R7" s="2"/>
      <c r="S7" s="2"/>
      <c r="T7" s="2"/>
      <c r="V7" s="33" t="s">
        <v>42</v>
      </c>
      <c r="W7" s="34">
        <v>83</v>
      </c>
      <c r="X7" s="35">
        <v>13.27</v>
      </c>
    </row>
    <row r="8" spans="1:24" x14ac:dyDescent="0.25">
      <c r="A8" s="36" t="s">
        <v>41</v>
      </c>
      <c r="B8" s="37">
        <v>8361</v>
      </c>
      <c r="C8" s="38">
        <v>2.25</v>
      </c>
      <c r="D8" s="39"/>
      <c r="F8" s="2"/>
      <c r="G8" s="2"/>
      <c r="H8" s="2"/>
      <c r="J8" s="40" t="s">
        <v>97</v>
      </c>
      <c r="K8" s="40">
        <v>500</v>
      </c>
      <c r="L8" s="40">
        <v>4.3899999999999997</v>
      </c>
      <c r="N8" s="36" t="s">
        <v>41</v>
      </c>
      <c r="O8" s="37">
        <v>178</v>
      </c>
      <c r="P8" s="38">
        <v>8.43</v>
      </c>
      <c r="R8" s="2"/>
      <c r="S8" s="2"/>
      <c r="T8" s="2"/>
      <c r="V8" s="2"/>
      <c r="W8" s="2"/>
      <c r="X8" s="2"/>
    </row>
    <row r="9" spans="1:24" x14ac:dyDescent="0.25">
      <c r="A9" s="33" t="s">
        <v>46</v>
      </c>
      <c r="B9" s="33">
        <v>28</v>
      </c>
      <c r="C9" s="35">
        <v>21.06</v>
      </c>
      <c r="D9" s="39"/>
      <c r="F9" s="33" t="s">
        <v>46</v>
      </c>
      <c r="G9" s="33">
        <v>100</v>
      </c>
      <c r="H9" s="35">
        <v>24.87</v>
      </c>
      <c r="J9" s="40" t="s">
        <v>102</v>
      </c>
      <c r="K9" s="40">
        <v>300</v>
      </c>
      <c r="L9" s="40">
        <v>12.48</v>
      </c>
      <c r="N9" s="41" t="s">
        <v>107</v>
      </c>
      <c r="O9" s="42">
        <v>1400</v>
      </c>
      <c r="P9" s="43">
        <v>2.15</v>
      </c>
      <c r="R9" s="2"/>
      <c r="S9" s="2"/>
      <c r="T9" s="2"/>
      <c r="V9" s="2"/>
      <c r="W9" s="2"/>
      <c r="X9" s="2"/>
    </row>
    <row r="10" spans="1:24" x14ac:dyDescent="0.25">
      <c r="A10" s="41" t="s">
        <v>107</v>
      </c>
      <c r="B10" s="42">
        <v>1000</v>
      </c>
      <c r="C10" s="43">
        <v>2.15</v>
      </c>
      <c r="D10" s="44"/>
      <c r="F10" s="2"/>
      <c r="G10" s="2"/>
      <c r="H10" s="2"/>
      <c r="J10" s="2" t="s">
        <v>100</v>
      </c>
      <c r="K10" s="2">
        <v>18</v>
      </c>
      <c r="L10" s="2">
        <v>5.05</v>
      </c>
      <c r="N10" s="2"/>
      <c r="O10" s="2"/>
      <c r="P10" s="2"/>
      <c r="R10" s="2"/>
      <c r="S10" s="2"/>
      <c r="T10" s="2"/>
      <c r="V10" s="2"/>
      <c r="W10" s="2"/>
      <c r="X10" s="2"/>
    </row>
    <row r="11" spans="1:24" x14ac:dyDescent="0.25">
      <c r="A11" s="36" t="s">
        <v>44</v>
      </c>
      <c r="B11" s="36">
        <v>313</v>
      </c>
      <c r="C11" s="38">
        <v>11.62</v>
      </c>
      <c r="D11" s="39"/>
      <c r="F11" s="2"/>
      <c r="G11" s="2"/>
      <c r="H11" s="2"/>
      <c r="J11" s="2" t="s">
        <v>20</v>
      </c>
      <c r="K11" s="2">
        <v>925</v>
      </c>
      <c r="L11" s="2">
        <v>10.51</v>
      </c>
      <c r="N11" s="36" t="s">
        <v>44</v>
      </c>
      <c r="O11" s="36">
        <v>25</v>
      </c>
      <c r="P11" s="38">
        <v>11.62</v>
      </c>
      <c r="R11" s="2"/>
      <c r="S11" s="2"/>
      <c r="T11" s="2"/>
      <c r="V11" s="2"/>
      <c r="W11" s="2"/>
      <c r="X11" s="2"/>
    </row>
    <row r="12" spans="1:24" x14ac:dyDescent="0.25">
      <c r="A12" s="36" t="s">
        <v>45</v>
      </c>
      <c r="B12" s="36">
        <v>711</v>
      </c>
      <c r="C12" s="38">
        <v>13.58</v>
      </c>
      <c r="D12" s="39"/>
      <c r="F12" s="2"/>
      <c r="G12" s="2"/>
      <c r="H12" s="2"/>
      <c r="J12" s="45" t="s">
        <v>74</v>
      </c>
      <c r="K12" s="45">
        <v>2000</v>
      </c>
      <c r="L12" s="45">
        <v>16.16</v>
      </c>
      <c r="N12" s="2"/>
      <c r="O12" s="2"/>
      <c r="P12" s="2"/>
      <c r="R12" s="2"/>
      <c r="S12" s="2"/>
      <c r="T12" s="2"/>
      <c r="V12" s="2"/>
      <c r="W12" s="2"/>
      <c r="X12" s="2"/>
    </row>
    <row r="14" spans="1:24" x14ac:dyDescent="0.25">
      <c r="A14" t="s">
        <v>18</v>
      </c>
      <c r="B14" s="12">
        <v>45721</v>
      </c>
    </row>
    <row r="15" spans="1:24" x14ac:dyDescent="0.25">
      <c r="A15" t="s">
        <v>107</v>
      </c>
      <c r="B15" s="12">
        <v>45720</v>
      </c>
    </row>
    <row r="16" spans="1:24" x14ac:dyDescent="0.25">
      <c r="A16" t="s">
        <v>97</v>
      </c>
      <c r="B16" s="12">
        <v>45733</v>
      </c>
    </row>
    <row r="18" spans="1:25" x14ac:dyDescent="0.25">
      <c r="A18" t="s">
        <v>74</v>
      </c>
      <c r="B18" s="12">
        <v>45775</v>
      </c>
    </row>
    <row r="19" spans="1:25" x14ac:dyDescent="0.25">
      <c r="A19" t="s">
        <v>20</v>
      </c>
      <c r="B19" s="12">
        <v>45776</v>
      </c>
    </row>
    <row r="20" spans="1:25" x14ac:dyDescent="0.25">
      <c r="A20" t="s">
        <v>100</v>
      </c>
      <c r="B20" s="12">
        <v>45782</v>
      </c>
    </row>
    <row r="21" spans="1:25" x14ac:dyDescent="0.25">
      <c r="A21" t="s">
        <v>102</v>
      </c>
      <c r="B21" s="12">
        <v>45784</v>
      </c>
    </row>
    <row r="23" spans="1:25" x14ac:dyDescent="0.25">
      <c r="A23" s="33" t="s">
        <v>42</v>
      </c>
      <c r="B23" s="34">
        <v>4000</v>
      </c>
      <c r="C23">
        <v>0.59889999999999999</v>
      </c>
      <c r="D23">
        <f>B23*C23</f>
        <v>2395.6</v>
      </c>
      <c r="F23" s="33" t="s">
        <v>42</v>
      </c>
      <c r="G23" s="34">
        <v>2340</v>
      </c>
      <c r="H23">
        <v>0.59889999999999999</v>
      </c>
      <c r="I23" s="46">
        <f>G23*H23</f>
        <v>1401.4259999999999</v>
      </c>
      <c r="V23" s="33" t="s">
        <v>42</v>
      </c>
      <c r="W23" s="34">
        <v>83</v>
      </c>
      <c r="X23">
        <v>0.59889999999999999</v>
      </c>
      <c r="Y23">
        <f>W23*X23</f>
        <v>49.7087</v>
      </c>
    </row>
    <row r="24" spans="1:25" x14ac:dyDescent="0.25">
      <c r="A24" s="36" t="s">
        <v>41</v>
      </c>
      <c r="B24" s="37">
        <v>8361</v>
      </c>
      <c r="C24">
        <v>0.46529999999999999</v>
      </c>
      <c r="D24">
        <f>B24*C24</f>
        <v>3890.3732999999997</v>
      </c>
    </row>
    <row r="25" spans="1:25" x14ac:dyDescent="0.25">
      <c r="D25" s="46">
        <f>SUM(D23:D24)</f>
        <v>6285.9732999999997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C476-941B-42F0-B1F3-2A544B9EFFE0}">
  <dimension ref="A1:T47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0" width="9.140625" style="2"/>
    <col min="11" max="11" width="8.140625" style="2" bestFit="1" customWidth="1"/>
    <col min="12" max="13" width="9.140625" style="2"/>
    <col min="14" max="14" width="10" style="2" customWidth="1"/>
    <col min="15" max="15" width="13.7109375" style="2" bestFit="1" customWidth="1"/>
    <col min="16" max="16384" width="9.140625" style="2"/>
  </cols>
  <sheetData>
    <row r="1" spans="1:20" x14ac:dyDescent="0.25">
      <c r="A1" s="49" t="s">
        <v>121</v>
      </c>
      <c r="B1" s="49" t="s">
        <v>122</v>
      </c>
      <c r="C1" s="49" t="s">
        <v>123</v>
      </c>
      <c r="D1" s="49" t="s">
        <v>124</v>
      </c>
      <c r="E1" s="49" t="s">
        <v>125</v>
      </c>
      <c r="F1" s="49" t="s">
        <v>126</v>
      </c>
      <c r="G1" s="49" t="s">
        <v>127</v>
      </c>
      <c r="H1" s="49" t="s">
        <v>128</v>
      </c>
      <c r="I1" s="49" t="s">
        <v>129</v>
      </c>
      <c r="J1" s="49" t="s">
        <v>130</v>
      </c>
      <c r="K1" s="49" t="s">
        <v>131</v>
      </c>
      <c r="L1" s="49" t="s">
        <v>132</v>
      </c>
      <c r="M1" s="49" t="s">
        <v>133</v>
      </c>
      <c r="N1" s="49" t="s">
        <v>134</v>
      </c>
      <c r="O1" s="49" t="s">
        <v>135</v>
      </c>
    </row>
    <row r="2" spans="1:20" x14ac:dyDescent="0.25">
      <c r="A2" s="2" t="s">
        <v>165</v>
      </c>
      <c r="B2" s="2">
        <v>10.130000000000001</v>
      </c>
      <c r="C2" s="2">
        <v>12.3873</v>
      </c>
      <c r="D2" s="2">
        <v>11.87</v>
      </c>
      <c r="E2" s="2">
        <v>11.87</v>
      </c>
      <c r="F2" s="2">
        <v>11.73</v>
      </c>
      <c r="G2" s="2">
        <v>12.3</v>
      </c>
      <c r="H2" s="2">
        <v>13.61</v>
      </c>
      <c r="I2" s="2">
        <v>15.01</v>
      </c>
      <c r="J2" s="25">
        <v>0.56859999999999999</v>
      </c>
      <c r="K2" s="25">
        <v>0</v>
      </c>
      <c r="L2" s="2">
        <v>16800</v>
      </c>
      <c r="M2" s="2">
        <v>18350</v>
      </c>
      <c r="N2" s="2">
        <v>0.60199999999999998</v>
      </c>
      <c r="O2" s="16">
        <v>45778</v>
      </c>
    </row>
    <row r="3" spans="1:20" x14ac:dyDescent="0.25">
      <c r="A3" s="2" t="s">
        <v>138</v>
      </c>
      <c r="B3" s="2">
        <v>3.95</v>
      </c>
      <c r="C3" s="2">
        <v>4.71</v>
      </c>
      <c r="D3" s="2">
        <v>4.68</v>
      </c>
      <c r="E3" s="2">
        <v>4.74</v>
      </c>
      <c r="F3" s="2">
        <v>4.62</v>
      </c>
      <c r="G3" s="2">
        <v>4.8</v>
      </c>
      <c r="H3" s="2">
        <v>6.36</v>
      </c>
      <c r="I3" s="2">
        <v>7.98</v>
      </c>
      <c r="J3" s="25">
        <v>0.48609999999999998</v>
      </c>
      <c r="K3" s="25">
        <v>0.56530000000000002</v>
      </c>
      <c r="L3" s="2">
        <v>1080400</v>
      </c>
      <c r="M3" s="2">
        <v>507490</v>
      </c>
      <c r="N3" s="2">
        <v>0.32400000000000001</v>
      </c>
      <c r="O3" s="16">
        <v>45785</v>
      </c>
    </row>
    <row r="4" spans="1:20" x14ac:dyDescent="0.25">
      <c r="A4" s="2" t="s">
        <v>140</v>
      </c>
      <c r="B4" s="2">
        <v>5.82</v>
      </c>
      <c r="C4" s="2">
        <v>7.47</v>
      </c>
      <c r="D4" s="2">
        <v>7.16</v>
      </c>
      <c r="E4" s="2">
        <v>7.04</v>
      </c>
      <c r="F4" s="2">
        <v>6.91</v>
      </c>
      <c r="G4" s="2">
        <v>7.4</v>
      </c>
      <c r="H4" s="2">
        <v>8.44</v>
      </c>
      <c r="I4" s="2">
        <v>10.9</v>
      </c>
      <c r="J4" s="25">
        <v>0.58340000000000003</v>
      </c>
      <c r="K4" s="25">
        <v>0.35749999999999998</v>
      </c>
      <c r="L4" s="2">
        <v>405700</v>
      </c>
      <c r="M4" s="2">
        <v>430730</v>
      </c>
      <c r="N4" s="2">
        <v>0.33600000000000002</v>
      </c>
      <c r="O4" s="16">
        <v>45778</v>
      </c>
    </row>
    <row r="5" spans="1:20" x14ac:dyDescent="0.25">
      <c r="A5" s="2" t="s">
        <v>142</v>
      </c>
      <c r="B5" s="2">
        <v>13.84</v>
      </c>
      <c r="C5" s="2">
        <v>16</v>
      </c>
      <c r="D5" s="2">
        <v>15.55</v>
      </c>
      <c r="E5" s="2">
        <v>15.53</v>
      </c>
      <c r="F5" s="2">
        <v>15.21</v>
      </c>
      <c r="G5" s="2">
        <v>15.8</v>
      </c>
      <c r="H5" s="2">
        <v>17.46</v>
      </c>
      <c r="I5" s="2">
        <v>18.489999999999998</v>
      </c>
      <c r="J5" s="25">
        <v>0.55959999999999999</v>
      </c>
      <c r="K5" s="25">
        <v>0.24859999999999999</v>
      </c>
      <c r="L5" s="2">
        <v>336900</v>
      </c>
      <c r="M5" s="2">
        <v>247860</v>
      </c>
      <c r="N5" s="2">
        <v>0.79600000000000004</v>
      </c>
      <c r="O5" s="16">
        <v>45785</v>
      </c>
      <c r="T5" s="48"/>
    </row>
    <row r="6" spans="1:20" x14ac:dyDescent="0.25">
      <c r="A6" s="2" t="s">
        <v>150</v>
      </c>
      <c r="B6" s="2">
        <v>11.72</v>
      </c>
      <c r="C6" s="2">
        <v>13.43</v>
      </c>
      <c r="D6" s="2">
        <v>13.24</v>
      </c>
      <c r="E6" s="2">
        <v>13.65</v>
      </c>
      <c r="F6" s="2">
        <v>13.66</v>
      </c>
      <c r="G6" s="2">
        <v>14.33</v>
      </c>
      <c r="H6" s="2">
        <v>15.71</v>
      </c>
      <c r="I6" s="2">
        <v>16.739999999999998</v>
      </c>
      <c r="J6" s="25">
        <v>0.44800000000000001</v>
      </c>
      <c r="K6" s="25">
        <v>0.46989999999999998</v>
      </c>
      <c r="L6" s="2">
        <v>126400</v>
      </c>
      <c r="M6" s="2">
        <v>85230</v>
      </c>
      <c r="N6" s="2">
        <v>0.65100000000000002</v>
      </c>
      <c r="O6" s="16">
        <v>45785</v>
      </c>
    </row>
    <row r="7" spans="1:20" x14ac:dyDescent="0.25">
      <c r="A7" s="2" t="s">
        <v>158</v>
      </c>
      <c r="B7" s="2">
        <v>14.72</v>
      </c>
      <c r="C7" s="2">
        <v>18.25</v>
      </c>
      <c r="D7" s="2">
        <v>17.579999999999998</v>
      </c>
      <c r="E7" s="2">
        <v>17.3</v>
      </c>
      <c r="F7" s="2">
        <v>17</v>
      </c>
      <c r="G7" s="2">
        <v>18.739999999999998</v>
      </c>
      <c r="H7" s="2">
        <v>18.63</v>
      </c>
      <c r="I7" s="2">
        <v>0</v>
      </c>
      <c r="J7" s="25">
        <v>0.57220000000000004</v>
      </c>
      <c r="K7" s="25">
        <v>0.55679999999999996</v>
      </c>
      <c r="L7" s="2">
        <v>38900</v>
      </c>
      <c r="M7" s="2">
        <v>23310</v>
      </c>
      <c r="N7" s="2">
        <v>0.65900000000000003</v>
      </c>
      <c r="O7" s="16">
        <v>45771</v>
      </c>
    </row>
    <row r="8" spans="1:20" x14ac:dyDescent="0.25">
      <c r="A8" s="2" t="s">
        <v>159</v>
      </c>
      <c r="B8" s="2">
        <v>40.4</v>
      </c>
      <c r="C8" s="2">
        <v>52.021599999999999</v>
      </c>
      <c r="D8" s="2">
        <v>49.62</v>
      </c>
      <c r="E8" s="2">
        <v>48.96</v>
      </c>
      <c r="F8" s="2">
        <v>47.69</v>
      </c>
      <c r="G8" s="2">
        <v>0</v>
      </c>
      <c r="H8" s="2">
        <v>0</v>
      </c>
      <c r="I8" s="2">
        <v>0</v>
      </c>
      <c r="J8" s="25">
        <v>0.64949999999999997</v>
      </c>
      <c r="K8" s="25">
        <v>0</v>
      </c>
      <c r="L8" s="2">
        <v>37900</v>
      </c>
      <c r="M8" s="2">
        <v>9910</v>
      </c>
      <c r="N8" s="2">
        <v>0.377</v>
      </c>
      <c r="O8" s="16">
        <v>45785</v>
      </c>
    </row>
    <row r="9" spans="1:20" x14ac:dyDescent="0.25">
      <c r="A9" s="19" t="s">
        <v>42</v>
      </c>
      <c r="B9" s="19">
        <v>6.11</v>
      </c>
      <c r="C9" s="19">
        <v>7.73</v>
      </c>
      <c r="D9" s="19">
        <v>7.51</v>
      </c>
      <c r="E9" s="19">
        <v>7.63</v>
      </c>
      <c r="F9" s="19">
        <v>7.65</v>
      </c>
      <c r="G9" s="19">
        <v>7.98</v>
      </c>
      <c r="H9" s="19">
        <v>10.44</v>
      </c>
      <c r="I9" s="19">
        <v>12.75</v>
      </c>
      <c r="J9" s="47">
        <v>0.49320000000000003</v>
      </c>
      <c r="K9" s="47">
        <v>0.49070000000000003</v>
      </c>
      <c r="L9" s="19">
        <v>7086900</v>
      </c>
      <c r="M9" s="19">
        <v>5678290</v>
      </c>
      <c r="N9" s="19">
        <v>0.65100000000000002</v>
      </c>
      <c r="O9" s="18">
        <v>45778</v>
      </c>
    </row>
    <row r="10" spans="1:20" x14ac:dyDescent="0.25">
      <c r="A10" s="19" t="s">
        <v>63</v>
      </c>
      <c r="B10" s="19">
        <v>5.4</v>
      </c>
      <c r="C10" s="19">
        <v>5.49</v>
      </c>
      <c r="D10" s="19">
        <v>6.01</v>
      </c>
      <c r="E10" s="19">
        <v>6.04</v>
      </c>
      <c r="F10" s="19">
        <v>6.47</v>
      </c>
      <c r="G10" s="19">
        <v>7</v>
      </c>
      <c r="H10" s="19">
        <v>6.62</v>
      </c>
      <c r="I10" s="19">
        <v>9.4700000000000006</v>
      </c>
      <c r="J10" s="47">
        <v>0.33119999999999999</v>
      </c>
      <c r="K10" s="47">
        <v>0.7702</v>
      </c>
      <c r="L10" s="19">
        <v>1512500</v>
      </c>
      <c r="M10" s="19">
        <v>432980</v>
      </c>
      <c r="N10" s="19">
        <v>0.56200000000000006</v>
      </c>
      <c r="O10" s="18">
        <v>45764</v>
      </c>
    </row>
    <row r="11" spans="1:20" x14ac:dyDescent="0.25">
      <c r="A11" s="2" t="s">
        <v>161</v>
      </c>
      <c r="B11" s="2">
        <v>24.83</v>
      </c>
      <c r="C11" s="2">
        <v>42.83</v>
      </c>
      <c r="D11" s="2">
        <v>41.17</v>
      </c>
      <c r="E11" s="2">
        <v>40.29</v>
      </c>
      <c r="F11" s="2">
        <v>38.57</v>
      </c>
      <c r="G11" s="2">
        <v>36.76</v>
      </c>
      <c r="H11" s="2">
        <v>0</v>
      </c>
      <c r="I11" s="2">
        <v>0</v>
      </c>
      <c r="J11" s="25">
        <v>0.6159</v>
      </c>
      <c r="K11" s="25">
        <v>0</v>
      </c>
      <c r="L11" s="2">
        <v>23900</v>
      </c>
      <c r="M11" s="2">
        <v>121750</v>
      </c>
      <c r="N11" s="48">
        <v>2.6819999999999999</v>
      </c>
      <c r="O11" s="16">
        <v>45778</v>
      </c>
    </row>
    <row r="12" spans="1:20" x14ac:dyDescent="0.25">
      <c r="A12" s="2" t="s">
        <v>60</v>
      </c>
      <c r="B12" s="2">
        <v>10.11</v>
      </c>
      <c r="C12" s="2">
        <v>10.14</v>
      </c>
      <c r="D12" s="2">
        <v>10.52</v>
      </c>
      <c r="E12" s="2">
        <v>10.76</v>
      </c>
      <c r="F12" s="2">
        <v>11.4</v>
      </c>
      <c r="G12" s="2">
        <v>12.1</v>
      </c>
      <c r="H12" s="2">
        <v>12.28</v>
      </c>
      <c r="I12" s="2">
        <v>14.53</v>
      </c>
      <c r="J12" s="25">
        <v>0.33760000000000001</v>
      </c>
      <c r="K12" s="25">
        <v>0.77110000000000001</v>
      </c>
      <c r="L12" s="2">
        <v>82400</v>
      </c>
      <c r="M12" s="2">
        <v>30050</v>
      </c>
      <c r="N12" s="2">
        <v>0.61899999999999999</v>
      </c>
      <c r="O12" s="16">
        <v>45771</v>
      </c>
    </row>
    <row r="13" spans="1:20" x14ac:dyDescent="0.25">
      <c r="A13" s="2" t="s">
        <v>166</v>
      </c>
      <c r="B13" s="2">
        <v>11.71</v>
      </c>
      <c r="C13" s="2">
        <v>14.0944</v>
      </c>
      <c r="D13" s="2">
        <v>13.77</v>
      </c>
      <c r="E13" s="2">
        <v>13.36</v>
      </c>
      <c r="F13" s="2">
        <v>12.88</v>
      </c>
      <c r="G13" s="2">
        <v>13.62</v>
      </c>
      <c r="H13" s="2">
        <v>15.05</v>
      </c>
      <c r="I13" s="2">
        <v>15.67</v>
      </c>
      <c r="J13" s="25">
        <v>0.64339999999999997</v>
      </c>
      <c r="K13" s="25">
        <v>0.42680000000000001</v>
      </c>
      <c r="L13" s="2">
        <v>16300</v>
      </c>
      <c r="M13" s="2">
        <v>14390</v>
      </c>
      <c r="N13" s="2">
        <v>0.52900000000000003</v>
      </c>
      <c r="O13" s="16">
        <v>45785</v>
      </c>
    </row>
    <row r="14" spans="1:20" x14ac:dyDescent="0.25">
      <c r="A14" s="2" t="s">
        <v>145</v>
      </c>
      <c r="B14" s="2">
        <v>13.56</v>
      </c>
      <c r="C14" s="2">
        <v>16.37</v>
      </c>
      <c r="D14" s="2">
        <v>15.76</v>
      </c>
      <c r="E14" s="2">
        <v>15.46</v>
      </c>
      <c r="F14" s="2">
        <v>14.9</v>
      </c>
      <c r="G14" s="2">
        <v>16.059999999999999</v>
      </c>
      <c r="H14" s="2">
        <v>17.89</v>
      </c>
      <c r="I14" s="2">
        <v>18.489999999999998</v>
      </c>
      <c r="J14" s="25">
        <v>0.60729999999999995</v>
      </c>
      <c r="K14" s="25">
        <v>0.36570000000000003</v>
      </c>
      <c r="L14" s="2">
        <v>232900</v>
      </c>
      <c r="M14" s="2">
        <v>109160</v>
      </c>
      <c r="N14" s="2">
        <v>0.52200000000000002</v>
      </c>
      <c r="O14" s="16">
        <v>45771</v>
      </c>
    </row>
    <row r="15" spans="1:20" x14ac:dyDescent="0.25">
      <c r="A15" s="2" t="s">
        <v>155</v>
      </c>
      <c r="B15" s="2">
        <v>30.91</v>
      </c>
      <c r="C15" s="2">
        <v>36.75</v>
      </c>
      <c r="D15" s="2">
        <v>36.15</v>
      </c>
      <c r="E15" s="2">
        <v>35.92</v>
      </c>
      <c r="F15" s="2">
        <v>35.11</v>
      </c>
      <c r="G15" s="2">
        <v>35.450000000000003</v>
      </c>
      <c r="H15" s="2">
        <v>0</v>
      </c>
      <c r="I15" s="2">
        <v>0</v>
      </c>
      <c r="J15" s="25">
        <v>0.5968</v>
      </c>
      <c r="K15" s="25">
        <v>0</v>
      </c>
      <c r="L15" s="2">
        <v>49600</v>
      </c>
      <c r="M15" s="2">
        <v>13530</v>
      </c>
      <c r="N15" s="48">
        <v>1.643</v>
      </c>
      <c r="O15" s="16">
        <v>45764</v>
      </c>
    </row>
    <row r="16" spans="1:20" x14ac:dyDescent="0.25">
      <c r="A16" s="19" t="s">
        <v>57</v>
      </c>
      <c r="B16" s="19">
        <v>6.51</v>
      </c>
      <c r="C16" s="19">
        <v>6.78</v>
      </c>
      <c r="D16" s="19">
        <v>6.85</v>
      </c>
      <c r="E16" s="19">
        <v>6.92</v>
      </c>
      <c r="F16" s="19">
        <v>7.45</v>
      </c>
      <c r="G16" s="19">
        <v>8.24</v>
      </c>
      <c r="H16" s="19">
        <v>8.19</v>
      </c>
      <c r="I16" s="19">
        <v>12.37</v>
      </c>
      <c r="J16" s="47">
        <v>0.34939999999999999</v>
      </c>
      <c r="K16" s="47">
        <v>0.75970000000000004</v>
      </c>
      <c r="L16" s="19">
        <v>820700</v>
      </c>
      <c r="M16" s="19">
        <v>827680</v>
      </c>
      <c r="N16" s="19">
        <v>0.56200000000000006</v>
      </c>
      <c r="O16" s="18">
        <v>45778</v>
      </c>
    </row>
    <row r="17" spans="1:15" x14ac:dyDescent="0.25">
      <c r="A17" s="2" t="s">
        <v>164</v>
      </c>
      <c r="B17" s="2">
        <v>31.41</v>
      </c>
      <c r="C17" s="2">
        <v>38.67</v>
      </c>
      <c r="D17" s="2">
        <v>37.89</v>
      </c>
      <c r="E17" s="2">
        <v>37.64</v>
      </c>
      <c r="F17" s="2">
        <v>36.57</v>
      </c>
      <c r="G17" s="2">
        <v>36.43</v>
      </c>
      <c r="H17" s="2">
        <v>0</v>
      </c>
      <c r="I17" s="2">
        <v>0</v>
      </c>
      <c r="J17" s="25">
        <v>0.63170000000000004</v>
      </c>
      <c r="K17" s="25">
        <v>0</v>
      </c>
      <c r="L17" s="2">
        <v>19000</v>
      </c>
      <c r="M17" s="2">
        <v>5780</v>
      </c>
      <c r="N17" s="48">
        <v>1.028</v>
      </c>
      <c r="O17" s="16">
        <v>45764</v>
      </c>
    </row>
    <row r="18" spans="1:15" x14ac:dyDescent="0.25">
      <c r="A18" s="2" t="s">
        <v>141</v>
      </c>
      <c r="B18" s="2">
        <v>14.18</v>
      </c>
      <c r="C18" s="2">
        <v>14.85</v>
      </c>
      <c r="D18" s="2">
        <v>15.55</v>
      </c>
      <c r="E18" s="2">
        <v>15.45</v>
      </c>
      <c r="F18" s="2">
        <v>15.94</v>
      </c>
      <c r="G18" s="2">
        <v>15.83</v>
      </c>
      <c r="H18" s="2">
        <v>15.46</v>
      </c>
      <c r="I18" s="2">
        <v>16.440000000000001</v>
      </c>
      <c r="J18" s="25">
        <v>0.39140000000000003</v>
      </c>
      <c r="K18" s="25">
        <v>0.30790000000000001</v>
      </c>
      <c r="L18" s="2">
        <v>395600</v>
      </c>
      <c r="M18" s="2">
        <v>152140</v>
      </c>
      <c r="N18" s="2">
        <v>0.72799999999999998</v>
      </c>
      <c r="O18" s="16">
        <v>45771</v>
      </c>
    </row>
    <row r="19" spans="1:15" x14ac:dyDescent="0.25">
      <c r="A19" s="2" t="s">
        <v>144</v>
      </c>
      <c r="B19" s="2">
        <v>10.89</v>
      </c>
      <c r="C19" s="2">
        <v>12.05</v>
      </c>
      <c r="D19" s="2">
        <v>11.97</v>
      </c>
      <c r="E19" s="2">
        <v>12.18</v>
      </c>
      <c r="F19" s="2">
        <v>12</v>
      </c>
      <c r="G19" s="2">
        <v>12.24</v>
      </c>
      <c r="H19" s="2">
        <v>13.53</v>
      </c>
      <c r="I19" s="2">
        <v>14.38</v>
      </c>
      <c r="J19" s="25">
        <v>0.49049999999999999</v>
      </c>
      <c r="K19" s="25">
        <v>0.45429999999999998</v>
      </c>
      <c r="L19" s="2">
        <v>277300</v>
      </c>
      <c r="M19" s="2">
        <v>135340</v>
      </c>
      <c r="N19" s="2">
        <v>0.373</v>
      </c>
      <c r="O19" s="16">
        <v>45764</v>
      </c>
    </row>
    <row r="20" spans="1:15" x14ac:dyDescent="0.25">
      <c r="A20" s="2" t="s">
        <v>167</v>
      </c>
      <c r="B20" s="2">
        <v>32.92</v>
      </c>
      <c r="C20" s="2">
        <v>41.641300000000001</v>
      </c>
      <c r="D20" s="2">
        <v>40.44</v>
      </c>
      <c r="E20" s="2">
        <v>40.1</v>
      </c>
      <c r="F20" s="2">
        <v>38.93</v>
      </c>
      <c r="G20" s="2">
        <v>39.630000000000003</v>
      </c>
      <c r="H20" s="2">
        <v>0</v>
      </c>
      <c r="I20" s="2">
        <v>0</v>
      </c>
      <c r="J20" s="25">
        <v>0.62370000000000003</v>
      </c>
      <c r="K20" s="25">
        <v>0.3196</v>
      </c>
      <c r="L20" s="2">
        <v>15100</v>
      </c>
      <c r="M20" s="2">
        <v>9270</v>
      </c>
      <c r="N20" s="2">
        <v>0.27400000000000002</v>
      </c>
      <c r="O20" s="16">
        <v>45785</v>
      </c>
    </row>
    <row r="21" spans="1:15" x14ac:dyDescent="0.25">
      <c r="A21" s="2" t="s">
        <v>168</v>
      </c>
      <c r="B21" s="2">
        <v>51.76</v>
      </c>
      <c r="C21" s="2">
        <v>55.586300000000001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 t="s">
        <v>169</v>
      </c>
      <c r="K21" s="25">
        <v>0</v>
      </c>
      <c r="L21" s="2">
        <v>10900</v>
      </c>
      <c r="M21" s="2" t="s">
        <v>169</v>
      </c>
      <c r="N21" s="2" t="s">
        <v>169</v>
      </c>
      <c r="O21" s="2" t="s">
        <v>169</v>
      </c>
    </row>
    <row r="22" spans="1:15" x14ac:dyDescent="0.25">
      <c r="A22" s="2" t="s">
        <v>160</v>
      </c>
      <c r="B22" s="2">
        <v>13.64</v>
      </c>
      <c r="C22" s="2">
        <v>16.41</v>
      </c>
      <c r="D22" s="2">
        <v>16.04</v>
      </c>
      <c r="E22" s="2">
        <v>15.91</v>
      </c>
      <c r="F22" s="2">
        <v>15.75</v>
      </c>
      <c r="G22" s="2">
        <v>16.05</v>
      </c>
      <c r="H22" s="2">
        <v>17.329999999999998</v>
      </c>
      <c r="I22" s="2">
        <v>17.940000000000001</v>
      </c>
      <c r="J22" s="25">
        <v>0.59370000000000001</v>
      </c>
      <c r="K22" s="25">
        <v>2.3835000000000002</v>
      </c>
      <c r="L22" s="2">
        <v>25800</v>
      </c>
      <c r="M22" s="2">
        <v>23350</v>
      </c>
      <c r="N22" s="2">
        <v>0.56100000000000005</v>
      </c>
      <c r="O22" s="16">
        <v>45771</v>
      </c>
    </row>
    <row r="23" spans="1:15" x14ac:dyDescent="0.25">
      <c r="A23" s="2" t="s">
        <v>146</v>
      </c>
      <c r="B23" s="2">
        <v>30.09</v>
      </c>
      <c r="C23" s="2">
        <v>39.18</v>
      </c>
      <c r="D23" s="2">
        <v>37.950000000000003</v>
      </c>
      <c r="E23" s="2">
        <v>37.549999999999997</v>
      </c>
      <c r="F23" s="2">
        <v>36.590000000000003</v>
      </c>
      <c r="G23" s="2">
        <v>36.76</v>
      </c>
      <c r="H23" s="2">
        <v>0</v>
      </c>
      <c r="I23" s="2">
        <v>0</v>
      </c>
      <c r="J23" s="25">
        <v>0.61329999999999996</v>
      </c>
      <c r="K23" s="25">
        <v>0.35880000000000001</v>
      </c>
      <c r="L23" s="2">
        <v>203400</v>
      </c>
      <c r="M23" s="2">
        <v>109970</v>
      </c>
      <c r="N23" s="2">
        <v>0.751</v>
      </c>
      <c r="O23" s="16">
        <v>45785</v>
      </c>
    </row>
    <row r="24" spans="1:15" x14ac:dyDescent="0.25">
      <c r="A24" s="2" t="s">
        <v>152</v>
      </c>
      <c r="B24" s="2">
        <v>17.29</v>
      </c>
      <c r="C24" s="2">
        <v>24.79</v>
      </c>
      <c r="D24" s="2">
        <v>23.02</v>
      </c>
      <c r="E24" s="2">
        <v>22.63</v>
      </c>
      <c r="F24" s="2">
        <v>22.55</v>
      </c>
      <c r="G24" s="2">
        <v>22.95</v>
      </c>
      <c r="H24" s="2">
        <v>29.78</v>
      </c>
      <c r="I24" s="2">
        <v>0</v>
      </c>
      <c r="J24" s="25">
        <v>0.58589999999999998</v>
      </c>
      <c r="K24" s="25">
        <v>0</v>
      </c>
      <c r="L24" s="2">
        <v>99700</v>
      </c>
      <c r="M24" s="2">
        <v>63590</v>
      </c>
      <c r="N24" s="48">
        <v>1.847</v>
      </c>
      <c r="O24" s="16">
        <v>45771</v>
      </c>
    </row>
    <row r="25" spans="1:15" x14ac:dyDescent="0.25">
      <c r="A25" s="2" t="s">
        <v>137</v>
      </c>
      <c r="B25" s="2">
        <v>2.29</v>
      </c>
      <c r="C25" s="2">
        <v>2.42</v>
      </c>
      <c r="D25" s="2">
        <v>2.35</v>
      </c>
      <c r="E25" s="2">
        <v>2.4700000000000002</v>
      </c>
      <c r="F25" s="2">
        <v>2.52</v>
      </c>
      <c r="G25" s="2">
        <v>2.85</v>
      </c>
      <c r="H25" s="2">
        <v>3.6</v>
      </c>
      <c r="I25" s="2">
        <v>6.03</v>
      </c>
      <c r="J25" s="25">
        <v>0.40639999999999998</v>
      </c>
      <c r="K25" s="25">
        <v>1.2665999999999999</v>
      </c>
      <c r="L25" s="2">
        <v>1578700</v>
      </c>
      <c r="M25" s="2">
        <v>1145990</v>
      </c>
      <c r="N25" s="2">
        <v>0.126</v>
      </c>
      <c r="O25" s="16">
        <v>45771</v>
      </c>
    </row>
    <row r="26" spans="1:15" x14ac:dyDescent="0.25">
      <c r="A26" s="2" t="s">
        <v>156</v>
      </c>
      <c r="B26" s="2">
        <v>14.3</v>
      </c>
      <c r="C26" s="2">
        <v>17.313800000000001</v>
      </c>
      <c r="D26" s="2">
        <v>17</v>
      </c>
      <c r="E26" s="2">
        <v>16.77</v>
      </c>
      <c r="F26" s="2">
        <v>16.2</v>
      </c>
      <c r="G26" s="2">
        <v>16.04</v>
      </c>
      <c r="H26" s="2">
        <v>16.95</v>
      </c>
      <c r="I26" s="2">
        <v>18.23</v>
      </c>
      <c r="J26" s="25">
        <v>0.69430000000000003</v>
      </c>
      <c r="K26" s="25">
        <v>0.20810000000000001</v>
      </c>
      <c r="L26" s="2">
        <v>47200</v>
      </c>
      <c r="M26" s="2">
        <v>60270</v>
      </c>
      <c r="N26" s="2">
        <v>0.52500000000000002</v>
      </c>
      <c r="O26" s="16">
        <v>45778</v>
      </c>
    </row>
    <row r="27" spans="1:15" x14ac:dyDescent="0.25">
      <c r="A27" s="19" t="s">
        <v>43</v>
      </c>
      <c r="B27" s="19">
        <v>17.100000000000001</v>
      </c>
      <c r="C27" s="19">
        <v>23.06</v>
      </c>
      <c r="D27" s="19">
        <v>23.99</v>
      </c>
      <c r="E27" s="19">
        <v>24.29</v>
      </c>
      <c r="F27" s="19">
        <v>23.14</v>
      </c>
      <c r="G27" s="19">
        <v>21.72</v>
      </c>
      <c r="H27" s="19">
        <v>24.67</v>
      </c>
      <c r="I27" s="19">
        <v>26.36</v>
      </c>
      <c r="J27" s="47">
        <v>0.50529999999999997</v>
      </c>
      <c r="K27" s="47">
        <v>0.60509999999999997</v>
      </c>
      <c r="L27" s="19">
        <v>16272500</v>
      </c>
      <c r="M27" s="19">
        <v>11235240</v>
      </c>
      <c r="N27" s="48">
        <v>2.3730000000000002</v>
      </c>
      <c r="O27" s="18">
        <v>45785</v>
      </c>
    </row>
    <row r="28" spans="1:15" x14ac:dyDescent="0.25">
      <c r="A28" s="2" t="s">
        <v>143</v>
      </c>
      <c r="B28" s="2">
        <v>14.42</v>
      </c>
      <c r="C28" s="2">
        <v>17.61</v>
      </c>
      <c r="D28" s="2">
        <v>17.98</v>
      </c>
      <c r="E28" s="2">
        <v>18.12</v>
      </c>
      <c r="F28" s="2">
        <v>17.829999999999998</v>
      </c>
      <c r="G28" s="2">
        <v>17.11</v>
      </c>
      <c r="H28" s="2">
        <v>17.690000000000001</v>
      </c>
      <c r="I28" s="2">
        <v>17.579999999999998</v>
      </c>
      <c r="J28" s="25">
        <v>0.49419999999999997</v>
      </c>
      <c r="K28" s="25">
        <v>0.31590000000000001</v>
      </c>
      <c r="L28" s="2">
        <v>333200</v>
      </c>
      <c r="M28" s="2">
        <v>263300</v>
      </c>
      <c r="N28" s="48">
        <v>0.92300000000000004</v>
      </c>
      <c r="O28" s="16">
        <v>45778</v>
      </c>
    </row>
    <row r="29" spans="1:15" x14ac:dyDescent="0.25">
      <c r="A29" s="2" t="s">
        <v>46</v>
      </c>
      <c r="B29" s="2">
        <v>12.47</v>
      </c>
      <c r="C29" s="2">
        <v>15.86</v>
      </c>
      <c r="D29" s="2">
        <v>15.35</v>
      </c>
      <c r="E29" s="2">
        <v>15</v>
      </c>
      <c r="F29" s="2">
        <v>14.71</v>
      </c>
      <c r="G29" s="2">
        <v>15.56</v>
      </c>
      <c r="H29" s="2">
        <v>18.61</v>
      </c>
      <c r="I29" s="2">
        <v>21.65</v>
      </c>
      <c r="J29" s="25">
        <v>0.58899999999999997</v>
      </c>
      <c r="K29" s="25">
        <v>0.44309999999999999</v>
      </c>
      <c r="L29" s="2">
        <v>2009000</v>
      </c>
      <c r="M29" s="2">
        <v>1276190</v>
      </c>
      <c r="N29" s="2">
        <v>0.67300000000000004</v>
      </c>
      <c r="O29" s="16">
        <v>45771</v>
      </c>
    </row>
    <row r="30" spans="1:15" x14ac:dyDescent="0.25">
      <c r="A30" s="2" t="s">
        <v>148</v>
      </c>
      <c r="B30" s="2">
        <v>6.34</v>
      </c>
      <c r="C30" s="2">
        <v>7.91</v>
      </c>
      <c r="D30" s="2">
        <v>7.58</v>
      </c>
      <c r="E30" s="2">
        <v>7.61</v>
      </c>
      <c r="F30" s="2">
        <v>7.46</v>
      </c>
      <c r="G30" s="2">
        <v>7.74</v>
      </c>
      <c r="H30" s="2">
        <v>9.09</v>
      </c>
      <c r="I30" s="2">
        <v>9.73</v>
      </c>
      <c r="J30" s="25">
        <v>0.5645</v>
      </c>
      <c r="K30" s="25">
        <v>0.77500000000000002</v>
      </c>
      <c r="L30" s="2">
        <v>146800</v>
      </c>
      <c r="M30" s="2">
        <v>66340</v>
      </c>
      <c r="N30" s="2">
        <v>0.29199999999999998</v>
      </c>
      <c r="O30" s="16">
        <v>45764</v>
      </c>
    </row>
    <row r="31" spans="1:15" x14ac:dyDescent="0.25">
      <c r="A31" s="19" t="s">
        <v>47</v>
      </c>
      <c r="B31" s="19">
        <v>46.28</v>
      </c>
      <c r="C31" s="19">
        <v>67.510000000000005</v>
      </c>
      <c r="D31" s="19">
        <v>65.31</v>
      </c>
      <c r="E31" s="19">
        <v>65.599999999999994</v>
      </c>
      <c r="F31" s="19">
        <v>63.15</v>
      </c>
      <c r="G31" s="19">
        <v>61.24</v>
      </c>
      <c r="H31" s="19">
        <v>66.849999999999994</v>
      </c>
      <c r="I31" s="19">
        <v>0</v>
      </c>
      <c r="J31" s="47">
        <v>0.58330000000000004</v>
      </c>
      <c r="K31" s="47">
        <v>0.42780000000000001</v>
      </c>
      <c r="L31" s="19">
        <v>443500</v>
      </c>
      <c r="M31" s="19">
        <v>282650</v>
      </c>
      <c r="N31" s="19">
        <v>4.6559999999999997</v>
      </c>
      <c r="O31" s="18">
        <v>45771</v>
      </c>
    </row>
    <row r="32" spans="1:15" x14ac:dyDescent="0.25">
      <c r="A32" s="2" t="s">
        <v>157</v>
      </c>
      <c r="B32" s="2">
        <v>11.01</v>
      </c>
      <c r="C32" s="2">
        <v>13.27</v>
      </c>
      <c r="D32" s="2">
        <v>12.93</v>
      </c>
      <c r="E32" s="2">
        <v>12.82</v>
      </c>
      <c r="F32" s="2">
        <v>12.55</v>
      </c>
      <c r="G32" s="2">
        <v>12.96</v>
      </c>
      <c r="H32" s="2">
        <v>14.98</v>
      </c>
      <c r="I32" s="2">
        <v>16.579999999999998</v>
      </c>
      <c r="J32" s="25">
        <v>0.5847</v>
      </c>
      <c r="K32" s="25">
        <v>0</v>
      </c>
      <c r="L32" s="2">
        <v>41200</v>
      </c>
      <c r="M32" s="2">
        <v>42700</v>
      </c>
      <c r="N32" s="2">
        <v>0.55200000000000005</v>
      </c>
      <c r="O32" s="16">
        <v>45778</v>
      </c>
    </row>
    <row r="33" spans="1:15" x14ac:dyDescent="0.25">
      <c r="A33" s="2" t="s">
        <v>162</v>
      </c>
      <c r="B33" s="2">
        <v>36.76</v>
      </c>
      <c r="C33" s="2">
        <v>42.02</v>
      </c>
      <c r="D33" s="2">
        <v>40.630000000000003</v>
      </c>
      <c r="E33" s="2">
        <v>40.380000000000003</v>
      </c>
      <c r="F33" s="2">
        <v>39.56</v>
      </c>
      <c r="G33" s="2">
        <v>42.28</v>
      </c>
      <c r="H33" s="2">
        <v>0</v>
      </c>
      <c r="I33" s="2">
        <v>0</v>
      </c>
      <c r="J33" s="25">
        <v>0.5696</v>
      </c>
      <c r="K33" s="25">
        <v>0</v>
      </c>
      <c r="L33" s="2">
        <v>19600</v>
      </c>
      <c r="M33" s="2">
        <v>7470</v>
      </c>
      <c r="N33" s="2">
        <v>0.28399999999999997</v>
      </c>
      <c r="O33" s="16">
        <v>45785</v>
      </c>
    </row>
    <row r="34" spans="1:15" x14ac:dyDescent="0.25">
      <c r="A34" s="2" t="s">
        <v>170</v>
      </c>
      <c r="B34" s="2">
        <v>39.35</v>
      </c>
      <c r="C34" s="2">
        <v>45.73</v>
      </c>
      <c r="D34" s="2">
        <v>44.12</v>
      </c>
      <c r="E34" s="2">
        <v>43.78</v>
      </c>
      <c r="F34" s="2">
        <v>42.91</v>
      </c>
      <c r="G34" s="2">
        <v>0</v>
      </c>
      <c r="H34" s="2">
        <v>0</v>
      </c>
      <c r="I34" s="2">
        <v>0</v>
      </c>
      <c r="J34" s="25">
        <v>0.61080000000000001</v>
      </c>
      <c r="K34" s="25">
        <v>0</v>
      </c>
      <c r="L34" s="2">
        <v>10300</v>
      </c>
      <c r="M34" s="2">
        <v>8720</v>
      </c>
      <c r="N34" s="2">
        <v>0.46300000000000002</v>
      </c>
      <c r="O34" s="16">
        <v>45785</v>
      </c>
    </row>
    <row r="35" spans="1:15" x14ac:dyDescent="0.25">
      <c r="A35" s="2" t="s">
        <v>163</v>
      </c>
      <c r="B35" s="2">
        <v>38.590000000000003</v>
      </c>
      <c r="C35" s="2">
        <v>43.62</v>
      </c>
      <c r="D35" s="2">
        <v>42.55</v>
      </c>
      <c r="E35" s="2">
        <v>42.3</v>
      </c>
      <c r="F35" s="2">
        <v>41.53</v>
      </c>
      <c r="G35" s="2">
        <v>43.71</v>
      </c>
      <c r="H35" s="2">
        <v>0</v>
      </c>
      <c r="I35" s="2">
        <v>0</v>
      </c>
      <c r="J35" s="25">
        <v>0.58720000000000006</v>
      </c>
      <c r="K35" s="25">
        <v>0</v>
      </c>
      <c r="L35" s="2">
        <v>19200</v>
      </c>
      <c r="M35" s="2">
        <v>9830</v>
      </c>
      <c r="N35" s="2">
        <v>0.27100000000000002</v>
      </c>
      <c r="O35" s="16">
        <v>45785</v>
      </c>
    </row>
    <row r="36" spans="1:15" x14ac:dyDescent="0.25">
      <c r="A36" s="19" t="s">
        <v>23</v>
      </c>
      <c r="B36" s="19">
        <v>16.16</v>
      </c>
      <c r="C36" s="19">
        <v>17.43</v>
      </c>
      <c r="D36" s="19">
        <v>17.53</v>
      </c>
      <c r="E36" s="19">
        <v>17.98</v>
      </c>
      <c r="F36" s="19">
        <v>18.260000000000002</v>
      </c>
      <c r="G36" s="19">
        <v>20.73</v>
      </c>
      <c r="H36" s="19">
        <v>23.56</v>
      </c>
      <c r="I36" s="19">
        <v>0</v>
      </c>
      <c r="J36" s="47">
        <v>0.42030000000000001</v>
      </c>
      <c r="K36" s="47">
        <v>0.53</v>
      </c>
      <c r="L36" s="19">
        <v>696400</v>
      </c>
      <c r="M36" s="19">
        <v>703940</v>
      </c>
      <c r="N36" s="48">
        <v>1.413</v>
      </c>
      <c r="O36" s="18">
        <v>45785</v>
      </c>
    </row>
    <row r="37" spans="1:15" x14ac:dyDescent="0.25">
      <c r="A37" s="2" t="s">
        <v>149</v>
      </c>
      <c r="B37" s="2">
        <v>12.77</v>
      </c>
      <c r="C37" s="2">
        <v>16.78</v>
      </c>
      <c r="D37" s="2">
        <v>16.21</v>
      </c>
      <c r="E37" s="2">
        <v>15.81</v>
      </c>
      <c r="F37" s="2">
        <v>15.17</v>
      </c>
      <c r="G37" s="2">
        <v>15.7</v>
      </c>
      <c r="H37" s="2">
        <v>17.32</v>
      </c>
      <c r="I37" s="2">
        <v>17.57</v>
      </c>
      <c r="J37" s="25">
        <v>0.66510000000000002</v>
      </c>
      <c r="K37" s="25">
        <v>0.52249999999999996</v>
      </c>
      <c r="L37" s="2">
        <v>134500</v>
      </c>
      <c r="M37" s="2">
        <v>41380</v>
      </c>
      <c r="N37" s="2">
        <v>0.68600000000000005</v>
      </c>
      <c r="O37" s="16">
        <v>45764</v>
      </c>
    </row>
    <row r="38" spans="1:15" x14ac:dyDescent="0.25">
      <c r="A38" s="19" t="s">
        <v>44</v>
      </c>
      <c r="B38" s="19">
        <v>6.9</v>
      </c>
      <c r="C38" s="19">
        <v>9.3699999999999992</v>
      </c>
      <c r="D38" s="19">
        <v>8.69</v>
      </c>
      <c r="E38" s="19">
        <v>8.57</v>
      </c>
      <c r="F38" s="19">
        <v>8.24</v>
      </c>
      <c r="G38" s="19">
        <v>8.31</v>
      </c>
      <c r="H38" s="19">
        <v>10.88</v>
      </c>
      <c r="I38" s="19">
        <v>12.31</v>
      </c>
      <c r="J38" s="47">
        <v>0.63280000000000003</v>
      </c>
      <c r="K38" s="47">
        <v>0.52939999999999998</v>
      </c>
      <c r="L38" s="19">
        <v>8009300</v>
      </c>
      <c r="M38" s="19">
        <v>3848240</v>
      </c>
      <c r="N38" s="19">
        <v>0.66</v>
      </c>
      <c r="O38" s="18">
        <v>45764</v>
      </c>
    </row>
    <row r="39" spans="1:15" x14ac:dyDescent="0.25">
      <c r="A39" s="2" t="s">
        <v>151</v>
      </c>
      <c r="B39" s="2">
        <v>12.1</v>
      </c>
      <c r="C39" s="2">
        <v>15.56</v>
      </c>
      <c r="D39" s="2">
        <v>14.89</v>
      </c>
      <c r="E39" s="2">
        <v>14.69</v>
      </c>
      <c r="F39" s="2">
        <v>14.19</v>
      </c>
      <c r="G39" s="2">
        <v>14.66</v>
      </c>
      <c r="H39" s="2">
        <v>16.739999999999998</v>
      </c>
      <c r="I39" s="2">
        <v>0</v>
      </c>
      <c r="J39" s="25">
        <v>0.63629999999999998</v>
      </c>
      <c r="K39" s="25">
        <v>0.53810000000000002</v>
      </c>
      <c r="L39" s="2">
        <v>113900</v>
      </c>
      <c r="M39" s="2">
        <v>33360</v>
      </c>
      <c r="N39" s="2">
        <v>0.56299999999999994</v>
      </c>
      <c r="O39" s="16">
        <v>45764</v>
      </c>
    </row>
    <row r="40" spans="1:15" x14ac:dyDescent="0.25">
      <c r="A40" s="19" t="s">
        <v>41</v>
      </c>
      <c r="B40" s="19">
        <v>5.23</v>
      </c>
      <c r="C40" s="19">
        <v>6.19</v>
      </c>
      <c r="D40" s="19">
        <v>6.03</v>
      </c>
      <c r="E40" s="19">
        <v>5.98</v>
      </c>
      <c r="F40" s="19">
        <v>5.86</v>
      </c>
      <c r="G40" s="19">
        <v>6.16</v>
      </c>
      <c r="H40" s="19">
        <v>7.38</v>
      </c>
      <c r="I40" s="19">
        <v>9</v>
      </c>
      <c r="J40" s="47">
        <v>0.57250000000000001</v>
      </c>
      <c r="K40" s="47">
        <v>0.48380000000000001</v>
      </c>
      <c r="L40" s="19">
        <v>3217400</v>
      </c>
      <c r="M40" s="19">
        <v>1933760</v>
      </c>
      <c r="N40" s="19">
        <v>0.11799999999999999</v>
      </c>
      <c r="O40" s="18">
        <v>45785</v>
      </c>
    </row>
    <row r="41" spans="1:15" x14ac:dyDescent="0.25">
      <c r="A41" s="2" t="s">
        <v>154</v>
      </c>
      <c r="B41" s="2">
        <v>35.630000000000003</v>
      </c>
      <c r="C41" s="2">
        <v>37.288899999999998</v>
      </c>
      <c r="D41" s="2">
        <v>38.74</v>
      </c>
      <c r="E41" s="2">
        <v>40.43</v>
      </c>
      <c r="F41" s="2">
        <v>44.43</v>
      </c>
      <c r="G41" s="2">
        <v>0</v>
      </c>
      <c r="H41" s="2">
        <v>0</v>
      </c>
      <c r="I41" s="2">
        <v>0</v>
      </c>
      <c r="J41" s="25">
        <v>0.31559999999999999</v>
      </c>
      <c r="K41" s="25">
        <v>0</v>
      </c>
      <c r="L41" s="2">
        <v>51700</v>
      </c>
      <c r="M41" s="2">
        <v>31010</v>
      </c>
      <c r="N41" s="48">
        <v>2.7189999999999999</v>
      </c>
      <c r="O41" s="16">
        <v>45785</v>
      </c>
    </row>
    <row r="42" spans="1:15" x14ac:dyDescent="0.25">
      <c r="A42" s="2" t="s">
        <v>153</v>
      </c>
      <c r="B42" s="2">
        <v>12.41</v>
      </c>
      <c r="C42" s="2">
        <v>13.3</v>
      </c>
      <c r="D42" s="2">
        <v>13.03</v>
      </c>
      <c r="E42" s="2">
        <v>12.97</v>
      </c>
      <c r="F42" s="2">
        <v>12.99</v>
      </c>
      <c r="G42" s="2">
        <v>13.7</v>
      </c>
      <c r="H42" s="2">
        <v>14.14</v>
      </c>
      <c r="I42" s="2">
        <v>15.48</v>
      </c>
      <c r="J42" s="25">
        <v>0.51849999999999996</v>
      </c>
      <c r="K42" s="25">
        <v>1.4943</v>
      </c>
      <c r="L42" s="2">
        <v>63900</v>
      </c>
      <c r="M42" s="2">
        <v>36330</v>
      </c>
      <c r="N42" s="2">
        <v>0.35</v>
      </c>
      <c r="O42" s="16">
        <v>45764</v>
      </c>
    </row>
    <row r="43" spans="1:15" x14ac:dyDescent="0.25">
      <c r="A43" s="2" t="s">
        <v>147</v>
      </c>
      <c r="B43" s="2">
        <v>8.4499999999999993</v>
      </c>
      <c r="C43" s="2">
        <v>9.2200000000000006</v>
      </c>
      <c r="D43" s="2">
        <v>8.93</v>
      </c>
      <c r="E43" s="2">
        <v>9.5</v>
      </c>
      <c r="F43" s="2">
        <v>9.9499999999999993</v>
      </c>
      <c r="G43" s="2">
        <v>10.67</v>
      </c>
      <c r="H43" s="2">
        <v>14.02</v>
      </c>
      <c r="I43" s="2">
        <v>16.34</v>
      </c>
      <c r="J43" s="25">
        <v>0.38940000000000002</v>
      </c>
      <c r="K43" s="25">
        <v>0.70430000000000004</v>
      </c>
      <c r="L43" s="2">
        <v>166000</v>
      </c>
      <c r="M43" s="2">
        <v>161040</v>
      </c>
      <c r="N43" s="2">
        <v>0.41399999999999998</v>
      </c>
      <c r="O43" s="16">
        <v>45785</v>
      </c>
    </row>
    <row r="44" spans="1:15" x14ac:dyDescent="0.25">
      <c r="A44" s="2" t="s">
        <v>45</v>
      </c>
      <c r="B44" s="2">
        <v>9.0399999999999991</v>
      </c>
      <c r="C44" s="2">
        <v>11.24</v>
      </c>
      <c r="D44" s="2">
        <v>11.09</v>
      </c>
      <c r="E44" s="2">
        <v>10.92</v>
      </c>
      <c r="F44" s="2">
        <v>10.6</v>
      </c>
      <c r="G44" s="2">
        <v>10.25</v>
      </c>
      <c r="H44" s="2">
        <v>11.37</v>
      </c>
      <c r="I44" s="2">
        <v>12.6</v>
      </c>
      <c r="J44" s="25">
        <v>0.64039999999999997</v>
      </c>
      <c r="K44" s="25">
        <v>0.4078</v>
      </c>
      <c r="L44" s="2">
        <v>593200</v>
      </c>
      <c r="M44" s="2">
        <v>198230</v>
      </c>
      <c r="N44" s="2">
        <v>0.41099999999999998</v>
      </c>
      <c r="O44" s="16">
        <v>45764</v>
      </c>
    </row>
    <row r="45" spans="1:15" x14ac:dyDescent="0.25">
      <c r="A45" s="2" t="s">
        <v>139</v>
      </c>
      <c r="B45" s="2">
        <v>12.85</v>
      </c>
      <c r="C45" s="2">
        <v>15.61</v>
      </c>
      <c r="D45" s="2">
        <v>15.08</v>
      </c>
      <c r="E45" s="2">
        <v>15</v>
      </c>
      <c r="F45" s="2">
        <v>14.61</v>
      </c>
      <c r="G45" s="2">
        <v>14.96</v>
      </c>
      <c r="H45" s="2">
        <v>16.82</v>
      </c>
      <c r="I45" s="2">
        <v>18</v>
      </c>
      <c r="J45" s="25">
        <v>0.62190000000000001</v>
      </c>
      <c r="K45" s="25">
        <v>0.28050000000000003</v>
      </c>
      <c r="L45" s="2">
        <v>557900</v>
      </c>
      <c r="M45" s="2">
        <v>329260</v>
      </c>
      <c r="N45" s="2">
        <v>0.106</v>
      </c>
      <c r="O45" s="16">
        <v>45785</v>
      </c>
    </row>
    <row r="46" spans="1:15" x14ac:dyDescent="0.25">
      <c r="A46" s="2" t="s">
        <v>136</v>
      </c>
      <c r="B46" s="2">
        <v>11.21</v>
      </c>
      <c r="C46" s="2">
        <v>13.64</v>
      </c>
      <c r="D46" s="2">
        <v>13.31</v>
      </c>
      <c r="E46" s="2">
        <v>13.28</v>
      </c>
      <c r="F46" s="2">
        <v>13.04</v>
      </c>
      <c r="G46" s="2">
        <v>13.41</v>
      </c>
      <c r="H46" s="2">
        <v>15.07</v>
      </c>
      <c r="I46" s="2">
        <v>16.43</v>
      </c>
      <c r="J46" s="25">
        <v>0.57750000000000001</v>
      </c>
      <c r="K46" s="25">
        <v>0.28549999999999998</v>
      </c>
      <c r="L46" s="2">
        <v>2176100</v>
      </c>
      <c r="M46" s="2">
        <v>1343160</v>
      </c>
      <c r="N46" s="2">
        <v>0.16800000000000001</v>
      </c>
      <c r="O46" s="16">
        <v>45785</v>
      </c>
    </row>
    <row r="47" spans="1:15" x14ac:dyDescent="0.25">
      <c r="A47" s="2" t="s">
        <v>54</v>
      </c>
      <c r="B47" s="2">
        <v>15.21</v>
      </c>
      <c r="C47" s="2">
        <v>15.22</v>
      </c>
      <c r="D47" s="2">
        <v>15.91</v>
      </c>
      <c r="E47" s="2">
        <v>16.149999999999999</v>
      </c>
      <c r="F47" s="2">
        <v>16.64</v>
      </c>
      <c r="G47" s="2">
        <v>17.23</v>
      </c>
      <c r="H47" s="2">
        <v>17.059999999999999</v>
      </c>
      <c r="I47" s="2">
        <v>0</v>
      </c>
      <c r="J47" s="25">
        <v>0.28039999999999998</v>
      </c>
      <c r="K47" s="25">
        <v>0.50280000000000002</v>
      </c>
      <c r="L47" s="2">
        <v>88000</v>
      </c>
      <c r="M47" s="2">
        <v>33670</v>
      </c>
      <c r="N47" s="2">
        <v>0.436</v>
      </c>
      <c r="O47" s="16">
        <v>45785</v>
      </c>
    </row>
  </sheetData>
  <sortState xmlns:xlrd2="http://schemas.microsoft.com/office/spreadsheetml/2017/richdata2" ref="A2:T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Trade</vt:lpstr>
      <vt:lpstr>YieldMax</vt:lpstr>
      <vt:lpstr>Option</vt:lpstr>
      <vt:lpstr>Dividend</vt:lpstr>
      <vt:lpstr>Stock</vt:lpstr>
      <vt:lpstr>OptionComparer</vt:lpstr>
      <vt:lpstr>Holding</vt:lpstr>
      <vt:lpstr>HoldDetails</vt:lpstr>
      <vt:lpstr>AllYM-1</vt:lpstr>
      <vt:lpstr>AllYM-2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Venkatesh Gandhi</cp:lastModifiedBy>
  <dcterms:created xsi:type="dcterms:W3CDTF">2025-04-21T06:48:07Z</dcterms:created>
  <dcterms:modified xsi:type="dcterms:W3CDTF">2025-05-15T03:27:23Z</dcterms:modified>
</cp:coreProperties>
</file>