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ck\stk\"/>
    </mc:Choice>
  </mc:AlternateContent>
  <xr:revisionPtr revIDLastSave="0" documentId="13_ncr:1_{F7853942-5BCD-4992-82AA-0CB978FA72A5}" xr6:coauthVersionLast="47" xr6:coauthVersionMax="47" xr10:uidLastSave="{00000000-0000-0000-0000-000000000000}"/>
  <bookViews>
    <workbookView xWindow="31080" yWindow="1995" windowWidth="21600" windowHeight="11385" activeTab="6" xr2:uid="{9868CDED-BAE2-4565-913D-89FFE0BB72BC}"/>
  </bookViews>
  <sheets>
    <sheet name="Option" sheetId="1" r:id="rId1"/>
    <sheet name="Dividend" sheetId="2" r:id="rId2"/>
    <sheet name="Stock" sheetId="3" r:id="rId3"/>
    <sheet name="YieldMax" sheetId="4" r:id="rId4"/>
    <sheet name="OptionComparer" sheetId="5" r:id="rId5"/>
    <sheet name="Holding" sheetId="6" r:id="rId6"/>
    <sheet name="HoldDetails" sheetId="7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7" l="1"/>
  <c r="Y23" i="7"/>
  <c r="I23" i="7"/>
  <c r="D23" i="7"/>
  <c r="D25" i="7" s="1"/>
  <c r="M39" i="5"/>
  <c r="G28" i="5"/>
  <c r="F28" i="5"/>
  <c r="E28" i="5"/>
  <c r="D28" i="5"/>
  <c r="C28" i="5"/>
  <c r="B28" i="5"/>
  <c r="G27" i="5"/>
  <c r="G29" i="5" s="1"/>
  <c r="F27" i="5"/>
  <c r="F29" i="5" s="1"/>
  <c r="E27" i="5"/>
  <c r="E29" i="5" s="1"/>
  <c r="D27" i="5"/>
  <c r="D29" i="5" s="1"/>
  <c r="C27" i="5"/>
  <c r="C31" i="5" s="1"/>
  <c r="B27" i="5"/>
  <c r="B31" i="5" s="1"/>
  <c r="G26" i="5"/>
  <c r="F26" i="5"/>
  <c r="E26" i="5"/>
  <c r="D26" i="5"/>
  <c r="C26" i="5"/>
  <c r="B26" i="5"/>
  <c r="E12" i="5"/>
  <c r="E15" i="5" s="1"/>
  <c r="D12" i="5"/>
  <c r="H11" i="5"/>
  <c r="G11" i="5"/>
  <c r="F11" i="5"/>
  <c r="E11" i="5"/>
  <c r="D11" i="5"/>
  <c r="C11" i="5"/>
  <c r="B11" i="5"/>
  <c r="H10" i="5"/>
  <c r="H12" i="5" s="1"/>
  <c r="G10" i="5"/>
  <c r="G14" i="5" s="1"/>
  <c r="F10" i="5"/>
  <c r="F12" i="5" s="1"/>
  <c r="E10" i="5"/>
  <c r="E14" i="5" s="1"/>
  <c r="D10" i="5"/>
  <c r="D14" i="5" s="1"/>
  <c r="C10" i="5"/>
  <c r="C12" i="5" s="1"/>
  <c r="B10" i="5"/>
  <c r="B12" i="5" s="1"/>
  <c r="H9" i="5"/>
  <c r="G9" i="5"/>
  <c r="F9" i="5"/>
  <c r="E9" i="5"/>
  <c r="D9" i="5"/>
  <c r="C9" i="5"/>
  <c r="B9" i="5"/>
  <c r="F13" i="2"/>
  <c r="F12" i="2"/>
  <c r="F11" i="2"/>
  <c r="F10" i="2"/>
  <c r="F3" i="2"/>
  <c r="F4" i="2"/>
  <c r="F5" i="2"/>
  <c r="F6" i="2"/>
  <c r="F7" i="2"/>
  <c r="F8" i="2"/>
  <c r="F9" i="2"/>
  <c r="F2" i="2"/>
  <c r="G10" i="1"/>
  <c r="G6" i="1"/>
  <c r="G7" i="1"/>
  <c r="G8" i="1"/>
  <c r="G5" i="1"/>
  <c r="G3" i="1"/>
  <c r="G2" i="1"/>
  <c r="D13" i="5" l="1"/>
  <c r="G12" i="5"/>
  <c r="G13" i="5" s="1"/>
  <c r="F14" i="5"/>
  <c r="F15" i="5" s="1"/>
  <c r="H13" i="5"/>
  <c r="F13" i="5"/>
  <c r="H14" i="5"/>
  <c r="H15" i="5" s="1"/>
  <c r="E13" i="5"/>
  <c r="B13" i="5"/>
  <c r="G35" i="5"/>
  <c r="G32" i="5"/>
  <c r="C13" i="5"/>
  <c r="F32" i="5"/>
  <c r="F35" i="5"/>
  <c r="C30" i="5"/>
  <c r="E31" i="5"/>
  <c r="E32" i="5" s="1"/>
  <c r="B29" i="5"/>
  <c r="D30" i="5"/>
  <c r="D35" i="5" s="1"/>
  <c r="F31" i="5"/>
  <c r="B14" i="5"/>
  <c r="B15" i="5" s="1"/>
  <c r="C29" i="5"/>
  <c r="E30" i="5"/>
  <c r="E35" i="5" s="1"/>
  <c r="G31" i="5"/>
  <c r="D31" i="5"/>
  <c r="D32" i="5" s="1"/>
  <c r="C14" i="5"/>
  <c r="C15" i="5" s="1"/>
  <c r="D15" i="5"/>
  <c r="B30" i="5"/>
  <c r="F30" i="5"/>
  <c r="G30" i="5"/>
  <c r="G11" i="1"/>
  <c r="G15" i="5" l="1"/>
  <c r="B32" i="5"/>
  <c r="B35" i="5"/>
  <c r="C32" i="5"/>
  <c r="C35" i="5"/>
</calcChain>
</file>

<file path=xl/sharedStrings.xml><?xml version="1.0" encoding="utf-8"?>
<sst xmlns="http://schemas.openxmlformats.org/spreadsheetml/2006/main" count="509" uniqueCount="123">
  <si>
    <t>Entry Date</t>
  </si>
  <si>
    <t>Contracts</t>
  </si>
  <si>
    <t>Strike(s)</t>
  </si>
  <si>
    <t>Debit/Credit</t>
  </si>
  <si>
    <t>Entry Price</t>
  </si>
  <si>
    <t>Commission</t>
  </si>
  <si>
    <t>Margin</t>
  </si>
  <si>
    <t>Initial Stop Loss</t>
  </si>
  <si>
    <t>Initial Stop Loss Technique</t>
  </si>
  <si>
    <t>Follow-up Strategy</t>
  </si>
  <si>
    <t>Notes</t>
  </si>
  <si>
    <t>Outcome</t>
  </si>
  <si>
    <t>Exit Date</t>
  </si>
  <si>
    <t>Exit Price</t>
  </si>
  <si>
    <t>Profit/Loss</t>
  </si>
  <si>
    <t xml:space="preserve"> </t>
  </si>
  <si>
    <t>Stock</t>
  </si>
  <si>
    <t>Tax</t>
  </si>
  <si>
    <t>RGTI</t>
  </si>
  <si>
    <t>IRA</t>
  </si>
  <si>
    <t>RIOT</t>
  </si>
  <si>
    <t>SOXL</t>
  </si>
  <si>
    <t>SOUN</t>
  </si>
  <si>
    <t>SMCY</t>
  </si>
  <si>
    <t>MSTU</t>
  </si>
  <si>
    <t>Avg Price</t>
  </si>
  <si>
    <t>Acc</t>
  </si>
  <si>
    <t xml:space="preserve">Expiry Date </t>
  </si>
  <si>
    <t>12 exp May 30, Premium .33</t>
  </si>
  <si>
    <t>38$  Exp 05/16, P .01</t>
  </si>
  <si>
    <t>12.5$  Exp 04/30, P .28</t>
  </si>
  <si>
    <t>10.5$  Exp 04/25, P .02</t>
  </si>
  <si>
    <t>Approx</t>
  </si>
  <si>
    <t>Apx: Div</t>
  </si>
  <si>
    <t>CC</t>
  </si>
  <si>
    <t>Strat</t>
  </si>
  <si>
    <t>16$  Exp 04/25, P .01</t>
  </si>
  <si>
    <t>8$  Exp 04/25, P .02</t>
  </si>
  <si>
    <t>TSLL</t>
  </si>
  <si>
    <t xml:space="preserve"> 9$  Exp 04/25, P .12</t>
  </si>
  <si>
    <t>12$  Exp 05/2, P .28</t>
  </si>
  <si>
    <t>ULTY</t>
  </si>
  <si>
    <t>CONY</t>
  </si>
  <si>
    <t>MSTY</t>
  </si>
  <si>
    <t>TSLY</t>
  </si>
  <si>
    <t>YBIT</t>
  </si>
  <si>
    <t>NVDY</t>
  </si>
  <si>
    <t>PLTY</t>
  </si>
  <si>
    <t>Div</t>
  </si>
  <si>
    <t>Count</t>
  </si>
  <si>
    <t>Pay</t>
  </si>
  <si>
    <t>T</t>
  </si>
  <si>
    <t>BITO</t>
  </si>
  <si>
    <t>Weekly</t>
  </si>
  <si>
    <r>
      <rPr>
        <b/>
        <sz val="11"/>
        <color rgb="FF00B050"/>
        <rFont val="Calibri"/>
        <family val="2"/>
        <scheme val="minor"/>
      </rPr>
      <t>YMAX</t>
    </r>
    <r>
      <rPr>
        <sz val="11"/>
        <color theme="1"/>
        <rFont val="Calibri"/>
        <family val="2"/>
        <scheme val="minor"/>
      </rPr>
      <t xml:space="preserve"> YMAG LFGY GPTY SDTY RDTY QDTY </t>
    </r>
    <r>
      <rPr>
        <b/>
        <sz val="11"/>
        <color rgb="FF00B050"/>
        <rFont val="Calibri"/>
        <family val="2"/>
        <scheme val="minor"/>
      </rPr>
      <t>ULTY</t>
    </r>
  </si>
  <si>
    <t>W</t>
  </si>
  <si>
    <t>YQQQ</t>
  </si>
  <si>
    <t xml:space="preserve">AIYY, SQY, APLY, DISO, </t>
  </si>
  <si>
    <r>
      <rPr>
        <b/>
        <sz val="11"/>
        <color rgb="FF00B050"/>
        <rFont val="Calibri"/>
        <family val="2"/>
        <scheme val="minor"/>
      </rPr>
      <t>MSTY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4"/>
        <rFont val="Calibri"/>
        <family val="2"/>
        <scheme val="minor"/>
      </rPr>
      <t>AMZY</t>
    </r>
    <r>
      <rPr>
        <sz val="11"/>
        <color theme="1"/>
        <rFont val="Calibri"/>
        <family val="2"/>
        <scheme val="minor"/>
      </rPr>
      <t xml:space="preserve">,  </t>
    </r>
    <r>
      <rPr>
        <b/>
        <sz val="11"/>
        <color theme="4"/>
        <rFont val="Calibri"/>
        <family val="2"/>
        <scheme val="minor"/>
      </rPr>
      <t>SMCY</t>
    </r>
  </si>
  <si>
    <t>D</t>
  </si>
  <si>
    <t>FIAT</t>
  </si>
  <si>
    <t>PYPY, MSFO,AMDY,NFLY,ABNY</t>
  </si>
  <si>
    <t>C</t>
  </si>
  <si>
    <t>DIPS</t>
  </si>
  <si>
    <t>FBY, GDXY, BABO, JPMO, MRNY, MARO</t>
  </si>
  <si>
    <r>
      <rPr>
        <b/>
        <sz val="11"/>
        <color rgb="FF00B050"/>
        <rFont val="Calibri"/>
        <family val="2"/>
        <scheme val="minor"/>
      </rPr>
      <t>NVDY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4"/>
        <rFont val="Calibri"/>
        <family val="2"/>
        <scheme val="minor"/>
      </rPr>
      <t>PLTY</t>
    </r>
  </si>
  <si>
    <t>B</t>
  </si>
  <si>
    <t>CRSH</t>
  </si>
  <si>
    <t>FEAT,FIVY</t>
  </si>
  <si>
    <t xml:space="preserve"> YBIT, GOOY, OARK, XOMO, SNOY,TSMY</t>
  </si>
  <si>
    <t>A</t>
  </si>
  <si>
    <t>Ex Date</t>
  </si>
  <si>
    <t>Inverse</t>
  </si>
  <si>
    <t>50$ ETF</t>
  </si>
  <si>
    <t>Secondary  (Not that Good)</t>
  </si>
  <si>
    <t>Primary</t>
  </si>
  <si>
    <t>Grp</t>
  </si>
  <si>
    <t>Account Size</t>
  </si>
  <si>
    <t>PUT</t>
  </si>
  <si>
    <t>Expiration</t>
  </si>
  <si>
    <t>TNA</t>
  </si>
  <si>
    <t>SOFI</t>
  </si>
  <si>
    <t>Current Stock Price</t>
  </si>
  <si>
    <t>Option Strike Price</t>
  </si>
  <si>
    <t>Option Premium</t>
  </si>
  <si>
    <t>Drop in %</t>
  </si>
  <si>
    <t># Options to Buy</t>
  </si>
  <si>
    <t>DTE (weekdays)</t>
  </si>
  <si>
    <t>Premium collected</t>
  </si>
  <si>
    <t>Premium per day</t>
  </si>
  <si>
    <t>$ Needed to Buy Stock</t>
  </si>
  <si>
    <t>Premium annualized</t>
  </si>
  <si>
    <t>CALL</t>
  </si>
  <si>
    <t>COIN</t>
  </si>
  <si>
    <t>MSTR</t>
  </si>
  <si>
    <t>LULU</t>
  </si>
  <si>
    <t>TSLA</t>
  </si>
  <si>
    <t>GM</t>
  </si>
  <si>
    <t>UP in %</t>
  </si>
  <si>
    <t>Upside Call Selling$</t>
  </si>
  <si>
    <t xml:space="preserve">Total </t>
  </si>
  <si>
    <t>S</t>
  </si>
  <si>
    <t>S#</t>
  </si>
  <si>
    <t>Provider</t>
  </si>
  <si>
    <t>BTBT</t>
  </si>
  <si>
    <t>Merril</t>
  </si>
  <si>
    <t>TAX_RH</t>
  </si>
  <si>
    <t>CIFR</t>
  </si>
  <si>
    <t>IRA_RH</t>
  </si>
  <si>
    <t>CLSK</t>
  </si>
  <si>
    <t>WeBull</t>
  </si>
  <si>
    <t>LYFT</t>
  </si>
  <si>
    <t>Fidility</t>
  </si>
  <si>
    <t>TastyTrade</t>
  </si>
  <si>
    <t>PLUG</t>
  </si>
  <si>
    <t>M</t>
  </si>
  <si>
    <t>F</t>
  </si>
  <si>
    <t>TT</t>
  </si>
  <si>
    <t>WB</t>
  </si>
  <si>
    <t>Ticker</t>
  </si>
  <si>
    <t>Share</t>
  </si>
  <si>
    <t>Cost</t>
  </si>
  <si>
    <t xml:space="preserve">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</si>
</sst>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mm/dd/yy;@"/>
    <numFmt numFmtId="165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32A31"/>
      <name val="Arial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34" borderId="10" xfId="0" applyFill="1" applyBorder="1"/>
    <xf numFmtId="0" fontId="0" fillId="35" borderId="10" xfId="0" applyFill="1" applyBorder="1"/>
    <xf numFmtId="2" fontId="0" fillId="33" borderId="10" xfId="0" applyNumberFormat="1" applyFill="1" applyBorder="1"/>
    <xf numFmtId="2" fontId="0" fillId="0" borderId="10" xfId="0" applyNumberFormat="1" applyBorder="1"/>
    <xf numFmtId="0" fontId="0" fillId="36" borderId="10" xfId="0" applyFill="1" applyBorder="1"/>
    <xf numFmtId="2" fontId="0" fillId="36" borderId="10" xfId="0" applyNumberFormat="1" applyFill="1" applyBorder="1"/>
    <xf numFmtId="0" fontId="0" fillId="37" borderId="10" xfId="0" applyFill="1" applyBorder="1"/>
    <xf numFmtId="0" fontId="18" fillId="0" borderId="0" xfId="0" applyFont="1"/>
    <xf numFmtId="0" fontId="16" fillId="0" borderId="0" xfId="0" applyFont="1"/>
    <xf numFmtId="16" fontId="0" fillId="0" borderId="0" xfId="0" applyNumberFormat="1"/>
    <xf numFmtId="2" fontId="0" fillId="0" borderId="0" xfId="0" applyNumberFormat="1"/>
    <xf numFmtId="2" fontId="0" fillId="37" borderId="10" xfId="0" applyNumberFormat="1" applyFill="1" applyBorder="1"/>
    <xf numFmtId="0" fontId="19" fillId="0" borderId="0" xfId="0" applyFont="1"/>
    <xf numFmtId="14" fontId="0" fillId="0" borderId="10" xfId="0" applyNumberFormat="1" applyBorder="1"/>
    <xf numFmtId="0" fontId="20" fillId="0" borderId="10" xfId="0" applyFont="1" applyBorder="1"/>
    <xf numFmtId="0" fontId="19" fillId="0" borderId="10" xfId="0" applyFont="1" applyBorder="1"/>
    <xf numFmtId="14" fontId="0" fillId="38" borderId="10" xfId="0" applyNumberFormat="1" applyFill="1" applyBorder="1"/>
    <xf numFmtId="0" fontId="0" fillId="38" borderId="10" xfId="0" applyFill="1" applyBorder="1"/>
    <xf numFmtId="0" fontId="16" fillId="0" borderId="10" xfId="0" applyFont="1" applyBorder="1"/>
    <xf numFmtId="0" fontId="0" fillId="39" borderId="10" xfId="0" applyFill="1" applyBorder="1"/>
    <xf numFmtId="164" fontId="0" fillId="0" borderId="10" xfId="0" applyNumberFormat="1" applyBorder="1"/>
    <xf numFmtId="0" fontId="16" fillId="35" borderId="10" xfId="0" applyFont="1" applyFill="1" applyBorder="1"/>
    <xf numFmtId="4" fontId="0" fillId="40" borderId="10" xfId="0" applyNumberFormat="1" applyFill="1" applyBorder="1"/>
    <xf numFmtId="10" fontId="0" fillId="0" borderId="10" xfId="0" applyNumberFormat="1" applyBorder="1"/>
    <xf numFmtId="165" fontId="0" fillId="0" borderId="10" xfId="0" applyNumberFormat="1" applyBorder="1"/>
    <xf numFmtId="4" fontId="0" fillId="0" borderId="10" xfId="0" applyNumberFormat="1" applyBorder="1"/>
    <xf numFmtId="165" fontId="17" fillId="0" borderId="10" xfId="0" applyNumberFormat="1" applyFont="1" applyBorder="1"/>
    <xf numFmtId="165" fontId="0" fillId="0" borderId="0" xfId="0" applyNumberFormat="1"/>
    <xf numFmtId="0" fontId="16" fillId="0" borderId="10" xfId="0" applyFont="1" applyBorder="1" applyAlignment="1">
      <alignment horizontal="center" vertical="top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33" borderId="10" xfId="0" applyFill="1" applyBorder="1" applyAlignment="1">
      <alignment vertical="center" wrapText="1"/>
    </xf>
    <xf numFmtId="3" fontId="0" fillId="33" borderId="10" xfId="0" applyNumberFormat="1" applyFill="1" applyBorder="1" applyAlignment="1">
      <alignment vertical="center" wrapText="1"/>
    </xf>
    <xf numFmtId="8" fontId="0" fillId="33" borderId="10" xfId="0" applyNumberForma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 wrapText="1"/>
    </xf>
    <xf numFmtId="8" fontId="0" fillId="0" borderId="10" xfId="0" applyNumberFormat="1" applyBorder="1" applyAlignment="1">
      <alignment vertical="center" wrapText="1"/>
    </xf>
    <xf numFmtId="8" fontId="0" fillId="0" borderId="0" xfId="0" applyNumberFormat="1" applyAlignment="1">
      <alignment vertical="center" wrapText="1"/>
    </xf>
    <xf numFmtId="0" fontId="14" fillId="0" borderId="10" xfId="0" applyFont="1" applyBorder="1"/>
    <xf numFmtId="0" fontId="14" fillId="0" borderId="10" xfId="0" applyFont="1" applyBorder="1" applyAlignment="1">
      <alignment vertical="center" wrapText="1"/>
    </xf>
    <xf numFmtId="3" fontId="14" fillId="0" borderId="10" xfId="0" applyNumberFormat="1" applyFont="1" applyBorder="1" applyAlignment="1">
      <alignment vertical="center" wrapText="1"/>
    </xf>
    <xf numFmtId="8" fontId="14" fillId="0" borderId="10" xfId="0" applyNumberFormat="1" applyFont="1" applyBorder="1" applyAlignment="1">
      <alignment vertical="center" wrapText="1"/>
    </xf>
    <xf numFmtId="8" fontId="14" fillId="0" borderId="0" xfId="0" applyNumberFormat="1" applyFont="1" applyAlignment="1">
      <alignment vertical="center" wrapText="1"/>
    </xf>
    <xf numFmtId="0" fontId="8" fillId="4" borderId="10" xfId="8" applyBorder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B2B6D-8B39-45EF-9916-6AEEAC614279}">
  <dimension ref="A1:W19"/>
  <sheetViews>
    <sheetView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4" style="2" bestFit="1" customWidth="1"/>
    <col min="2" max="2" width="5.7109375" style="2" bestFit="1" customWidth="1"/>
    <col min="3" max="3" width="9.140625" style="2" bestFit="1" customWidth="1"/>
    <col min="4" max="4" width="19.7109375" style="2" bestFit="1" customWidth="1"/>
    <col min="5" max="5" width="7.42578125" style="2" bestFit="1" customWidth="1"/>
    <col min="6" max="6" width="9.28515625" style="2" bestFit="1" customWidth="1"/>
    <col min="7" max="7" width="9.28515625" style="6" customWidth="1"/>
    <col min="8" max="8" width="5.140625" style="2" bestFit="1" customWidth="1"/>
    <col min="9" max="9" width="10.140625" style="2" bestFit="1" customWidth="1"/>
    <col min="10" max="10" width="11.42578125" style="2" bestFit="1" customWidth="1"/>
    <col min="11" max="11" width="9.140625" style="2"/>
    <col min="12" max="12" width="12.140625" style="2" bestFit="1" customWidth="1"/>
    <col min="13" max="13" width="10.42578125" style="2" bestFit="1" customWidth="1"/>
    <col min="14" max="14" width="11.85546875" style="2" bestFit="1" customWidth="1"/>
    <col min="15" max="15" width="9.140625" style="2"/>
    <col min="16" max="16" width="14.85546875" style="2" bestFit="1" customWidth="1"/>
    <col min="17" max="17" width="24.85546875" style="2" bestFit="1" customWidth="1"/>
    <col min="18" max="18" width="18" style="2" bestFit="1" customWidth="1"/>
    <col min="19" max="19" width="29.42578125" style="2" customWidth="1"/>
    <col min="20" max="20" width="9.140625" style="2"/>
    <col min="21" max="21" width="8.85546875" style="2" bestFit="1" customWidth="1"/>
    <col min="22" max="22" width="9.140625" style="2"/>
    <col min="23" max="23" width="10.5703125" style="2" bestFit="1" customWidth="1"/>
    <col min="24" max="16384" width="9.140625" style="2"/>
  </cols>
  <sheetData>
    <row r="1" spans="1:23" x14ac:dyDescent="0.25">
      <c r="A1" s="1" t="s">
        <v>26</v>
      </c>
      <c r="B1" s="1" t="s">
        <v>16</v>
      </c>
      <c r="C1" s="1" t="s">
        <v>25</v>
      </c>
      <c r="D1" s="4" t="s">
        <v>10</v>
      </c>
      <c r="E1" s="1" t="s">
        <v>32</v>
      </c>
      <c r="F1" s="1" t="s">
        <v>1</v>
      </c>
      <c r="G1" s="5" t="s">
        <v>33</v>
      </c>
      <c r="H1" s="1" t="s">
        <v>35</v>
      </c>
      <c r="I1" s="1" t="s">
        <v>0</v>
      </c>
      <c r="J1" s="1" t="s">
        <v>27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4" t="s">
        <v>10</v>
      </c>
      <c r="T1" s="3" t="s">
        <v>11</v>
      </c>
      <c r="U1" s="3" t="s">
        <v>12</v>
      </c>
      <c r="V1" s="3" t="s">
        <v>13</v>
      </c>
      <c r="W1" s="3" t="s">
        <v>14</v>
      </c>
    </row>
    <row r="2" spans="1:23" x14ac:dyDescent="0.25">
      <c r="A2" s="9" t="s">
        <v>17</v>
      </c>
      <c r="B2" s="9" t="s">
        <v>21</v>
      </c>
      <c r="C2" s="9">
        <v>12.19</v>
      </c>
      <c r="D2" s="9" t="s">
        <v>36</v>
      </c>
      <c r="E2" s="9"/>
      <c r="F2" s="9">
        <v>3</v>
      </c>
      <c r="G2" s="14">
        <f>E2*F2* 100</f>
        <v>0</v>
      </c>
      <c r="H2" s="9" t="s">
        <v>34</v>
      </c>
      <c r="K2" s="2" t="s">
        <v>15</v>
      </c>
      <c r="L2" s="2" t="s">
        <v>15</v>
      </c>
      <c r="M2" s="2" t="s">
        <v>15</v>
      </c>
      <c r="N2" s="2" t="s">
        <v>15</v>
      </c>
      <c r="O2" s="2" t="s">
        <v>15</v>
      </c>
      <c r="P2" s="2" t="s">
        <v>15</v>
      </c>
      <c r="Q2" s="2" t="s">
        <v>15</v>
      </c>
      <c r="R2" s="2" t="s">
        <v>15</v>
      </c>
      <c r="S2" s="2" t="s">
        <v>15</v>
      </c>
      <c r="T2" s="2" t="s">
        <v>15</v>
      </c>
      <c r="U2" s="2" t="s">
        <v>15</v>
      </c>
    </row>
    <row r="3" spans="1:23" x14ac:dyDescent="0.25">
      <c r="A3" s="2" t="s">
        <v>17</v>
      </c>
      <c r="B3" s="2" t="s">
        <v>18</v>
      </c>
      <c r="C3" s="2">
        <v>12.22</v>
      </c>
      <c r="D3" s="2" t="s">
        <v>30</v>
      </c>
      <c r="F3" s="2">
        <v>3</v>
      </c>
      <c r="G3" s="6">
        <f>E3*F3* 100</f>
        <v>0</v>
      </c>
      <c r="H3" s="2" t="s">
        <v>34</v>
      </c>
      <c r="K3" s="2" t="s">
        <v>15</v>
      </c>
      <c r="L3" s="2" t="s">
        <v>15</v>
      </c>
      <c r="M3" s="2" t="s">
        <v>15</v>
      </c>
      <c r="N3" s="2" t="s">
        <v>15</v>
      </c>
      <c r="O3" s="2" t="s">
        <v>15</v>
      </c>
      <c r="P3" s="2" t="s">
        <v>15</v>
      </c>
      <c r="Q3" s="2" t="s">
        <v>15</v>
      </c>
      <c r="R3" s="2" t="s">
        <v>15</v>
      </c>
      <c r="S3" s="2" t="s">
        <v>15</v>
      </c>
      <c r="T3" s="2" t="s">
        <v>15</v>
      </c>
      <c r="U3" s="2" t="s">
        <v>15</v>
      </c>
    </row>
    <row r="4" spans="1:23" x14ac:dyDescent="0.25">
      <c r="B4" s="2" t="s">
        <v>15</v>
      </c>
      <c r="D4" s="2" t="s">
        <v>15</v>
      </c>
      <c r="F4" s="2" t="s">
        <v>15</v>
      </c>
      <c r="H4" s="2" t="s">
        <v>15</v>
      </c>
      <c r="K4" s="2" t="s">
        <v>15</v>
      </c>
      <c r="L4" s="2" t="s">
        <v>15</v>
      </c>
      <c r="M4" s="2" t="s">
        <v>15</v>
      </c>
      <c r="N4" s="2" t="s">
        <v>15</v>
      </c>
      <c r="O4" s="2" t="s">
        <v>15</v>
      </c>
      <c r="P4" s="2" t="s">
        <v>15</v>
      </c>
      <c r="Q4" s="2" t="s">
        <v>15</v>
      </c>
      <c r="R4" s="2" t="s">
        <v>15</v>
      </c>
      <c r="S4" s="2" t="s">
        <v>15</v>
      </c>
      <c r="T4" s="2" t="s">
        <v>15</v>
      </c>
      <c r="U4" s="2" t="s">
        <v>15</v>
      </c>
    </row>
    <row r="5" spans="1:23" x14ac:dyDescent="0.25">
      <c r="A5" s="9" t="s">
        <v>19</v>
      </c>
      <c r="B5" s="2" t="s">
        <v>21</v>
      </c>
      <c r="C5" s="2">
        <v>32.17</v>
      </c>
      <c r="D5" s="2" t="s">
        <v>29</v>
      </c>
      <c r="F5" s="2">
        <v>49</v>
      </c>
      <c r="G5" s="6">
        <f>E5*F5* 100</f>
        <v>0</v>
      </c>
      <c r="H5" s="2" t="s">
        <v>34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15</v>
      </c>
      <c r="P5" s="2" t="s">
        <v>15</v>
      </c>
      <c r="Q5" s="2" t="s">
        <v>15</v>
      </c>
      <c r="R5" s="2" t="s">
        <v>15</v>
      </c>
      <c r="S5" s="2" t="s">
        <v>15</v>
      </c>
      <c r="T5" s="2" t="s">
        <v>15</v>
      </c>
      <c r="U5" s="2" t="s">
        <v>15</v>
      </c>
    </row>
    <row r="6" spans="1:23" x14ac:dyDescent="0.25">
      <c r="A6" s="7" t="s">
        <v>19</v>
      </c>
      <c r="B6" s="7" t="s">
        <v>18</v>
      </c>
      <c r="C6" s="7">
        <v>11.91</v>
      </c>
      <c r="D6" s="7" t="s">
        <v>40</v>
      </c>
      <c r="E6" s="7">
        <v>0.02</v>
      </c>
      <c r="F6" s="7">
        <v>10</v>
      </c>
      <c r="G6" s="8">
        <f t="shared" ref="G6:G10" si="0">E6*F6* 100</f>
        <v>20</v>
      </c>
      <c r="H6" s="7" t="s">
        <v>34</v>
      </c>
      <c r="K6" s="2" t="s">
        <v>15</v>
      </c>
      <c r="L6" s="2" t="s">
        <v>15</v>
      </c>
      <c r="M6" s="2" t="s">
        <v>15</v>
      </c>
      <c r="N6" s="2" t="s">
        <v>15</v>
      </c>
      <c r="O6" s="2" t="s">
        <v>15</v>
      </c>
      <c r="P6" s="2" t="s">
        <v>15</v>
      </c>
      <c r="Q6" s="2" t="s">
        <v>15</v>
      </c>
      <c r="R6" s="2" t="s">
        <v>15</v>
      </c>
      <c r="S6" s="2" t="s">
        <v>28</v>
      </c>
      <c r="T6" s="2" t="s">
        <v>15</v>
      </c>
      <c r="U6" s="2" t="s">
        <v>15</v>
      </c>
    </row>
    <row r="7" spans="1:23" x14ac:dyDescent="0.25">
      <c r="A7" s="9" t="s">
        <v>19</v>
      </c>
      <c r="B7" s="9" t="s">
        <v>20</v>
      </c>
      <c r="C7" s="9">
        <v>7.76</v>
      </c>
      <c r="D7" s="9" t="s">
        <v>37</v>
      </c>
      <c r="E7" s="9"/>
      <c r="F7" s="9">
        <v>2</v>
      </c>
      <c r="G7" s="14">
        <f t="shared" si="0"/>
        <v>0</v>
      </c>
      <c r="H7" s="9" t="s">
        <v>34</v>
      </c>
      <c r="K7" s="2" t="s">
        <v>15</v>
      </c>
      <c r="L7" s="2" t="s">
        <v>15</v>
      </c>
      <c r="M7" s="2" t="s">
        <v>15</v>
      </c>
      <c r="N7" s="2" t="s">
        <v>15</v>
      </c>
      <c r="O7" s="2" t="s">
        <v>15</v>
      </c>
      <c r="P7" s="2" t="s">
        <v>15</v>
      </c>
      <c r="Q7" s="2" t="s">
        <v>15</v>
      </c>
      <c r="R7" s="2" t="s">
        <v>15</v>
      </c>
      <c r="S7" s="2" t="s">
        <v>15</v>
      </c>
      <c r="T7" s="2" t="s">
        <v>15</v>
      </c>
      <c r="U7" s="2" t="s">
        <v>15</v>
      </c>
    </row>
    <row r="8" spans="1:23" x14ac:dyDescent="0.25">
      <c r="A8" s="9" t="s">
        <v>19</v>
      </c>
      <c r="B8" s="9" t="s">
        <v>22</v>
      </c>
      <c r="C8" s="9">
        <v>9.64</v>
      </c>
      <c r="D8" s="9" t="s">
        <v>31</v>
      </c>
      <c r="E8" s="9"/>
      <c r="F8" s="9">
        <v>1</v>
      </c>
      <c r="G8" s="14">
        <f t="shared" si="0"/>
        <v>0</v>
      </c>
      <c r="H8" s="9" t="s">
        <v>34</v>
      </c>
      <c r="K8" s="2" t="s">
        <v>15</v>
      </c>
      <c r="L8" s="2" t="s">
        <v>15</v>
      </c>
      <c r="M8" s="2" t="s">
        <v>15</v>
      </c>
      <c r="N8" s="2" t="s">
        <v>15</v>
      </c>
      <c r="O8" s="2" t="s">
        <v>15</v>
      </c>
      <c r="P8" s="2" t="s">
        <v>15</v>
      </c>
      <c r="Q8" s="2" t="s">
        <v>15</v>
      </c>
      <c r="R8" s="2" t="s">
        <v>15</v>
      </c>
      <c r="S8" s="2" t="s">
        <v>15</v>
      </c>
      <c r="T8" s="2" t="s">
        <v>15</v>
      </c>
      <c r="U8" s="2" t="s">
        <v>15</v>
      </c>
    </row>
    <row r="9" spans="1:23" x14ac:dyDescent="0.25">
      <c r="A9" s="2" t="s">
        <v>19</v>
      </c>
      <c r="B9" s="2" t="s">
        <v>23</v>
      </c>
      <c r="C9" s="2">
        <v>23.32</v>
      </c>
      <c r="D9" s="2" t="s">
        <v>15</v>
      </c>
      <c r="F9" s="2">
        <v>1</v>
      </c>
      <c r="H9" s="2" t="s">
        <v>34</v>
      </c>
      <c r="K9" s="2" t="s">
        <v>15</v>
      </c>
      <c r="L9" s="2" t="s">
        <v>15</v>
      </c>
      <c r="M9" s="2" t="s">
        <v>15</v>
      </c>
      <c r="N9" s="2" t="s">
        <v>15</v>
      </c>
      <c r="O9" s="2" t="s">
        <v>15</v>
      </c>
      <c r="P9" s="2" t="s">
        <v>15</v>
      </c>
      <c r="Q9" s="2" t="s">
        <v>15</v>
      </c>
      <c r="R9" s="2" t="s">
        <v>15</v>
      </c>
      <c r="S9" s="2" t="s">
        <v>15</v>
      </c>
      <c r="T9" s="2" t="s">
        <v>15</v>
      </c>
    </row>
    <row r="10" spans="1:23" x14ac:dyDescent="0.25">
      <c r="A10" s="7" t="s">
        <v>19</v>
      </c>
      <c r="B10" s="7" t="s">
        <v>38</v>
      </c>
      <c r="C10" s="7">
        <v>6.94</v>
      </c>
      <c r="D10" s="7" t="s">
        <v>39</v>
      </c>
      <c r="E10" s="7">
        <v>0.06</v>
      </c>
      <c r="F10" s="7">
        <v>1</v>
      </c>
      <c r="G10" s="8">
        <f t="shared" si="0"/>
        <v>6</v>
      </c>
      <c r="H10" s="7" t="s">
        <v>34</v>
      </c>
      <c r="K10" s="2" t="s">
        <v>15</v>
      </c>
      <c r="L10" s="2" t="s">
        <v>15</v>
      </c>
      <c r="M10" s="2" t="s">
        <v>15</v>
      </c>
      <c r="N10" s="2" t="s">
        <v>15</v>
      </c>
      <c r="O10" s="2" t="s">
        <v>15</v>
      </c>
      <c r="P10" s="2" t="s">
        <v>15</v>
      </c>
      <c r="Q10" s="2" t="s">
        <v>15</v>
      </c>
      <c r="R10" s="2" t="s">
        <v>15</v>
      </c>
      <c r="S10" s="2" t="s">
        <v>15</v>
      </c>
      <c r="T10" s="2" t="s">
        <v>15</v>
      </c>
      <c r="U10" s="2" t="s">
        <v>15</v>
      </c>
    </row>
    <row r="11" spans="1:23" x14ac:dyDescent="0.25">
      <c r="B11" s="2" t="s">
        <v>15</v>
      </c>
      <c r="D11" s="2" t="s">
        <v>15</v>
      </c>
      <c r="F11" s="2" t="s">
        <v>15</v>
      </c>
      <c r="G11" s="6">
        <f>SUM(G2:G10)</f>
        <v>26</v>
      </c>
      <c r="H11" s="2" t="s">
        <v>15</v>
      </c>
      <c r="K11" s="2" t="s">
        <v>15</v>
      </c>
      <c r="L11" s="2" t="s">
        <v>15</v>
      </c>
      <c r="M11" s="2" t="s">
        <v>15</v>
      </c>
      <c r="N11" s="2" t="s">
        <v>15</v>
      </c>
      <c r="O11" s="2" t="s">
        <v>15</v>
      </c>
      <c r="P11" s="2" t="s">
        <v>15</v>
      </c>
      <c r="Q11" s="2" t="s">
        <v>15</v>
      </c>
      <c r="R11" s="2" t="s">
        <v>15</v>
      </c>
      <c r="S11" s="2" t="s">
        <v>15</v>
      </c>
      <c r="T11" s="2" t="s">
        <v>15</v>
      </c>
      <c r="U11" s="2" t="s">
        <v>15</v>
      </c>
    </row>
    <row r="12" spans="1:23" x14ac:dyDescent="0.25">
      <c r="B12" s="2" t="s">
        <v>15</v>
      </c>
      <c r="D12" s="2" t="s">
        <v>15</v>
      </c>
      <c r="F12" s="2" t="s">
        <v>15</v>
      </c>
      <c r="H12" s="2" t="s">
        <v>15</v>
      </c>
      <c r="K12" s="2" t="s">
        <v>15</v>
      </c>
      <c r="L12" s="2" t="s">
        <v>15</v>
      </c>
      <c r="M12" s="2" t="s">
        <v>15</v>
      </c>
      <c r="N12" s="2" t="s">
        <v>15</v>
      </c>
      <c r="O12" s="2" t="s">
        <v>15</v>
      </c>
      <c r="P12" s="2" t="s">
        <v>15</v>
      </c>
      <c r="Q12" s="2" t="s">
        <v>15</v>
      </c>
      <c r="R12" s="2" t="s">
        <v>15</v>
      </c>
      <c r="S12" s="2" t="s">
        <v>15</v>
      </c>
      <c r="T12" s="2" t="s">
        <v>15</v>
      </c>
      <c r="U12" s="2" t="s">
        <v>15</v>
      </c>
    </row>
    <row r="13" spans="1:23" x14ac:dyDescent="0.25">
      <c r="B13" s="2" t="s">
        <v>15</v>
      </c>
      <c r="D13" s="2" t="s">
        <v>15</v>
      </c>
      <c r="F13" s="2" t="s">
        <v>15</v>
      </c>
      <c r="H13" s="2" t="s">
        <v>15</v>
      </c>
      <c r="K13" s="2" t="s">
        <v>15</v>
      </c>
      <c r="L13" s="2" t="s">
        <v>15</v>
      </c>
      <c r="M13" s="2" t="s">
        <v>15</v>
      </c>
      <c r="N13" s="2" t="s">
        <v>15</v>
      </c>
      <c r="O13" s="2" t="s">
        <v>15</v>
      </c>
      <c r="P13" s="2" t="s">
        <v>15</v>
      </c>
      <c r="Q13" s="2" t="s">
        <v>15</v>
      </c>
      <c r="R13" s="2" t="s">
        <v>15</v>
      </c>
      <c r="S13" s="2" t="s">
        <v>15</v>
      </c>
      <c r="T13" s="2" t="s">
        <v>15</v>
      </c>
      <c r="U13" s="2" t="s">
        <v>15</v>
      </c>
    </row>
    <row r="14" spans="1:23" x14ac:dyDescent="0.25">
      <c r="B14" s="2" t="s">
        <v>15</v>
      </c>
      <c r="D14" s="2" t="s">
        <v>15</v>
      </c>
      <c r="F14" s="2" t="s">
        <v>15</v>
      </c>
      <c r="H14" s="2" t="s">
        <v>15</v>
      </c>
      <c r="K14" s="2" t="s">
        <v>15</v>
      </c>
      <c r="L14" s="2" t="s">
        <v>15</v>
      </c>
      <c r="M14" s="2" t="s">
        <v>15</v>
      </c>
      <c r="N14" s="2" t="s">
        <v>15</v>
      </c>
      <c r="O14" s="2" t="s">
        <v>15</v>
      </c>
      <c r="P14" s="2" t="s">
        <v>15</v>
      </c>
      <c r="Q14" s="2" t="s">
        <v>15</v>
      </c>
      <c r="R14" s="2" t="s">
        <v>15</v>
      </c>
      <c r="S14" s="2" t="s">
        <v>15</v>
      </c>
      <c r="T14" s="2" t="s">
        <v>15</v>
      </c>
      <c r="U14" s="2" t="s">
        <v>15</v>
      </c>
    </row>
    <row r="15" spans="1:23" x14ac:dyDescent="0.25">
      <c r="B15" s="2" t="s">
        <v>15</v>
      </c>
      <c r="D15" s="2" t="s">
        <v>15</v>
      </c>
      <c r="F15" s="2" t="s">
        <v>15</v>
      </c>
      <c r="H15" s="2" t="s">
        <v>15</v>
      </c>
      <c r="K15" s="2" t="s">
        <v>15</v>
      </c>
      <c r="L15" s="2" t="s">
        <v>15</v>
      </c>
      <c r="M15" s="2" t="s">
        <v>15</v>
      </c>
      <c r="N15" s="2" t="s">
        <v>15</v>
      </c>
      <c r="O15" s="2" t="s">
        <v>15</v>
      </c>
      <c r="P15" s="2" t="s">
        <v>15</v>
      </c>
      <c r="Q15" s="2" t="s">
        <v>15</v>
      </c>
      <c r="R15" s="2" t="s">
        <v>15</v>
      </c>
      <c r="S15" s="2" t="s">
        <v>15</v>
      </c>
      <c r="T15" s="2" t="s">
        <v>15</v>
      </c>
      <c r="U15" s="2" t="s">
        <v>15</v>
      </c>
    </row>
    <row r="16" spans="1:23" x14ac:dyDescent="0.25">
      <c r="B16" s="2" t="s">
        <v>15</v>
      </c>
      <c r="D16" s="2" t="s">
        <v>15</v>
      </c>
      <c r="F16" s="2" t="s">
        <v>15</v>
      </c>
      <c r="H16" s="2" t="s">
        <v>15</v>
      </c>
      <c r="K16" s="2" t="s">
        <v>15</v>
      </c>
      <c r="L16" s="2" t="s">
        <v>15</v>
      </c>
      <c r="M16" s="2" t="s">
        <v>15</v>
      </c>
      <c r="N16" s="2" t="s">
        <v>15</v>
      </c>
      <c r="O16" s="2" t="s">
        <v>15</v>
      </c>
      <c r="P16" s="2" t="s">
        <v>15</v>
      </c>
      <c r="Q16" s="2" t="s">
        <v>15</v>
      </c>
      <c r="R16" s="2" t="s">
        <v>15</v>
      </c>
      <c r="S16" s="2" t="s">
        <v>15</v>
      </c>
      <c r="T16" s="2" t="s">
        <v>15</v>
      </c>
      <c r="U16" s="2" t="s">
        <v>15</v>
      </c>
    </row>
    <row r="17" spans="2:21" x14ac:dyDescent="0.25">
      <c r="B17" s="2" t="s">
        <v>15</v>
      </c>
      <c r="D17" s="2" t="s">
        <v>15</v>
      </c>
      <c r="F17" s="2" t="s">
        <v>15</v>
      </c>
      <c r="H17" s="2" t="s">
        <v>15</v>
      </c>
      <c r="K17" s="2" t="s">
        <v>15</v>
      </c>
      <c r="L17" s="2" t="s">
        <v>15</v>
      </c>
      <c r="M17" s="2" t="s">
        <v>15</v>
      </c>
      <c r="N17" s="2" t="s">
        <v>15</v>
      </c>
      <c r="O17" s="2" t="s">
        <v>15</v>
      </c>
      <c r="P17" s="2" t="s">
        <v>15</v>
      </c>
      <c r="Q17" s="2" t="s">
        <v>15</v>
      </c>
      <c r="R17" s="2" t="s">
        <v>15</v>
      </c>
      <c r="S17" s="2" t="s">
        <v>15</v>
      </c>
      <c r="T17" s="2" t="s">
        <v>15</v>
      </c>
      <c r="U17" s="2" t="s">
        <v>15</v>
      </c>
    </row>
    <row r="18" spans="2:21" x14ac:dyDescent="0.25">
      <c r="B18" s="2" t="s">
        <v>15</v>
      </c>
      <c r="D18" s="2" t="s">
        <v>15</v>
      </c>
      <c r="F18" s="2" t="s">
        <v>15</v>
      </c>
      <c r="H18" s="2" t="s">
        <v>15</v>
      </c>
      <c r="K18" s="2" t="s">
        <v>15</v>
      </c>
      <c r="L18" s="2" t="s">
        <v>15</v>
      </c>
      <c r="M18" s="2" t="s">
        <v>15</v>
      </c>
      <c r="N18" s="2" t="s">
        <v>15</v>
      </c>
      <c r="O18" s="2" t="s">
        <v>15</v>
      </c>
      <c r="P18" s="2" t="s">
        <v>15</v>
      </c>
      <c r="Q18" s="2" t="s">
        <v>15</v>
      </c>
      <c r="R18" s="2" t="s">
        <v>15</v>
      </c>
      <c r="S18" s="2" t="s">
        <v>15</v>
      </c>
      <c r="T18" s="2" t="s">
        <v>15</v>
      </c>
      <c r="U18" s="2" t="s">
        <v>15</v>
      </c>
    </row>
    <row r="19" spans="2:21" x14ac:dyDescent="0.25">
      <c r="B19" s="2" t="s">
        <v>15</v>
      </c>
      <c r="D19" s="2" t="s">
        <v>15</v>
      </c>
      <c r="F19" s="2" t="s">
        <v>15</v>
      </c>
      <c r="H19" s="2" t="s">
        <v>15</v>
      </c>
      <c r="K19" s="2" t="s">
        <v>15</v>
      </c>
      <c r="L19" s="2" t="s">
        <v>15</v>
      </c>
      <c r="M19" s="2" t="s">
        <v>15</v>
      </c>
      <c r="N19" s="2" t="s">
        <v>15</v>
      </c>
      <c r="O19" s="2" t="s">
        <v>15</v>
      </c>
      <c r="P19" s="2" t="s">
        <v>15</v>
      </c>
      <c r="Q19" s="2" t="s">
        <v>15</v>
      </c>
      <c r="R19" s="2" t="s">
        <v>15</v>
      </c>
      <c r="S19" s="2" t="s">
        <v>15</v>
      </c>
      <c r="T19" s="2" t="s">
        <v>15</v>
      </c>
      <c r="U19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4ADD-7BA5-4AF1-88F6-6AE4DADEF071}">
  <dimension ref="A1:F13"/>
  <sheetViews>
    <sheetView workbookViewId="0">
      <selection activeCell="I16" sqref="I16"/>
    </sheetView>
  </sheetViews>
  <sheetFormatPr defaultRowHeight="15" x14ac:dyDescent="0.25"/>
  <cols>
    <col min="1" max="1" width="4" bestFit="1" customWidth="1"/>
    <col min="2" max="2" width="6.85546875" bestFit="1" customWidth="1"/>
    <col min="3" max="3" width="6" bestFit="1" customWidth="1"/>
    <col min="4" max="4" width="6.28515625" bestFit="1" customWidth="1"/>
    <col min="5" max="5" width="6.7109375" style="11" bestFit="1" customWidth="1"/>
    <col min="6" max="6" width="9" style="13" bestFit="1" customWidth="1"/>
  </cols>
  <sheetData>
    <row r="1" spans="1:6" x14ac:dyDescent="0.25">
      <c r="D1" t="s">
        <v>49</v>
      </c>
      <c r="E1" s="11" t="s">
        <v>48</v>
      </c>
      <c r="F1" s="13" t="s">
        <v>50</v>
      </c>
    </row>
    <row r="2" spans="1:6" x14ac:dyDescent="0.25">
      <c r="A2" t="s">
        <v>19</v>
      </c>
      <c r="B2" s="12">
        <v>45771</v>
      </c>
      <c r="C2" t="s">
        <v>41</v>
      </c>
      <c r="D2">
        <v>8382</v>
      </c>
      <c r="E2" s="10">
        <v>8.4000000000000005E-2</v>
      </c>
      <c r="F2" s="13">
        <f>D2*E2</f>
        <v>704.08800000000008</v>
      </c>
    </row>
    <row r="3" spans="1:6" x14ac:dyDescent="0.25">
      <c r="A3" t="s">
        <v>19</v>
      </c>
      <c r="B3" s="12">
        <v>45750</v>
      </c>
      <c r="C3" t="s">
        <v>42</v>
      </c>
      <c r="D3">
        <v>4611</v>
      </c>
      <c r="E3" s="10">
        <v>0.438</v>
      </c>
      <c r="F3" s="13">
        <f t="shared" ref="F3:F9" si="0">D3*E3</f>
        <v>2019.6179999999999</v>
      </c>
    </row>
    <row r="4" spans="1:6" x14ac:dyDescent="0.25">
      <c r="A4" t="s">
        <v>19</v>
      </c>
      <c r="B4" s="12">
        <v>45757</v>
      </c>
      <c r="C4" t="s">
        <v>43</v>
      </c>
      <c r="D4">
        <v>3080</v>
      </c>
      <c r="E4" s="11">
        <v>1.3360000000000001</v>
      </c>
      <c r="F4" s="13">
        <f t="shared" si="0"/>
        <v>4114.88</v>
      </c>
    </row>
    <row r="5" spans="1:6" x14ac:dyDescent="0.25">
      <c r="A5" t="s">
        <v>19</v>
      </c>
      <c r="B5" s="12">
        <v>45764</v>
      </c>
      <c r="C5" t="s">
        <v>44</v>
      </c>
      <c r="D5">
        <v>313</v>
      </c>
      <c r="E5" s="11">
        <v>0.66</v>
      </c>
      <c r="F5" s="13">
        <f t="shared" si="0"/>
        <v>206.58</v>
      </c>
    </row>
    <row r="6" spans="1:6" x14ac:dyDescent="0.25">
      <c r="A6" t="s">
        <v>19</v>
      </c>
      <c r="B6" s="12">
        <v>45764</v>
      </c>
      <c r="C6" t="s">
        <v>45</v>
      </c>
      <c r="D6">
        <v>711</v>
      </c>
      <c r="E6" s="11">
        <v>0.41099999999999998</v>
      </c>
      <c r="F6" s="13">
        <f t="shared" si="0"/>
        <v>292.221</v>
      </c>
    </row>
    <row r="7" spans="1:6" x14ac:dyDescent="0.25">
      <c r="A7" t="s">
        <v>19</v>
      </c>
      <c r="B7" s="12">
        <v>45771</v>
      </c>
      <c r="C7" t="s">
        <v>46</v>
      </c>
      <c r="D7">
        <v>128</v>
      </c>
      <c r="E7" s="11">
        <v>0.67300000000000004</v>
      </c>
      <c r="F7" s="13">
        <f t="shared" si="0"/>
        <v>86.144000000000005</v>
      </c>
    </row>
    <row r="8" spans="1:6" x14ac:dyDescent="0.25">
      <c r="A8" t="s">
        <v>19</v>
      </c>
      <c r="B8" s="12">
        <v>45757</v>
      </c>
      <c r="C8" t="s">
        <v>23</v>
      </c>
      <c r="D8">
        <v>100</v>
      </c>
      <c r="E8" s="11">
        <v>1.5009999999999999</v>
      </c>
      <c r="F8" s="13">
        <f t="shared" si="0"/>
        <v>150.1</v>
      </c>
    </row>
    <row r="9" spans="1:6" x14ac:dyDescent="0.25">
      <c r="A9" t="s">
        <v>19</v>
      </c>
      <c r="B9" s="12">
        <v>45771</v>
      </c>
      <c r="C9" t="s">
        <v>47</v>
      </c>
      <c r="D9">
        <v>78</v>
      </c>
      <c r="E9" s="10">
        <v>4.6559999999999997</v>
      </c>
      <c r="F9" s="13">
        <f t="shared" si="0"/>
        <v>363.16799999999995</v>
      </c>
    </row>
    <row r="10" spans="1:6" x14ac:dyDescent="0.25">
      <c r="A10" t="s">
        <v>51</v>
      </c>
      <c r="B10" s="12">
        <v>45771</v>
      </c>
      <c r="C10" t="s">
        <v>46</v>
      </c>
      <c r="D10">
        <v>100</v>
      </c>
      <c r="E10" s="11">
        <v>0.67300000000000004</v>
      </c>
      <c r="F10" s="13">
        <f t="shared" ref="F10:F12" si="1">D10*E10</f>
        <v>67.300000000000011</v>
      </c>
    </row>
    <row r="11" spans="1:6" x14ac:dyDescent="0.25">
      <c r="A11" t="s">
        <v>51</v>
      </c>
      <c r="B11" s="12">
        <v>45750</v>
      </c>
      <c r="C11" t="s">
        <v>42</v>
      </c>
      <c r="D11">
        <v>2340</v>
      </c>
      <c r="E11" s="10">
        <v>0.438</v>
      </c>
      <c r="F11" s="13">
        <f t="shared" si="1"/>
        <v>1024.92</v>
      </c>
    </row>
    <row r="12" spans="1:6" x14ac:dyDescent="0.25">
      <c r="A12" t="s">
        <v>51</v>
      </c>
      <c r="B12" s="12">
        <v>45757</v>
      </c>
      <c r="C12" t="s">
        <v>43</v>
      </c>
      <c r="D12">
        <v>1000</v>
      </c>
      <c r="E12" s="11">
        <v>1.3360000000000001</v>
      </c>
      <c r="F12" s="13">
        <f t="shared" si="1"/>
        <v>1336</v>
      </c>
    </row>
    <row r="13" spans="1:6" x14ac:dyDescent="0.25">
      <c r="F13" s="13">
        <f>SUM(F2:F12)</f>
        <v>10365.019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AA16-9D7A-416B-B144-FDABD802160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551C-E677-47CA-B505-C3B18B2D04CE}">
  <dimension ref="A1:I8"/>
  <sheetViews>
    <sheetView workbookViewId="0">
      <selection activeCell="D16" sqref="D16"/>
    </sheetView>
  </sheetViews>
  <sheetFormatPr defaultRowHeight="15" x14ac:dyDescent="0.25"/>
  <cols>
    <col min="1" max="1" width="4.140625" bestFit="1" customWidth="1"/>
    <col min="2" max="2" width="41" customWidth="1"/>
    <col min="3" max="3" width="35.140625" customWidth="1"/>
    <col min="4" max="4" width="9.7109375" bestFit="1" customWidth="1"/>
    <col min="5" max="5" width="7.5703125" bestFit="1" customWidth="1"/>
    <col min="6" max="9" width="9.7109375" bestFit="1" customWidth="1"/>
  </cols>
  <sheetData>
    <row r="1" spans="1:9" x14ac:dyDescent="0.25">
      <c r="A1" s="20" t="s">
        <v>76</v>
      </c>
      <c r="B1" s="20" t="s">
        <v>75</v>
      </c>
      <c r="C1" s="20" t="s">
        <v>74</v>
      </c>
      <c r="D1" s="20" t="s">
        <v>73</v>
      </c>
      <c r="E1" s="20" t="s">
        <v>72</v>
      </c>
      <c r="F1" s="19" t="s">
        <v>71</v>
      </c>
      <c r="G1" s="2"/>
      <c r="H1" s="2"/>
      <c r="I1" s="2"/>
    </row>
    <row r="2" spans="1:9" x14ac:dyDescent="0.25">
      <c r="A2" s="2" t="s">
        <v>70</v>
      </c>
      <c r="B2" s="18" t="s">
        <v>44</v>
      </c>
      <c r="C2" s="2" t="s">
        <v>69</v>
      </c>
      <c r="D2" s="2" t="s">
        <v>68</v>
      </c>
      <c r="E2" s="17" t="s">
        <v>67</v>
      </c>
      <c r="F2" s="16">
        <v>45791</v>
      </c>
      <c r="H2" s="16">
        <v>45819</v>
      </c>
      <c r="I2" s="16">
        <v>45847</v>
      </c>
    </row>
    <row r="3" spans="1:9" x14ac:dyDescent="0.25">
      <c r="A3" s="2" t="s">
        <v>66</v>
      </c>
      <c r="B3" s="2" t="s">
        <v>65</v>
      </c>
      <c r="C3" s="2" t="s">
        <v>64</v>
      </c>
      <c r="D3" s="2" t="s">
        <v>47</v>
      </c>
      <c r="E3" s="17" t="s">
        <v>63</v>
      </c>
      <c r="F3" s="16">
        <v>45770</v>
      </c>
      <c r="G3" s="16">
        <v>45798</v>
      </c>
      <c r="H3" s="16">
        <v>45826</v>
      </c>
      <c r="I3" s="16">
        <v>45854</v>
      </c>
    </row>
    <row r="4" spans="1:9" x14ac:dyDescent="0.25">
      <c r="A4" s="2" t="s">
        <v>62</v>
      </c>
      <c r="B4" s="18" t="s">
        <v>42</v>
      </c>
      <c r="C4" s="2" t="s">
        <v>61</v>
      </c>
      <c r="D4" s="2"/>
      <c r="E4" s="17" t="s">
        <v>60</v>
      </c>
      <c r="F4" s="16">
        <v>45777</v>
      </c>
      <c r="G4" s="16">
        <v>45805</v>
      </c>
      <c r="H4" s="16">
        <v>45833</v>
      </c>
      <c r="I4" s="16">
        <v>45861</v>
      </c>
    </row>
    <row r="5" spans="1:9" x14ac:dyDescent="0.25">
      <c r="A5" s="2" t="s">
        <v>59</v>
      </c>
      <c r="B5" s="2" t="s">
        <v>58</v>
      </c>
      <c r="C5" s="2" t="s">
        <v>57</v>
      </c>
      <c r="D5" s="2"/>
      <c r="E5" s="17" t="s">
        <v>56</v>
      </c>
      <c r="F5" s="16">
        <v>45784</v>
      </c>
      <c r="G5" s="16">
        <v>45812</v>
      </c>
      <c r="H5" s="16">
        <v>45840</v>
      </c>
      <c r="I5" s="16">
        <v>45868</v>
      </c>
    </row>
    <row r="7" spans="1:9" x14ac:dyDescent="0.25">
      <c r="A7" t="s">
        <v>55</v>
      </c>
      <c r="B7" t="s">
        <v>54</v>
      </c>
      <c r="C7" t="s">
        <v>53</v>
      </c>
    </row>
    <row r="8" spans="1:9" x14ac:dyDescent="0.25">
      <c r="B8" s="15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8FA85-C856-4BFE-BE9C-C8C5519A1EC1}">
  <dimension ref="A1:O40"/>
  <sheetViews>
    <sheetView workbookViewId="0">
      <selection activeCell="C1" sqref="C1"/>
    </sheetView>
  </sheetViews>
  <sheetFormatPr defaultRowHeight="15" x14ac:dyDescent="0.25"/>
  <cols>
    <col min="1" max="1" width="20.7109375" customWidth="1"/>
    <col min="2" max="2" width="10" bestFit="1" customWidth="1"/>
    <col min="3" max="7" width="9.42578125" bestFit="1" customWidth="1"/>
    <col min="8" max="8" width="7.85546875" bestFit="1" customWidth="1"/>
    <col min="9" max="9" width="14.7109375" bestFit="1" customWidth="1"/>
  </cols>
  <sheetData>
    <row r="1" spans="1:8" x14ac:dyDescent="0.25">
      <c r="A1" s="21" t="s">
        <v>77</v>
      </c>
      <c r="B1" s="2">
        <v>29800</v>
      </c>
      <c r="C1" s="22" t="s">
        <v>78</v>
      </c>
      <c r="D1" s="2"/>
      <c r="E1" s="2"/>
      <c r="F1" s="2"/>
      <c r="G1" s="2"/>
      <c r="H1" s="2"/>
    </row>
    <row r="2" spans="1:8" x14ac:dyDescent="0.25">
      <c r="A2" s="21" t="s">
        <v>79</v>
      </c>
      <c r="B2" s="23">
        <v>45709</v>
      </c>
      <c r="C2" s="2"/>
      <c r="D2" s="2"/>
      <c r="E2" s="2"/>
      <c r="F2" s="2"/>
      <c r="G2" s="2"/>
      <c r="H2" s="2"/>
    </row>
    <row r="3" spans="1:8" x14ac:dyDescent="0.25">
      <c r="A3" s="21"/>
      <c r="B3" s="2"/>
      <c r="C3" s="2"/>
      <c r="D3" s="2"/>
      <c r="E3" s="2"/>
      <c r="F3" s="2"/>
      <c r="G3" s="2"/>
      <c r="H3" s="2"/>
    </row>
    <row r="4" spans="1:8" x14ac:dyDescent="0.25">
      <c r="A4" s="24" t="s">
        <v>16</v>
      </c>
      <c r="B4" s="4" t="s">
        <v>21</v>
      </c>
      <c r="C4" s="4" t="s">
        <v>38</v>
      </c>
      <c r="D4" s="4" t="s">
        <v>80</v>
      </c>
      <c r="E4" s="7" t="s">
        <v>81</v>
      </c>
      <c r="F4" s="4" t="s">
        <v>20</v>
      </c>
      <c r="G4" s="4" t="s">
        <v>24</v>
      </c>
      <c r="H4" s="4" t="s">
        <v>52</v>
      </c>
    </row>
    <row r="5" spans="1:8" x14ac:dyDescent="0.25">
      <c r="A5" s="21" t="s">
        <v>82</v>
      </c>
      <c r="B5" s="25">
        <v>28.6</v>
      </c>
      <c r="C5" s="25">
        <v>20.010000000000002</v>
      </c>
      <c r="D5" s="25">
        <v>43.8</v>
      </c>
      <c r="E5" s="25">
        <v>16.21</v>
      </c>
      <c r="F5" s="25">
        <v>12.26</v>
      </c>
      <c r="G5" s="25">
        <v>9.19</v>
      </c>
      <c r="H5" s="25">
        <v>22.7</v>
      </c>
    </row>
    <row r="6" spans="1:8" x14ac:dyDescent="0.25">
      <c r="A6" s="21" t="s">
        <v>83</v>
      </c>
      <c r="B6" s="25">
        <v>27</v>
      </c>
      <c r="C6" s="25">
        <v>19</v>
      </c>
      <c r="D6" s="25">
        <v>42</v>
      </c>
      <c r="E6" s="25">
        <v>16</v>
      </c>
      <c r="F6" s="25">
        <v>11.5</v>
      </c>
      <c r="G6" s="25">
        <v>9</v>
      </c>
      <c r="H6" s="25">
        <v>22</v>
      </c>
    </row>
    <row r="7" spans="1:8" x14ac:dyDescent="0.25">
      <c r="A7" s="21" t="s">
        <v>84</v>
      </c>
      <c r="B7" s="25">
        <v>0.37</v>
      </c>
      <c r="C7" s="25">
        <v>0.44</v>
      </c>
      <c r="D7" s="25">
        <v>0.38</v>
      </c>
      <c r="E7" s="25">
        <v>0.28999999999999998</v>
      </c>
      <c r="F7" s="25">
        <v>0.16</v>
      </c>
      <c r="G7" s="25">
        <v>0.4</v>
      </c>
      <c r="H7" s="25">
        <v>0.24</v>
      </c>
    </row>
    <row r="8" spans="1:8" x14ac:dyDescent="0.25">
      <c r="A8" s="21"/>
      <c r="B8" s="23"/>
      <c r="C8" s="23"/>
      <c r="D8" s="23"/>
      <c r="E8" s="23"/>
      <c r="F8" s="23"/>
      <c r="G8" s="23"/>
      <c r="H8" s="23"/>
    </row>
    <row r="9" spans="1:8" x14ac:dyDescent="0.25">
      <c r="A9" s="21" t="s">
        <v>85</v>
      </c>
      <c r="B9" s="26">
        <f t="shared" ref="B9:G9" si="0">1-(B6/B5)</f>
        <v>5.5944055944055937E-2</v>
      </c>
      <c r="C9" s="26">
        <f t="shared" si="0"/>
        <v>5.0474762618690772E-2</v>
      </c>
      <c r="D9" s="26">
        <f t="shared" si="0"/>
        <v>4.1095890410958846E-2</v>
      </c>
      <c r="E9" s="26">
        <f t="shared" si="0"/>
        <v>1.2954966070326979E-2</v>
      </c>
      <c r="F9" s="26">
        <f t="shared" si="0"/>
        <v>6.1990212071778128E-2</v>
      </c>
      <c r="G9" s="26">
        <f t="shared" si="0"/>
        <v>2.0674646354733373E-2</v>
      </c>
      <c r="H9" s="26">
        <f>1-(H6/H5)</f>
        <v>3.0837004405286361E-2</v>
      </c>
    </row>
    <row r="10" spans="1:8" x14ac:dyDescent="0.25">
      <c r="A10" s="21" t="s">
        <v>86</v>
      </c>
      <c r="B10" s="2">
        <f t="shared" ref="B10:H10" si="1">ROUNDDOWN(($B$1)/(B6*100),0)</f>
        <v>11</v>
      </c>
      <c r="C10" s="2">
        <f t="shared" si="1"/>
        <v>15</v>
      </c>
      <c r="D10" s="2">
        <f t="shared" si="1"/>
        <v>7</v>
      </c>
      <c r="E10" s="2">
        <f t="shared" si="1"/>
        <v>18</v>
      </c>
      <c r="F10" s="2">
        <f t="shared" si="1"/>
        <v>25</v>
      </c>
      <c r="G10" s="2">
        <f t="shared" si="1"/>
        <v>33</v>
      </c>
      <c r="H10" s="2">
        <f t="shared" si="1"/>
        <v>13</v>
      </c>
    </row>
    <row r="11" spans="1:8" x14ac:dyDescent="0.25">
      <c r="A11" s="21" t="s">
        <v>87</v>
      </c>
      <c r="B11" s="2">
        <f ca="1">NETWORKDAYS(TODAY(),B2)</f>
        <v>-47</v>
      </c>
      <c r="C11" s="2">
        <f ca="1">NETWORKDAYS(TODAY(),B2)</f>
        <v>-47</v>
      </c>
      <c r="D11" s="2">
        <f ca="1">NETWORKDAYS(TODAY(),B2)</f>
        <v>-47</v>
      </c>
      <c r="E11" s="2">
        <f ca="1">NETWORKDAYS(TODAY(),B2)</f>
        <v>-47</v>
      </c>
      <c r="F11" s="2">
        <f ca="1">NETWORKDAYS(TODAY(),B2)</f>
        <v>-47</v>
      </c>
      <c r="G11" s="2">
        <f ca="1">NETWORKDAYS(TODAY(),B2)</f>
        <v>-47</v>
      </c>
      <c r="H11" s="2">
        <f ca="1">NETWORKDAYS(TODAY(),B2)</f>
        <v>-47</v>
      </c>
    </row>
    <row r="12" spans="1:8" x14ac:dyDescent="0.25">
      <c r="A12" s="21" t="s">
        <v>88</v>
      </c>
      <c r="B12" s="27">
        <f t="shared" ref="B12:G12" si="2">(B7*B10*100)</f>
        <v>407</v>
      </c>
      <c r="C12" s="27">
        <f t="shared" si="2"/>
        <v>660</v>
      </c>
      <c r="D12" s="27">
        <f t="shared" si="2"/>
        <v>266</v>
      </c>
      <c r="E12" s="27">
        <f t="shared" si="2"/>
        <v>522</v>
      </c>
      <c r="F12" s="27">
        <f t="shared" si="2"/>
        <v>400</v>
      </c>
      <c r="G12" s="27">
        <f t="shared" si="2"/>
        <v>1320</v>
      </c>
      <c r="H12" s="27">
        <f>(H7*H10*100)</f>
        <v>312</v>
      </c>
    </row>
    <row r="13" spans="1:8" x14ac:dyDescent="0.25">
      <c r="A13" s="21" t="s">
        <v>89</v>
      </c>
      <c r="B13" s="27">
        <f t="shared" ref="B13:G13" ca="1" si="3">B12/B11</f>
        <v>-8.6595744680851059</v>
      </c>
      <c r="C13" s="27">
        <f t="shared" ca="1" si="3"/>
        <v>-14.042553191489361</v>
      </c>
      <c r="D13" s="27">
        <f t="shared" ca="1" si="3"/>
        <v>-5.6595744680851068</v>
      </c>
      <c r="E13" s="27">
        <f t="shared" ca="1" si="3"/>
        <v>-11.106382978723405</v>
      </c>
      <c r="F13" s="27">
        <f t="shared" ca="1" si="3"/>
        <v>-8.5106382978723403</v>
      </c>
      <c r="G13" s="27">
        <f t="shared" ca="1" si="3"/>
        <v>-28.085106382978722</v>
      </c>
      <c r="H13" s="27">
        <f ca="1">H12/H11</f>
        <v>-6.6382978723404253</v>
      </c>
    </row>
    <row r="14" spans="1:8" x14ac:dyDescent="0.25">
      <c r="A14" s="21" t="s">
        <v>90</v>
      </c>
      <c r="B14" s="2">
        <f t="shared" ref="B14:G14" si="4">B6*B10*100</f>
        <v>29700</v>
      </c>
      <c r="C14" s="2">
        <f t="shared" si="4"/>
        <v>28500</v>
      </c>
      <c r="D14" s="2">
        <f t="shared" si="4"/>
        <v>29400</v>
      </c>
      <c r="E14" s="2">
        <f t="shared" si="4"/>
        <v>28800</v>
      </c>
      <c r="F14" s="2">
        <f t="shared" si="4"/>
        <v>28750</v>
      </c>
      <c r="G14" s="2">
        <f t="shared" si="4"/>
        <v>29700</v>
      </c>
      <c r="H14" s="2">
        <f>H6*H10*100</f>
        <v>28600</v>
      </c>
    </row>
    <row r="15" spans="1:8" x14ac:dyDescent="0.25">
      <c r="A15" s="21" t="s">
        <v>91</v>
      </c>
      <c r="B15" s="26">
        <f t="shared" ref="B15:G15" ca="1" si="5">(B12/B14)*252/B11</f>
        <v>-7.3475177304964542E-2</v>
      </c>
      <c r="C15" s="26">
        <f t="shared" ca="1" si="5"/>
        <v>-0.12416573348264279</v>
      </c>
      <c r="D15" s="26">
        <f t="shared" ca="1" si="5"/>
        <v>-4.851063829787234E-2</v>
      </c>
      <c r="E15" s="26">
        <f t="shared" ca="1" si="5"/>
        <v>-9.7180851063829787E-2</v>
      </c>
      <c r="F15" s="26">
        <f t="shared" ca="1" si="5"/>
        <v>-7.4597594819611479E-2</v>
      </c>
      <c r="G15" s="26">
        <f t="shared" ca="1" si="5"/>
        <v>-0.23829787234042554</v>
      </c>
      <c r="H15" s="26">
        <f ca="1">(H12/H14)*252/H11</f>
        <v>-5.8491295938104454E-2</v>
      </c>
    </row>
    <row r="18" spans="1:12" x14ac:dyDescent="0.25">
      <c r="A18" s="21" t="s">
        <v>77</v>
      </c>
      <c r="B18" s="2">
        <v>55200</v>
      </c>
      <c r="C18" s="7" t="s">
        <v>92</v>
      </c>
      <c r="D18" s="2"/>
      <c r="E18" s="2"/>
      <c r="F18" s="2"/>
      <c r="G18" s="2"/>
    </row>
    <row r="19" spans="1:12" x14ac:dyDescent="0.25">
      <c r="A19" s="21" t="s">
        <v>79</v>
      </c>
      <c r="B19" s="23">
        <v>45576</v>
      </c>
      <c r="C19" s="2"/>
      <c r="D19" s="2"/>
      <c r="E19" s="2"/>
      <c r="F19" s="2"/>
      <c r="G19" s="2"/>
    </row>
    <row r="20" spans="1:12" x14ac:dyDescent="0.25">
      <c r="A20" s="21"/>
      <c r="B20" s="2"/>
      <c r="C20" s="2"/>
      <c r="D20" s="2"/>
      <c r="E20" s="2"/>
      <c r="F20" s="2"/>
      <c r="G20" s="2"/>
    </row>
    <row r="21" spans="1:12" x14ac:dyDescent="0.25">
      <c r="A21" s="24" t="s">
        <v>16</v>
      </c>
      <c r="B21" s="4" t="s">
        <v>21</v>
      </c>
      <c r="C21" s="4" t="s">
        <v>93</v>
      </c>
      <c r="D21" s="4" t="s">
        <v>94</v>
      </c>
      <c r="E21" s="4" t="s">
        <v>95</v>
      </c>
      <c r="F21" s="4" t="s">
        <v>96</v>
      </c>
      <c r="G21" s="4" t="s">
        <v>97</v>
      </c>
    </row>
    <row r="22" spans="1:12" x14ac:dyDescent="0.25">
      <c r="A22" s="21" t="s">
        <v>82</v>
      </c>
      <c r="B22" s="28">
        <v>36.71</v>
      </c>
      <c r="C22" s="28">
        <v>169.95</v>
      </c>
      <c r="D22" s="28">
        <v>175.98</v>
      </c>
      <c r="E22" s="28">
        <v>270.51</v>
      </c>
      <c r="F22" s="28">
        <v>250</v>
      </c>
      <c r="G22" s="28">
        <v>45.61</v>
      </c>
    </row>
    <row r="23" spans="1:12" x14ac:dyDescent="0.25">
      <c r="A23" s="21" t="s">
        <v>83</v>
      </c>
      <c r="B23" s="28">
        <v>40</v>
      </c>
      <c r="C23" s="28">
        <v>182</v>
      </c>
      <c r="D23" s="28">
        <v>190</v>
      </c>
      <c r="E23" s="28">
        <v>280.51</v>
      </c>
      <c r="F23" s="28">
        <v>250</v>
      </c>
      <c r="G23" s="28">
        <v>46</v>
      </c>
    </row>
    <row r="24" spans="1:12" x14ac:dyDescent="0.25">
      <c r="A24" s="21" t="s">
        <v>84</v>
      </c>
      <c r="B24" s="28">
        <v>0.49</v>
      </c>
      <c r="C24" s="28">
        <v>2.15</v>
      </c>
      <c r="D24" s="28">
        <v>2.59</v>
      </c>
      <c r="E24" s="28">
        <v>3.1</v>
      </c>
      <c r="F24" s="28">
        <v>9.25</v>
      </c>
      <c r="G24" s="28">
        <v>0.93</v>
      </c>
    </row>
    <row r="25" spans="1:12" x14ac:dyDescent="0.25">
      <c r="A25" s="21"/>
      <c r="B25" s="23"/>
      <c r="C25" s="23"/>
      <c r="D25" s="23"/>
      <c r="E25" s="23"/>
      <c r="F25" s="23"/>
      <c r="G25" s="23"/>
    </row>
    <row r="26" spans="1:12" x14ac:dyDescent="0.25">
      <c r="A26" s="21" t="s">
        <v>98</v>
      </c>
      <c r="B26" s="26">
        <f t="shared" ref="B26:G26" si="6" xml:space="preserve"> ( B23 - B22 + B24 ) / 100</f>
        <v>3.7799999999999993E-2</v>
      </c>
      <c r="C26" s="26">
        <f t="shared" si="6"/>
        <v>0.14200000000000013</v>
      </c>
      <c r="D26" s="26">
        <f t="shared" si="6"/>
        <v>0.16610000000000011</v>
      </c>
      <c r="E26" s="26">
        <f t="shared" si="6"/>
        <v>0.13100000000000001</v>
      </c>
      <c r="F26" s="26">
        <f t="shared" si="6"/>
        <v>9.2499999999999999E-2</v>
      </c>
      <c r="G26" s="26">
        <f t="shared" si="6"/>
        <v>1.3200000000000007E-2</v>
      </c>
    </row>
    <row r="27" spans="1:12" x14ac:dyDescent="0.25">
      <c r="A27" s="21" t="s">
        <v>86</v>
      </c>
      <c r="B27" s="2">
        <f t="shared" ref="B27:G27" si="7">ROUNDDOWN(($B$18)/(B22*100),0)</f>
        <v>15</v>
      </c>
      <c r="C27" s="2">
        <f t="shared" si="7"/>
        <v>3</v>
      </c>
      <c r="D27" s="2">
        <f t="shared" si="7"/>
        <v>3</v>
      </c>
      <c r="E27" s="2">
        <f t="shared" si="7"/>
        <v>2</v>
      </c>
      <c r="F27" s="2">
        <f t="shared" si="7"/>
        <v>2</v>
      </c>
      <c r="G27" s="2">
        <f t="shared" si="7"/>
        <v>12</v>
      </c>
    </row>
    <row r="28" spans="1:12" x14ac:dyDescent="0.25">
      <c r="A28" s="21" t="s">
        <v>87</v>
      </c>
      <c r="B28" s="2">
        <f ca="1">NETWORKDAYS(TODAY(),B19)</f>
        <v>-142</v>
      </c>
      <c r="C28" s="2">
        <f ca="1">NETWORKDAYS(TODAY(),B19)</f>
        <v>-142</v>
      </c>
      <c r="D28" s="2">
        <f ca="1">NETWORKDAYS(TODAY(),B19)</f>
        <v>-142</v>
      </c>
      <c r="E28" s="2">
        <f ca="1">NETWORKDAYS(TODAY(),B19)</f>
        <v>-142</v>
      </c>
      <c r="F28" s="2">
        <f ca="1">NETWORKDAYS(TODAY(),B19)</f>
        <v>-142</v>
      </c>
      <c r="G28" s="2">
        <f ca="1">NETWORKDAYS(TODAY(),B19)</f>
        <v>-142</v>
      </c>
    </row>
    <row r="29" spans="1:12" x14ac:dyDescent="0.25">
      <c r="A29" s="21" t="s">
        <v>88</v>
      </c>
      <c r="B29" s="29">
        <f t="shared" ref="B29:G29" si="8">(B24*B27*100)</f>
        <v>735</v>
      </c>
      <c r="C29" s="29">
        <f t="shared" si="8"/>
        <v>644.99999999999989</v>
      </c>
      <c r="D29" s="29">
        <f t="shared" si="8"/>
        <v>777</v>
      </c>
      <c r="E29" s="29">
        <f t="shared" si="8"/>
        <v>620</v>
      </c>
      <c r="F29" s="29">
        <f t="shared" si="8"/>
        <v>1850</v>
      </c>
      <c r="G29" s="29">
        <f t="shared" si="8"/>
        <v>1116</v>
      </c>
    </row>
    <row r="30" spans="1:12" x14ac:dyDescent="0.25">
      <c r="A30" s="21" t="s">
        <v>99</v>
      </c>
      <c r="B30" s="29">
        <f t="shared" ref="B30:G30" si="9" xml:space="preserve"> (B23 - B22  + B24) * 100 *B27</f>
        <v>5669.9999999999991</v>
      </c>
      <c r="C30" s="29">
        <f t="shared" si="9"/>
        <v>4260.0000000000036</v>
      </c>
      <c r="D30" s="29">
        <f t="shared" si="9"/>
        <v>4983.0000000000027</v>
      </c>
      <c r="E30" s="29">
        <f t="shared" si="9"/>
        <v>2620</v>
      </c>
      <c r="F30" s="29">
        <f t="shared" si="9"/>
        <v>1850</v>
      </c>
      <c r="G30" s="29">
        <f t="shared" si="9"/>
        <v>1584.0000000000009</v>
      </c>
    </row>
    <row r="31" spans="1:12" x14ac:dyDescent="0.25">
      <c r="A31" s="21" t="s">
        <v>90</v>
      </c>
      <c r="B31" s="2">
        <f t="shared" ref="B31:G31" si="10">B22*B27 *100</f>
        <v>55065</v>
      </c>
      <c r="C31" s="2">
        <f t="shared" si="10"/>
        <v>50985</v>
      </c>
      <c r="D31" s="2">
        <f t="shared" si="10"/>
        <v>52793.999999999993</v>
      </c>
      <c r="E31" s="2">
        <f t="shared" si="10"/>
        <v>54102</v>
      </c>
      <c r="F31" s="2">
        <f t="shared" si="10"/>
        <v>50000</v>
      </c>
      <c r="G31" s="2">
        <f t="shared" si="10"/>
        <v>54731.999999999993</v>
      </c>
    </row>
    <row r="32" spans="1:12" x14ac:dyDescent="0.25">
      <c r="A32" s="21" t="s">
        <v>91</v>
      </c>
      <c r="B32" s="26">
        <f t="shared" ref="B32:G32" ca="1" si="11">(B29/B31)*252/B28</f>
        <v>-2.3687754420831715E-2</v>
      </c>
      <c r="C32" s="26">
        <f t="shared" ca="1" si="11"/>
        <v>-2.2450679363027231E-2</v>
      </c>
      <c r="D32" s="26">
        <f t="shared" ca="1" si="11"/>
        <v>-2.6118524992436724E-2</v>
      </c>
      <c r="E32" s="26">
        <f t="shared" ca="1" si="11"/>
        <v>-2.0337172195867899E-2</v>
      </c>
      <c r="F32" s="26">
        <f t="shared" ca="1" si="11"/>
        <v>-6.5661971830985918E-2</v>
      </c>
      <c r="G32" s="26">
        <f t="shared" ca="1" si="11"/>
        <v>-3.6185541223662965E-2</v>
      </c>
      <c r="L32">
        <v>15</v>
      </c>
    </row>
    <row r="35" spans="1:15" x14ac:dyDescent="0.25">
      <c r="A35" s="11" t="s">
        <v>100</v>
      </c>
      <c r="B35" s="30">
        <f t="shared" ref="B35:G35" si="12">B29+B30</f>
        <v>6404.9999999999991</v>
      </c>
      <c r="C35" s="30">
        <f t="shared" si="12"/>
        <v>4905.0000000000036</v>
      </c>
      <c r="D35" s="30">
        <f t="shared" si="12"/>
        <v>5760.0000000000027</v>
      </c>
      <c r="E35" s="30">
        <f t="shared" si="12"/>
        <v>3240</v>
      </c>
      <c r="F35" s="30">
        <f t="shared" si="12"/>
        <v>3700</v>
      </c>
      <c r="G35" s="30">
        <f t="shared" si="12"/>
        <v>2700.0000000000009</v>
      </c>
    </row>
    <row r="39" spans="1:15" x14ac:dyDescent="0.25">
      <c r="K39" s="12">
        <v>45308</v>
      </c>
      <c r="L39">
        <v>5.8</v>
      </c>
      <c r="M39">
        <f xml:space="preserve"> 580 *15</f>
        <v>8700</v>
      </c>
      <c r="O39">
        <v>34</v>
      </c>
    </row>
    <row r="40" spans="1:15" x14ac:dyDescent="0.25">
      <c r="K40" s="12">
        <v>45646</v>
      </c>
      <c r="L40">
        <v>500</v>
      </c>
    </row>
  </sheetData>
  <conditionalFormatting sqref="B9:H9 B26:G26">
    <cfRule type="cellIs" dxfId="3" priority="4" operator="greaterThan">
      <formula>$J$1</formula>
    </cfRule>
  </conditionalFormatting>
  <conditionalFormatting sqref="B13:H13 B29:G30">
    <cfRule type="cellIs" dxfId="2" priority="1" operator="greaterThan">
      <formula>0</formula>
    </cfRule>
    <cfRule type="cellIs" dxfId="1" priority="2" operator="lessThan">
      <formula>0</formula>
    </cfRule>
    <cfRule type="cellIs" dxfId="0" priority="3" operator="greaterThan">
      <formula>73.75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182C-627B-4159-8275-07F3766AAF1A}">
  <dimension ref="A1:I14"/>
  <sheetViews>
    <sheetView workbookViewId="0">
      <selection sqref="A1:XFD1048576"/>
    </sheetView>
  </sheetViews>
  <sheetFormatPr defaultRowHeight="15" x14ac:dyDescent="0.25"/>
  <cols>
    <col min="1" max="1" width="6.140625" customWidth="1"/>
    <col min="2" max="2" width="5.85546875" customWidth="1"/>
    <col min="3" max="3" width="5.28515625" customWidth="1"/>
    <col min="4" max="4" width="7.5703125" customWidth="1"/>
    <col min="5" max="5" width="8.7109375" customWidth="1"/>
    <col min="6" max="7" width="6" bestFit="1" customWidth="1"/>
    <col min="8" max="8" width="5" bestFit="1" customWidth="1"/>
    <col min="9" max="9" width="10.5703125" bestFit="1" customWidth="1"/>
  </cols>
  <sheetData>
    <row r="1" spans="1:9" x14ac:dyDescent="0.25">
      <c r="A1" s="31" t="s">
        <v>101</v>
      </c>
      <c r="B1" s="31" t="s">
        <v>62</v>
      </c>
      <c r="C1" s="31" t="s">
        <v>102</v>
      </c>
      <c r="D1" s="31" t="s">
        <v>103</v>
      </c>
      <c r="E1" s="2"/>
      <c r="F1" s="31" t="s">
        <v>101</v>
      </c>
      <c r="G1" s="31" t="s">
        <v>62</v>
      </c>
      <c r="H1" s="31" t="s">
        <v>102</v>
      </c>
      <c r="I1" s="31" t="s">
        <v>103</v>
      </c>
    </row>
    <row r="2" spans="1:9" x14ac:dyDescent="0.25">
      <c r="A2" s="2" t="s">
        <v>104</v>
      </c>
      <c r="B2" s="2">
        <v>4.3899999999999997</v>
      </c>
      <c r="C2" s="2">
        <v>500</v>
      </c>
      <c r="D2" s="2" t="s">
        <v>105</v>
      </c>
      <c r="E2" s="2"/>
      <c r="F2" s="1" t="s">
        <v>42</v>
      </c>
      <c r="G2" s="1">
        <v>11.55</v>
      </c>
      <c r="H2" s="1">
        <v>2340</v>
      </c>
      <c r="I2" s="1" t="s">
        <v>106</v>
      </c>
    </row>
    <row r="3" spans="1:9" x14ac:dyDescent="0.25">
      <c r="A3" s="2" t="s">
        <v>107</v>
      </c>
      <c r="B3" s="2">
        <v>5.04</v>
      </c>
      <c r="C3" s="2">
        <v>18</v>
      </c>
      <c r="D3" s="2" t="s">
        <v>105</v>
      </c>
      <c r="E3" s="2"/>
      <c r="F3" s="1" t="s">
        <v>42</v>
      </c>
      <c r="G3" s="1">
        <v>17.559999999999999</v>
      </c>
      <c r="H3" s="1">
        <v>4000</v>
      </c>
      <c r="I3" s="1" t="s">
        <v>108</v>
      </c>
    </row>
    <row r="4" spans="1:9" x14ac:dyDescent="0.25">
      <c r="A4" s="2" t="s">
        <v>109</v>
      </c>
      <c r="B4" s="2">
        <v>12.48</v>
      </c>
      <c r="C4" s="2">
        <v>300</v>
      </c>
      <c r="D4" s="2" t="s">
        <v>105</v>
      </c>
      <c r="E4" s="2"/>
      <c r="F4" s="1" t="s">
        <v>42</v>
      </c>
      <c r="G4" s="1">
        <v>13.27</v>
      </c>
      <c r="H4" s="1">
        <v>83</v>
      </c>
      <c r="I4" s="1" t="s">
        <v>110</v>
      </c>
    </row>
    <row r="5" spans="1:9" x14ac:dyDescent="0.25">
      <c r="A5" s="2" t="s">
        <v>111</v>
      </c>
      <c r="B5" s="2">
        <v>12.76</v>
      </c>
      <c r="C5" s="2">
        <v>279</v>
      </c>
      <c r="D5" s="2" t="s">
        <v>112</v>
      </c>
      <c r="E5" s="2"/>
      <c r="F5" s="9" t="s">
        <v>43</v>
      </c>
      <c r="G5" s="9">
        <v>25.05</v>
      </c>
      <c r="H5" s="9">
        <v>1000</v>
      </c>
      <c r="I5" s="9" t="s">
        <v>106</v>
      </c>
    </row>
    <row r="6" spans="1:9" x14ac:dyDescent="0.25">
      <c r="A6" s="2" t="s">
        <v>46</v>
      </c>
      <c r="B6" s="2">
        <v>25.13</v>
      </c>
      <c r="C6" s="2">
        <v>100</v>
      </c>
      <c r="D6" s="2" t="s">
        <v>106</v>
      </c>
      <c r="E6" s="2"/>
      <c r="F6" s="9" t="s">
        <v>43</v>
      </c>
      <c r="G6" s="9">
        <v>28.34</v>
      </c>
      <c r="H6" s="9">
        <v>3078</v>
      </c>
      <c r="I6" s="9" t="s">
        <v>108</v>
      </c>
    </row>
    <row r="7" spans="1:9" x14ac:dyDescent="0.25">
      <c r="A7" s="2" t="s">
        <v>20</v>
      </c>
      <c r="B7" s="2">
        <v>10.51</v>
      </c>
      <c r="C7" s="2">
        <v>925</v>
      </c>
      <c r="D7" s="2" t="s">
        <v>105</v>
      </c>
      <c r="E7" s="2"/>
      <c r="F7" s="9" t="s">
        <v>43</v>
      </c>
      <c r="G7" s="9">
        <v>28.08</v>
      </c>
      <c r="H7" s="9">
        <v>35</v>
      </c>
      <c r="I7" s="9" t="s">
        <v>113</v>
      </c>
    </row>
    <row r="8" spans="1:9" x14ac:dyDescent="0.25">
      <c r="A8" s="2" t="s">
        <v>81</v>
      </c>
      <c r="B8" s="2">
        <v>16.16</v>
      </c>
      <c r="C8" s="2">
        <v>2000</v>
      </c>
      <c r="D8" s="2" t="s">
        <v>105</v>
      </c>
      <c r="E8" s="2"/>
      <c r="F8" s="1" t="s">
        <v>114</v>
      </c>
      <c r="G8" s="1">
        <v>2.15</v>
      </c>
      <c r="H8" s="1">
        <v>1000</v>
      </c>
      <c r="I8" s="1" t="s">
        <v>108</v>
      </c>
    </row>
    <row r="9" spans="1:9" x14ac:dyDescent="0.25">
      <c r="A9" s="2" t="s">
        <v>21</v>
      </c>
      <c r="B9" s="2">
        <v>34.33</v>
      </c>
      <c r="C9" s="2">
        <v>4500</v>
      </c>
      <c r="D9" s="2" t="s">
        <v>108</v>
      </c>
      <c r="E9" s="2"/>
      <c r="F9" s="1" t="s">
        <v>114</v>
      </c>
      <c r="G9" s="1">
        <v>2.15</v>
      </c>
      <c r="H9" s="1">
        <v>1400</v>
      </c>
      <c r="I9" s="1" t="s">
        <v>112</v>
      </c>
    </row>
    <row r="10" spans="1:9" x14ac:dyDescent="0.25">
      <c r="A10" s="2" t="s">
        <v>44</v>
      </c>
      <c r="B10" s="2">
        <v>11.62</v>
      </c>
      <c r="C10" s="2">
        <v>313</v>
      </c>
      <c r="D10" s="2" t="s">
        <v>108</v>
      </c>
      <c r="E10" s="2"/>
      <c r="F10" s="9" t="s">
        <v>18</v>
      </c>
      <c r="G10" s="9">
        <v>12.22</v>
      </c>
      <c r="H10" s="9">
        <v>300</v>
      </c>
      <c r="I10" s="9" t="s">
        <v>106</v>
      </c>
    </row>
    <row r="11" spans="1:9" x14ac:dyDescent="0.25">
      <c r="A11" s="2" t="s">
        <v>44</v>
      </c>
      <c r="B11" s="2">
        <v>11.62</v>
      </c>
      <c r="C11" s="2">
        <v>25</v>
      </c>
      <c r="D11" s="2" t="s">
        <v>112</v>
      </c>
      <c r="E11" s="2"/>
      <c r="F11" s="9" t="s">
        <v>18</v>
      </c>
      <c r="G11" s="9">
        <v>11.91</v>
      </c>
      <c r="H11" s="9">
        <v>1000</v>
      </c>
      <c r="I11" s="9" t="s">
        <v>108</v>
      </c>
    </row>
    <row r="12" spans="1:9" x14ac:dyDescent="0.25">
      <c r="A12" s="2" t="s">
        <v>41</v>
      </c>
      <c r="B12" s="2">
        <v>2.25</v>
      </c>
      <c r="C12" s="2">
        <v>8361</v>
      </c>
      <c r="D12" s="2" t="s">
        <v>108</v>
      </c>
      <c r="E12" s="2"/>
      <c r="F12" s="1" t="s">
        <v>80</v>
      </c>
      <c r="G12" s="1">
        <v>39.14</v>
      </c>
      <c r="H12" s="1">
        <v>1557</v>
      </c>
      <c r="I12" s="1" t="s">
        <v>105</v>
      </c>
    </row>
    <row r="13" spans="1:9" x14ac:dyDescent="0.25">
      <c r="A13" s="2" t="s">
        <v>41</v>
      </c>
      <c r="B13" s="2">
        <v>8.43</v>
      </c>
      <c r="C13" s="2">
        <v>178</v>
      </c>
      <c r="D13" s="2" t="s">
        <v>112</v>
      </c>
      <c r="E13" s="2"/>
      <c r="F13" s="1" t="s">
        <v>80</v>
      </c>
      <c r="G13" s="1">
        <v>39.03</v>
      </c>
      <c r="H13" s="1">
        <v>4</v>
      </c>
      <c r="I13" s="1" t="s">
        <v>106</v>
      </c>
    </row>
    <row r="14" spans="1:9" x14ac:dyDescent="0.25">
      <c r="A14" s="2" t="s">
        <v>45</v>
      </c>
      <c r="B14" s="2">
        <v>13.58</v>
      </c>
      <c r="C14" s="2">
        <v>711</v>
      </c>
      <c r="D14" s="2" t="s">
        <v>108</v>
      </c>
      <c r="E14" s="2"/>
      <c r="F14" s="1" t="s">
        <v>80</v>
      </c>
      <c r="G14" s="1">
        <v>39.03</v>
      </c>
      <c r="H14" s="1">
        <v>4</v>
      </c>
      <c r="I14" s="1" t="s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0C38A-4134-495D-8D13-D6CA75E2F1D3}">
  <dimension ref="A1:Y25"/>
  <sheetViews>
    <sheetView tabSelected="1" workbookViewId="0">
      <selection sqref="A1:XFD1048576"/>
    </sheetView>
  </sheetViews>
  <sheetFormatPr defaultRowHeight="15" x14ac:dyDescent="0.25"/>
  <cols>
    <col min="1" max="1" width="6" customWidth="1"/>
    <col min="2" max="2" width="7" customWidth="1"/>
    <col min="3" max="3" width="7" bestFit="1" customWidth="1"/>
    <col min="4" max="4" width="4.85546875" customWidth="1"/>
    <col min="5" max="5" width="5" customWidth="1"/>
    <col min="6" max="6" width="6.28515625" bestFit="1" customWidth="1"/>
    <col min="7" max="7" width="5.7109375" customWidth="1"/>
    <col min="8" max="8" width="7" bestFit="1" customWidth="1"/>
    <col min="9" max="9" width="5.140625" customWidth="1"/>
    <col min="10" max="10" width="6.28515625" bestFit="1" customWidth="1"/>
    <col min="11" max="11" width="6" bestFit="1" customWidth="1"/>
    <col min="12" max="12" width="7" bestFit="1" customWidth="1"/>
    <col min="13" max="13" width="5" customWidth="1"/>
    <col min="14" max="14" width="6.28515625" bestFit="1" customWidth="1"/>
    <col min="15" max="15" width="6" bestFit="1" customWidth="1"/>
    <col min="16" max="16" width="7" bestFit="1" customWidth="1"/>
    <col min="17" max="17" width="5.28515625" customWidth="1"/>
    <col min="18" max="18" width="6.28515625" bestFit="1" customWidth="1"/>
    <col min="19" max="19" width="6" bestFit="1" customWidth="1"/>
    <col min="20" max="20" width="7" bestFit="1" customWidth="1"/>
    <col min="21" max="21" width="4.42578125" customWidth="1"/>
    <col min="22" max="22" width="6.28515625" bestFit="1" customWidth="1"/>
    <col min="23" max="23" width="6.85546875" bestFit="1" customWidth="1"/>
    <col min="24" max="24" width="7" bestFit="1" customWidth="1"/>
  </cols>
  <sheetData>
    <row r="1" spans="1:24" x14ac:dyDescent="0.25">
      <c r="A1" s="21" t="s">
        <v>19</v>
      </c>
      <c r="B1" s="2"/>
      <c r="C1" s="2"/>
      <c r="F1" s="21" t="s">
        <v>17</v>
      </c>
      <c r="G1" s="2"/>
      <c r="H1" s="2"/>
      <c r="J1" s="21" t="s">
        <v>115</v>
      </c>
      <c r="K1" s="2"/>
      <c r="L1" s="2"/>
      <c r="N1" s="21" t="s">
        <v>116</v>
      </c>
      <c r="O1" s="2"/>
      <c r="P1" s="2"/>
      <c r="R1" s="21" t="s">
        <v>117</v>
      </c>
      <c r="S1" s="2"/>
      <c r="T1" s="2"/>
      <c r="V1" s="21" t="s">
        <v>118</v>
      </c>
      <c r="W1" s="2"/>
      <c r="X1" s="2"/>
    </row>
    <row r="2" spans="1:24" ht="21.75" customHeight="1" x14ac:dyDescent="0.25">
      <c r="A2" s="32" t="s">
        <v>119</v>
      </c>
      <c r="B2" s="32" t="s">
        <v>120</v>
      </c>
      <c r="C2" s="32" t="s">
        <v>121</v>
      </c>
      <c r="D2" s="33"/>
      <c r="F2" s="32" t="s">
        <v>119</v>
      </c>
      <c r="G2" s="32" t="s">
        <v>120</v>
      </c>
      <c r="H2" s="32" t="s">
        <v>122</v>
      </c>
      <c r="J2" s="32" t="s">
        <v>119</v>
      </c>
      <c r="K2" s="32" t="s">
        <v>120</v>
      </c>
      <c r="L2" s="32" t="s">
        <v>122</v>
      </c>
      <c r="N2" s="32" t="s">
        <v>119</v>
      </c>
      <c r="O2" s="32" t="s">
        <v>120</v>
      </c>
      <c r="P2" s="32" t="s">
        <v>122</v>
      </c>
      <c r="R2" s="32" t="s">
        <v>119</v>
      </c>
      <c r="S2" s="32" t="s">
        <v>120</v>
      </c>
      <c r="T2" s="32" t="s">
        <v>122</v>
      </c>
      <c r="V2" s="32" t="s">
        <v>119</v>
      </c>
      <c r="W2" s="32" t="s">
        <v>120</v>
      </c>
      <c r="X2" s="32" t="s">
        <v>122</v>
      </c>
    </row>
    <row r="3" spans="1:24" x14ac:dyDescent="0.25">
      <c r="A3" s="34" t="s">
        <v>21</v>
      </c>
      <c r="B3" s="35">
        <v>4500</v>
      </c>
      <c r="C3" s="36">
        <v>34.33</v>
      </c>
      <c r="F3" s="1"/>
      <c r="G3" s="1"/>
      <c r="H3" s="1"/>
      <c r="J3" s="34" t="s">
        <v>21</v>
      </c>
      <c r="K3" s="35">
        <v>1000</v>
      </c>
      <c r="L3" s="36">
        <v>24.47</v>
      </c>
      <c r="N3" s="2"/>
      <c r="O3" s="2"/>
      <c r="P3" s="2"/>
      <c r="R3" s="2"/>
      <c r="S3" s="2"/>
      <c r="T3" s="2"/>
      <c r="V3" s="2"/>
      <c r="W3" s="2"/>
      <c r="X3" s="2"/>
    </row>
    <row r="4" spans="1:24" x14ac:dyDescent="0.25">
      <c r="A4" s="34" t="s">
        <v>80</v>
      </c>
      <c r="B4" s="34">
        <v>4</v>
      </c>
      <c r="C4" s="36">
        <v>39.03</v>
      </c>
      <c r="F4" s="34" t="s">
        <v>80</v>
      </c>
      <c r="G4" s="34">
        <v>4</v>
      </c>
      <c r="H4" s="36">
        <v>37.6</v>
      </c>
      <c r="J4" s="34" t="s">
        <v>80</v>
      </c>
      <c r="K4" s="34">
        <v>1557</v>
      </c>
      <c r="L4" s="36">
        <v>39.14</v>
      </c>
      <c r="N4" s="2"/>
      <c r="O4" s="2"/>
      <c r="P4" s="2"/>
      <c r="R4" s="2"/>
      <c r="S4" s="2"/>
      <c r="T4" s="2"/>
      <c r="V4" s="2"/>
      <c r="W4" s="2"/>
      <c r="X4" s="2"/>
    </row>
    <row r="5" spans="1:24" x14ac:dyDescent="0.25">
      <c r="A5" s="34" t="s">
        <v>18</v>
      </c>
      <c r="B5" s="35">
        <v>1000</v>
      </c>
      <c r="C5" s="36">
        <v>11.91</v>
      </c>
      <c r="F5" s="34" t="s">
        <v>18</v>
      </c>
      <c r="G5" s="35">
        <v>1000</v>
      </c>
      <c r="H5" s="36">
        <v>11.91</v>
      </c>
      <c r="J5" s="2"/>
      <c r="K5" s="2"/>
      <c r="L5" s="2"/>
      <c r="N5" s="2"/>
      <c r="O5" s="2"/>
      <c r="P5" s="2"/>
      <c r="R5" s="2"/>
      <c r="S5" s="2"/>
      <c r="T5" s="2"/>
      <c r="V5" s="2"/>
      <c r="W5" s="2"/>
      <c r="X5" s="2"/>
    </row>
    <row r="6" spans="1:24" x14ac:dyDescent="0.25">
      <c r="A6" s="34" t="s">
        <v>43</v>
      </c>
      <c r="B6" s="35">
        <v>3078</v>
      </c>
      <c r="C6" s="36">
        <v>28.34</v>
      </c>
      <c r="F6" s="34" t="s">
        <v>43</v>
      </c>
      <c r="G6" s="35">
        <v>1000</v>
      </c>
      <c r="H6" s="36">
        <v>25.05</v>
      </c>
      <c r="J6" s="2"/>
      <c r="K6" s="2"/>
      <c r="L6" s="2"/>
      <c r="N6" s="2"/>
      <c r="O6" s="2"/>
      <c r="P6" s="2"/>
      <c r="R6" s="34" t="s">
        <v>43</v>
      </c>
      <c r="S6" s="35">
        <v>35</v>
      </c>
      <c r="T6" s="36">
        <v>26.85</v>
      </c>
      <c r="V6" s="2"/>
      <c r="W6" s="2"/>
      <c r="X6" s="2"/>
    </row>
    <row r="7" spans="1:24" x14ac:dyDescent="0.25">
      <c r="A7" s="34" t="s">
        <v>42</v>
      </c>
      <c r="B7" s="35">
        <v>4000</v>
      </c>
      <c r="C7" s="36">
        <v>17.559999999999999</v>
      </c>
      <c r="F7" s="34" t="s">
        <v>42</v>
      </c>
      <c r="G7" s="35">
        <v>2340</v>
      </c>
      <c r="H7" s="36">
        <v>11.55</v>
      </c>
      <c r="J7" s="2"/>
      <c r="K7" s="2"/>
      <c r="L7" s="2"/>
      <c r="N7" s="2"/>
      <c r="O7" s="2"/>
      <c r="P7" s="2"/>
      <c r="R7" s="2"/>
      <c r="S7" s="2"/>
      <c r="T7" s="2"/>
      <c r="V7" s="34" t="s">
        <v>42</v>
      </c>
      <c r="W7" s="35">
        <v>83</v>
      </c>
      <c r="X7" s="36">
        <v>13.27</v>
      </c>
    </row>
    <row r="8" spans="1:24" x14ac:dyDescent="0.25">
      <c r="A8" s="37" t="s">
        <v>41</v>
      </c>
      <c r="B8" s="38">
        <v>8361</v>
      </c>
      <c r="C8" s="39">
        <v>2.25</v>
      </c>
      <c r="D8" s="40"/>
      <c r="F8" s="2"/>
      <c r="G8" s="2"/>
      <c r="H8" s="2"/>
      <c r="J8" s="41" t="s">
        <v>104</v>
      </c>
      <c r="K8" s="41">
        <v>500</v>
      </c>
      <c r="L8" s="41">
        <v>4.3899999999999997</v>
      </c>
      <c r="N8" s="37" t="s">
        <v>41</v>
      </c>
      <c r="O8" s="38">
        <v>178</v>
      </c>
      <c r="P8" s="39">
        <v>8.43</v>
      </c>
      <c r="R8" s="2"/>
      <c r="S8" s="2"/>
      <c r="T8" s="2"/>
      <c r="V8" s="2"/>
      <c r="W8" s="2"/>
      <c r="X8" s="2"/>
    </row>
    <row r="9" spans="1:24" x14ac:dyDescent="0.25">
      <c r="A9" s="34" t="s">
        <v>46</v>
      </c>
      <c r="B9" s="34">
        <v>28</v>
      </c>
      <c r="C9" s="36">
        <v>21.06</v>
      </c>
      <c r="D9" s="40"/>
      <c r="F9" s="34" t="s">
        <v>46</v>
      </c>
      <c r="G9" s="34">
        <v>100</v>
      </c>
      <c r="H9" s="36">
        <v>24.87</v>
      </c>
      <c r="J9" s="41" t="s">
        <v>109</v>
      </c>
      <c r="K9" s="41">
        <v>300</v>
      </c>
      <c r="L9" s="41">
        <v>12.48</v>
      </c>
      <c r="N9" s="42" t="s">
        <v>114</v>
      </c>
      <c r="O9" s="43">
        <v>1400</v>
      </c>
      <c r="P9" s="44">
        <v>2.15</v>
      </c>
      <c r="R9" s="2"/>
      <c r="S9" s="2"/>
      <c r="T9" s="2"/>
      <c r="V9" s="2"/>
      <c r="W9" s="2"/>
      <c r="X9" s="2"/>
    </row>
    <row r="10" spans="1:24" x14ac:dyDescent="0.25">
      <c r="A10" s="42" t="s">
        <v>114</v>
      </c>
      <c r="B10" s="43">
        <v>1000</v>
      </c>
      <c r="C10" s="44">
        <v>2.15</v>
      </c>
      <c r="D10" s="45"/>
      <c r="F10" s="2"/>
      <c r="G10" s="2"/>
      <c r="H10" s="2"/>
      <c r="J10" s="2" t="s">
        <v>107</v>
      </c>
      <c r="K10" s="2">
        <v>18</v>
      </c>
      <c r="L10" s="2">
        <v>5.05</v>
      </c>
      <c r="N10" s="2"/>
      <c r="O10" s="2"/>
      <c r="P10" s="2"/>
      <c r="R10" s="2"/>
      <c r="S10" s="2"/>
      <c r="T10" s="2"/>
      <c r="V10" s="2"/>
      <c r="W10" s="2"/>
      <c r="X10" s="2"/>
    </row>
    <row r="11" spans="1:24" x14ac:dyDescent="0.25">
      <c r="A11" s="37" t="s">
        <v>44</v>
      </c>
      <c r="B11" s="37">
        <v>313</v>
      </c>
      <c r="C11" s="39">
        <v>11.62</v>
      </c>
      <c r="D11" s="40"/>
      <c r="F11" s="2"/>
      <c r="G11" s="2"/>
      <c r="H11" s="2"/>
      <c r="J11" s="2" t="s">
        <v>20</v>
      </c>
      <c r="K11" s="2">
        <v>925</v>
      </c>
      <c r="L11" s="2">
        <v>10.51</v>
      </c>
      <c r="N11" s="37" t="s">
        <v>44</v>
      </c>
      <c r="O11" s="37">
        <v>25</v>
      </c>
      <c r="P11" s="39">
        <v>11.62</v>
      </c>
      <c r="R11" s="2"/>
      <c r="S11" s="2"/>
      <c r="T11" s="2"/>
      <c r="V11" s="2"/>
      <c r="W11" s="2"/>
      <c r="X11" s="2"/>
    </row>
    <row r="12" spans="1:24" x14ac:dyDescent="0.25">
      <c r="A12" s="37" t="s">
        <v>45</v>
      </c>
      <c r="B12" s="37">
        <v>711</v>
      </c>
      <c r="C12" s="39">
        <v>13.58</v>
      </c>
      <c r="D12" s="40"/>
      <c r="F12" s="2"/>
      <c r="G12" s="2"/>
      <c r="H12" s="2"/>
      <c r="J12" s="46" t="s">
        <v>81</v>
      </c>
      <c r="K12" s="46">
        <v>2000</v>
      </c>
      <c r="L12" s="46">
        <v>16.16</v>
      </c>
      <c r="N12" s="2"/>
      <c r="O12" s="2"/>
      <c r="P12" s="2"/>
      <c r="R12" s="2"/>
      <c r="S12" s="2"/>
      <c r="T12" s="2"/>
      <c r="V12" s="2"/>
      <c r="W12" s="2"/>
      <c r="X12" s="2"/>
    </row>
    <row r="14" spans="1:24" x14ac:dyDescent="0.25">
      <c r="A14" t="s">
        <v>18</v>
      </c>
      <c r="B14" s="12">
        <v>45721</v>
      </c>
    </row>
    <row r="15" spans="1:24" x14ac:dyDescent="0.25">
      <c r="A15" t="s">
        <v>114</v>
      </c>
      <c r="B15" s="12">
        <v>45720</v>
      </c>
    </row>
    <row r="16" spans="1:24" x14ac:dyDescent="0.25">
      <c r="A16" t="s">
        <v>104</v>
      </c>
      <c r="B16" s="12">
        <v>45733</v>
      </c>
    </row>
    <row r="18" spans="1:25" x14ac:dyDescent="0.25">
      <c r="A18" t="s">
        <v>81</v>
      </c>
      <c r="B18" s="12">
        <v>45775</v>
      </c>
    </row>
    <row r="19" spans="1:25" x14ac:dyDescent="0.25">
      <c r="A19" t="s">
        <v>20</v>
      </c>
      <c r="B19" s="12">
        <v>45776</v>
      </c>
    </row>
    <row r="20" spans="1:25" x14ac:dyDescent="0.25">
      <c r="A20" t="s">
        <v>107</v>
      </c>
      <c r="B20" s="12">
        <v>45782</v>
      </c>
    </row>
    <row r="21" spans="1:25" x14ac:dyDescent="0.25">
      <c r="A21" t="s">
        <v>109</v>
      </c>
      <c r="B21" s="12">
        <v>45784</v>
      </c>
    </row>
    <row r="23" spans="1:25" x14ac:dyDescent="0.25">
      <c r="A23" s="34" t="s">
        <v>42</v>
      </c>
      <c r="B23" s="35">
        <v>4000</v>
      </c>
      <c r="C23">
        <v>0.59889999999999999</v>
      </c>
      <c r="D23">
        <f>B23*C23</f>
        <v>2395.6</v>
      </c>
      <c r="F23" s="34" t="s">
        <v>42</v>
      </c>
      <c r="G23" s="35">
        <v>2340</v>
      </c>
      <c r="H23">
        <v>0.59889999999999999</v>
      </c>
      <c r="I23" s="47">
        <f>G23*H23</f>
        <v>1401.4259999999999</v>
      </c>
      <c r="V23" s="34" t="s">
        <v>42</v>
      </c>
      <c r="W23" s="35">
        <v>83</v>
      </c>
      <c r="X23">
        <v>0.59889999999999999</v>
      </c>
      <c r="Y23">
        <f>W23*X23</f>
        <v>49.7087</v>
      </c>
    </row>
    <row r="24" spans="1:25" x14ac:dyDescent="0.25">
      <c r="A24" s="37" t="s">
        <v>41</v>
      </c>
      <c r="B24" s="38">
        <v>8361</v>
      </c>
      <c r="C24">
        <v>0.46529999999999999</v>
      </c>
      <c r="D24">
        <f>B24*C24</f>
        <v>3890.3732999999997</v>
      </c>
    </row>
    <row r="25" spans="1:25" x14ac:dyDescent="0.25">
      <c r="D25" s="47">
        <f>SUM(D23:D24)</f>
        <v>6285.9732999999997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Option</vt:lpstr>
      <vt:lpstr>Dividend</vt:lpstr>
      <vt:lpstr>Stock</vt:lpstr>
      <vt:lpstr>YieldMax</vt:lpstr>
      <vt:lpstr>OptionComparer</vt:lpstr>
      <vt:lpstr>Holding</vt:lpstr>
      <vt:lpstr>HoldDetails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</dc:creator>
  <cp:lastModifiedBy>Venkatesh Gandhi</cp:lastModifiedBy>
  <dcterms:created xsi:type="dcterms:W3CDTF">2025-04-21T06:48:07Z</dcterms:created>
  <dcterms:modified xsi:type="dcterms:W3CDTF">2025-04-28T19:21:58Z</dcterms:modified>
</cp:coreProperties>
</file>