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ck\stk\"/>
    </mc:Choice>
  </mc:AlternateContent>
  <xr:revisionPtr revIDLastSave="0" documentId="13_ncr:1_{6DFA5466-81CA-4252-9956-04B719FC6FE3}" xr6:coauthVersionLast="47" xr6:coauthVersionMax="47" xr10:uidLastSave="{00000000-0000-0000-0000-000000000000}"/>
  <bookViews>
    <workbookView xWindow="2490" yWindow="1965" windowWidth="21600" windowHeight="14955" activeTab="1" xr2:uid="{BEB3547C-3621-4E8A-A460-3BEF7BC1EF16}"/>
  </bookViews>
  <sheets>
    <sheet name="YieldMax" sheetId="7" r:id="rId1"/>
    <sheet name="OptionCalComparer" sheetId="6" r:id="rId2"/>
    <sheet name="OptionCalComparer_Bkup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6" l="1"/>
  <c r="H10" i="6"/>
  <c r="H14" i="6" s="1"/>
  <c r="H9" i="6"/>
  <c r="G10" i="6"/>
  <c r="F10" i="6"/>
  <c r="E10" i="6"/>
  <c r="D10" i="6"/>
  <c r="C10" i="6"/>
  <c r="B10" i="6"/>
  <c r="B12" i="6" s="1"/>
  <c r="M39" i="8"/>
  <c r="C30" i="8"/>
  <c r="C29" i="8"/>
  <c r="G28" i="8"/>
  <c r="F28" i="8"/>
  <c r="E28" i="8"/>
  <c r="D28" i="8"/>
  <c r="C28" i="8"/>
  <c r="B28" i="8"/>
  <c r="G27" i="8"/>
  <c r="G30" i="8" s="1"/>
  <c r="F27" i="8"/>
  <c r="F29" i="8" s="1"/>
  <c r="E27" i="8"/>
  <c r="E29" i="8" s="1"/>
  <c r="D27" i="8"/>
  <c r="D31" i="8" s="1"/>
  <c r="C27" i="8"/>
  <c r="C31" i="8" s="1"/>
  <c r="B27" i="8"/>
  <c r="B30" i="8" s="1"/>
  <c r="G26" i="8"/>
  <c r="F26" i="8"/>
  <c r="E26" i="8"/>
  <c r="D26" i="8"/>
  <c r="C26" i="8"/>
  <c r="B26" i="8"/>
  <c r="E12" i="8"/>
  <c r="C12" i="8"/>
  <c r="G11" i="8"/>
  <c r="F11" i="8"/>
  <c r="E11" i="8"/>
  <c r="E13" i="8" s="1"/>
  <c r="D11" i="8"/>
  <c r="C11" i="8"/>
  <c r="B11" i="8"/>
  <c r="G10" i="8"/>
  <c r="G14" i="8" s="1"/>
  <c r="F10" i="8"/>
  <c r="F14" i="8" s="1"/>
  <c r="E10" i="8"/>
  <c r="E14" i="8" s="1"/>
  <c r="D10" i="8"/>
  <c r="D14" i="8" s="1"/>
  <c r="C10" i="8"/>
  <c r="C14" i="8" s="1"/>
  <c r="B10" i="8"/>
  <c r="B12" i="8" s="1"/>
  <c r="G9" i="8"/>
  <c r="F9" i="8"/>
  <c r="E9" i="8"/>
  <c r="D9" i="8"/>
  <c r="C9" i="8"/>
  <c r="B9" i="8"/>
  <c r="M39" i="6"/>
  <c r="G27" i="6"/>
  <c r="G30" i="6" s="1"/>
  <c r="F27" i="6"/>
  <c r="F31" i="6" s="1"/>
  <c r="E27" i="6"/>
  <c r="E31" i="6" s="1"/>
  <c r="D27" i="6"/>
  <c r="D29" i="6" s="1"/>
  <c r="C27" i="6"/>
  <c r="C31" i="6" s="1"/>
  <c r="B27" i="6"/>
  <c r="B31" i="6" s="1"/>
  <c r="G26" i="6"/>
  <c r="F26" i="6"/>
  <c r="E26" i="6"/>
  <c r="D26" i="6"/>
  <c r="C26" i="6"/>
  <c r="B26" i="6"/>
  <c r="G28" i="6"/>
  <c r="F28" i="6"/>
  <c r="E28" i="6"/>
  <c r="D28" i="6"/>
  <c r="C28" i="6"/>
  <c r="B28" i="6"/>
  <c r="G11" i="6"/>
  <c r="F11" i="6"/>
  <c r="E11" i="6"/>
  <c r="D11" i="6"/>
  <c r="C11" i="6"/>
  <c r="B11" i="6"/>
  <c r="G14" i="6"/>
  <c r="G9" i="6"/>
  <c r="F14" i="6"/>
  <c r="F9" i="6"/>
  <c r="E14" i="6"/>
  <c r="E9" i="6"/>
  <c r="D14" i="6"/>
  <c r="C14" i="6"/>
  <c r="D9" i="6"/>
  <c r="C9" i="6"/>
  <c r="B9" i="6"/>
  <c r="H12" i="6" l="1"/>
  <c r="E15" i="8"/>
  <c r="C13" i="8"/>
  <c r="C32" i="8"/>
  <c r="B13" i="8"/>
  <c r="B15" i="8"/>
  <c r="F32" i="8"/>
  <c r="F35" i="8"/>
  <c r="E31" i="8"/>
  <c r="E32" i="8" s="1"/>
  <c r="D12" i="8"/>
  <c r="B29" i="8"/>
  <c r="D30" i="8"/>
  <c r="F31" i="8"/>
  <c r="C35" i="8"/>
  <c r="E30" i="8"/>
  <c r="E35" i="8" s="1"/>
  <c r="G31" i="8"/>
  <c r="F12" i="8"/>
  <c r="B14" i="8"/>
  <c r="D29" i="8"/>
  <c r="F30" i="8"/>
  <c r="G12" i="8"/>
  <c r="B31" i="8"/>
  <c r="C15" i="8"/>
  <c r="G29" i="8"/>
  <c r="B30" i="6"/>
  <c r="C30" i="6"/>
  <c r="F30" i="6"/>
  <c r="G31" i="6"/>
  <c r="D30" i="6"/>
  <c r="D35" i="6" s="1"/>
  <c r="E30" i="6"/>
  <c r="D31" i="6"/>
  <c r="D32" i="6" s="1"/>
  <c r="C29" i="6"/>
  <c r="B29" i="6"/>
  <c r="B35" i="6" s="1"/>
  <c r="E29" i="6"/>
  <c r="F29" i="6"/>
  <c r="G29" i="6"/>
  <c r="G35" i="6" s="1"/>
  <c r="G12" i="6"/>
  <c r="D12" i="6"/>
  <c r="D15" i="6" s="1"/>
  <c r="C12" i="6"/>
  <c r="C15" i="6" s="1"/>
  <c r="B13" i="6"/>
  <c r="B14" i="6"/>
  <c r="B15" i="6" s="1"/>
  <c r="F12" i="6"/>
  <c r="E12" i="6"/>
  <c r="H15" i="6" l="1"/>
  <c r="H13" i="6"/>
  <c r="F15" i="8"/>
  <c r="F13" i="8"/>
  <c r="G35" i="8"/>
  <c r="G32" i="8"/>
  <c r="D32" i="8"/>
  <c r="D35" i="8"/>
  <c r="G15" i="8"/>
  <c r="G13" i="8"/>
  <c r="B32" i="8"/>
  <c r="B35" i="8"/>
  <c r="D13" i="8"/>
  <c r="D15" i="8"/>
  <c r="F35" i="6"/>
  <c r="E35" i="6"/>
  <c r="C35" i="6"/>
  <c r="D13" i="6"/>
  <c r="F32" i="6"/>
  <c r="B32" i="6"/>
  <c r="E32" i="6"/>
  <c r="C32" i="6"/>
  <c r="G32" i="6"/>
  <c r="C13" i="6"/>
  <c r="G15" i="6"/>
  <c r="G13" i="6"/>
  <c r="F15" i="6"/>
  <c r="F13" i="6"/>
  <c r="E15" i="6"/>
  <c r="E13" i="6"/>
</calcChain>
</file>

<file path=xl/sharedStrings.xml><?xml version="1.0" encoding="utf-8"?>
<sst xmlns="http://schemas.openxmlformats.org/spreadsheetml/2006/main" count="117" uniqueCount="60">
  <si>
    <t>Grp</t>
  </si>
  <si>
    <t>MSTR</t>
  </si>
  <si>
    <t>COIN</t>
  </si>
  <si>
    <t>BITO</t>
  </si>
  <si>
    <t>SOXL</t>
  </si>
  <si>
    <t>TSLA</t>
  </si>
  <si>
    <t>LULU</t>
  </si>
  <si>
    <t>PUT</t>
  </si>
  <si>
    <t>CRSH</t>
  </si>
  <si>
    <t>YQQQ</t>
  </si>
  <si>
    <t>Account Size</t>
  </si>
  <si>
    <t>Stock</t>
  </si>
  <si>
    <t>Option Strike Price</t>
  </si>
  <si>
    <t>Option Premium</t>
  </si>
  <si>
    <t>Expiration</t>
  </si>
  <si>
    <t>Drop in %</t>
  </si>
  <si>
    <t># Options to Buy</t>
  </si>
  <si>
    <t>Premium collected</t>
  </si>
  <si>
    <t>DTE (weekdays)</t>
  </si>
  <si>
    <t>Premium per day</t>
  </si>
  <si>
    <t>$ Needed to Buy Stock</t>
  </si>
  <si>
    <t>Premium annualized</t>
  </si>
  <si>
    <t>Current Stock Price</t>
  </si>
  <si>
    <t>GM</t>
  </si>
  <si>
    <t>TICK</t>
  </si>
  <si>
    <t>CALL</t>
  </si>
  <si>
    <t>UP in %</t>
  </si>
  <si>
    <t>Upside Call Selling$</t>
  </si>
  <si>
    <t xml:space="preserve">Total </t>
  </si>
  <si>
    <t>Buy LULU @260</t>
  </si>
  <si>
    <t>buy TSLA @240</t>
  </si>
  <si>
    <t>A</t>
  </si>
  <si>
    <t>B</t>
  </si>
  <si>
    <t>C</t>
  </si>
  <si>
    <t>D</t>
  </si>
  <si>
    <t>Primary</t>
  </si>
  <si>
    <t>Weekly</t>
  </si>
  <si>
    <t>Inverse</t>
  </si>
  <si>
    <t>FIAT</t>
  </si>
  <si>
    <t>DIPS</t>
  </si>
  <si>
    <t>Ex Date</t>
  </si>
  <si>
    <t>50$ ETF</t>
  </si>
  <si>
    <t>FEAT,FIVY</t>
  </si>
  <si>
    <t xml:space="preserve"> YBIT, GOOY, OARK, XOMO, SNOY,TSMY</t>
  </si>
  <si>
    <r>
      <rPr>
        <b/>
        <sz val="11"/>
        <color rgb="FF00B050"/>
        <rFont val="Calibri"/>
        <family val="2"/>
        <scheme val="minor"/>
      </rPr>
      <t>NVDY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4"/>
        <rFont val="Calibri"/>
        <family val="2"/>
        <scheme val="minor"/>
      </rPr>
      <t>PLTY</t>
    </r>
  </si>
  <si>
    <t>FBY, GDXY, BABO, JPMO, MRNY, MARO</t>
  </si>
  <si>
    <t>PYPY, MSFO,AMDY,NFLY,ABNY</t>
  </si>
  <si>
    <t>PLTY</t>
  </si>
  <si>
    <t xml:space="preserve">SQY, APLY, DISO, </t>
  </si>
  <si>
    <r>
      <rPr>
        <b/>
        <sz val="11"/>
        <color rgb="FF00B050"/>
        <rFont val="Calibri"/>
        <family val="2"/>
        <scheme val="minor"/>
      </rPr>
      <t>CONY</t>
    </r>
    <r>
      <rPr>
        <b/>
        <sz val="11"/>
        <color theme="4"/>
        <rFont val="Calibri"/>
        <family val="2"/>
        <scheme val="minor"/>
      </rPr>
      <t xml:space="preserve">, </t>
    </r>
    <r>
      <rPr>
        <b/>
        <sz val="11"/>
        <color rgb="FF00B050"/>
        <rFont val="Calibri"/>
        <family val="2"/>
        <scheme val="minor"/>
      </rPr>
      <t>ULTY</t>
    </r>
    <r>
      <rPr>
        <b/>
        <sz val="11"/>
        <color theme="4"/>
        <rFont val="Calibri"/>
        <family val="2"/>
        <scheme val="minor"/>
      </rPr>
      <t xml:space="preserve">, </t>
    </r>
  </si>
  <si>
    <r>
      <rPr>
        <b/>
        <sz val="11"/>
        <color rgb="FF00B050"/>
        <rFont val="Calibri"/>
        <family val="2"/>
        <scheme val="minor"/>
      </rPr>
      <t>MSTY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00B050"/>
        <rFont val="Calibri"/>
        <family val="2"/>
        <scheme val="minor"/>
      </rPr>
      <t>AIYY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4"/>
        <rFont val="Calibri"/>
        <family val="2"/>
        <scheme val="minor"/>
      </rPr>
      <t>AMZY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4"/>
        <rFont val="Calibri"/>
        <family val="2"/>
        <scheme val="minor"/>
      </rPr>
      <t>SMCY</t>
    </r>
  </si>
  <si>
    <t>TSLY</t>
  </si>
  <si>
    <t>Last Day</t>
  </si>
  <si>
    <t>YMAG, YMAX, XDTE, RDTE</t>
  </si>
  <si>
    <t>Secondary  (Not that Good)</t>
  </si>
  <si>
    <t>TSLL</t>
  </si>
  <si>
    <t>TNA</t>
  </si>
  <si>
    <t>SOFI</t>
  </si>
  <si>
    <t>RIOT</t>
  </si>
  <si>
    <t>MSTU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</si>
</sst>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" fontId="0" fillId="0" borderId="0" xfId="0" applyNumberFormat="1"/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10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4" fontId="0" fillId="0" borderId="1" xfId="0" applyNumberFormat="1" applyBorder="1"/>
    <xf numFmtId="0" fontId="0" fillId="4" borderId="1" xfId="0" applyFill="1" applyBorder="1"/>
    <xf numFmtId="164" fontId="2" fillId="0" borderId="1" xfId="0" applyNumberFormat="1" applyFont="1" applyBorder="1"/>
    <xf numFmtId="0" fontId="3" fillId="0" borderId="0" xfId="0" applyFont="1"/>
    <xf numFmtId="14" fontId="0" fillId="0" borderId="0" xfId="0" applyNumberFormat="1"/>
    <xf numFmtId="14" fontId="0" fillId="5" borderId="1" xfId="0" applyNumberFormat="1" applyFill="1" applyBorder="1"/>
    <xf numFmtId="0" fontId="5" fillId="0" borderId="0" xfId="0" applyFont="1"/>
    <xf numFmtId="0" fontId="0" fillId="6" borderId="0" xfId="0" applyFill="1"/>
    <xf numFmtId="14" fontId="0" fillId="6" borderId="0" xfId="0" applyNumberFormat="1" applyFill="1"/>
    <xf numFmtId="0" fontId="4" fillId="0" borderId="0" xfId="0" applyFont="1"/>
    <xf numFmtId="4" fontId="0" fillId="7" borderId="1" xfId="0" applyNumberFormat="1" applyFill="1" applyBorder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7C01-48DA-409F-B001-1EF2B7EF07AF}">
  <dimension ref="A1:K7"/>
  <sheetViews>
    <sheetView workbookViewId="0">
      <selection activeCell="L14" sqref="L14"/>
    </sheetView>
  </sheetViews>
  <sheetFormatPr defaultRowHeight="15" x14ac:dyDescent="0.25"/>
  <cols>
    <col min="1" max="1" width="4.140625" bestFit="1" customWidth="1"/>
    <col min="2" max="2" width="24.140625" bestFit="1" customWidth="1"/>
    <col min="3" max="3" width="34.85546875" customWidth="1"/>
    <col min="4" max="4" width="9.7109375" bestFit="1" customWidth="1"/>
    <col min="5" max="5" width="7.5703125" bestFit="1" customWidth="1"/>
    <col min="6" max="6" width="10.7109375" style="16" bestFit="1" customWidth="1"/>
    <col min="7" max="11" width="9.7109375" bestFit="1" customWidth="1"/>
  </cols>
  <sheetData>
    <row r="1" spans="1:11" x14ac:dyDescent="0.25">
      <c r="A1" s="19" t="s">
        <v>0</v>
      </c>
      <c r="B1" s="19" t="s">
        <v>35</v>
      </c>
      <c r="C1" s="19" t="s">
        <v>54</v>
      </c>
      <c r="D1" s="19" t="s">
        <v>41</v>
      </c>
      <c r="E1" s="19" t="s">
        <v>37</v>
      </c>
      <c r="F1" s="20" t="s">
        <v>40</v>
      </c>
    </row>
    <row r="2" spans="1:11" x14ac:dyDescent="0.25">
      <c r="A2" t="s">
        <v>31</v>
      </c>
      <c r="B2" s="21" t="s">
        <v>51</v>
      </c>
      <c r="C2" t="s">
        <v>43</v>
      </c>
      <c r="D2" t="s">
        <v>42</v>
      </c>
      <c r="E2" s="18" t="s">
        <v>8</v>
      </c>
      <c r="F2" s="17">
        <v>45707</v>
      </c>
      <c r="G2" s="16">
        <v>45735</v>
      </c>
      <c r="H2" s="16">
        <v>45763</v>
      </c>
      <c r="I2" s="16">
        <v>45791</v>
      </c>
      <c r="J2" s="16">
        <v>45819</v>
      </c>
      <c r="K2" s="16">
        <v>45847</v>
      </c>
    </row>
    <row r="3" spans="1:11" x14ac:dyDescent="0.25">
      <c r="A3" t="s">
        <v>32</v>
      </c>
      <c r="B3" t="s">
        <v>44</v>
      </c>
      <c r="C3" t="s">
        <v>45</v>
      </c>
      <c r="D3" t="s">
        <v>47</v>
      </c>
      <c r="E3" s="18" t="s">
        <v>39</v>
      </c>
      <c r="F3" s="17">
        <v>45714</v>
      </c>
      <c r="G3" s="16">
        <v>45742</v>
      </c>
      <c r="H3" s="16">
        <v>45770</v>
      </c>
      <c r="I3" s="16">
        <v>45798</v>
      </c>
      <c r="J3" s="16">
        <v>45826</v>
      </c>
      <c r="K3" s="16">
        <v>45854</v>
      </c>
    </row>
    <row r="4" spans="1:11" x14ac:dyDescent="0.25">
      <c r="A4" t="s">
        <v>33</v>
      </c>
      <c r="B4" s="15" t="s">
        <v>49</v>
      </c>
      <c r="C4" t="s">
        <v>46</v>
      </c>
      <c r="E4" s="18" t="s">
        <v>38</v>
      </c>
      <c r="F4" s="17">
        <v>45721</v>
      </c>
      <c r="G4" s="16">
        <v>45749</v>
      </c>
      <c r="H4" s="16">
        <v>45777</v>
      </c>
      <c r="I4" s="16">
        <v>45805</v>
      </c>
      <c r="J4" s="16">
        <v>45833</v>
      </c>
      <c r="K4" s="16">
        <v>45861</v>
      </c>
    </row>
    <row r="5" spans="1:11" x14ac:dyDescent="0.25">
      <c r="A5" t="s">
        <v>34</v>
      </c>
      <c r="B5" t="s">
        <v>50</v>
      </c>
      <c r="C5" t="s">
        <v>48</v>
      </c>
      <c r="E5" s="18" t="s">
        <v>9</v>
      </c>
      <c r="F5" s="17">
        <v>45728</v>
      </c>
      <c r="G5" s="16">
        <v>45756</v>
      </c>
      <c r="H5" s="16">
        <v>45784</v>
      </c>
      <c r="I5" s="16">
        <v>45812</v>
      </c>
      <c r="J5" s="16">
        <v>45840</v>
      </c>
      <c r="K5" s="16">
        <v>45868</v>
      </c>
    </row>
    <row r="6" spans="1:11" x14ac:dyDescent="0.25">
      <c r="B6" s="21" t="s">
        <v>3</v>
      </c>
      <c r="F6" s="16" t="s">
        <v>52</v>
      </c>
    </row>
    <row r="7" spans="1:11" x14ac:dyDescent="0.25">
      <c r="B7" t="s">
        <v>53</v>
      </c>
      <c r="C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1E65-044D-493A-B078-3CEDB38866E7}">
  <dimension ref="A1:O40"/>
  <sheetViews>
    <sheetView tabSelected="1" zoomScale="124" zoomScaleNormal="124" workbookViewId="0">
      <selection activeCell="K10" sqref="K10"/>
    </sheetView>
  </sheetViews>
  <sheetFormatPr defaultRowHeight="15" x14ac:dyDescent="0.25"/>
  <cols>
    <col min="1" max="1" width="20.7109375" customWidth="1"/>
    <col min="2" max="2" width="10" bestFit="1" customWidth="1"/>
    <col min="3" max="7" width="9.42578125" bestFit="1" customWidth="1"/>
    <col min="8" max="8" width="7.85546875" bestFit="1" customWidth="1"/>
    <col min="9" max="9" width="14.7109375" bestFit="1" customWidth="1"/>
  </cols>
  <sheetData>
    <row r="1" spans="1:8" x14ac:dyDescent="0.25">
      <c r="A1" s="5" t="s">
        <v>10</v>
      </c>
      <c r="B1" s="4">
        <v>11700</v>
      </c>
      <c r="C1" s="13" t="s">
        <v>7</v>
      </c>
      <c r="D1" s="4"/>
      <c r="E1" s="4"/>
      <c r="F1" s="4"/>
      <c r="G1" s="4"/>
      <c r="H1" s="4"/>
    </row>
    <row r="2" spans="1:8" x14ac:dyDescent="0.25">
      <c r="A2" s="5" t="s">
        <v>14</v>
      </c>
      <c r="B2" s="8">
        <v>45709</v>
      </c>
      <c r="C2" s="4"/>
      <c r="D2" s="4"/>
      <c r="E2" s="4"/>
      <c r="F2" s="4"/>
      <c r="G2" s="4"/>
      <c r="H2" s="4"/>
    </row>
    <row r="3" spans="1:8" x14ac:dyDescent="0.25">
      <c r="A3" s="5"/>
      <c r="B3" s="4"/>
      <c r="C3" s="4"/>
      <c r="D3" s="4"/>
      <c r="E3" s="4"/>
      <c r="F3" s="4"/>
      <c r="G3" s="4"/>
      <c r="H3" s="4"/>
    </row>
    <row r="4" spans="1:8" x14ac:dyDescent="0.25">
      <c r="A4" s="9" t="s">
        <v>11</v>
      </c>
      <c r="B4" s="10" t="s">
        <v>4</v>
      </c>
      <c r="C4" s="10" t="s">
        <v>55</v>
      </c>
      <c r="D4" s="10" t="s">
        <v>56</v>
      </c>
      <c r="E4" s="11" t="s">
        <v>57</v>
      </c>
      <c r="F4" s="10" t="s">
        <v>58</v>
      </c>
      <c r="G4" s="10" t="s">
        <v>59</v>
      </c>
      <c r="H4" s="10" t="s">
        <v>3</v>
      </c>
    </row>
    <row r="5" spans="1:8" x14ac:dyDescent="0.25">
      <c r="A5" s="5" t="s">
        <v>22</v>
      </c>
      <c r="B5" s="22">
        <v>28.6</v>
      </c>
      <c r="C5" s="22">
        <v>20.010000000000002</v>
      </c>
      <c r="D5" s="22">
        <v>43.8</v>
      </c>
      <c r="E5" s="22">
        <v>16.21</v>
      </c>
      <c r="F5" s="22">
        <v>12.26</v>
      </c>
      <c r="G5" s="22">
        <v>9.19</v>
      </c>
      <c r="H5" s="22">
        <v>22.7</v>
      </c>
    </row>
    <row r="6" spans="1:8" x14ac:dyDescent="0.25">
      <c r="A6" s="5" t="s">
        <v>12</v>
      </c>
      <c r="B6" s="22">
        <v>27</v>
      </c>
      <c r="C6" s="22">
        <v>19</v>
      </c>
      <c r="D6" s="22">
        <v>42</v>
      </c>
      <c r="E6" s="22">
        <v>16</v>
      </c>
      <c r="F6" s="22">
        <v>11.5</v>
      </c>
      <c r="G6" s="22">
        <v>9</v>
      </c>
      <c r="H6" s="22">
        <v>22</v>
      </c>
    </row>
    <row r="7" spans="1:8" x14ac:dyDescent="0.25">
      <c r="A7" s="5" t="s">
        <v>13</v>
      </c>
      <c r="B7" s="22">
        <v>0.37</v>
      </c>
      <c r="C7" s="22">
        <v>0.44</v>
      </c>
      <c r="D7" s="22">
        <v>0.38</v>
      </c>
      <c r="E7" s="22">
        <v>0.28999999999999998</v>
      </c>
      <c r="F7" s="22">
        <v>0.16</v>
      </c>
      <c r="G7" s="22">
        <v>0.4</v>
      </c>
      <c r="H7" s="22">
        <v>0.24</v>
      </c>
    </row>
    <row r="8" spans="1:8" x14ac:dyDescent="0.25">
      <c r="A8" s="5"/>
      <c r="B8" s="8"/>
      <c r="C8" s="8"/>
      <c r="D8" s="8"/>
      <c r="E8" s="8"/>
      <c r="F8" s="8"/>
      <c r="G8" s="8"/>
      <c r="H8" s="8"/>
    </row>
    <row r="9" spans="1:8" x14ac:dyDescent="0.25">
      <c r="A9" s="5" t="s">
        <v>15</v>
      </c>
      <c r="B9" s="6">
        <f t="shared" ref="B9:G9" si="0">1-(B6/B5)</f>
        <v>5.5944055944055937E-2</v>
      </c>
      <c r="C9" s="6">
        <f t="shared" si="0"/>
        <v>5.0474762618690772E-2</v>
      </c>
      <c r="D9" s="6">
        <f t="shared" si="0"/>
        <v>4.1095890410958846E-2</v>
      </c>
      <c r="E9" s="6">
        <f t="shared" si="0"/>
        <v>1.2954966070326979E-2</v>
      </c>
      <c r="F9" s="6">
        <f t="shared" si="0"/>
        <v>6.1990212071778128E-2</v>
      </c>
      <c r="G9" s="6">
        <f t="shared" si="0"/>
        <v>2.0674646354733373E-2</v>
      </c>
      <c r="H9" s="6">
        <f t="shared" ref="H9" si="1">1-(H6/H5)</f>
        <v>3.0837004405286361E-2</v>
      </c>
    </row>
    <row r="10" spans="1:8" x14ac:dyDescent="0.25">
      <c r="A10" s="5" t="s">
        <v>16</v>
      </c>
      <c r="B10" s="4">
        <f>ROUNDDOWN(($B$1)/(B6*100),0)</f>
        <v>4</v>
      </c>
      <c r="C10" s="4">
        <f>ROUNDDOWN(($B$1)/(C6*100),0)</f>
        <v>6</v>
      </c>
      <c r="D10" s="4">
        <f>ROUNDDOWN(($B$1)/(D6*100),0)</f>
        <v>2</v>
      </c>
      <c r="E10" s="4">
        <f>ROUNDDOWN(($B$1)/(E6*100),0)</f>
        <v>7</v>
      </c>
      <c r="F10" s="4">
        <f>ROUNDDOWN(($B$1)/(F6*100),0)</f>
        <v>10</v>
      </c>
      <c r="G10" s="4">
        <f>ROUNDDOWN(($B$1)/(G6*100),0)</f>
        <v>13</v>
      </c>
      <c r="H10" s="4">
        <f>ROUNDDOWN(($B$1)/(H6*100),0)</f>
        <v>5</v>
      </c>
    </row>
    <row r="11" spans="1:8" x14ac:dyDescent="0.25">
      <c r="A11" s="5" t="s">
        <v>18</v>
      </c>
      <c r="B11" s="4">
        <f ca="1">NETWORKDAYS(TODAY(),B2)</f>
        <v>6</v>
      </c>
      <c r="C11" s="4">
        <f ca="1">NETWORKDAYS(TODAY(),B2)</f>
        <v>6</v>
      </c>
      <c r="D11" s="4">
        <f ca="1">NETWORKDAYS(TODAY(),B2)</f>
        <v>6</v>
      </c>
      <c r="E11" s="4">
        <f ca="1">NETWORKDAYS(TODAY(),B2)</f>
        <v>6</v>
      </c>
      <c r="F11" s="4">
        <f ca="1">NETWORKDAYS(TODAY(),B2)</f>
        <v>6</v>
      </c>
      <c r="G11" s="4">
        <f ca="1">NETWORKDAYS(TODAY(),B2)</f>
        <v>6</v>
      </c>
      <c r="H11" s="4">
        <f ca="1">NETWORKDAYS(TODAY(),B2)</f>
        <v>6</v>
      </c>
    </row>
    <row r="12" spans="1:8" x14ac:dyDescent="0.25">
      <c r="A12" s="5" t="s">
        <v>17</v>
      </c>
      <c r="B12" s="7">
        <f t="shared" ref="B12:G12" si="2">(B7*B10*100)</f>
        <v>148</v>
      </c>
      <c r="C12" s="7">
        <f t="shared" si="2"/>
        <v>264</v>
      </c>
      <c r="D12" s="7">
        <f t="shared" si="2"/>
        <v>76</v>
      </c>
      <c r="E12" s="7">
        <f t="shared" si="2"/>
        <v>202.99999999999997</v>
      </c>
      <c r="F12" s="7">
        <f t="shared" si="2"/>
        <v>160</v>
      </c>
      <c r="G12" s="7">
        <f t="shared" si="2"/>
        <v>520</v>
      </c>
      <c r="H12" s="7">
        <f t="shared" ref="H12" si="3">(H7*H10*100)</f>
        <v>120</v>
      </c>
    </row>
    <row r="13" spans="1:8" x14ac:dyDescent="0.25">
      <c r="A13" s="5" t="s">
        <v>19</v>
      </c>
      <c r="B13" s="7">
        <f t="shared" ref="B13:G13" ca="1" si="4">B12/B11</f>
        <v>24.666666666666668</v>
      </c>
      <c r="C13" s="7">
        <f t="shared" ca="1" si="4"/>
        <v>44</v>
      </c>
      <c r="D13" s="7">
        <f t="shared" ca="1" si="4"/>
        <v>12.666666666666666</v>
      </c>
      <c r="E13" s="7">
        <f t="shared" ca="1" si="4"/>
        <v>33.833333333333329</v>
      </c>
      <c r="F13" s="7">
        <f t="shared" ca="1" si="4"/>
        <v>26.666666666666668</v>
      </c>
      <c r="G13" s="7">
        <f t="shared" ca="1" si="4"/>
        <v>86.666666666666671</v>
      </c>
      <c r="H13" s="7">
        <f t="shared" ref="H13" ca="1" si="5">H12/H11</f>
        <v>20</v>
      </c>
    </row>
    <row r="14" spans="1:8" x14ac:dyDescent="0.25">
      <c r="A14" s="5" t="s">
        <v>20</v>
      </c>
      <c r="B14" s="4">
        <f t="shared" ref="B14:G14" si="6">B6*B10*100</f>
        <v>10800</v>
      </c>
      <c r="C14" s="4">
        <f t="shared" si="6"/>
        <v>11400</v>
      </c>
      <c r="D14" s="4">
        <f t="shared" si="6"/>
        <v>8400</v>
      </c>
      <c r="E14" s="4">
        <f t="shared" si="6"/>
        <v>11200</v>
      </c>
      <c r="F14" s="4">
        <f t="shared" si="6"/>
        <v>11500</v>
      </c>
      <c r="G14" s="4">
        <f t="shared" si="6"/>
        <v>11700</v>
      </c>
      <c r="H14" s="4">
        <f t="shared" ref="H14" si="7">H6*H10*100</f>
        <v>11000</v>
      </c>
    </row>
    <row r="15" spans="1:8" x14ac:dyDescent="0.25">
      <c r="A15" s="5" t="s">
        <v>21</v>
      </c>
      <c r="B15" s="6">
        <f t="shared" ref="B15:G15" ca="1" si="8">(B12/B14)*252/B11</f>
        <v>0.5755555555555556</v>
      </c>
      <c r="C15" s="6">
        <f t="shared" ca="1" si="8"/>
        <v>0.97263157894736851</v>
      </c>
      <c r="D15" s="6">
        <f t="shared" ca="1" si="8"/>
        <v>0.37999999999999995</v>
      </c>
      <c r="E15" s="6">
        <f t="shared" ca="1" si="8"/>
        <v>0.76124999999999998</v>
      </c>
      <c r="F15" s="6">
        <f t="shared" ca="1" si="8"/>
        <v>0.58434782608695657</v>
      </c>
      <c r="G15" s="6">
        <f t="shared" ca="1" si="8"/>
        <v>1.8666666666666669</v>
      </c>
      <c r="H15" s="6">
        <f t="shared" ref="H15" ca="1" si="9">(H12/H14)*252/H11</f>
        <v>0.45818181818181825</v>
      </c>
    </row>
    <row r="18" spans="1:12" x14ac:dyDescent="0.25">
      <c r="A18" s="5" t="s">
        <v>10</v>
      </c>
      <c r="B18" s="4">
        <v>55200</v>
      </c>
      <c r="C18" s="11" t="s">
        <v>25</v>
      </c>
      <c r="D18" s="4"/>
      <c r="E18" s="4"/>
      <c r="F18" s="4"/>
      <c r="G18" s="4"/>
    </row>
    <row r="19" spans="1:12" x14ac:dyDescent="0.25">
      <c r="A19" s="5" t="s">
        <v>14</v>
      </c>
      <c r="B19" s="8">
        <v>45576</v>
      </c>
      <c r="C19" s="4"/>
      <c r="D19" s="4"/>
      <c r="E19" s="4"/>
      <c r="F19" s="4"/>
      <c r="G19" s="4"/>
    </row>
    <row r="20" spans="1:12" x14ac:dyDescent="0.25">
      <c r="A20" s="5"/>
      <c r="B20" s="4"/>
      <c r="C20" s="4"/>
      <c r="D20" s="4"/>
      <c r="E20" s="4"/>
      <c r="F20" s="4"/>
      <c r="G20" s="4"/>
    </row>
    <row r="21" spans="1:12" x14ac:dyDescent="0.25">
      <c r="A21" s="9" t="s">
        <v>11</v>
      </c>
      <c r="B21" s="10" t="s">
        <v>4</v>
      </c>
      <c r="C21" s="10" t="s">
        <v>2</v>
      </c>
      <c r="D21" s="10" t="s">
        <v>1</v>
      </c>
      <c r="E21" s="10" t="s">
        <v>6</v>
      </c>
      <c r="F21" s="10" t="s">
        <v>5</v>
      </c>
      <c r="G21" s="10" t="s">
        <v>23</v>
      </c>
    </row>
    <row r="22" spans="1:12" x14ac:dyDescent="0.25">
      <c r="A22" s="5" t="s">
        <v>22</v>
      </c>
      <c r="B22" s="12">
        <v>36.71</v>
      </c>
      <c r="C22" s="12">
        <v>169.95</v>
      </c>
      <c r="D22" s="12">
        <v>175.98</v>
      </c>
      <c r="E22" s="12">
        <v>270.51</v>
      </c>
      <c r="F22" s="12">
        <v>250</v>
      </c>
      <c r="G22" s="12">
        <v>45.61</v>
      </c>
    </row>
    <row r="23" spans="1:12" x14ac:dyDescent="0.25">
      <c r="A23" s="5" t="s">
        <v>12</v>
      </c>
      <c r="B23" s="12">
        <v>40</v>
      </c>
      <c r="C23" s="12">
        <v>182</v>
      </c>
      <c r="D23" s="12">
        <v>190</v>
      </c>
      <c r="E23" s="12">
        <v>280.51</v>
      </c>
      <c r="F23" s="12">
        <v>250</v>
      </c>
      <c r="G23" s="12">
        <v>46</v>
      </c>
    </row>
    <row r="24" spans="1:12" x14ac:dyDescent="0.25">
      <c r="A24" s="5" t="s">
        <v>13</v>
      </c>
      <c r="B24" s="12">
        <v>0.49</v>
      </c>
      <c r="C24" s="12">
        <v>2.15</v>
      </c>
      <c r="D24" s="12">
        <v>2.59</v>
      </c>
      <c r="E24" s="12">
        <v>3.1</v>
      </c>
      <c r="F24" s="12">
        <v>9.25</v>
      </c>
      <c r="G24" s="12">
        <v>0.93</v>
      </c>
    </row>
    <row r="25" spans="1:12" x14ac:dyDescent="0.25">
      <c r="A25" s="5"/>
      <c r="B25" s="8"/>
      <c r="C25" s="8"/>
      <c r="D25" s="8"/>
      <c r="E25" s="8"/>
      <c r="F25" s="8"/>
      <c r="G25" s="8"/>
    </row>
    <row r="26" spans="1:12" x14ac:dyDescent="0.25">
      <c r="A26" s="5" t="s">
        <v>26</v>
      </c>
      <c r="B26" s="6">
        <f t="shared" ref="B26:G26" si="10" xml:space="preserve"> ( B23 - B22 + B24 ) / 100</f>
        <v>3.7799999999999993E-2</v>
      </c>
      <c r="C26" s="6">
        <f t="shared" si="10"/>
        <v>0.14200000000000013</v>
      </c>
      <c r="D26" s="6">
        <f t="shared" si="10"/>
        <v>0.16610000000000011</v>
      </c>
      <c r="E26" s="6">
        <f t="shared" si="10"/>
        <v>0.13100000000000001</v>
      </c>
      <c r="F26" s="6">
        <f t="shared" si="10"/>
        <v>9.2499999999999999E-2</v>
      </c>
      <c r="G26" s="6">
        <f t="shared" si="10"/>
        <v>1.3200000000000007E-2</v>
      </c>
    </row>
    <row r="27" spans="1:12" x14ac:dyDescent="0.25">
      <c r="A27" s="5" t="s">
        <v>16</v>
      </c>
      <c r="B27" s="4">
        <f t="shared" ref="B27:G27" si="11">ROUNDDOWN(($B$18)/(B22*100),0)</f>
        <v>15</v>
      </c>
      <c r="C27" s="4">
        <f t="shared" si="11"/>
        <v>3</v>
      </c>
      <c r="D27" s="4">
        <f t="shared" si="11"/>
        <v>3</v>
      </c>
      <c r="E27" s="4">
        <f t="shared" si="11"/>
        <v>2</v>
      </c>
      <c r="F27" s="4">
        <f t="shared" si="11"/>
        <v>2</v>
      </c>
      <c r="G27" s="4">
        <f t="shared" si="11"/>
        <v>12</v>
      </c>
    </row>
    <row r="28" spans="1:12" x14ac:dyDescent="0.25">
      <c r="A28" s="5" t="s">
        <v>18</v>
      </c>
      <c r="B28" s="4">
        <f ca="1">NETWORKDAYS(TODAY(),B19)</f>
        <v>-91</v>
      </c>
      <c r="C28" s="4">
        <f ca="1">NETWORKDAYS(TODAY(),B19)</f>
        <v>-91</v>
      </c>
      <c r="D28" s="4">
        <f ca="1">NETWORKDAYS(TODAY(),B19)</f>
        <v>-91</v>
      </c>
      <c r="E28" s="4">
        <f ca="1">NETWORKDAYS(TODAY(),B19)</f>
        <v>-91</v>
      </c>
      <c r="F28" s="4">
        <f ca="1">NETWORKDAYS(TODAY(),B19)</f>
        <v>-91</v>
      </c>
      <c r="G28" s="4">
        <f ca="1">NETWORKDAYS(TODAY(),B19)</f>
        <v>-91</v>
      </c>
    </row>
    <row r="29" spans="1:12" x14ac:dyDescent="0.25">
      <c r="A29" s="5" t="s">
        <v>17</v>
      </c>
      <c r="B29" s="14">
        <f t="shared" ref="B29:G29" si="12">(B24*B27*100)</f>
        <v>735</v>
      </c>
      <c r="C29" s="14">
        <f t="shared" si="12"/>
        <v>644.99999999999989</v>
      </c>
      <c r="D29" s="14">
        <f t="shared" si="12"/>
        <v>777</v>
      </c>
      <c r="E29" s="14">
        <f t="shared" si="12"/>
        <v>620</v>
      </c>
      <c r="F29" s="14">
        <f t="shared" si="12"/>
        <v>1850</v>
      </c>
      <c r="G29" s="14">
        <f t="shared" si="12"/>
        <v>1116</v>
      </c>
    </row>
    <row r="30" spans="1:12" x14ac:dyDescent="0.25">
      <c r="A30" s="5" t="s">
        <v>27</v>
      </c>
      <c r="B30" s="14">
        <f t="shared" ref="B30:G30" si="13" xml:space="preserve"> (B23 - B22  + B24) * 100 *B27</f>
        <v>5669.9999999999991</v>
      </c>
      <c r="C30" s="14">
        <f t="shared" si="13"/>
        <v>4260.0000000000036</v>
      </c>
      <c r="D30" s="14">
        <f t="shared" si="13"/>
        <v>4983.0000000000027</v>
      </c>
      <c r="E30" s="14">
        <f t="shared" si="13"/>
        <v>2620</v>
      </c>
      <c r="F30" s="14">
        <f t="shared" si="13"/>
        <v>1850</v>
      </c>
      <c r="G30" s="14">
        <f t="shared" si="13"/>
        <v>1584.0000000000009</v>
      </c>
    </row>
    <row r="31" spans="1:12" x14ac:dyDescent="0.25">
      <c r="A31" s="5" t="s">
        <v>20</v>
      </c>
      <c r="B31" s="4">
        <f t="shared" ref="B31:G31" si="14">B22*B27 *100</f>
        <v>55065</v>
      </c>
      <c r="C31" s="4">
        <f t="shared" si="14"/>
        <v>50985</v>
      </c>
      <c r="D31" s="4">
        <f t="shared" si="14"/>
        <v>52793.999999999993</v>
      </c>
      <c r="E31" s="4">
        <f t="shared" si="14"/>
        <v>54102</v>
      </c>
      <c r="F31" s="4">
        <f t="shared" si="14"/>
        <v>50000</v>
      </c>
      <c r="G31" s="4">
        <f t="shared" si="14"/>
        <v>54731.999999999993</v>
      </c>
    </row>
    <row r="32" spans="1:12" x14ac:dyDescent="0.25">
      <c r="A32" s="5" t="s">
        <v>21</v>
      </c>
      <c r="B32" s="6">
        <f t="shared" ref="B32:G32" ca="1" si="15">(B29/B31)*252/B28</f>
        <v>-3.6963309096242895E-2</v>
      </c>
      <c r="C32" s="6">
        <f t="shared" ca="1" si="15"/>
        <v>-3.5032928236811728E-2</v>
      </c>
      <c r="D32" s="6">
        <f t="shared" ca="1" si="15"/>
        <v>-4.0756379658527637E-2</v>
      </c>
      <c r="E32" s="6">
        <f t="shared" ca="1" si="15"/>
        <v>-3.1734928041903754E-2</v>
      </c>
      <c r="F32" s="6">
        <f t="shared" ca="1" si="15"/>
        <v>-0.10246153846153847</v>
      </c>
      <c r="G32" s="6">
        <f t="shared" ca="1" si="15"/>
        <v>-5.6465350041320229E-2</v>
      </c>
      <c r="L32">
        <v>15</v>
      </c>
    </row>
    <row r="35" spans="1:15" x14ac:dyDescent="0.25">
      <c r="A35" s="1" t="s">
        <v>28</v>
      </c>
      <c r="B35" s="3">
        <f t="shared" ref="B35:G35" si="16">B29+B30</f>
        <v>6404.9999999999991</v>
      </c>
      <c r="C35" s="3">
        <f t="shared" si="16"/>
        <v>4905.0000000000036</v>
      </c>
      <c r="D35" s="3">
        <f t="shared" si="16"/>
        <v>5760.0000000000027</v>
      </c>
      <c r="E35" s="3">
        <f t="shared" si="16"/>
        <v>3240</v>
      </c>
      <c r="F35" s="3">
        <f t="shared" si="16"/>
        <v>3700</v>
      </c>
      <c r="G35" s="3">
        <f t="shared" si="16"/>
        <v>2700.0000000000009</v>
      </c>
    </row>
    <row r="39" spans="1:15" x14ac:dyDescent="0.25">
      <c r="K39" s="2">
        <v>45308</v>
      </c>
      <c r="L39">
        <v>5.8</v>
      </c>
      <c r="M39">
        <f xml:space="preserve"> 580 *15</f>
        <v>8700</v>
      </c>
      <c r="O39">
        <v>34</v>
      </c>
    </row>
    <row r="40" spans="1:15" x14ac:dyDescent="0.25">
      <c r="K40" s="2">
        <v>45646</v>
      </c>
      <c r="L40">
        <v>500</v>
      </c>
    </row>
  </sheetData>
  <conditionalFormatting sqref="B26:G26 B9:H9">
    <cfRule type="cellIs" dxfId="7" priority="24" operator="greaterThan">
      <formula>$J$1</formula>
    </cfRule>
  </conditionalFormatting>
  <conditionalFormatting sqref="B29:G30 B13:H13">
    <cfRule type="cellIs" dxfId="6" priority="20" operator="greaterThan">
      <formula>0</formula>
    </cfRule>
    <cfRule type="cellIs" dxfId="5" priority="21" operator="lessThan">
      <formula>0</formula>
    </cfRule>
    <cfRule type="cellIs" dxfId="4" priority="22" operator="greaterThan">
      <formula>73.75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976C-C5D1-4281-A172-C0BD8C4323BE}">
  <dimension ref="A1:O40"/>
  <sheetViews>
    <sheetView zoomScale="124" zoomScaleNormal="124" workbookViewId="0">
      <selection activeCell="C3" sqref="C3"/>
    </sheetView>
  </sheetViews>
  <sheetFormatPr defaultRowHeight="15" x14ac:dyDescent="0.25"/>
  <cols>
    <col min="1" max="1" width="20.7109375" customWidth="1"/>
    <col min="2" max="2" width="10" bestFit="1" customWidth="1"/>
    <col min="3" max="7" width="9.42578125" bestFit="1" customWidth="1"/>
    <col min="8" max="9" width="14.7109375" bestFit="1" customWidth="1"/>
  </cols>
  <sheetData>
    <row r="1" spans="1:7" x14ac:dyDescent="0.25">
      <c r="A1" s="5" t="s">
        <v>10</v>
      </c>
      <c r="B1" s="4">
        <v>54000</v>
      </c>
      <c r="C1" s="13" t="s">
        <v>7</v>
      </c>
      <c r="D1" s="4"/>
      <c r="E1" s="4"/>
      <c r="F1" s="4"/>
      <c r="G1" s="4"/>
    </row>
    <row r="2" spans="1:7" x14ac:dyDescent="0.25">
      <c r="A2" s="5" t="s">
        <v>14</v>
      </c>
      <c r="B2" s="8">
        <v>45576</v>
      </c>
      <c r="C2" s="4"/>
      <c r="D2" s="4"/>
      <c r="E2" s="4"/>
      <c r="F2" s="4"/>
      <c r="G2" s="4"/>
    </row>
    <row r="3" spans="1:7" x14ac:dyDescent="0.25">
      <c r="A3" s="5"/>
      <c r="B3" s="4"/>
      <c r="C3" s="11" t="s">
        <v>24</v>
      </c>
      <c r="D3" s="11" t="s">
        <v>24</v>
      </c>
      <c r="E3" s="11" t="s">
        <v>24</v>
      </c>
      <c r="F3" s="4"/>
      <c r="G3" s="11" t="s">
        <v>24</v>
      </c>
    </row>
    <row r="4" spans="1:7" x14ac:dyDescent="0.25">
      <c r="A4" s="9" t="s">
        <v>11</v>
      </c>
      <c r="B4" s="10" t="s">
        <v>4</v>
      </c>
      <c r="C4" s="10" t="s">
        <v>2</v>
      </c>
      <c r="D4" s="10" t="s">
        <v>1</v>
      </c>
      <c r="E4" s="10" t="s">
        <v>6</v>
      </c>
      <c r="F4" s="10" t="s">
        <v>5</v>
      </c>
      <c r="G4" s="10" t="s">
        <v>23</v>
      </c>
    </row>
    <row r="5" spans="1:7" x14ac:dyDescent="0.25">
      <c r="A5" s="5" t="s">
        <v>22</v>
      </c>
      <c r="B5" s="12">
        <v>36.71</v>
      </c>
      <c r="C5" s="12">
        <v>169.95</v>
      </c>
      <c r="D5" s="12">
        <v>175.98</v>
      </c>
      <c r="E5" s="12">
        <v>270.51</v>
      </c>
      <c r="F5" s="12">
        <v>250</v>
      </c>
      <c r="G5" s="12">
        <v>45.61</v>
      </c>
    </row>
    <row r="6" spans="1:7" x14ac:dyDescent="0.25">
      <c r="A6" s="5" t="s">
        <v>12</v>
      </c>
      <c r="B6" s="12">
        <v>33</v>
      </c>
      <c r="C6" s="12">
        <v>167.5</v>
      </c>
      <c r="D6" s="12">
        <v>172.5</v>
      </c>
      <c r="E6" s="12">
        <v>270</v>
      </c>
      <c r="F6" s="12">
        <v>237.5</v>
      </c>
      <c r="G6" s="12">
        <v>45.5</v>
      </c>
    </row>
    <row r="7" spans="1:7" x14ac:dyDescent="0.25">
      <c r="A7" s="5" t="s">
        <v>13</v>
      </c>
      <c r="B7" s="12">
        <v>0.49</v>
      </c>
      <c r="C7" s="12">
        <v>4.2</v>
      </c>
      <c r="D7" s="12">
        <v>5.2</v>
      </c>
      <c r="E7" s="12">
        <v>6.1</v>
      </c>
      <c r="F7" s="12">
        <v>4.8</v>
      </c>
      <c r="G7" s="12">
        <v>0.96</v>
      </c>
    </row>
    <row r="8" spans="1:7" x14ac:dyDescent="0.25">
      <c r="A8" s="5"/>
      <c r="B8" s="8"/>
      <c r="C8" s="8"/>
      <c r="D8" s="8"/>
      <c r="E8" s="8"/>
      <c r="F8" s="8"/>
      <c r="G8" s="8"/>
    </row>
    <row r="9" spans="1:7" x14ac:dyDescent="0.25">
      <c r="A9" s="5" t="s">
        <v>15</v>
      </c>
      <c r="B9" s="6">
        <f t="shared" ref="B9:G9" si="0">1-(B6/B5)</f>
        <v>0.10106238082266417</v>
      </c>
      <c r="C9" s="6">
        <f t="shared" si="0"/>
        <v>1.4416004707266783E-2</v>
      </c>
      <c r="D9" s="6">
        <f t="shared" si="0"/>
        <v>1.9774974428912295E-2</v>
      </c>
      <c r="E9" s="6">
        <f t="shared" si="0"/>
        <v>1.8853277143173752E-3</v>
      </c>
      <c r="F9" s="6">
        <f t="shared" si="0"/>
        <v>5.0000000000000044E-2</v>
      </c>
      <c r="G9" s="6">
        <f t="shared" si="0"/>
        <v>2.4117518088138112E-3</v>
      </c>
    </row>
    <row r="10" spans="1:7" x14ac:dyDescent="0.25">
      <c r="A10" s="5" t="s">
        <v>16</v>
      </c>
      <c r="B10" s="4">
        <f t="shared" ref="B10:G10" si="1">ROUNDDOWN(($B$1)/(B6*100),0)</f>
        <v>16</v>
      </c>
      <c r="C10" s="4">
        <f t="shared" si="1"/>
        <v>3</v>
      </c>
      <c r="D10" s="4">
        <f t="shared" si="1"/>
        <v>3</v>
      </c>
      <c r="E10" s="4">
        <f t="shared" si="1"/>
        <v>2</v>
      </c>
      <c r="F10" s="4">
        <f t="shared" si="1"/>
        <v>2</v>
      </c>
      <c r="G10" s="4">
        <f t="shared" si="1"/>
        <v>11</v>
      </c>
    </row>
    <row r="11" spans="1:7" x14ac:dyDescent="0.25">
      <c r="A11" s="5" t="s">
        <v>18</v>
      </c>
      <c r="B11" s="4">
        <f ca="1">NETWORKDAYS(TODAY(),B2)</f>
        <v>-91</v>
      </c>
      <c r="C11" s="4">
        <f ca="1">NETWORKDAYS(TODAY(),B2)</f>
        <v>-91</v>
      </c>
      <c r="D11" s="4">
        <f ca="1">NETWORKDAYS(TODAY(),B2)</f>
        <v>-91</v>
      </c>
      <c r="E11" s="4">
        <f ca="1">NETWORKDAYS(TODAY(),B2)</f>
        <v>-91</v>
      </c>
      <c r="F11" s="4">
        <f ca="1">NETWORKDAYS(TODAY(),B2)</f>
        <v>-91</v>
      </c>
      <c r="G11" s="4">
        <f ca="1">NETWORKDAYS(TODAY(),B2)</f>
        <v>-91</v>
      </c>
    </row>
    <row r="12" spans="1:7" x14ac:dyDescent="0.25">
      <c r="A12" s="5" t="s">
        <v>17</v>
      </c>
      <c r="B12" s="7">
        <f t="shared" ref="B12:G12" si="2">(B7*B10*100)</f>
        <v>784</v>
      </c>
      <c r="C12" s="7">
        <f t="shared" si="2"/>
        <v>1260.0000000000002</v>
      </c>
      <c r="D12" s="7">
        <f t="shared" si="2"/>
        <v>1560.0000000000002</v>
      </c>
      <c r="E12" s="7">
        <f t="shared" si="2"/>
        <v>1220</v>
      </c>
      <c r="F12" s="7">
        <f t="shared" si="2"/>
        <v>960</v>
      </c>
      <c r="G12" s="7">
        <f t="shared" si="2"/>
        <v>1055.9999999999998</v>
      </c>
    </row>
    <row r="13" spans="1:7" x14ac:dyDescent="0.25">
      <c r="A13" s="5" t="s">
        <v>19</v>
      </c>
      <c r="B13" s="7">
        <f t="shared" ref="B13:G13" ca="1" si="3">B12/B11</f>
        <v>-8.615384615384615</v>
      </c>
      <c r="C13" s="7">
        <f t="shared" ca="1" si="3"/>
        <v>-13.846153846153848</v>
      </c>
      <c r="D13" s="7">
        <f t="shared" ca="1" si="3"/>
        <v>-17.142857142857146</v>
      </c>
      <c r="E13" s="7">
        <f t="shared" ca="1" si="3"/>
        <v>-13.406593406593407</v>
      </c>
      <c r="F13" s="7">
        <f t="shared" ca="1" si="3"/>
        <v>-10.549450549450549</v>
      </c>
      <c r="G13" s="7">
        <f t="shared" ca="1" si="3"/>
        <v>-11.604395604395602</v>
      </c>
    </row>
    <row r="14" spans="1:7" x14ac:dyDescent="0.25">
      <c r="A14" s="5" t="s">
        <v>20</v>
      </c>
      <c r="B14" s="4">
        <f t="shared" ref="B14:G14" si="4">B6*B10*100</f>
        <v>52800</v>
      </c>
      <c r="C14" s="4">
        <f t="shared" si="4"/>
        <v>50250</v>
      </c>
      <c r="D14" s="4">
        <f t="shared" si="4"/>
        <v>51750</v>
      </c>
      <c r="E14" s="4">
        <f t="shared" si="4"/>
        <v>54000</v>
      </c>
      <c r="F14" s="4">
        <f t="shared" si="4"/>
        <v>47500</v>
      </c>
      <c r="G14" s="4">
        <f t="shared" si="4"/>
        <v>50050</v>
      </c>
    </row>
    <row r="15" spans="1:7" x14ac:dyDescent="0.25">
      <c r="A15" s="5" t="s">
        <v>21</v>
      </c>
      <c r="B15" s="6">
        <f t="shared" ref="B15:G15" ca="1" si="5">(B12/B14)*252/B11</f>
        <v>-4.1118881118881116E-2</v>
      </c>
      <c r="C15" s="6">
        <f t="shared" ca="1" si="5"/>
        <v>-6.9437428243398394E-2</v>
      </c>
      <c r="D15" s="6">
        <f t="shared" ca="1" si="5"/>
        <v>-8.3478260869565224E-2</v>
      </c>
      <c r="E15" s="6">
        <f t="shared" ca="1" si="5"/>
        <v>-6.2564102564102567E-2</v>
      </c>
      <c r="F15" s="6">
        <f t="shared" ca="1" si="5"/>
        <v>-5.596761133603239E-2</v>
      </c>
      <c r="G15" s="6">
        <f t="shared" ca="1" si="5"/>
        <v>-5.8427726120033802E-2</v>
      </c>
    </row>
    <row r="18" spans="1:12" x14ac:dyDescent="0.25">
      <c r="A18" s="5" t="s">
        <v>10</v>
      </c>
      <c r="B18" s="4">
        <v>55200</v>
      </c>
      <c r="C18" s="11" t="s">
        <v>25</v>
      </c>
      <c r="D18" s="4"/>
      <c r="E18" s="4"/>
      <c r="F18" s="4"/>
      <c r="G18" s="4"/>
    </row>
    <row r="19" spans="1:12" x14ac:dyDescent="0.25">
      <c r="A19" s="5" t="s">
        <v>14</v>
      </c>
      <c r="B19" s="8">
        <v>45576</v>
      </c>
      <c r="C19" s="4"/>
      <c r="D19" s="4"/>
      <c r="E19" s="4"/>
      <c r="F19" s="4"/>
      <c r="G19" s="4"/>
    </row>
    <row r="20" spans="1:12" x14ac:dyDescent="0.25">
      <c r="A20" s="5"/>
      <c r="B20" s="4"/>
      <c r="C20" s="4"/>
      <c r="D20" s="4"/>
      <c r="E20" s="4"/>
      <c r="F20" s="4"/>
      <c r="G20" s="4"/>
    </row>
    <row r="21" spans="1:12" x14ac:dyDescent="0.25">
      <c r="A21" s="9" t="s">
        <v>11</v>
      </c>
      <c r="B21" s="10" t="s">
        <v>4</v>
      </c>
      <c r="C21" s="10" t="s">
        <v>2</v>
      </c>
      <c r="D21" s="10" t="s">
        <v>1</v>
      </c>
      <c r="E21" s="10" t="s">
        <v>6</v>
      </c>
      <c r="F21" s="10" t="s">
        <v>5</v>
      </c>
      <c r="G21" s="10" t="s">
        <v>23</v>
      </c>
    </row>
    <row r="22" spans="1:12" x14ac:dyDescent="0.25">
      <c r="A22" s="5" t="s">
        <v>22</v>
      </c>
      <c r="B22" s="12">
        <v>36.71</v>
      </c>
      <c r="C22" s="12">
        <v>169.95</v>
      </c>
      <c r="D22" s="12">
        <v>175.98</v>
      </c>
      <c r="E22" s="12">
        <v>270.51</v>
      </c>
      <c r="F22" s="12">
        <v>250</v>
      </c>
      <c r="G22" s="12">
        <v>45.61</v>
      </c>
      <c r="I22" t="s">
        <v>29</v>
      </c>
    </row>
    <row r="23" spans="1:12" x14ac:dyDescent="0.25">
      <c r="A23" s="5" t="s">
        <v>12</v>
      </c>
      <c r="B23" s="12">
        <v>40</v>
      </c>
      <c r="C23" s="12">
        <v>182</v>
      </c>
      <c r="D23" s="12">
        <v>190</v>
      </c>
      <c r="E23" s="12">
        <v>280.51</v>
      </c>
      <c r="F23" s="12">
        <v>250</v>
      </c>
      <c r="G23" s="12">
        <v>46</v>
      </c>
      <c r="I23" t="s">
        <v>30</v>
      </c>
    </row>
    <row r="24" spans="1:12" x14ac:dyDescent="0.25">
      <c r="A24" s="5" t="s">
        <v>13</v>
      </c>
      <c r="B24" s="12">
        <v>0.49</v>
      </c>
      <c r="C24" s="12">
        <v>2.15</v>
      </c>
      <c r="D24" s="12">
        <v>2.59</v>
      </c>
      <c r="E24" s="12">
        <v>3.1</v>
      </c>
      <c r="F24" s="12">
        <v>9.25</v>
      </c>
      <c r="G24" s="12">
        <v>0.93</v>
      </c>
    </row>
    <row r="25" spans="1:12" x14ac:dyDescent="0.25">
      <c r="A25" s="5"/>
      <c r="B25" s="8"/>
      <c r="C25" s="8"/>
      <c r="D25" s="8"/>
      <c r="E25" s="8"/>
      <c r="F25" s="8"/>
      <c r="G25" s="8"/>
    </row>
    <row r="26" spans="1:12" x14ac:dyDescent="0.25">
      <c r="A26" s="5" t="s">
        <v>26</v>
      </c>
      <c r="B26" s="6">
        <f t="shared" ref="B26:G26" si="6" xml:space="preserve"> ( B23 - B22 + B24 ) / 100</f>
        <v>3.7799999999999993E-2</v>
      </c>
      <c r="C26" s="6">
        <f t="shared" si="6"/>
        <v>0.14200000000000013</v>
      </c>
      <c r="D26" s="6">
        <f t="shared" si="6"/>
        <v>0.16610000000000011</v>
      </c>
      <c r="E26" s="6">
        <f t="shared" si="6"/>
        <v>0.13100000000000001</v>
      </c>
      <c r="F26" s="6">
        <f t="shared" si="6"/>
        <v>9.2499999999999999E-2</v>
      </c>
      <c r="G26" s="6">
        <f t="shared" si="6"/>
        <v>1.3200000000000007E-2</v>
      </c>
    </row>
    <row r="27" spans="1:12" x14ac:dyDescent="0.25">
      <c r="A27" s="5" t="s">
        <v>16</v>
      </c>
      <c r="B27" s="4">
        <f t="shared" ref="B27:G27" si="7">ROUNDDOWN(($B$18)/(B22*100),0)</f>
        <v>15</v>
      </c>
      <c r="C27" s="4">
        <f t="shared" si="7"/>
        <v>3</v>
      </c>
      <c r="D27" s="4">
        <f t="shared" si="7"/>
        <v>3</v>
      </c>
      <c r="E27" s="4">
        <f t="shared" si="7"/>
        <v>2</v>
      </c>
      <c r="F27" s="4">
        <f t="shared" si="7"/>
        <v>2</v>
      </c>
      <c r="G27" s="4">
        <f t="shared" si="7"/>
        <v>12</v>
      </c>
    </row>
    <row r="28" spans="1:12" x14ac:dyDescent="0.25">
      <c r="A28" s="5" t="s">
        <v>18</v>
      </c>
      <c r="B28" s="4">
        <f ca="1">NETWORKDAYS(TODAY(),B19)</f>
        <v>-91</v>
      </c>
      <c r="C28" s="4">
        <f ca="1">NETWORKDAYS(TODAY(),B19)</f>
        <v>-91</v>
      </c>
      <c r="D28" s="4">
        <f ca="1">NETWORKDAYS(TODAY(),B19)</f>
        <v>-91</v>
      </c>
      <c r="E28" s="4">
        <f ca="1">NETWORKDAYS(TODAY(),B19)</f>
        <v>-91</v>
      </c>
      <c r="F28" s="4">
        <f ca="1">NETWORKDAYS(TODAY(),B19)</f>
        <v>-91</v>
      </c>
      <c r="G28" s="4">
        <f ca="1">NETWORKDAYS(TODAY(),B19)</f>
        <v>-91</v>
      </c>
    </row>
    <row r="29" spans="1:12" x14ac:dyDescent="0.25">
      <c r="A29" s="5" t="s">
        <v>17</v>
      </c>
      <c r="B29" s="14">
        <f t="shared" ref="B29:G29" si="8">(B24*B27*100)</f>
        <v>735</v>
      </c>
      <c r="C29" s="14">
        <f t="shared" si="8"/>
        <v>644.99999999999989</v>
      </c>
      <c r="D29" s="14">
        <f t="shared" si="8"/>
        <v>777</v>
      </c>
      <c r="E29" s="14">
        <f t="shared" si="8"/>
        <v>620</v>
      </c>
      <c r="F29" s="14">
        <f t="shared" si="8"/>
        <v>1850</v>
      </c>
      <c r="G29" s="14">
        <f t="shared" si="8"/>
        <v>1116</v>
      </c>
    </row>
    <row r="30" spans="1:12" x14ac:dyDescent="0.25">
      <c r="A30" s="5" t="s">
        <v>27</v>
      </c>
      <c r="B30" s="14">
        <f t="shared" ref="B30:G30" si="9" xml:space="preserve"> (B23 - B22  + B24) * 100 *B27</f>
        <v>5669.9999999999991</v>
      </c>
      <c r="C30" s="14">
        <f t="shared" si="9"/>
        <v>4260.0000000000036</v>
      </c>
      <c r="D30" s="14">
        <f t="shared" si="9"/>
        <v>4983.0000000000027</v>
      </c>
      <c r="E30" s="14">
        <f t="shared" si="9"/>
        <v>2620</v>
      </c>
      <c r="F30" s="14">
        <f t="shared" si="9"/>
        <v>1850</v>
      </c>
      <c r="G30" s="14">
        <f t="shared" si="9"/>
        <v>1584.0000000000009</v>
      </c>
    </row>
    <row r="31" spans="1:12" x14ac:dyDescent="0.25">
      <c r="A31" s="5" t="s">
        <v>20</v>
      </c>
      <c r="B31" s="4">
        <f t="shared" ref="B31:G31" si="10">B22*B27 *100</f>
        <v>55065</v>
      </c>
      <c r="C31" s="4">
        <f t="shared" si="10"/>
        <v>50985</v>
      </c>
      <c r="D31" s="4">
        <f t="shared" si="10"/>
        <v>52793.999999999993</v>
      </c>
      <c r="E31" s="4">
        <f t="shared" si="10"/>
        <v>54102</v>
      </c>
      <c r="F31" s="4">
        <f t="shared" si="10"/>
        <v>50000</v>
      </c>
      <c r="G31" s="4">
        <f t="shared" si="10"/>
        <v>54731.999999999993</v>
      </c>
    </row>
    <row r="32" spans="1:12" x14ac:dyDescent="0.25">
      <c r="A32" s="5" t="s">
        <v>21</v>
      </c>
      <c r="B32" s="6">
        <f t="shared" ref="B32:G32" ca="1" si="11">(B29/B31)*252/B28</f>
        <v>-3.6963309096242895E-2</v>
      </c>
      <c r="C32" s="6">
        <f t="shared" ca="1" si="11"/>
        <v>-3.5032928236811728E-2</v>
      </c>
      <c r="D32" s="6">
        <f t="shared" ca="1" si="11"/>
        <v>-4.0756379658527637E-2</v>
      </c>
      <c r="E32" s="6">
        <f t="shared" ca="1" si="11"/>
        <v>-3.1734928041903754E-2</v>
      </c>
      <c r="F32" s="6">
        <f t="shared" ca="1" si="11"/>
        <v>-0.10246153846153847</v>
      </c>
      <c r="G32" s="6">
        <f t="shared" ca="1" si="11"/>
        <v>-5.6465350041320229E-2</v>
      </c>
      <c r="L32">
        <v>15</v>
      </c>
    </row>
    <row r="35" spans="1:15" x14ac:dyDescent="0.25">
      <c r="A35" s="1" t="s">
        <v>28</v>
      </c>
      <c r="B35" s="3">
        <f t="shared" ref="B35:G35" si="12">B29+B30</f>
        <v>6404.9999999999991</v>
      </c>
      <c r="C35" s="3">
        <f t="shared" si="12"/>
        <v>4905.0000000000036</v>
      </c>
      <c r="D35" s="3">
        <f t="shared" si="12"/>
        <v>5760.0000000000027</v>
      </c>
      <c r="E35" s="3">
        <f t="shared" si="12"/>
        <v>3240</v>
      </c>
      <c r="F35" s="3">
        <f t="shared" si="12"/>
        <v>3700</v>
      </c>
      <c r="G35" s="3">
        <f t="shared" si="12"/>
        <v>2700.0000000000009</v>
      </c>
    </row>
    <row r="39" spans="1:15" x14ac:dyDescent="0.25">
      <c r="K39" s="2">
        <v>45308</v>
      </c>
      <c r="L39">
        <v>5.8</v>
      </c>
      <c r="M39">
        <f xml:space="preserve"> 580 *15</f>
        <v>8700</v>
      </c>
      <c r="O39">
        <v>34</v>
      </c>
    </row>
    <row r="40" spans="1:15" x14ac:dyDescent="0.25">
      <c r="K40" s="2">
        <v>45646</v>
      </c>
      <c r="L40">
        <v>500</v>
      </c>
    </row>
  </sheetData>
  <conditionalFormatting sqref="B9:G9 B26:G26">
    <cfRule type="cellIs" dxfId="3" priority="4" operator="greaterThan">
      <formula>$J$1</formula>
    </cfRule>
  </conditionalFormatting>
  <conditionalFormatting sqref="B13:G13 B29:G30">
    <cfRule type="cellIs" dxfId="2" priority="1" operator="greaterThan">
      <formula>0</formula>
    </cfRule>
    <cfRule type="cellIs" dxfId="1" priority="2" operator="lessThan">
      <formula>0</formula>
    </cfRule>
    <cfRule type="cellIs" dxfId="0" priority="3" operator="greaterThan">
      <formula>73.75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YieldMax</vt:lpstr>
      <vt:lpstr>OptionCalComparer</vt:lpstr>
      <vt:lpstr>OptionCalComparer_Bkup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Gandhi</dc:creator>
  <cp:lastModifiedBy>Venkatesh Gandhi</cp:lastModifiedBy>
  <dcterms:created xsi:type="dcterms:W3CDTF">2024-09-21T00:16:45Z</dcterms:created>
  <dcterms:modified xsi:type="dcterms:W3CDTF">2025-02-15T03:26:00Z</dcterms:modified>
</cp:coreProperties>
</file>