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kko. " sheetId="1" r:id="rId1"/>
  </sheets>
  <definedNames>
    <definedName name="arrow_part_data">'gekko. '!$H$5:$L$43</definedName>
    <definedName name="BoardQty">'gekko. '!$G$1</definedName>
    <definedName name="digikey_part_data">'gekko. '!$M$5:$Q$43</definedName>
    <definedName name="farnell_part_data">'gekko. '!$R$5:$V$43</definedName>
    <definedName name="global_part_data">'gekko. '!$A$5:$G$43</definedName>
    <definedName name="lcsc_part_data">'gekko. '!$W$5:$AA$43</definedName>
    <definedName name="mouser_part_data">'gekko. '!$AB$5:$AF$43</definedName>
    <definedName name="newark_part_data">'gekko. '!$AG$5:$AK$43</definedName>
    <definedName name="PURCHASE_DESCRIPTION">'gekko. '!$G$46</definedName>
    <definedName name="rs_part_data">'gekko. '!$AL$5:$AP$43</definedName>
    <definedName name="tme_part_data">'gekko. '!$AQ$5:$AU$43</definedName>
    <definedName name="TotalCost">'gekko.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4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46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<sst xmlns="http://schemas.openxmlformats.org/spreadsheetml/2006/main" count="181" uniqueCount="128">
  <si>
    <t>Global Part Info</t>
  </si>
  <si>
    <t>Manf#</t>
  </si>
  <si>
    <t>Refs</t>
  </si>
  <si>
    <t>Qty</t>
  </si>
  <si>
    <t>Footprint</t>
  </si>
  <si>
    <t>Ext$</t>
  </si>
  <si>
    <t>Unit$</t>
  </si>
  <si>
    <t>Value</t>
  </si>
  <si>
    <t>C1,C9,C23-C26</t>
  </si>
  <si>
    <t>C_0402_1005Metric</t>
  </si>
  <si>
    <t>1μ</t>
  </si>
  <si>
    <t>C13,C15</t>
  </si>
  <si>
    <t>6SVP22M</t>
  </si>
  <si>
    <t>22μ</t>
  </si>
  <si>
    <t>C7,C10</t>
  </si>
  <si>
    <t>10μ</t>
  </si>
  <si>
    <t>C19-C22</t>
  </si>
  <si>
    <t>C_0603_1608Metric</t>
  </si>
  <si>
    <t>47μ</t>
  </si>
  <si>
    <t>C2-C6,C8,C11,C12,C14,C16-C18</t>
  </si>
  <si>
    <t>0.1μ</t>
  </si>
  <si>
    <t>D4</t>
  </si>
  <si>
    <t>D_0402_1005Metric</t>
  </si>
  <si>
    <t>D_TVS</t>
  </si>
  <si>
    <t>D5,D7,D10</t>
  </si>
  <si>
    <t>LED_0402_1005Metric</t>
  </si>
  <si>
    <t>LED_BLUE</t>
  </si>
  <si>
    <t>D6</t>
  </si>
  <si>
    <t>LED_GREEN</t>
  </si>
  <si>
    <t>D1-D3,D9</t>
  </si>
  <si>
    <t>LED_RED</t>
  </si>
  <si>
    <t>J1,J5,J8,J9</t>
  </si>
  <si>
    <t>enc_mount_bk_1</t>
  </si>
  <si>
    <t>Conn_01x02_Male</t>
  </si>
  <si>
    <t>J10,J11</t>
  </si>
  <si>
    <t>motor_pad</t>
  </si>
  <si>
    <t>Conn_01x02</t>
  </si>
  <si>
    <t>J2,J7</t>
  </si>
  <si>
    <t>enc_mount_fr_L</t>
  </si>
  <si>
    <t>Conn_01x04_Female</t>
  </si>
  <si>
    <t>J3</t>
  </si>
  <si>
    <t>JST_SH_BM05B-SRSS-TB_1x05-1MP_P1.00mm_Vertical</t>
  </si>
  <si>
    <t>Conn_01x05</t>
  </si>
  <si>
    <t>J4</t>
  </si>
  <si>
    <t>JST_SH_BM03B-SRSS-TB_1x03-1MP_P1.00mm_Vertical</t>
  </si>
  <si>
    <t>Conn_01x03</t>
  </si>
  <si>
    <t>J6</t>
  </si>
  <si>
    <t>10114829-10102LF</t>
  </si>
  <si>
    <t>L1</t>
  </si>
  <si>
    <t>L_0603_1608Metric</t>
  </si>
  <si>
    <t>330</t>
  </si>
  <si>
    <t>Q5</t>
  </si>
  <si>
    <t>IRFML8244TRPBF</t>
  </si>
  <si>
    <t>IRLML6344TRPBFTR</t>
  </si>
  <si>
    <t>R1</t>
  </si>
  <si>
    <t>R_0402_1005Metric</t>
  </si>
  <si>
    <t>150k</t>
  </si>
  <si>
    <t>R16</t>
  </si>
  <si>
    <t>140</t>
  </si>
  <si>
    <t>R2</t>
  </si>
  <si>
    <t>1.7</t>
  </si>
  <si>
    <t>R20</t>
  </si>
  <si>
    <t>165</t>
  </si>
  <si>
    <t>R3,R6,R13,R15,R17,R19,R29-R34</t>
  </si>
  <si>
    <t>10k</t>
  </si>
  <si>
    <t>R4,R7,R8,R24-R28</t>
  </si>
  <si>
    <t>1</t>
  </si>
  <si>
    <t>R5,R21-R23</t>
  </si>
  <si>
    <t>2.49</t>
  </si>
  <si>
    <t>R9-R12,R14,R18</t>
  </si>
  <si>
    <t>SW1</t>
  </si>
  <si>
    <t>EVP-BB2A9B000</t>
  </si>
  <si>
    <t>SW_Push_Dual_x2</t>
  </si>
  <si>
    <t>SW2</t>
  </si>
  <si>
    <t>AYZ0102AGRLC</t>
  </si>
  <si>
    <t>SW_DPDT_x2</t>
  </si>
  <si>
    <t>U1</t>
  </si>
  <si>
    <t>296-30391-1-ND</t>
  </si>
  <si>
    <t>DRV8835DSSR</t>
  </si>
  <si>
    <t>DRV8835</t>
  </si>
  <si>
    <t>U10,U11</t>
  </si>
  <si>
    <t>QFN-16-1EP_3x3mm_P0.5mm_EP1.7x1.7mm</t>
  </si>
  <si>
    <t>MA702GQ-P</t>
  </si>
  <si>
    <t>U12</t>
  </si>
  <si>
    <t>SSM3J338R</t>
  </si>
  <si>
    <t>sw_pch</t>
  </si>
  <si>
    <t>U2</t>
  </si>
  <si>
    <t>STM32F411CEU6</t>
  </si>
  <si>
    <t>STM32F413CH6</t>
  </si>
  <si>
    <t>U3,U6</t>
  </si>
  <si>
    <t>LED_FOTR</t>
  </si>
  <si>
    <t>U4</t>
  </si>
  <si>
    <t>LP5907MFX-3.3&amp;slash_NOPB</t>
  </si>
  <si>
    <t>LP5907_DBV</t>
  </si>
  <si>
    <t>U5</t>
  </si>
  <si>
    <t>ICM20648</t>
  </si>
  <si>
    <t>U7,U8</t>
  </si>
  <si>
    <t>LED_FOTR_M</t>
  </si>
  <si>
    <t>U9</t>
  </si>
  <si>
    <t>SOT-23-5</t>
  </si>
  <si>
    <t>RP124N334E-TR-FE</t>
  </si>
  <si>
    <t>Y1</t>
  </si>
  <si>
    <t>crystal</t>
  </si>
  <si>
    <t>Crystal_GND23</t>
  </si>
  <si>
    <t>Total Purchase:</t>
  </si>
  <si>
    <t>Purchase description:</t>
  </si>
  <si>
    <t>Prj:</t>
  </si>
  <si>
    <t>gekko.xml</t>
  </si>
  <si>
    <t>Co.:</t>
  </si>
  <si>
    <t>Prj date:</t>
  </si>
  <si>
    <t>2020/04/24 2:34:45</t>
  </si>
  <si>
    <t>Board Qty:</t>
  </si>
  <si>
    <t>Total Cost:</t>
  </si>
  <si>
    <t>Unit Cost:</t>
  </si>
  <si>
    <t>$ date:</t>
  </si>
  <si>
    <t>2020-04-24 13:51:56</t>
  </si>
  <si>
    <t>Arrow</t>
  </si>
  <si>
    <t>Purch</t>
  </si>
  <si>
    <t>Avail</t>
  </si>
  <si>
    <t>Cat#</t>
  </si>
  <si>
    <t>Digi-Key</t>
  </si>
  <si>
    <t>Farnell</t>
  </si>
  <si>
    <t>LCSC</t>
  </si>
  <si>
    <t>Mouser</t>
  </si>
  <si>
    <t>Newark</t>
  </si>
  <si>
    <t>RS Components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</si>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</sst>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106</v>
      </c>
      <c r="B1" s="2" t="s">
        <v>107</v>
      </c>
      <c r="F1" s="3" t="s">
        <v>111</v>
      </c>
      <c r="G1" s="3">
        <v>100</v>
      </c>
    </row>
    <row r="2" spans="1:47">
      <c r="A2" s="1" t="s">
        <v>108</v>
      </c>
      <c r="B2" s="2"/>
      <c r="F2" s="1" t="s">
        <v>113</v>
      </c>
      <c r="G2" s="4">
        <f>TotalCost/BoardQty</f>
        <v>0</v>
      </c>
    </row>
    <row r="3" spans="1:47">
      <c r="A3" s="1" t="s">
        <v>109</v>
      </c>
      <c r="B3" s="2" t="s">
        <v>110</v>
      </c>
      <c r="F3" s="1" t="s">
        <v>112</v>
      </c>
      <c r="G3" s="5">
        <f>SUM(G7:G43)</f>
        <v>0</v>
      </c>
      <c r="K3" s="5">
        <f>SUM(K7:K43)</f>
        <v>0</v>
      </c>
      <c r="L3" s="6">
        <f>(COUNTA(K7:K43)&amp;" of "&amp;ROWS(K7:K43)&amp;" parts found"</f>
        <v>0</v>
      </c>
      <c r="P3" s="5">
        <f>SUM(P7:P43)</f>
        <v>0</v>
      </c>
      <c r="Q3" s="6">
        <f>(COUNTA(P7:P43)&amp;" of "&amp;ROWS(P7:P43)&amp;" parts found"</f>
        <v>0</v>
      </c>
      <c r="U3" s="5">
        <f>SUM(U7:U43)</f>
        <v>0</v>
      </c>
      <c r="V3" s="6">
        <f>(COUNTA(U7:U43)&amp;" of "&amp;ROWS(U7:U43)&amp;" parts found"</f>
        <v>0</v>
      </c>
      <c r="Z3" s="5">
        <f>SUM(Z7:Z43)</f>
        <v>0</v>
      </c>
      <c r="AA3" s="6">
        <f>(COUNTA(Z7:Z43)&amp;" of "&amp;ROWS(Z7:Z43)&amp;" parts found"</f>
        <v>0</v>
      </c>
      <c r="AE3" s="5">
        <f>SUM(AE7:AE43)</f>
        <v>0</v>
      </c>
      <c r="AF3" s="6">
        <f>(COUNTA(AE7:AE43)&amp;" of "&amp;ROWS(AE7:AE43)&amp;" parts found"</f>
        <v>0</v>
      </c>
      <c r="AJ3" s="5">
        <f>SUM(AJ7:AJ43)</f>
        <v>0</v>
      </c>
      <c r="AK3" s="6">
        <f>(COUNTA(AJ7:AJ43)&amp;" of "&amp;ROWS(AJ7:AJ43)&amp;" parts found"</f>
        <v>0</v>
      </c>
      <c r="AO3" s="5">
        <f>SUM(AO7:AO43)</f>
        <v>0</v>
      </c>
      <c r="AP3" s="6">
        <f>(COUNTA(AO7:AO43)&amp;" of "&amp;ROWS(AO7:AO43)&amp;" parts found"</f>
        <v>0</v>
      </c>
      <c r="AT3" s="5">
        <f>SUM(AT7:AT43)</f>
        <v>0</v>
      </c>
      <c r="AU3" s="6">
        <f>(COUNTA(AT7:AT43)&amp;" of "&amp;ROWS(AT7:AT43)&amp;" parts found"</f>
        <v>0</v>
      </c>
    </row>
    <row r="4" spans="1:47">
      <c r="A4" s="1" t="s">
        <v>114</v>
      </c>
      <c r="B4" s="2" t="s">
        <v>115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116</v>
      </c>
      <c r="I5" s="8"/>
      <c r="J5" s="8"/>
      <c r="K5" s="8"/>
      <c r="L5" s="8"/>
      <c r="M5" s="9" t="s">
        <v>120</v>
      </c>
      <c r="N5" s="9"/>
      <c r="O5" s="9"/>
      <c r="P5" s="9"/>
      <c r="Q5" s="9"/>
      <c r="R5" s="10" t="s">
        <v>121</v>
      </c>
      <c r="S5" s="10"/>
      <c r="T5" s="10"/>
      <c r="U5" s="10"/>
      <c r="V5" s="10"/>
      <c r="W5" s="11" t="s">
        <v>122</v>
      </c>
      <c r="X5" s="11"/>
      <c r="Y5" s="11"/>
      <c r="Z5" s="11"/>
      <c r="AA5" s="11"/>
      <c r="AB5" s="12" t="s">
        <v>123</v>
      </c>
      <c r="AC5" s="12"/>
      <c r="AD5" s="12"/>
      <c r="AE5" s="12"/>
      <c r="AF5" s="12"/>
      <c r="AG5" s="13" t="s">
        <v>124</v>
      </c>
      <c r="AH5" s="13"/>
      <c r="AI5" s="13"/>
      <c r="AJ5" s="13"/>
      <c r="AK5" s="13"/>
      <c r="AL5" s="14" t="s">
        <v>125</v>
      </c>
      <c r="AM5" s="14"/>
      <c r="AN5" s="14"/>
      <c r="AO5" s="14"/>
      <c r="AP5" s="14"/>
      <c r="AQ5" s="15" t="s">
        <v>126</v>
      </c>
      <c r="AR5" s="15"/>
      <c r="AS5" s="15"/>
      <c r="AT5" s="15"/>
      <c r="AU5" s="15"/>
    </row>
    <row r="6" spans="1:47">
      <c r="A6" s="16" t="s">
        <v>2</v>
      </c>
      <c r="B6" s="16" t="s">
        <v>7</v>
      </c>
      <c r="C6" s="16" t="s">
        <v>4</v>
      </c>
      <c r="D6" s="16" t="s">
        <v>1</v>
      </c>
      <c r="E6" s="16" t="s">
        <v>3</v>
      </c>
      <c r="F6" s="16" t="s">
        <v>6</v>
      </c>
      <c r="G6" s="16" t="s">
        <v>5</v>
      </c>
      <c r="H6" s="16" t="s">
        <v>118</v>
      </c>
      <c r="I6" s="16" t="s">
        <v>117</v>
      </c>
      <c r="J6" s="16" t="s">
        <v>6</v>
      </c>
      <c r="K6" s="16" t="s">
        <v>5</v>
      </c>
      <c r="L6" s="16" t="s">
        <v>119</v>
      </c>
      <c r="M6" s="16" t="s">
        <v>118</v>
      </c>
      <c r="N6" s="16" t="s">
        <v>117</v>
      </c>
      <c r="O6" s="16" t="s">
        <v>6</v>
      </c>
      <c r="P6" s="16" t="s">
        <v>5</v>
      </c>
      <c r="Q6" s="16" t="s">
        <v>119</v>
      </c>
      <c r="R6" s="16" t="s">
        <v>118</v>
      </c>
      <c r="S6" s="16" t="s">
        <v>117</v>
      </c>
      <c r="T6" s="16" t="s">
        <v>6</v>
      </c>
      <c r="U6" s="16" t="s">
        <v>5</v>
      </c>
      <c r="V6" s="16" t="s">
        <v>119</v>
      </c>
      <c r="W6" s="16" t="s">
        <v>118</v>
      </c>
      <c r="X6" s="16" t="s">
        <v>117</v>
      </c>
      <c r="Y6" s="16" t="s">
        <v>6</v>
      </c>
      <c r="Z6" s="16" t="s">
        <v>5</v>
      </c>
      <c r="AA6" s="16" t="s">
        <v>119</v>
      </c>
      <c r="AB6" s="16" t="s">
        <v>118</v>
      </c>
      <c r="AC6" s="16" t="s">
        <v>117</v>
      </c>
      <c r="AD6" s="16" t="s">
        <v>6</v>
      </c>
      <c r="AE6" s="16" t="s">
        <v>5</v>
      </c>
      <c r="AF6" s="16" t="s">
        <v>119</v>
      </c>
      <c r="AG6" s="16" t="s">
        <v>118</v>
      </c>
      <c r="AH6" s="16" t="s">
        <v>117</v>
      </c>
      <c r="AI6" s="16" t="s">
        <v>6</v>
      </c>
      <c r="AJ6" s="16" t="s">
        <v>5</v>
      </c>
      <c r="AK6" s="16" t="s">
        <v>119</v>
      </c>
      <c r="AL6" s="16" t="s">
        <v>118</v>
      </c>
      <c r="AM6" s="16" t="s">
        <v>117</v>
      </c>
      <c r="AN6" s="16" t="s">
        <v>6</v>
      </c>
      <c r="AO6" s="16" t="s">
        <v>5</v>
      </c>
      <c r="AP6" s="16" t="s">
        <v>119</v>
      </c>
      <c r="AQ6" s="16" t="s">
        <v>118</v>
      </c>
      <c r="AR6" s="16" t="s">
        <v>117</v>
      </c>
      <c r="AS6" s="16" t="s">
        <v>6</v>
      </c>
      <c r="AT6" s="16" t="s">
        <v>5</v>
      </c>
      <c r="AU6" s="16" t="s">
        <v>119</v>
      </c>
    </row>
    <row r="7" spans="1:47">
      <c r="A7" s="17" t="s">
        <v>8</v>
      </c>
      <c r="B7" s="17" t="s">
        <v>10</v>
      </c>
      <c r="C7" s="17" t="s">
        <v>9</v>
      </c>
      <c r="E7" s="17">
        <f>BoardQty*6</f>
        <v>0</v>
      </c>
      <c r="F7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7" s="18">
        <f>iferror(E7*F7,"")</f>
        <v>0</v>
      </c>
    </row>
    <row r="8" spans="1:47">
      <c r="A8" s="17" t="s">
        <v>11</v>
      </c>
      <c r="B8" s="17" t="s">
        <v>13</v>
      </c>
      <c r="C8" s="17" t="s">
        <v>12</v>
      </c>
      <c r="E8" s="17">
        <f>BoardQty*2</f>
        <v>0</v>
      </c>
      <c r="F8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8" s="18">
        <f>iferror(E8*F8,"")</f>
        <v>0</v>
      </c>
    </row>
    <row r="9" spans="1:47">
      <c r="A9" s="17" t="s">
        <v>14</v>
      </c>
      <c r="B9" s="17" t="s">
        <v>15</v>
      </c>
      <c r="C9" s="17" t="s">
        <v>9</v>
      </c>
      <c r="E9" s="17">
        <f>BoardQty*2</f>
        <v>0</v>
      </c>
      <c r="F9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9" s="18">
        <f>iferror(E9*F9,"")</f>
        <v>0</v>
      </c>
    </row>
    <row r="10" spans="1:47">
      <c r="A10" s="17" t="s">
        <v>16</v>
      </c>
      <c r="B10" s="17" t="s">
        <v>18</v>
      </c>
      <c r="C10" s="17" t="s">
        <v>17</v>
      </c>
      <c r="E10" s="17">
        <f>BoardQty*4</f>
        <v>0</v>
      </c>
      <c r="F10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0" s="18">
        <f>iferror(E10*F10,"")</f>
        <v>0</v>
      </c>
    </row>
    <row r="11" spans="1:47">
      <c r="A11" s="17" t="s">
        <v>19</v>
      </c>
      <c r="B11" s="17" t="s">
        <v>20</v>
      </c>
      <c r="C11" s="17" t="s">
        <v>9</v>
      </c>
      <c r="E11" s="17">
        <f>BoardQty*12</f>
        <v>0</v>
      </c>
      <c r="F11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1" s="18">
        <f>iferror(E11*F11,"")</f>
        <v>0</v>
      </c>
    </row>
    <row r="12" spans="1:47">
      <c r="A12" s="17" t="s">
        <v>21</v>
      </c>
      <c r="B12" s="17" t="s">
        <v>23</v>
      </c>
      <c r="C12" s="17" t="s">
        <v>22</v>
      </c>
      <c r="E12" s="17">
        <f>BoardQty*1</f>
        <v>0</v>
      </c>
      <c r="F12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2" s="18">
        <f>iferror(E12*F12,"")</f>
        <v>0</v>
      </c>
    </row>
    <row r="13" spans="1:47">
      <c r="A13" s="17" t="s">
        <v>24</v>
      </c>
      <c r="B13" s="17" t="s">
        <v>26</v>
      </c>
      <c r="C13" s="17" t="s">
        <v>25</v>
      </c>
      <c r="E13" s="17">
        <f>BoardQty*3</f>
        <v>0</v>
      </c>
      <c r="F13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3" s="18">
        <f>iferror(E13*F13,"")</f>
        <v>0</v>
      </c>
    </row>
    <row r="14" spans="1:47">
      <c r="A14" s="17" t="s">
        <v>27</v>
      </c>
      <c r="B14" s="17" t="s">
        <v>28</v>
      </c>
      <c r="C14" s="17" t="s">
        <v>25</v>
      </c>
      <c r="E14" s="17">
        <f>BoardQty*1</f>
        <v>0</v>
      </c>
      <c r="F14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4" s="18">
        <f>iferror(E14*F14,"")</f>
        <v>0</v>
      </c>
    </row>
    <row r="15" spans="1:47">
      <c r="A15" s="17" t="s">
        <v>29</v>
      </c>
      <c r="B15" s="17" t="s">
        <v>30</v>
      </c>
      <c r="C15" s="17" t="s">
        <v>25</v>
      </c>
      <c r="E15" s="17">
        <f>BoardQty*4</f>
        <v>0</v>
      </c>
      <c r="F15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5" s="18">
        <f>iferror(E15*F15,"")</f>
        <v>0</v>
      </c>
    </row>
    <row r="16" spans="1:47">
      <c r="A16" s="17" t="s">
        <v>31</v>
      </c>
      <c r="B16" s="17" t="s">
        <v>33</v>
      </c>
      <c r="C16" s="17" t="s">
        <v>32</v>
      </c>
      <c r="E16" s="17">
        <f>BoardQty*4</f>
        <v>0</v>
      </c>
      <c r="F16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6" s="18">
        <f>iferror(E16*F16,"")</f>
        <v>0</v>
      </c>
    </row>
    <row r="17" spans="1:7">
      <c r="A17" s="17" t="s">
        <v>34</v>
      </c>
      <c r="B17" s="17" t="s">
        <v>36</v>
      </c>
      <c r="C17" s="17" t="s">
        <v>35</v>
      </c>
      <c r="E17" s="17">
        <f>BoardQty*2</f>
        <v>0</v>
      </c>
      <c r="F17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7" s="18">
        <f>iferror(E17*F17,"")</f>
        <v>0</v>
      </c>
    </row>
    <row r="18" spans="1:7">
      <c r="A18" s="17" t="s">
        <v>37</v>
      </c>
      <c r="B18" s="17" t="s">
        <v>39</v>
      </c>
      <c r="C18" s="17" t="s">
        <v>38</v>
      </c>
      <c r="E18" s="17">
        <f>BoardQty*2</f>
        <v>0</v>
      </c>
      <c r="F18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8" s="18">
        <f>iferror(E18*F18,"")</f>
        <v>0</v>
      </c>
    </row>
    <row r="19" spans="1:7">
      <c r="A19" s="17" t="s">
        <v>40</v>
      </c>
      <c r="B19" s="17" t="s">
        <v>42</v>
      </c>
      <c r="C19" s="17" t="s">
        <v>41</v>
      </c>
      <c r="E19" s="17">
        <f>BoardQty*1</f>
        <v>0</v>
      </c>
      <c r="F19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19" s="18">
        <f>iferror(E19*F19,"")</f>
        <v>0</v>
      </c>
    </row>
    <row r="20" spans="1:7">
      <c r="A20" s="17" t="s">
        <v>43</v>
      </c>
      <c r="B20" s="17" t="s">
        <v>45</v>
      </c>
      <c r="C20" s="17" t="s">
        <v>44</v>
      </c>
      <c r="E20" s="17">
        <f>BoardQty*1</f>
        <v>0</v>
      </c>
      <c r="F20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0" s="18">
        <f>iferror(E20*F20,"")</f>
        <v>0</v>
      </c>
    </row>
    <row r="21" spans="1:7">
      <c r="A21" s="17" t="s">
        <v>46</v>
      </c>
      <c r="B21" s="17" t="s">
        <v>36</v>
      </c>
      <c r="C21" s="17" t="s">
        <v>47</v>
      </c>
      <c r="E21" s="17">
        <f>BoardQty*1</f>
        <v>0</v>
      </c>
      <c r="F21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1" s="18">
        <f>iferror(E21*F21,"")</f>
        <v>0</v>
      </c>
    </row>
    <row r="22" spans="1:7">
      <c r="A22" s="17" t="s">
        <v>48</v>
      </c>
      <c r="B22" s="17" t="s">
        <v>50</v>
      </c>
      <c r="C22" s="17" t="s">
        <v>49</v>
      </c>
      <c r="E22" s="17">
        <f>BoardQty*1</f>
        <v>0</v>
      </c>
      <c r="F22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2" s="18">
        <f>iferror(E22*F22,"")</f>
        <v>0</v>
      </c>
    </row>
    <row r="23" spans="1:7">
      <c r="A23" s="17" t="s">
        <v>51</v>
      </c>
      <c r="B23" s="17" t="s">
        <v>53</v>
      </c>
      <c r="C23" s="17" t="s">
        <v>52</v>
      </c>
      <c r="E23" s="17">
        <f>BoardQty*1</f>
        <v>0</v>
      </c>
      <c r="F23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3" s="18">
        <f>iferror(E23*F23,"")</f>
        <v>0</v>
      </c>
    </row>
    <row r="24" spans="1:7">
      <c r="A24" s="17" t="s">
        <v>54</v>
      </c>
      <c r="B24" s="17" t="s">
        <v>56</v>
      </c>
      <c r="C24" s="17" t="s">
        <v>55</v>
      </c>
      <c r="E24" s="17">
        <f>BoardQty*1</f>
        <v>0</v>
      </c>
      <c r="F24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4" s="18">
        <f>iferror(E24*F24,"")</f>
        <v>0</v>
      </c>
    </row>
    <row r="25" spans="1:7">
      <c r="A25" s="17" t="s">
        <v>57</v>
      </c>
      <c r="B25" s="17" t="s">
        <v>58</v>
      </c>
      <c r="C25" s="17" t="s">
        <v>55</v>
      </c>
      <c r="E25" s="17">
        <f>BoardQty*1</f>
        <v>0</v>
      </c>
      <c r="F25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5" s="18">
        <f>iferror(E25*F25,"")</f>
        <v>0</v>
      </c>
    </row>
    <row r="26" spans="1:7">
      <c r="A26" s="17" t="s">
        <v>59</v>
      </c>
      <c r="B26" s="17" t="s">
        <v>60</v>
      </c>
      <c r="C26" s="17" t="s">
        <v>55</v>
      </c>
      <c r="E26" s="17">
        <f>BoardQty*1</f>
        <v>0</v>
      </c>
      <c r="F26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6" s="18">
        <f>iferror(E26*F26,"")</f>
        <v>0</v>
      </c>
    </row>
    <row r="27" spans="1:7">
      <c r="A27" s="17" t="s">
        <v>61</v>
      </c>
      <c r="B27" s="17" t="s">
        <v>62</v>
      </c>
      <c r="C27" s="17" t="s">
        <v>55</v>
      </c>
      <c r="E27" s="17">
        <f>BoardQty*1</f>
        <v>0</v>
      </c>
      <c r="F27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7" s="18">
        <f>iferror(E27*F27,"")</f>
        <v>0</v>
      </c>
    </row>
    <row r="28" spans="1:7">
      <c r="A28" s="17" t="s">
        <v>63</v>
      </c>
      <c r="B28" s="17" t="s">
        <v>64</v>
      </c>
      <c r="C28" s="17" t="s">
        <v>55</v>
      </c>
      <c r="E28" s="17">
        <f>BoardQty*12</f>
        <v>0</v>
      </c>
      <c r="F28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8" s="18">
        <f>iferror(E28*F28,"")</f>
        <v>0</v>
      </c>
    </row>
    <row r="29" spans="1:7">
      <c r="A29" s="17" t="s">
        <v>65</v>
      </c>
      <c r="B29" s="17" t="s">
        <v>66</v>
      </c>
      <c r="C29" s="17" t="s">
        <v>55</v>
      </c>
      <c r="E29" s="17">
        <f>BoardQty*8</f>
        <v>0</v>
      </c>
      <c r="F29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29" s="18">
        <f>iferror(E29*F29,"")</f>
        <v>0</v>
      </c>
    </row>
    <row r="30" spans="1:7">
      <c r="A30" s="17" t="s">
        <v>67</v>
      </c>
      <c r="B30" s="17" t="s">
        <v>68</v>
      </c>
      <c r="C30" s="17" t="s">
        <v>55</v>
      </c>
      <c r="E30" s="17">
        <f>BoardQty*4</f>
        <v>0</v>
      </c>
      <c r="F30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0" s="18">
        <f>iferror(E30*F30,"")</f>
        <v>0</v>
      </c>
    </row>
    <row r="31" spans="1:7">
      <c r="A31" s="17" t="s">
        <v>69</v>
      </c>
      <c r="B31" s="17" t="s">
        <v>50</v>
      </c>
      <c r="C31" s="17" t="s">
        <v>55</v>
      </c>
      <c r="E31" s="17">
        <f>BoardQty*6</f>
        <v>0</v>
      </c>
      <c r="F31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1" s="18">
        <f>iferror(E31*F31,"")</f>
        <v>0</v>
      </c>
    </row>
    <row r="32" spans="1:7">
      <c r="A32" s="17" t="s">
        <v>70</v>
      </c>
      <c r="B32" s="17" t="s">
        <v>72</v>
      </c>
      <c r="C32" s="17" t="s">
        <v>71</v>
      </c>
      <c r="E32" s="17">
        <f>BoardQty*1</f>
        <v>0</v>
      </c>
      <c r="F32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2" s="18">
        <f>iferror(E32*F32,"")</f>
        <v>0</v>
      </c>
    </row>
    <row r="33" spans="1:46">
      <c r="A33" s="17" t="s">
        <v>73</v>
      </c>
      <c r="B33" s="17" t="s">
        <v>75</v>
      </c>
      <c r="C33" s="17" t="s">
        <v>74</v>
      </c>
      <c r="E33" s="17">
        <f>BoardQty*1</f>
        <v>0</v>
      </c>
      <c r="F33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3" s="18">
        <f>iferror(E33*F33,"")</f>
        <v>0</v>
      </c>
    </row>
    <row r="34" spans="1:46">
      <c r="A34" s="17" t="s">
        <v>76</v>
      </c>
      <c r="B34" s="17" t="s">
        <v>79</v>
      </c>
      <c r="C34" s="17" t="s">
        <v>78</v>
      </c>
      <c r="D34" s="17" t="s">
        <v>77</v>
      </c>
      <c r="E34" s="17">
        <f>BoardQty*1</f>
        <v>0</v>
      </c>
      <c r="F34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4" s="18">
        <f>iferror(E34*F34,"")</f>
        <v>0</v>
      </c>
    </row>
    <row r="35" spans="1:46">
      <c r="A35" s="17" t="s">
        <v>80</v>
      </c>
      <c r="B35" s="17" t="s">
        <v>82</v>
      </c>
      <c r="C35" s="17" t="s">
        <v>81</v>
      </c>
      <c r="E35" s="17">
        <f>BoardQty*2</f>
        <v>0</v>
      </c>
      <c r="F35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5" s="18">
        <f>iferror(E35*F35,"")</f>
        <v>0</v>
      </c>
    </row>
    <row r="36" spans="1:46">
      <c r="A36" s="17" t="s">
        <v>83</v>
      </c>
      <c r="B36" s="17" t="s">
        <v>85</v>
      </c>
      <c r="C36" s="17" t="s">
        <v>84</v>
      </c>
      <c r="E36" s="17">
        <f>BoardQty*1</f>
        <v>0</v>
      </c>
      <c r="F36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6" s="18">
        <f>iferror(E36*F36,"")</f>
        <v>0</v>
      </c>
    </row>
    <row r="37" spans="1:46">
      <c r="A37" s="17" t="s">
        <v>86</v>
      </c>
      <c r="B37" s="17" t="s">
        <v>88</v>
      </c>
      <c r="C37" s="17" t="s">
        <v>87</v>
      </c>
      <c r="E37" s="17">
        <f>BoardQty*1</f>
        <v>0</v>
      </c>
      <c r="F37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7" s="18">
        <f>iferror(E37*F37,"")</f>
        <v>0</v>
      </c>
    </row>
    <row r="38" spans="1:46">
      <c r="A38" s="17" t="s">
        <v>89</v>
      </c>
      <c r="B38" s="17" t="s">
        <v>90</v>
      </c>
      <c r="C38" s="17" t="s">
        <v>90</v>
      </c>
      <c r="E38" s="17">
        <f>BoardQty*2</f>
        <v>0</v>
      </c>
      <c r="F38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8" s="18">
        <f>iferror(E38*F38,"")</f>
        <v>0</v>
      </c>
    </row>
    <row r="39" spans="1:46">
      <c r="A39" s="17" t="s">
        <v>91</v>
      </c>
      <c r="B39" s="17" t="s">
        <v>93</v>
      </c>
      <c r="C39" s="17" t="s">
        <v>92</v>
      </c>
      <c r="E39" s="17">
        <f>BoardQty*1</f>
        <v>0</v>
      </c>
      <c r="F39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39" s="18">
        <f>iferror(E39*F39,"")</f>
        <v>0</v>
      </c>
    </row>
    <row r="40" spans="1:46">
      <c r="A40" s="17" t="s">
        <v>94</v>
      </c>
      <c r="B40" s="17" t="s">
        <v>95</v>
      </c>
      <c r="C40" s="17" t="s">
        <v>95</v>
      </c>
      <c r="E40" s="17">
        <f>BoardQty*1</f>
        <v>0</v>
      </c>
      <c r="F40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40" s="18">
        <f>iferror(E40*F40,"")</f>
        <v>0</v>
      </c>
    </row>
    <row r="41" spans="1:46">
      <c r="A41" s="17" t="s">
        <v>96</v>
      </c>
      <c r="B41" s="17" t="s">
        <v>90</v>
      </c>
      <c r="C41" s="17" t="s">
        <v>97</v>
      </c>
      <c r="E41" s="17">
        <f>BoardQty*2</f>
        <v>0</v>
      </c>
      <c r="F41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41" s="18">
        <f>iferror(E41*F41,"")</f>
        <v>0</v>
      </c>
    </row>
    <row r="42" spans="1:46">
      <c r="A42" s="17" t="s">
        <v>98</v>
      </c>
      <c r="B42" s="17" t="s">
        <v>100</v>
      </c>
      <c r="C42" s="17" t="s">
        <v>99</v>
      </c>
      <c r="E42" s="17">
        <f>BoardQty*1</f>
        <v>0</v>
      </c>
      <c r="F42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42" s="18">
        <f>iferror(E42*F42,"")</f>
        <v>0</v>
      </c>
    </row>
    <row r="43" spans="1:46">
      <c r="A43" s="17" t="s">
        <v>101</v>
      </c>
      <c r="B43" s="17" t="s">
        <v>103</v>
      </c>
      <c r="C43" s="17" t="s">
        <v>102</v>
      </c>
      <c r="E43" s="17">
        <f>BoardQty*1</f>
        <v>0</v>
      </c>
      <c r="F43" s="18">
        <f>MINA(INDIRECT(ADDRESS(ROW(),COLUMN(newark_part_data)+2)),INDIRECT(ADDRESS(ROW(),COLUMN(farnell_part_data)+2)),INDIRECT(ADDRESS(ROW(),COLUMN(rs_part_data)+2)),INDIRECT(ADDRESS(ROW(),COLUMN(digikey_part_data)+2)),INDIRECT(ADDRESS(ROW(),COLUMN(tme_part_data)+2)),INDIRECT(ADDRESS(ROW(),COLUMN(mouser_part_data)+2)),INDIRECT(ADDRESS(ROW(),COLUMN(lcsc_part_data)+2)),INDIRECT(ADDRESS(ROW(),COLUMN(arrow_part_data)+2)))</f>
        <v>0</v>
      </c>
      <c r="G43" s="18">
        <f>iferror(E43*F43,"")</f>
        <v>0</v>
      </c>
    </row>
    <row r="45" spans="1:46">
      <c r="F45" s="1" t="s">
        <v>104</v>
      </c>
      <c r="G45" s="5">
        <f>SUM(INDIRECT(ADDRESS(ROW(),COLUMN(newark_part_data)+3)),INDIRECT(ADDRESS(ROW(),COLUMN(farnell_part_data)+3)),INDIRECT(ADDRESS(ROW(),COLUMN(rs_part_data)+3)),INDIRECT(ADDRESS(ROW(),COLUMN(digikey_part_data)+3)),INDIRECT(ADDRESS(ROW(),COLUMN(tme_part_data)+3)),INDIRECT(ADDRESS(ROW(),COLUMN(mouser_part_data)+3)),INDIRECT(ADDRESS(ROW(),COLUMN(lcsc_part_data)+3)),INDIRECT(ADDRESS(ROW(),COLUMN(arrow_part_data)+3)))</f>
        <v>0</v>
      </c>
      <c r="I45" s="6">
        <f>IFERROR(IF(OR(I7:I43),COUNTIFS(I7:I43,"&gt;0",K7:K43,"&lt;&gt;")&amp;" of "&amp;(ROWS(K7:K43)-COUNTBLANK(K7:K43))&amp;" parts purchased",""),"")</f>
        <v>0</v>
      </c>
      <c r="K45" s="5">
        <f>SUMIF(I7:I43,"&gt;0",K7:K43)</f>
        <v>0</v>
      </c>
      <c r="N45" s="6">
        <f>IFERROR(IF(OR(N7:N43),COUNTIFS(N7:N43,"&gt;0",P7:P43,"&lt;&gt;")&amp;" of "&amp;(ROWS(P7:P43)-COUNTBLANK(P7:P43))&amp;" parts purchased",""),"")</f>
        <v>0</v>
      </c>
      <c r="P45" s="5">
        <f>SUMIF(N7:N43,"&gt;0",P7:P43)</f>
        <v>0</v>
      </c>
      <c r="S45" s="6">
        <f>IFERROR(IF(OR(S7:S43),COUNTIFS(S7:S43,"&gt;0",U7:U43,"&lt;&gt;")&amp;" of "&amp;(ROWS(U7:U43)-COUNTBLANK(U7:U43))&amp;" parts purchased",""),"")</f>
        <v>0</v>
      </c>
      <c r="U45" s="5">
        <f>SUMIF(S7:S43,"&gt;0",U7:U43)</f>
        <v>0</v>
      </c>
      <c r="X45" s="6">
        <f>IFERROR(IF(OR(X7:X43),COUNTIFS(X7:X43,"&gt;0",Z7:Z43,"&lt;&gt;")&amp;" of "&amp;(ROWS(Z7:Z43)-COUNTBLANK(Z7:Z43))&amp;" parts purchased",""),"")</f>
        <v>0</v>
      </c>
      <c r="Z45" s="5">
        <f>SUMIF(X7:X43,"&gt;0",Z7:Z43)</f>
        <v>0</v>
      </c>
      <c r="AC45" s="6">
        <f>IFERROR(IF(OR(AC7:AC43),COUNTIFS(AC7:AC43,"&gt;0",AE7:AE43,"&lt;&gt;")&amp;" of "&amp;(ROWS(AE7:AE43)-COUNTBLANK(AE7:AE43))&amp;" parts purchased",""),"")</f>
        <v>0</v>
      </c>
      <c r="AE45" s="5">
        <f>SUMIF(AC7:AC43,"&gt;0",AE7:AE43)</f>
        <v>0</v>
      </c>
      <c r="AH45" s="6">
        <f>IFERROR(IF(OR(AH7:AH43),COUNTIFS(AH7:AH43,"&gt;0",AJ7:AJ43,"&lt;&gt;")&amp;" of "&amp;(ROWS(AJ7:AJ43)-COUNTBLANK(AJ7:AJ43))&amp;" parts purchased",""),"")</f>
        <v>0</v>
      </c>
      <c r="AJ45" s="5">
        <f>SUMIF(AH7:AH43,"&gt;0",AJ7:AJ43)</f>
        <v>0</v>
      </c>
      <c r="AM45" s="6">
        <f>IFERROR(IF(OR(AM7:AM43),COUNTIFS(AM7:AM43,"&gt;0",AO7:AO43,"&lt;&gt;")&amp;" of "&amp;(ROWS(AO7:AO43)-COUNTBLANK(AO7:AO43))&amp;" parts purchased",""),"")</f>
        <v>0</v>
      </c>
      <c r="AO45" s="5">
        <f>SUMIF(AM7:AM43,"&gt;0",AO7:AO43)</f>
        <v>0</v>
      </c>
      <c r="AR45" s="6">
        <f>IFERROR(IF(OR(AR7:AR43),COUNTIFS(AR7:AR43,"&gt;0",AT7:AT43,"&lt;&gt;")&amp;" of "&amp;(ROWS(AT7:AT43)-COUNTBLANK(AT7:AT43))&amp;" parts purchased",""),"")</f>
        <v>0</v>
      </c>
      <c r="AT45" s="5">
        <f>SUMIF(AR7:AR43,"&gt;0",AT7:AT43)</f>
        <v>0</v>
      </c>
    </row>
    <row r="46" spans="1:46">
      <c r="A46" s="2" t="s">
        <v>127</v>
      </c>
      <c r="F46" s="19" t="s">
        <v>105</v>
      </c>
      <c r="I46">
        <f t="array" ref="I46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46">
        <f t="array" ref="N46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46">
        <f t="array" ref="S46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46" s="6">
        <f>IFERROR(IF(COUNTIFS(X7:X43,"&gt;0",Z7:Z43,"&lt;&gt;")&gt;0,"Quantity,Comment,Designator,Footprint,LCSC Part #(optional)",""),"")</f>
        <v>0</v>
      </c>
      <c r="AC46">
        <f t="array" ref="AC46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46">
        <f t="array" ref="AH46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46">
        <f t="array" ref="AM46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46">
        <f t="array" ref="AR46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47" spans="1:46">
      <c r="I47">
        <f t="array" ref="I47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47">
        <f t="array" ref="N47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47">
        <f t="array" ref="S47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47">
        <f t="array" ref="X47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47">
        <f t="array" ref="AC47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47">
        <f t="array" ref="AH47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47">
        <f t="array" ref="AM47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47">
        <f t="array" ref="AR47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48" spans="1:46">
      <c r="I48">
        <f t="array" ref="I48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48">
        <f t="array" ref="N48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48">
        <f t="array" ref="S48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48">
        <f t="array" ref="X48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48">
        <f t="array" ref="AC48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48">
        <f t="array" ref="AH48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48">
        <f t="array" ref="AM48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48">
        <f t="array" ref="AR48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49" spans="9:44">
      <c r="I49">
        <f t="array" ref="I49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49">
        <f t="array" ref="N49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49">
        <f t="array" ref="S49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49">
        <f t="array" ref="X49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49">
        <f t="array" ref="AC49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49">
        <f t="array" ref="AH49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49">
        <f t="array" ref="AM49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49">
        <f t="array" ref="AR49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0" spans="9:44">
      <c r="I50">
        <f t="array" ref="I50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0">
        <f t="array" ref="N50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0">
        <f t="array" ref="S50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0">
        <f t="array" ref="X50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0">
        <f t="array" ref="AC50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0">
        <f t="array" ref="AH50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0">
        <f t="array" ref="AM50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0">
        <f t="array" ref="AR50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1" spans="9:44">
      <c r="I51">
        <f t="array" ref="I51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1">
        <f t="array" ref="N51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1">
        <f t="array" ref="S51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1">
        <f t="array" ref="X51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1">
        <f t="array" ref="AC51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1">
        <f t="array" ref="AH51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1">
        <f t="array" ref="AM51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1">
        <f t="array" ref="AR51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2" spans="9:44">
      <c r="I52">
        <f t="array" ref="I52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2">
        <f t="array" ref="N52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2">
        <f t="array" ref="S52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2">
        <f t="array" ref="X52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2">
        <f t="array" ref="AC52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2">
        <f t="array" ref="AH52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2">
        <f t="array" ref="AM52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2">
        <f t="array" ref="AR52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3" spans="9:44">
      <c r="I53">
        <f t="array" ref="I53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3">
        <f t="array" ref="N53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3">
        <f t="array" ref="S53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3">
        <f t="array" ref="X53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3">
        <f t="array" ref="AC53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3">
        <f t="array" ref="AH53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3">
        <f t="array" ref="AM53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3">
        <f t="array" ref="AR53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4" spans="9:44">
      <c r="I54">
        <f t="array" ref="I54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4">
        <f t="array" ref="N54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4">
        <f t="array" ref="S54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4">
        <f t="array" ref="X54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4">
        <f t="array" ref="AC54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4">
        <f t="array" ref="AH54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4">
        <f t="array" ref="AM54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4">
        <f t="array" ref="AR54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5" spans="9:44">
      <c r="I55">
        <f t="array" ref="I55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5">
        <f t="array" ref="N55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5">
        <f t="array" ref="S55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5">
        <f t="array" ref="X55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5">
        <f t="array" ref="AC55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5">
        <f t="array" ref="AH55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5">
        <f t="array" ref="AM55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5">
        <f t="array" ref="AR55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6" spans="9:44">
      <c r="I56">
        <f t="array" ref="I56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6">
        <f t="array" ref="N56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6">
        <f t="array" ref="S56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6">
        <f t="array" ref="X56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6">
        <f t="array" ref="AC56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6">
        <f t="array" ref="AH56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6">
        <f t="array" ref="AM56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6">
        <f t="array" ref="AR56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7" spans="9:44">
      <c r="I57">
        <f t="array" ref="I57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7">
        <f t="array" ref="N57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7">
        <f t="array" ref="S57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7">
        <f t="array" ref="X57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7">
        <f t="array" ref="AC57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7">
        <f t="array" ref="AH57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7">
        <f t="array" ref="AM57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7">
        <f t="array" ref="AR57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8" spans="9:44">
      <c r="I58">
        <f t="array" ref="I58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8">
        <f t="array" ref="N58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8">
        <f t="array" ref="S58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8">
        <f t="array" ref="X58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8">
        <f t="array" ref="AC58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8">
        <f t="array" ref="AH58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8">
        <f t="array" ref="AM58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8">
        <f t="array" ref="AR58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59" spans="9:44">
      <c r="I59">
        <f t="array" ref="I59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59">
        <f t="array" ref="N59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59">
        <f t="array" ref="S59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59">
        <f t="array" ref="X59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59">
        <f t="array" ref="AC59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59">
        <f t="array" ref="AH59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59">
        <f t="array" ref="AM59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59">
        <f t="array" ref="AR59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0" spans="9:44">
      <c r="I60">
        <f t="array" ref="I60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0">
        <f t="array" ref="N60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0">
        <f t="array" ref="S60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0">
        <f t="array" ref="X60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0">
        <f t="array" ref="AC60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0">
        <f t="array" ref="AH60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0">
        <f t="array" ref="AM60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0">
        <f t="array" ref="AR60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1" spans="9:44">
      <c r="I61">
        <f t="array" ref="I61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1">
        <f t="array" ref="N61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1">
        <f t="array" ref="S61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1">
        <f t="array" ref="X61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1">
        <f t="array" ref="AC61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1">
        <f t="array" ref="AH61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1">
        <f t="array" ref="AM61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1">
        <f t="array" ref="AR61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2" spans="9:44">
      <c r="I62">
        <f t="array" ref="I62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2">
        <f t="array" ref="N62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2">
        <f t="array" ref="S62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2">
        <f t="array" ref="X62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2">
        <f t="array" ref="AC62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2">
        <f t="array" ref="AH62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2">
        <f t="array" ref="AM62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2">
        <f t="array" ref="AR62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3" spans="9:44">
      <c r="I63">
        <f t="array" ref="I63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3">
        <f t="array" ref="N63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3">
        <f t="array" ref="S63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3">
        <f t="array" ref="X63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3">
        <f t="array" ref="AC63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3">
        <f t="array" ref="AH63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3">
        <f t="array" ref="AM63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3">
        <f t="array" ref="AR63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4" spans="9:44">
      <c r="I64">
        <f t="array" ref="I64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4">
        <f t="array" ref="N64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4">
        <f t="array" ref="S64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4">
        <f t="array" ref="X64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4">
        <f t="array" ref="AC64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4">
        <f t="array" ref="AH64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4">
        <f t="array" ref="AM64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4">
        <f t="array" ref="AR64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5" spans="9:44">
      <c r="I65">
        <f t="array" ref="I65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5">
        <f t="array" ref="N65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5">
        <f t="array" ref="S65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5">
        <f t="array" ref="X65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5">
        <f t="array" ref="AC65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5">
        <f t="array" ref="AH65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5">
        <f t="array" ref="AM65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5">
        <f t="array" ref="AR65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6" spans="9:44">
      <c r="I66">
        <f t="array" ref="I66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6">
        <f t="array" ref="N66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6">
        <f t="array" ref="S66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6">
        <f t="array" ref="X66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6">
        <f t="array" ref="AC66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6">
        <f t="array" ref="AH66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6">
        <f t="array" ref="AM66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6">
        <f t="array" ref="AR66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7" spans="9:44">
      <c r="I67">
        <f t="array" ref="I67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7">
        <f t="array" ref="N67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7">
        <f t="array" ref="S67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7">
        <f t="array" ref="X67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7">
        <f t="array" ref="AC67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7">
        <f t="array" ref="AH67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7">
        <f t="array" ref="AM67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7">
        <f t="array" ref="AR67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8" spans="9:44">
      <c r="I68">
        <f t="array" ref="I68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8">
        <f t="array" ref="N68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8">
        <f t="array" ref="S68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8">
        <f t="array" ref="X68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8">
        <f t="array" ref="AC68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8">
        <f t="array" ref="AH68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8">
        <f t="array" ref="AM68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8">
        <f t="array" ref="AR68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69" spans="9:44">
      <c r="I69">
        <f t="array" ref="I69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69">
        <f t="array" ref="N69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69">
        <f t="array" ref="S69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69">
        <f t="array" ref="X69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69">
        <f t="array" ref="AC69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69">
        <f t="array" ref="AH69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69">
        <f t="array" ref="AM69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69">
        <f t="array" ref="AR69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0" spans="9:44">
      <c r="I70">
        <f t="array" ref="I70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0">
        <f t="array" ref="N70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0">
        <f t="array" ref="S70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0">
        <f t="array" ref="X70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0">
        <f t="array" ref="AC70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0">
        <f t="array" ref="AH70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0">
        <f t="array" ref="AM70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0">
        <f t="array" ref="AR70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1" spans="9:44">
      <c r="I71">
        <f t="array" ref="I71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1">
        <f t="array" ref="N71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1">
        <f t="array" ref="S71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1">
        <f t="array" ref="X71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1">
        <f t="array" ref="AC71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1">
        <f t="array" ref="AH71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1">
        <f t="array" ref="AM71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1">
        <f t="array" ref="AR71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2" spans="9:44">
      <c r="I72">
        <f t="array" ref="I72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2">
        <f t="array" ref="N72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2">
        <f t="array" ref="S72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2">
        <f t="array" ref="X72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2">
        <f t="array" ref="AC72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2">
        <f t="array" ref="AH72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2">
        <f t="array" ref="AM72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2">
        <f t="array" ref="AR72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3" spans="9:44">
      <c r="I73">
        <f t="array" ref="I73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3">
        <f t="array" ref="N73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3">
        <f t="array" ref="S73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3">
        <f t="array" ref="X73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3">
        <f t="array" ref="AC73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3">
        <f t="array" ref="AH73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3">
        <f t="array" ref="AM73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3">
        <f t="array" ref="AR73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4" spans="9:44">
      <c r="I74">
        <f t="array" ref="I74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4">
        <f t="array" ref="N74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4">
        <f t="array" ref="S74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4">
        <f t="array" ref="X74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4">
        <f t="array" ref="AC74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4">
        <f t="array" ref="AH74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4">
        <f t="array" ref="AM74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4">
        <f t="array" ref="AR74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5" spans="9:44">
      <c r="I75">
        <f t="array" ref="I75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5">
        <f t="array" ref="N75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5">
        <f t="array" ref="S75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5">
        <f t="array" ref="X75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5">
        <f t="array" ref="AC75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5">
        <f t="array" ref="AH75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5">
        <f t="array" ref="AM75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5">
        <f t="array" ref="AR75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6" spans="9:44">
      <c r="I76">
        <f t="array" ref="I76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6">
        <f t="array" ref="N76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6">
        <f t="array" ref="S76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6">
        <f t="array" ref="X76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6">
        <f t="array" ref="AC76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6">
        <f t="array" ref="AH76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6">
        <f t="array" ref="AM76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6">
        <f t="array" ref="AR76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7" spans="9:44">
      <c r="I77">
        <f t="array" ref="I77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7">
        <f t="array" ref="N77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7">
        <f t="array" ref="S77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7">
        <f t="array" ref="X77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7">
        <f t="array" ref="AC77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7">
        <f t="array" ref="AH77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7">
        <f t="array" ref="AM77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7">
        <f t="array" ref="AR77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8" spans="9:44">
      <c r="I78">
        <f t="array" ref="I78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8">
        <f t="array" ref="N78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8">
        <f t="array" ref="S78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8">
        <f t="array" ref="X78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8">
        <f t="array" ref="AC78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8">
        <f t="array" ref="AH78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8">
        <f t="array" ref="AM78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8">
        <f t="array" ref="AR78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79" spans="9:44">
      <c r="I79">
        <f t="array" ref="I79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79">
        <f t="array" ref="N79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79">
        <f t="array" ref="S79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79">
        <f t="array" ref="X79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79">
        <f t="array" ref="AC79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79">
        <f t="array" ref="AH79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79">
        <f t="array" ref="AM79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79">
        <f t="array" ref="AR79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80" spans="9:44">
      <c r="I80">
        <f t="array" ref="I80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80">
        <f t="array" ref="N80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80">
        <f t="array" ref="S80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80">
        <f t="array" ref="X80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80">
        <f t="array" ref="AC80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80">
        <f t="array" ref="AH80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80">
        <f t="array" ref="AM80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80">
        <f t="array" ref="AR80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81" spans="9:44">
      <c r="I81">
        <f t="array" ref="I81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81">
        <f t="array" ref="N81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81">
        <f t="array" ref="S81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81">
        <f t="array" ref="X81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81">
        <f t="array" ref="AC81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81">
        <f t="array" ref="AH81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81">
        <f t="array" ref="AM81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81">
        <f t="array" ref="AR81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82" spans="9:44">
      <c r="I82">
        <f t="array" ref="I82">IFERROR(CONCATENATE(INDEX(L7:L43,SMALL(IF(ISNUMBER(I7:I43),IF(I7:I43&gt;0,IF(L7:L43&lt;&gt;"",ROW(I7:I43)-MIN(ROW(I7:I43))+1))),ROW()-ROW(A$46)+1)),",",TEXT(INDEX(I7:I43,SMALL(IF(ISNUMBER(I7:I43),IF(I7:I43&gt;0,IF(L7:L43&lt;&gt;"",ROW(I7:I43)-MIN(ROW(I7:I43))+1))),ROW()-ROW(A$46)+1)),"##0"),",",SUBSTITUTE(INDEX(IF(PURCHASE_DESCRIPTION&lt;&gt;"",PURCHASE_DESCRIPTION&amp;":","")&amp;A7:A43,SMALL(IF(ISNUMBER(I7:I43),IF(I7:I43&gt;0,IF(L7:L43&lt;&gt;"",ROW(I7:I43)-MIN(ROW(I7:I43))+1))),ROW()-ROW(A$46)+1)),",",";")),"")</f>
        <v>0</v>
      </c>
      <c r="N82">
        <f t="array" ref="N82">IFERROR(CONCATENATE(TEXT(INDEX(N7:N43,SMALL(IF(ISNUMBER(N7:N43),IF(N7:N43&gt;0,IF(Q7:Q43&lt;&gt;"",ROW(N7:N43)-MIN(ROW(N7:N43))+1))),ROW()-ROW(A$46)+1)),"##0"),",",INDEX(Q7:Q43,SMALL(IF(ISNUMBER(N7:N43),IF(N7:N43&gt;0,IF(Q7:Q43&lt;&gt;"",ROW(N7:N43)-MIN(ROW(N7:N43))+1))),ROW()-ROW(A$46)+1)),",",SUBSTITUTE(INDEX(IF(PURCHASE_DESCRIPTION&lt;&gt;"",PURCHASE_DESCRIPTION&amp;":","")&amp;A7:A43,SMALL(IF(ISNUMBER(N7:N43),IF(N7:N43&gt;0,IF(Q7:Q43&lt;&gt;"",ROW(N7:N43)-MIN(ROW(N7:N43))+1))),ROW()-ROW(A$46)+1)),",",";")),"")</f>
        <v>0</v>
      </c>
      <c r="S82">
        <f t="array" ref="S82">IFERROR(CONCATENATE(INDEX(V7:V43,SMALL(IF(ISNUMBER(S7:S43),IF(S7:S43&gt;0,IF(V7:V43&lt;&gt;"",ROW(S7:S43)-MIN(ROW(S7:S43))+1))),ROW()-ROW(A$46)+1))," ",TEXT(INDEX(S7:S43,SMALL(IF(ISNUMBER(S7:S43),IF(S7:S43&gt;0,IF(V7:V43&lt;&gt;"",ROW(S7:S43)-MIN(ROW(S7:S43))+1))),ROW()-ROW(A$46)+1)),"##0")," ",SUBSTITUTE(INDEX(IF(PURCHASE_DESCRIPTION&lt;&gt;"",PURCHASE_DESCRIPTION&amp;":","")&amp;A7:A43,SMALL(IF(ISNUMBER(S7:S43),IF(S7:S43&gt;0,IF(V7:V43&lt;&gt;"",ROW(S7:S43)-MIN(ROW(S7:S43))+1))),ROW()-ROW(A$46)+1))," ",";")),"")</f>
        <v>0</v>
      </c>
      <c r="X82">
        <f t="array" ref="X82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  <c r="AC82">
        <f t="array" ref="AC82">IFERROR(CONCATENATE(INDEX(AF7:AF43,SMALL(IF(ISNUMBER(AC7:AC43),IF(AC7:AC43&gt;0,IF(AF7:AF43&lt;&gt;"",ROW(AC7:AC43)-MIN(ROW(AC7:AC43))+1))),ROW()-ROW(A$46)+1)),"|",TEXT(INDEX(AC7:AC43,SMALL(IF(ISNUMBER(AC7:AC43),IF(AC7:AC43&gt;0,IF(AF7:AF43&lt;&gt;"",ROW(AC7:AC43)-MIN(ROW(AC7:AC43))+1))),ROW()-ROW(A$46)+1)),"##0"),"|",SUBSTITUTE(SUBSTITUTE(INDEX(IF(PURCHASE_DESCRIPTION&lt;&gt;"",PURCHASE_DESCRIPTION&amp;":","")&amp;A7:A43,SMALL(IF(ISNUMBER(AC7:AC43),IF(AC7:AC43&gt;0,IF(AF7:AF43&lt;&gt;"",ROW(AC7:AC43)-MIN(ROW(AC7:AC43))+1))),ROW()-ROW(A$46)+1)),"|",";")," ","_")),"")</f>
        <v>0</v>
      </c>
      <c r="AH82">
        <f t="array" ref="AH82">IFERROR(CONCATENATE(INDEX(AK7:AK43,SMALL(IF(ISNUMBER(AH7:AH43),IF(AH7:AH43&gt;0,IF(AK7:AK43&lt;&gt;"",ROW(AH7:AH43)-MIN(ROW(AH7:AH43))+1))),ROW()-ROW(A$46)+1)),",",TEXT(INDEX(AH7:AH43,SMALL(IF(ISNUMBER(AH7:AH43),IF(AH7:AH43&gt;0,IF(AK7:AK43&lt;&gt;"",ROW(AH7:AH43)-MIN(ROW(AH7:AH43))+1))),ROW()-ROW(A$46)+1)),"##0"),",",SUBSTITUTE(INDEX(IF(PURCHASE_DESCRIPTION&lt;&gt;"",PURCHASE_DESCRIPTION&amp;":","")&amp;A7:A43,SMALL(IF(ISNUMBER(AH7:AH43),IF(AH7:AH43&gt;0,IF(AK7:AK43&lt;&gt;"",ROW(AH7:AH43)-MIN(ROW(AH7:AH43))+1))),ROW()-ROW(A$46)+1)),",",";")),"")</f>
        <v>0</v>
      </c>
      <c r="AM82">
        <f t="array" ref="AM82">IFERROR(CONCATENATE(INDEX(AP7:AP43,SMALL(IF(ISNUMBER(AM7:AM43),IF(AM7:AM43&gt;0,IF(AP7:AP43&lt;&gt;"",ROW(AM7:AM43)-MIN(ROW(AM7:AM43))+1))),ROW()-ROW(A$46)+1))," ",TEXT(INDEX(AM7:AM43,SMALL(IF(ISNUMBER(AM7:AM43),IF(AM7:AM43&gt;0,IF(AP7:AP43&lt;&gt;"",ROW(AM7:AM43)-MIN(ROW(AM7:AM43))+1))),ROW()-ROW(A$46)+1)),"##0")," ",SUBSTITUTE(INDEX(IF(PURCHASE_DESCRIPTION&lt;&gt;"",PURCHASE_DESCRIPTION&amp;":","")&amp;A7:A43,SMALL(IF(ISNUMBER(AM7:AM43),IF(AM7:AM43&gt;0,IF(AP7:AP43&lt;&gt;"",ROW(AM7:AM43)-MIN(ROW(AM7:AM43))+1))),ROW()-ROW(A$46)+1))," ",";")),"")</f>
        <v>0</v>
      </c>
      <c r="AR82">
        <f t="array" ref="AR82">IFERROR(CONCATENATE(INDEX(AU7:AU43,SMALL(IF(ISNUMBER(AR7:AR43),IF(AR7:AR43&gt;0,IF(AU7:AU43&lt;&gt;"",ROW(AR7:AR43)-MIN(ROW(AR7:AR43))+1))),ROW()-ROW(A$46)+1))," ",TEXT(INDEX(AR7:AR43,SMALL(IF(ISNUMBER(AR7:AR43),IF(AR7:AR43&gt;0,IF(AU7:AU43&lt;&gt;"",ROW(AR7:AR43)-MIN(ROW(AR7:AR43))+1))),ROW()-ROW(A$46)+1)),"##0")," ",SUBSTITUTE(INDEX(IF(PURCHASE_DESCRIPTION&lt;&gt;"",PURCHASE_DESCRIPTION&amp;":","")&amp;A7:A43,SMALL(IF(ISNUMBER(AR7:AR43),IF(AR7:AR43&gt;0,IF(AU7:AU43&lt;&gt;"",ROW(AR7:AR43)-MIN(ROW(AR7:AR43))+1))),ROW()-ROW(A$46)+1))," ",";")),"")</f>
        <v>0</v>
      </c>
    </row>
    <row r="83" spans="9:44">
      <c r="X83">
        <f t="array" ref="X83">IFERROR(CONCATENATE(TEXT(INDEX(X7:X43,SMALL(IF(ISNUMBER(X7:X43),IF(X7:X43&gt;0,IF(AA7:AA43&lt;&gt;"",ROW(X7:X43)-MIN(ROW(X7:X43))+1))),ROW()-ROW(A$47)+1)),"##0"),",",SUBSTITUTE(INDEX(IF(PURCHASE_DESCRIPTION&lt;&gt;"",PURCHASE_DESCRIPTION&amp;":","")&amp;A7:A43,SMALL(IF(ISNUMBER(X7:X43),IF(X7:X43&gt;0,IF(AA7:AA43&lt;&gt;"",ROW(X7:X43)-MIN(ROW(X7:X43))+1))),ROW()-ROW(A$47)+1)),",",";"),",",SUBSTITUTE(INDEX(IF(PURCHASE_DESCRIPTION&lt;&gt;"",PURCHASE_DESCRIPTION&amp;":","")&amp;C7:C43,SMALL(IF(ISNUMBER(X7:X43),IF(X7:X43&gt;0,IF(AA7:AA43&lt;&gt;"",ROW(X7:X43)-MIN(ROW(X7:X43))+1))),ROW()-ROW(A$47)+1)),",",";"),",",INDEX(AA7:AA43,SMALL(IF(ISNUMBER(X7:X43),IF(X7:X43&gt;0,IF(AA7:AA43&lt;&gt;"",ROW(X7:X43)-MIN(ROW(X7:X43))+1))),ROW()-ROW(A$47)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E10">
    <cfRule type="expression" dxfId="0" priority="13">
      <formula>AND(ISBLANK(D10)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1">
    <cfRule type="expression" dxfId="0" priority="17">
      <formula>AND(ISBLANK(D11)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2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2">
    <cfRule type="expression" dxfId="0" priority="21">
      <formula>AND(ISBLANK(D12)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2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2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2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3">
    <cfRule type="expression" dxfId="0" priority="25">
      <formula>AND(ISBLANK(D13)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2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2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2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4">
    <cfRule type="expression" dxfId="0" priority="29">
      <formula>AND(ISBLANK(D14)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3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3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3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5">
    <cfRule type="expression" dxfId="0" priority="33">
      <formula>AND(ISBLANK(D15)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3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3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3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6">
    <cfRule type="expression" dxfId="0" priority="37">
      <formula>AND(ISBLANK(D16)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3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3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4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7">
    <cfRule type="expression" dxfId="0" priority="41">
      <formula>AND(ISBLANK(D17)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4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4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4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8">
    <cfRule type="expression" dxfId="0" priority="45">
      <formula>AND(ISBLANK(D18)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4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4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4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19">
    <cfRule type="expression" dxfId="0" priority="49">
      <formula>AND(ISBLANK(D19)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5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5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5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0">
    <cfRule type="expression" dxfId="0" priority="53">
      <formula>AND(ISBLANK(D20)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5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5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5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1">
    <cfRule type="expression" dxfId="0" priority="57">
      <formula>AND(ISBLANK(D21)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5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5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6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2">
    <cfRule type="expression" dxfId="0" priority="61">
      <formula>AND(ISBLANK(D22)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6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6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6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3">
    <cfRule type="expression" dxfId="0" priority="65">
      <formula>AND(ISBLANK(D23)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6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6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6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4">
    <cfRule type="expression" dxfId="0" priority="69">
      <formula>AND(ISBLANK(D24)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7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7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7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5">
    <cfRule type="expression" dxfId="0" priority="73">
      <formula>AND(ISBLANK(D25)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7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7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7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6">
    <cfRule type="expression" dxfId="0" priority="77">
      <formula>AND(ISBLANK(D26)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7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7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8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7">
    <cfRule type="expression" dxfId="0" priority="81">
      <formula>AND(ISBLANK(D27)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8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8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8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8">
    <cfRule type="expression" dxfId="0" priority="85">
      <formula>AND(ISBLANK(D28)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8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8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8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29">
    <cfRule type="expression" dxfId="0" priority="89">
      <formula>AND(ISBLANK(D29)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9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9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9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0">
    <cfRule type="expression" dxfId="0" priority="93">
      <formula>AND(ISBLANK(D30)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9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9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9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1">
    <cfRule type="expression" dxfId="0" priority="97">
      <formula>AND(ISBLANK(D31)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9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9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0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2">
    <cfRule type="expression" dxfId="0" priority="101">
      <formula>AND(ISBLANK(D32)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0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0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0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3">
    <cfRule type="expression" dxfId="0" priority="105">
      <formula>AND(ISBLANK(D33)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0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0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0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4">
    <cfRule type="expression" dxfId="0" priority="109">
      <formula>AND(ISBLANK(D34)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1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1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1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5">
    <cfRule type="expression" dxfId="0" priority="113">
      <formula>AND(ISBLANK(D35)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1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1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1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6">
    <cfRule type="expression" dxfId="0" priority="117">
      <formula>AND(ISBLANK(D36)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1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1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2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7">
    <cfRule type="expression" dxfId="0" priority="121">
      <formula>AND(ISBLANK(D37)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2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2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2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8">
    <cfRule type="expression" dxfId="0" priority="125">
      <formula>AND(ISBLANK(D38)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2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2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2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39">
    <cfRule type="expression" dxfId="0" priority="129">
      <formula>AND(ISBLANK(D39)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3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3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3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40">
    <cfRule type="expression" dxfId="0" priority="133">
      <formula>AND(ISBLANK(D40)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34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35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36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41">
    <cfRule type="expression" dxfId="0" priority="137">
      <formula>AND(ISBLANK(D41)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38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39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40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42">
    <cfRule type="expression" dxfId="0" priority="141">
      <formula>AND(ISBLANK(D42)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4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4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4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43">
    <cfRule type="expression" dxfId="0" priority="145">
      <formula>AND(ISBLANK(D43)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4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4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4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7">
    <cfRule type="expression" dxfId="0" priority="1">
      <formula>AND(ISBLANK(D7)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2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3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4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8">
    <cfRule type="expression" dxfId="0" priority="5">
      <formula>AND(ISBLANK(D8)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6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7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8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conditionalFormatting sqref="E9">
    <cfRule type="expression" dxfId="0" priority="9">
      <formula>AND(ISBLANK(D9),ISBLANK(INDIRECT(ADDRESS(ROW(),COLUMN(newark_part_data)+4))),ISBLANK(INDIRECT(ADDRESS(ROW(),COLUMN(farnell_part_data)+4))),ISBLANK(INDIRECT(ADDRESS(ROW(),COLUMN(rs_part_data)+4))),ISBLANK(INDIRECT(ADDRESS(ROW(),COLUMN(digikey_part_data)+4))),ISBLANK(INDIRECT(ADDRESS(ROW(),COLUMN(tme_part_data)+4))),ISBLANK(INDIRECT(ADDRESS(ROW(),COLUMN(mouser_part_data)+4))),ISBLANK(INDIRECT(ADDRESS(ROW(),COLUMN(lcsc_part_data)+4))),ISBLANK(INDIRECT(ADDRESS(ROW(),COLUMN(arrow_part_data)+4))))</formula>
    </cfRule>
    <cfRule type="expression" dxfId="1" priority="10">
      <formula>IF(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=0,1,0)</formula>
    </cfRule>
    <cfRule type="cellIs" dxfId="2" priority="11" operator="greaterThan">
      <formula>SUM(INDIRECT(ADDRESS(ROW(),COLUMN(newark_part_data)+0)),INDIRECT(ADDRESS(ROW(),COLUMN(farnell_part_data)+0)),INDIRECT(ADDRESS(ROW(),COLUMN(rs_part_data)+0)),INDIRECT(ADDRESS(ROW(),COLUMN(digikey_part_data)+0)),INDIRECT(ADDRESS(ROW(),COLUMN(tme_part_data)+0)),INDIRECT(ADDRESS(ROW(),COLUMN(mouser_part_data)+0)),INDIRECT(ADDRESS(ROW(),COLUMN(lcsc_part_data)+0)),INDIRECT(ADDRESS(ROW(),COLUMN(arrow_part_data)+0)))</formula>
    </cfRule>
    <cfRule type="cellIs" dxfId="3" priority="12" operator="greaterThan">
      <formula>SUM(IF(ISNUMBER(INDIRECT(ADDRESS(ROW(),COLUMN(newark_part_data)+2))),INDIRECT(ADDRESS(ROW(),COLUMN(newark_part_data)+1)),0),IF(ISNUMBER(INDIRECT(ADDRESS(ROW(),COLUMN(farnell_part_data)+2))),INDIRECT(ADDRESS(ROW(),COLUMN(farnell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lcsc_part_data)+2))),INDIRECT(ADDRESS(ROW(),COLUMN(lcsc_part_data)+1)),0),IF(ISNUMBER(INDIRECT(ADDRESS(ROW(),COLUMN(arrow_part_data)+2))),INDIRECT(ADDRESS(ROW(),COLUMN(arrow_part_data)+1)),0)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gekko.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2020-04-24T04:51:57Z</dcterms:created>
  <dcterms:modified xsi:type="dcterms:W3CDTF">2020-04-24T04:51:57Z</dcterms:modified>
</cp:coreProperties>
</file>