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_xlchart.0" hidden="1">Лист1!$B$33:$H$33</definedName>
    <definedName name="_xlchart.1" hidden="1">Лист1!$B$34:$H$34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F57" i="1"/>
  <c r="E48" i="1"/>
  <c r="D153" i="1"/>
  <c r="D134" i="1"/>
  <c r="C120" i="1"/>
  <c r="B269" i="1" l="1"/>
  <c r="B268" i="1"/>
  <c r="B267" i="1"/>
  <c r="D264" i="1"/>
  <c r="C264" i="1"/>
  <c r="B264" i="1"/>
  <c r="C263" i="1"/>
  <c r="D262" i="1"/>
  <c r="C262" i="1"/>
  <c r="B262" i="1"/>
  <c r="D263" i="1" l="1"/>
  <c r="BI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C259" i="1"/>
  <c r="D259" i="1"/>
  <c r="E259" i="1"/>
  <c r="F259" i="1"/>
  <c r="G259" i="1"/>
  <c r="H259" i="1"/>
  <c r="I259" i="1"/>
  <c r="J259" i="1"/>
  <c r="K259" i="1"/>
  <c r="B259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258" i="1"/>
  <c r="B263" i="1"/>
  <c r="B273" i="1" s="1" a="1"/>
  <c r="B273" i="1" l="1"/>
  <c r="C273" i="1"/>
  <c r="D275" i="1"/>
  <c r="C275" i="1"/>
  <c r="B275" i="1"/>
  <c r="C274" i="1"/>
  <c r="B274" i="1"/>
  <c r="D273" i="1"/>
  <c r="D274" i="1"/>
  <c r="B282" i="1" l="1"/>
  <c r="B281" i="1"/>
  <c r="B280" i="1"/>
  <c r="D156" i="1" l="1"/>
  <c r="C94" i="1"/>
  <c r="D94" i="1"/>
  <c r="E94" i="1"/>
  <c r="F94" i="1"/>
  <c r="G94" i="1"/>
  <c r="H94" i="1"/>
  <c r="B94" i="1"/>
  <c r="C37" i="1"/>
  <c r="C39" i="1" s="1"/>
  <c r="C95" i="1" s="1"/>
  <c r="D37" i="1"/>
  <c r="D39" i="1" s="1"/>
  <c r="D95" i="1" s="1"/>
  <c r="E37" i="1"/>
  <c r="E39" i="1" s="1"/>
  <c r="E95" i="1" s="1"/>
  <c r="F37" i="1"/>
  <c r="F39" i="1" s="1"/>
  <c r="F95" i="1" s="1"/>
  <c r="G37" i="1"/>
  <c r="G93" i="1" s="1"/>
  <c r="H37" i="1"/>
  <c r="H44" i="1" s="1"/>
  <c r="H45" i="1" s="1"/>
  <c r="B37" i="1"/>
  <c r="B44" i="1" s="1"/>
  <c r="B45" i="1" s="1"/>
  <c r="D27" i="1"/>
  <c r="D30" i="1" s="1"/>
  <c r="M24" i="1"/>
  <c r="C93" i="1" l="1"/>
  <c r="B93" i="1"/>
  <c r="H93" i="1"/>
  <c r="F93" i="1"/>
  <c r="E93" i="1"/>
  <c r="D93" i="1"/>
  <c r="B39" i="1"/>
  <c r="B95" i="1" s="1"/>
  <c r="H39" i="1"/>
  <c r="H95" i="1" s="1"/>
  <c r="G39" i="1"/>
  <c r="G95" i="1" s="1"/>
  <c r="G44" i="1"/>
  <c r="G45" i="1" s="1"/>
  <c r="F44" i="1"/>
  <c r="F45" i="1" s="1"/>
  <c r="E44" i="1"/>
  <c r="E45" i="1" s="1"/>
  <c r="D44" i="1"/>
  <c r="D45" i="1" s="1"/>
  <c r="C44" i="1"/>
  <c r="C45" i="1" s="1"/>
  <c r="D42" i="1" l="1"/>
  <c r="E49" i="1" l="1"/>
  <c r="E53" i="1" s="1"/>
  <c r="G53" i="1" s="1"/>
  <c r="H53" i="1" s="1"/>
  <c r="C97" i="1"/>
  <c r="E55" i="1"/>
  <c r="G55" i="1" s="1"/>
  <c r="E58" i="1"/>
  <c r="G58" i="1" s="1"/>
  <c r="D54" i="1"/>
  <c r="F54" i="1" s="1"/>
  <c r="D56" i="1" l="1"/>
  <c r="F56" i="1" s="1"/>
  <c r="E57" i="1"/>
  <c r="G57" i="1" s="1"/>
  <c r="D55" i="1"/>
  <c r="F55" i="1" s="1"/>
  <c r="D58" i="1"/>
  <c r="F58" i="1" s="1"/>
  <c r="D57" i="1"/>
  <c r="E54" i="1"/>
  <c r="G54" i="1" s="1"/>
  <c r="I53" i="1"/>
  <c r="C63" i="1" s="1"/>
  <c r="D63" i="1" s="1"/>
  <c r="E63" i="1" s="1"/>
  <c r="F63" i="1" s="1"/>
  <c r="G56" i="1"/>
  <c r="H56" i="1" s="1"/>
  <c r="I56" i="1" s="1"/>
  <c r="C66" i="1" s="1"/>
  <c r="D66" i="1" s="1"/>
  <c r="E66" i="1" s="1"/>
  <c r="F66" i="1" s="1"/>
  <c r="D59" i="1"/>
  <c r="F59" i="1" s="1"/>
  <c r="H59" i="1" s="1"/>
  <c r="I59" i="1" s="1"/>
  <c r="C69" i="1" s="1"/>
  <c r="D69" i="1" s="1"/>
  <c r="E69" i="1" s="1"/>
  <c r="F69" i="1" s="1"/>
  <c r="C109" i="1"/>
  <c r="C106" i="1"/>
  <c r="C117" i="1"/>
  <c r="C118" i="1" s="1"/>
  <c r="G117" i="1"/>
  <c r="G118" i="1" s="1"/>
  <c r="D117" i="1"/>
  <c r="D118" i="1" s="1"/>
  <c r="E117" i="1"/>
  <c r="E118" i="1" s="1"/>
  <c r="F117" i="1"/>
  <c r="F118" i="1" s="1"/>
  <c r="H117" i="1"/>
  <c r="H118" i="1" s="1"/>
  <c r="B117" i="1"/>
  <c r="B118" i="1" s="1"/>
  <c r="H57" i="1"/>
  <c r="I57" i="1" s="1"/>
  <c r="C67" i="1" s="1"/>
  <c r="D67" i="1" s="1"/>
  <c r="E67" i="1" s="1"/>
  <c r="F67" i="1" s="1"/>
  <c r="H58" i="1"/>
  <c r="I58" i="1" s="1"/>
  <c r="C68" i="1" s="1"/>
  <c r="D68" i="1" s="1"/>
  <c r="E68" i="1" s="1"/>
  <c r="F68" i="1" s="1"/>
  <c r="H55" i="1"/>
  <c r="I55" i="1" s="1"/>
  <c r="C65" i="1" s="1"/>
  <c r="D65" i="1" s="1"/>
  <c r="E65" i="1" s="1"/>
  <c r="F65" i="1" s="1"/>
  <c r="H54" i="1"/>
  <c r="I54" i="1" s="1"/>
  <c r="C64" i="1" s="1"/>
  <c r="D64" i="1" s="1"/>
  <c r="E64" i="1" s="1"/>
  <c r="F64" i="1" s="1"/>
  <c r="H60" i="1" l="1"/>
  <c r="I60" i="1" s="1"/>
  <c r="D121" i="1"/>
  <c r="F71" i="1"/>
  <c r="C173" i="1" l="1"/>
  <c r="C170" i="1"/>
  <c r="D138" i="1"/>
</calcChain>
</file>

<file path=xl/sharedStrings.xml><?xml version="1.0" encoding="utf-8"?>
<sst xmlns="http://schemas.openxmlformats.org/spreadsheetml/2006/main" count="131" uniqueCount="123">
  <si>
    <t>Завдання 1:</t>
  </si>
  <si>
    <t>За вибіркою з нормальної генеральної сукупності критерієм перевірити гіпотезу про нормальний розподіл</t>
  </si>
  <si>
    <t>Згенерована вибірка</t>
  </si>
  <si>
    <t>Дискретний статистичний розподіл</t>
  </si>
  <si>
    <t>Хі</t>
  </si>
  <si>
    <t>ni</t>
  </si>
  <si>
    <t>Кількість інтервалів</t>
  </si>
  <si>
    <t>n=</t>
  </si>
  <si>
    <t>min=</t>
  </si>
  <si>
    <t>max=</t>
  </si>
  <si>
    <t>Крок</t>
  </si>
  <si>
    <t>h=(Xmax-Xmin)/m =</t>
  </si>
  <si>
    <t>[1; 2,29]</t>
  </si>
  <si>
    <t>[2,29; 3,58]</t>
  </si>
  <si>
    <t>[3,58; 4,87]</t>
  </si>
  <si>
    <t>[4,87; 6,16]</t>
  </si>
  <si>
    <t>[6,16; 7,45]</t>
  </si>
  <si>
    <t>[7,45; 8,74]</t>
  </si>
  <si>
    <t>[8,74; 10]</t>
  </si>
  <si>
    <t>Xi + h</t>
  </si>
  <si>
    <t>Статистичний розподіл, варіантами якого є середини інтервалів</t>
  </si>
  <si>
    <t>Х*</t>
  </si>
  <si>
    <t>X**ni</t>
  </si>
  <si>
    <t>Вибіркове математичне сподівання</t>
  </si>
  <si>
    <t xml:space="preserve">Х*= Сума (Хі* ni)/n = </t>
  </si>
  <si>
    <t>X*^2</t>
  </si>
  <si>
    <t>X*^2 * ni</t>
  </si>
  <si>
    <t xml:space="preserve">X*^2 = Сума (X*^2 * ni)/n = </t>
  </si>
  <si>
    <t>σ* = корінь(X*^2 - X*^2) =</t>
  </si>
  <si>
    <t>Обчислюємо теоретичні частоти</t>
  </si>
  <si>
    <t>i</t>
  </si>
  <si>
    <t>Xi</t>
  </si>
  <si>
    <t>Xi+1</t>
  </si>
  <si>
    <t>Zi</t>
  </si>
  <si>
    <t>Zi+1</t>
  </si>
  <si>
    <t>Ф(Zi)</t>
  </si>
  <si>
    <t>Ф(Zi+1)</t>
  </si>
  <si>
    <t>Pi</t>
  </si>
  <si>
    <t>ni'</t>
  </si>
  <si>
    <t>-inf</t>
  </si>
  <si>
    <t>+inf</t>
  </si>
  <si>
    <t>-0,5</t>
  </si>
  <si>
    <t>Обчислюємо спостережуване значення критерію Х^2 сп</t>
  </si>
  <si>
    <t>ni - ni'</t>
  </si>
  <si>
    <t>(ni - ni')^2</t>
  </si>
  <si>
    <t>(ni - ni')^2/ni'</t>
  </si>
  <si>
    <t>Х^2 сп =</t>
  </si>
  <si>
    <t>Кількість ступенів свободи</t>
  </si>
  <si>
    <t>Х^2 сп = 30,2</t>
  </si>
  <si>
    <t>альфа = 0,01</t>
  </si>
  <si>
    <t>Н0 - вибірка розподілена за нормальним законом</t>
  </si>
  <si>
    <t>Н1 - вибірка не розподілена за нормальним законом</t>
  </si>
  <si>
    <t>К = 7-3 =4</t>
  </si>
  <si>
    <t>Побудувати довірчі інтервали для: математичного сподівання при відомій дисперсії;</t>
  </si>
  <si>
    <t>математичного сподівання при невідомій дисперсії; для дисперсії;</t>
  </si>
  <si>
    <t>Завдання 2:</t>
  </si>
  <si>
    <t>Х^2 кр (0,05;4) = 9,5</t>
  </si>
  <si>
    <t>Дисперсія відома:</t>
  </si>
  <si>
    <t>Знаходимо середнє вибіркове</t>
  </si>
  <si>
    <t>Х</t>
  </si>
  <si>
    <t>n</t>
  </si>
  <si>
    <t>X*n</t>
  </si>
  <si>
    <t>Xв =</t>
  </si>
  <si>
    <t>(Х-Хв)^2</t>
  </si>
  <si>
    <t>(Х-Хв)^2 * n</t>
  </si>
  <si>
    <t xml:space="preserve">Dв = </t>
  </si>
  <si>
    <t>S^2 = n/(n-1) * Dв =</t>
  </si>
  <si>
    <t>0.475</t>
  </si>
  <si>
    <t>Ф(t) = y/2 = 0.95/2 =</t>
  </si>
  <si>
    <t>Знаходимо межі інтервалу</t>
  </si>
  <si>
    <t>Нехай дані розподілені за нормальним законом, знайдемо з надійністю y=0,95, середнє квадратичне відхилення σ=1</t>
  </si>
  <si>
    <t>=</t>
  </si>
  <si>
    <t>Знаходимо за таблицею розподілу Стьюдента  (дод. 6)</t>
  </si>
  <si>
    <t>t =</t>
  </si>
  <si>
    <t>Знаходимо виправлену дисперсію</t>
  </si>
  <si>
    <t>Дисперсія не відома:</t>
  </si>
  <si>
    <t>Знаходимо за таблицею Лапласа  (дод. 2)</t>
  </si>
  <si>
    <t>Отже, з ймовірністю 95% математичне сподівання знаходиться в інтервалі (5,46 ; 5,96)</t>
  </si>
  <si>
    <t>Будуємо довірчий інтервал за наступною формулою</t>
  </si>
  <si>
    <t>t_γ=</t>
  </si>
  <si>
    <t>у=0,95</t>
  </si>
  <si>
    <t>Ступені свободи</t>
  </si>
  <si>
    <t>К=n-1 = 60-1 =59</t>
  </si>
  <si>
    <t>Отже, з ймовірністю 95% математичне сподівання знаходиться в інтервалі (5,02 ; 6,4)</t>
  </si>
  <si>
    <t>Побудувати довірчі інтервали для дисперсії</t>
  </si>
  <si>
    <t>Припускаємо, що дані мають нормальний розподіл, знайдемо довірчий інтервал для дисперсії з надійністю у=0,95</t>
  </si>
  <si>
    <t>Знайдемо числа χ_1 (γ) та χ_2 (γ):</t>
  </si>
  <si>
    <t xml:space="preserve">Знаходимо в таблиці (дод. 3) Х^2 з n - 1 = 60-1=59 </t>
  </si>
  <si>
    <t>При невідомому математичному сподіванні довірчий інтервал із надійністю γ для</t>
  </si>
  <si>
    <t>дисперсії D(X) нормального розподілу має вигляд</t>
  </si>
  <si>
    <t>Отже, з ймовірністю, не меншою за 0.95, середнє значення випадкової величини міститься в інтервалі (5,08 ; 10,52)</t>
  </si>
  <si>
    <t>Завдання 3:</t>
  </si>
  <si>
    <t>Структура та параметри ідеальної багатовимірної лінійної регресії</t>
  </si>
  <si>
    <t>Реалізуємо віртуальний активний експеримент</t>
  </si>
  <si>
    <t>у=3 - 4*Х1 + 5*Х2</t>
  </si>
  <si>
    <t>X1</t>
  </si>
  <si>
    <t>X2</t>
  </si>
  <si>
    <t>y</t>
  </si>
  <si>
    <t>Вираховуємо У по формулі</t>
  </si>
  <si>
    <t>Розширена матриця</t>
  </si>
  <si>
    <t>Транспонована розширена матриця</t>
  </si>
  <si>
    <t>Х^T</t>
  </si>
  <si>
    <t>Х^T * Х</t>
  </si>
  <si>
    <t>Необхідно знайти коефіцієнти моделі</t>
  </si>
  <si>
    <t>Х1^2</t>
  </si>
  <si>
    <t>Х2^2</t>
  </si>
  <si>
    <t>Х^Т * Y</t>
  </si>
  <si>
    <t>Обернена матриця</t>
  </si>
  <si>
    <t>(Х^T * X)^-1</t>
  </si>
  <si>
    <t>(X^T * X)^-1 * X^T * Y</t>
  </si>
  <si>
    <t>Отже після використання методу найменших квадратів для побудови багатомірної регресійної моделі, отримали наступну модель</t>
  </si>
  <si>
    <t>Y rand</t>
  </si>
  <si>
    <t>у=3,498 - 4,012*Х1 + 5,006*Х2</t>
  </si>
  <si>
    <t xml:space="preserve">Задати структуру та параметри (кожному індивідуально) ідеальної багатовимірної лінійної регресії, </t>
  </si>
  <si>
    <t>реалізувати віртуальний активний експеримент і за його результатами методом найменших квадратів знайти оцінки її коефіцієнтів.</t>
  </si>
  <si>
    <t>Розрахункова-графічна робота Скрипець Ольги ІП-21</t>
  </si>
  <si>
    <t xml:space="preserve">Так як Х^2сп &gt; Х^2 кр, то відхиляємо Н0 </t>
  </si>
  <si>
    <t>χ_1^2 =</t>
  </si>
  <si>
    <t>χ_2^2 =</t>
  </si>
  <si>
    <t xml:space="preserve">m=корінь(n) = </t>
  </si>
  <si>
    <t>Середнє вибіркове квадратів вибірки</t>
  </si>
  <si>
    <t>вибіркове середньоквадратичне відхилення</t>
  </si>
  <si>
    <t>Інтервальний статистичний розподіл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</si>
</sst>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1" xfId="0" quotePrefix="1" applyBorder="1" applyAlignment="1">
      <alignment horizontal="right"/>
    </xf>
    <xf numFmtId="0" fontId="0" fillId="0" borderId="0" xfId="0" applyBorder="1" applyAlignment="1">
      <alignment horizontal="right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11" borderId="0" xfId="0" applyFill="1"/>
    <xf numFmtId="0" fontId="0" fillId="9" borderId="0" xfId="0" applyFill="1"/>
    <xf numFmtId="0" fontId="0" fillId="0" borderId="3" xfId="0" applyFill="1" applyBorder="1"/>
    <xf numFmtId="0" fontId="2" fillId="1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Лист1!$B$33:$H$33</c:f>
              <c:strCache>
                <c:ptCount val="7"/>
                <c:pt idx="0">
                  <c:v>[1; 2,29]</c:v>
                </c:pt>
                <c:pt idx="1">
                  <c:v>[2,29; 3,58]</c:v>
                </c:pt>
                <c:pt idx="2">
                  <c:v>[3,58; 4,87]</c:v>
                </c:pt>
                <c:pt idx="3">
                  <c:v>[4,87; 6,16]</c:v>
                </c:pt>
                <c:pt idx="4">
                  <c:v>[6,16; 7,45]</c:v>
                </c:pt>
                <c:pt idx="5">
                  <c:v>[7,45; 8,74]</c:v>
                </c:pt>
                <c:pt idx="6">
                  <c:v>[8,74; 10]</c:v>
                </c:pt>
              </c:strCache>
            </c:strRef>
          </c:cat>
          <c:val>
            <c:numRef>
              <c:f>Лист1!$B$34:$H$34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18</c:v>
                </c:pt>
                <c:pt idx="4">
                  <c:v>6</c:v>
                </c:pt>
                <c:pt idx="5">
                  <c:v>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6-498C-B47F-D773AF03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277920"/>
        <c:axId val="473872432"/>
      </c:barChart>
      <c:catAx>
        <c:axId val="4182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872432"/>
        <c:crosses val="autoZero"/>
        <c:auto val="1"/>
        <c:lblAlgn val="ctr"/>
        <c:lblOffset val="100"/>
        <c:noMultiLvlLbl val="0"/>
      </c:catAx>
      <c:valAx>
        <c:axId val="473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2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Лист1!$B$190:$B$249</c:f>
              <c:numCache>
                <c:formatCode>General</c:formatCode>
                <c:ptCount val="60"/>
                <c:pt idx="0">
                  <c:v>43</c:v>
                </c:pt>
                <c:pt idx="1">
                  <c:v>80</c:v>
                </c:pt>
                <c:pt idx="2">
                  <c:v>54</c:v>
                </c:pt>
                <c:pt idx="3">
                  <c:v>65</c:v>
                </c:pt>
                <c:pt idx="4">
                  <c:v>55</c:v>
                </c:pt>
                <c:pt idx="5">
                  <c:v>86</c:v>
                </c:pt>
                <c:pt idx="6">
                  <c:v>74</c:v>
                </c:pt>
                <c:pt idx="7">
                  <c:v>61</c:v>
                </c:pt>
                <c:pt idx="8">
                  <c:v>44</c:v>
                </c:pt>
                <c:pt idx="9">
                  <c:v>35</c:v>
                </c:pt>
                <c:pt idx="10">
                  <c:v>85</c:v>
                </c:pt>
                <c:pt idx="11">
                  <c:v>72</c:v>
                </c:pt>
                <c:pt idx="12">
                  <c:v>33</c:v>
                </c:pt>
                <c:pt idx="13">
                  <c:v>86</c:v>
                </c:pt>
                <c:pt idx="14">
                  <c:v>14</c:v>
                </c:pt>
                <c:pt idx="15">
                  <c:v>79</c:v>
                </c:pt>
                <c:pt idx="16">
                  <c:v>48</c:v>
                </c:pt>
                <c:pt idx="17">
                  <c:v>38</c:v>
                </c:pt>
                <c:pt idx="18">
                  <c:v>98</c:v>
                </c:pt>
                <c:pt idx="19">
                  <c:v>39</c:v>
                </c:pt>
                <c:pt idx="20">
                  <c:v>33</c:v>
                </c:pt>
                <c:pt idx="21">
                  <c:v>4</c:v>
                </c:pt>
                <c:pt idx="22">
                  <c:v>25</c:v>
                </c:pt>
                <c:pt idx="23">
                  <c:v>12</c:v>
                </c:pt>
                <c:pt idx="24">
                  <c:v>55</c:v>
                </c:pt>
                <c:pt idx="25">
                  <c:v>97</c:v>
                </c:pt>
                <c:pt idx="26">
                  <c:v>65</c:v>
                </c:pt>
                <c:pt idx="27">
                  <c:v>12</c:v>
                </c:pt>
                <c:pt idx="28">
                  <c:v>9</c:v>
                </c:pt>
                <c:pt idx="29">
                  <c:v>47</c:v>
                </c:pt>
                <c:pt idx="30">
                  <c:v>10</c:v>
                </c:pt>
                <c:pt idx="31">
                  <c:v>71</c:v>
                </c:pt>
                <c:pt idx="32">
                  <c:v>73</c:v>
                </c:pt>
                <c:pt idx="33">
                  <c:v>19</c:v>
                </c:pt>
                <c:pt idx="34">
                  <c:v>87</c:v>
                </c:pt>
                <c:pt idx="35">
                  <c:v>62</c:v>
                </c:pt>
                <c:pt idx="36">
                  <c:v>67</c:v>
                </c:pt>
                <c:pt idx="37">
                  <c:v>63</c:v>
                </c:pt>
                <c:pt idx="38">
                  <c:v>88</c:v>
                </c:pt>
                <c:pt idx="39">
                  <c:v>28</c:v>
                </c:pt>
                <c:pt idx="40">
                  <c:v>78</c:v>
                </c:pt>
                <c:pt idx="41">
                  <c:v>47</c:v>
                </c:pt>
                <c:pt idx="42">
                  <c:v>65</c:v>
                </c:pt>
                <c:pt idx="43">
                  <c:v>91</c:v>
                </c:pt>
                <c:pt idx="44">
                  <c:v>55</c:v>
                </c:pt>
                <c:pt idx="45">
                  <c:v>85</c:v>
                </c:pt>
                <c:pt idx="46">
                  <c:v>88</c:v>
                </c:pt>
                <c:pt idx="47">
                  <c:v>32</c:v>
                </c:pt>
                <c:pt idx="48">
                  <c:v>51</c:v>
                </c:pt>
                <c:pt idx="49">
                  <c:v>53</c:v>
                </c:pt>
                <c:pt idx="50">
                  <c:v>11</c:v>
                </c:pt>
                <c:pt idx="51">
                  <c:v>21</c:v>
                </c:pt>
                <c:pt idx="52">
                  <c:v>34</c:v>
                </c:pt>
                <c:pt idx="53">
                  <c:v>4</c:v>
                </c:pt>
                <c:pt idx="54">
                  <c:v>85</c:v>
                </c:pt>
                <c:pt idx="55">
                  <c:v>62</c:v>
                </c:pt>
                <c:pt idx="56">
                  <c:v>77</c:v>
                </c:pt>
                <c:pt idx="57">
                  <c:v>29</c:v>
                </c:pt>
                <c:pt idx="58">
                  <c:v>38</c:v>
                </c:pt>
                <c:pt idx="59">
                  <c:v>22</c:v>
                </c:pt>
              </c:numCache>
            </c:numRef>
          </c:xVal>
          <c:yVal>
            <c:numRef>
              <c:f>Лист1!$J$190:$J$249</c:f>
              <c:numCache>
                <c:formatCode>General</c:formatCode>
                <c:ptCount val="60"/>
                <c:pt idx="0">
                  <c:v>158</c:v>
                </c:pt>
                <c:pt idx="1">
                  <c:v>146</c:v>
                </c:pt>
                <c:pt idx="2">
                  <c:v>117</c:v>
                </c:pt>
                <c:pt idx="3">
                  <c:v>-36</c:v>
                </c:pt>
                <c:pt idx="4">
                  <c:v>119</c:v>
                </c:pt>
                <c:pt idx="5">
                  <c:v>-70</c:v>
                </c:pt>
                <c:pt idx="6">
                  <c:v>-230</c:v>
                </c:pt>
                <c:pt idx="7">
                  <c:v>-80</c:v>
                </c:pt>
                <c:pt idx="8">
                  <c:v>300</c:v>
                </c:pt>
                <c:pt idx="9">
                  <c:v>215</c:v>
                </c:pt>
                <c:pt idx="10">
                  <c:v>-193</c:v>
                </c:pt>
                <c:pt idx="11">
                  <c:v>185</c:v>
                </c:pt>
                <c:pt idx="12">
                  <c:v>354</c:v>
                </c:pt>
                <c:pt idx="13">
                  <c:v>160</c:v>
                </c:pt>
                <c:pt idx="14">
                  <c:v>399</c:v>
                </c:pt>
                <c:pt idx="15">
                  <c:v>-115</c:v>
                </c:pt>
                <c:pt idx="16">
                  <c:v>166</c:v>
                </c:pt>
                <c:pt idx="17">
                  <c:v>-25</c:v>
                </c:pt>
                <c:pt idx="18">
                  <c:v>-113</c:v>
                </c:pt>
                <c:pt idx="19">
                  <c:v>30</c:v>
                </c:pt>
                <c:pt idx="20">
                  <c:v>300</c:v>
                </c:pt>
                <c:pt idx="21">
                  <c:v>215</c:v>
                </c:pt>
                <c:pt idx="22">
                  <c:v>-63</c:v>
                </c:pt>
                <c:pt idx="23">
                  <c:v>225</c:v>
                </c:pt>
                <c:pt idx="24">
                  <c:v>75</c:v>
                </c:pt>
                <c:pt idx="25">
                  <c:v>-83</c:v>
                </c:pt>
                <c:pt idx="26">
                  <c:v>52</c:v>
                </c:pt>
                <c:pt idx="27">
                  <c:v>272</c:v>
                </c:pt>
                <c:pt idx="28">
                  <c:v>430</c:v>
                </c:pt>
                <c:pt idx="29">
                  <c:v>106</c:v>
                </c:pt>
                <c:pt idx="30">
                  <c:v>382</c:v>
                </c:pt>
                <c:pt idx="31">
                  <c:v>180</c:v>
                </c:pt>
                <c:pt idx="32">
                  <c:v>-185</c:v>
                </c:pt>
                <c:pt idx="33">
                  <c:v>428</c:v>
                </c:pt>
                <c:pt idx="34">
                  <c:v>-301</c:v>
                </c:pt>
                <c:pt idx="35">
                  <c:v>122</c:v>
                </c:pt>
                <c:pt idx="36">
                  <c:v>117</c:v>
                </c:pt>
                <c:pt idx="37">
                  <c:v>-20</c:v>
                </c:pt>
                <c:pt idx="38">
                  <c:v>-59</c:v>
                </c:pt>
                <c:pt idx="39">
                  <c:v>21</c:v>
                </c:pt>
                <c:pt idx="40">
                  <c:v>-130</c:v>
                </c:pt>
                <c:pt idx="41">
                  <c:v>270</c:v>
                </c:pt>
                <c:pt idx="42">
                  <c:v>-119</c:v>
                </c:pt>
                <c:pt idx="43">
                  <c:v>-291</c:v>
                </c:pt>
                <c:pt idx="44">
                  <c:v>-137</c:v>
                </c:pt>
                <c:pt idx="45">
                  <c:v>-312</c:v>
                </c:pt>
                <c:pt idx="46">
                  <c:v>75</c:v>
                </c:pt>
                <c:pt idx="47">
                  <c:v>250</c:v>
                </c:pt>
                <c:pt idx="48">
                  <c:v>299</c:v>
                </c:pt>
                <c:pt idx="49">
                  <c:v>241</c:v>
                </c:pt>
                <c:pt idx="50">
                  <c:v>214</c:v>
                </c:pt>
                <c:pt idx="51">
                  <c:v>-31</c:v>
                </c:pt>
                <c:pt idx="52">
                  <c:v>332</c:v>
                </c:pt>
                <c:pt idx="53">
                  <c:v>121</c:v>
                </c:pt>
                <c:pt idx="54">
                  <c:v>-102</c:v>
                </c:pt>
                <c:pt idx="55">
                  <c:v>185</c:v>
                </c:pt>
                <c:pt idx="56">
                  <c:v>166</c:v>
                </c:pt>
                <c:pt idx="57">
                  <c:v>272</c:v>
                </c:pt>
                <c:pt idx="58">
                  <c:v>90</c:v>
                </c:pt>
                <c:pt idx="59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3-48E1-929E-BFDA430E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04080"/>
        <c:axId val="411814056"/>
      </c:scatterChart>
      <c:valAx>
        <c:axId val="3151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814056"/>
        <c:crosses val="autoZero"/>
        <c:crossBetween val="midCat"/>
      </c:valAx>
      <c:valAx>
        <c:axId val="4118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1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Лист1!$C$190:$C$249</c:f>
              <c:numCache>
                <c:formatCode>General</c:formatCode>
                <c:ptCount val="60"/>
                <c:pt idx="0">
                  <c:v>65</c:v>
                </c:pt>
                <c:pt idx="1">
                  <c:v>93</c:v>
                </c:pt>
                <c:pt idx="2">
                  <c:v>66</c:v>
                </c:pt>
                <c:pt idx="3">
                  <c:v>44</c:v>
                </c:pt>
                <c:pt idx="4">
                  <c:v>67</c:v>
                </c:pt>
                <c:pt idx="5">
                  <c:v>54</c:v>
                </c:pt>
                <c:pt idx="6">
                  <c:v>13</c:v>
                </c:pt>
                <c:pt idx="7">
                  <c:v>32</c:v>
                </c:pt>
                <c:pt idx="8">
                  <c:v>95</c:v>
                </c:pt>
                <c:pt idx="9">
                  <c:v>70</c:v>
                </c:pt>
                <c:pt idx="10">
                  <c:v>29</c:v>
                </c:pt>
                <c:pt idx="11">
                  <c:v>94</c:v>
                </c:pt>
                <c:pt idx="12">
                  <c:v>97</c:v>
                </c:pt>
                <c:pt idx="13">
                  <c:v>100</c:v>
                </c:pt>
                <c:pt idx="14">
                  <c:v>90</c:v>
                </c:pt>
                <c:pt idx="15">
                  <c:v>39</c:v>
                </c:pt>
                <c:pt idx="16">
                  <c:v>71</c:v>
                </c:pt>
                <c:pt idx="17">
                  <c:v>25</c:v>
                </c:pt>
                <c:pt idx="18">
                  <c:v>55</c:v>
                </c:pt>
                <c:pt idx="19">
                  <c:v>36</c:v>
                </c:pt>
                <c:pt idx="20">
                  <c:v>86</c:v>
                </c:pt>
                <c:pt idx="21">
                  <c:v>45</c:v>
                </c:pt>
                <c:pt idx="22">
                  <c:v>7</c:v>
                </c:pt>
                <c:pt idx="23">
                  <c:v>54</c:v>
                </c:pt>
                <c:pt idx="24">
                  <c:v>58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92</c:v>
                </c:pt>
                <c:pt idx="29">
                  <c:v>58</c:v>
                </c:pt>
                <c:pt idx="30">
                  <c:v>84</c:v>
                </c:pt>
                <c:pt idx="31">
                  <c:v>92</c:v>
                </c:pt>
                <c:pt idx="32">
                  <c:v>21</c:v>
                </c:pt>
                <c:pt idx="33">
                  <c:v>100</c:v>
                </c:pt>
                <c:pt idx="34">
                  <c:v>9</c:v>
                </c:pt>
                <c:pt idx="35">
                  <c:v>73</c:v>
                </c:pt>
                <c:pt idx="36">
                  <c:v>76</c:v>
                </c:pt>
                <c:pt idx="37">
                  <c:v>46</c:v>
                </c:pt>
                <c:pt idx="38">
                  <c:v>58</c:v>
                </c:pt>
                <c:pt idx="39">
                  <c:v>26</c:v>
                </c:pt>
                <c:pt idx="40">
                  <c:v>36</c:v>
                </c:pt>
                <c:pt idx="41">
                  <c:v>91</c:v>
                </c:pt>
                <c:pt idx="42">
                  <c:v>28</c:v>
                </c:pt>
                <c:pt idx="43">
                  <c:v>14</c:v>
                </c:pt>
                <c:pt idx="44">
                  <c:v>16</c:v>
                </c:pt>
                <c:pt idx="45">
                  <c:v>5</c:v>
                </c:pt>
                <c:pt idx="46">
                  <c:v>85</c:v>
                </c:pt>
                <c:pt idx="47">
                  <c:v>75</c:v>
                </c:pt>
                <c:pt idx="48">
                  <c:v>100</c:v>
                </c:pt>
                <c:pt idx="49">
                  <c:v>90</c:v>
                </c:pt>
                <c:pt idx="50">
                  <c:v>51</c:v>
                </c:pt>
                <c:pt idx="51">
                  <c:v>10</c:v>
                </c:pt>
                <c:pt idx="52">
                  <c:v>93</c:v>
                </c:pt>
                <c:pt idx="53">
                  <c:v>27</c:v>
                </c:pt>
                <c:pt idx="54">
                  <c:v>47</c:v>
                </c:pt>
                <c:pt idx="55">
                  <c:v>86</c:v>
                </c:pt>
                <c:pt idx="56">
                  <c:v>94</c:v>
                </c:pt>
                <c:pt idx="57">
                  <c:v>77</c:v>
                </c:pt>
                <c:pt idx="58">
                  <c:v>48</c:v>
                </c:pt>
                <c:pt idx="59">
                  <c:v>57</c:v>
                </c:pt>
              </c:numCache>
            </c:numRef>
          </c:xVal>
          <c:yVal>
            <c:numRef>
              <c:f>Лист1!$J$190:$J$249</c:f>
              <c:numCache>
                <c:formatCode>General</c:formatCode>
                <c:ptCount val="60"/>
                <c:pt idx="0">
                  <c:v>158</c:v>
                </c:pt>
                <c:pt idx="1">
                  <c:v>146</c:v>
                </c:pt>
                <c:pt idx="2">
                  <c:v>117</c:v>
                </c:pt>
                <c:pt idx="3">
                  <c:v>-36</c:v>
                </c:pt>
                <c:pt idx="4">
                  <c:v>119</c:v>
                </c:pt>
                <c:pt idx="5">
                  <c:v>-70</c:v>
                </c:pt>
                <c:pt idx="6">
                  <c:v>-230</c:v>
                </c:pt>
                <c:pt idx="7">
                  <c:v>-80</c:v>
                </c:pt>
                <c:pt idx="8">
                  <c:v>300</c:v>
                </c:pt>
                <c:pt idx="9">
                  <c:v>215</c:v>
                </c:pt>
                <c:pt idx="10">
                  <c:v>-193</c:v>
                </c:pt>
                <c:pt idx="11">
                  <c:v>185</c:v>
                </c:pt>
                <c:pt idx="12">
                  <c:v>354</c:v>
                </c:pt>
                <c:pt idx="13">
                  <c:v>160</c:v>
                </c:pt>
                <c:pt idx="14">
                  <c:v>399</c:v>
                </c:pt>
                <c:pt idx="15">
                  <c:v>-115</c:v>
                </c:pt>
                <c:pt idx="16">
                  <c:v>166</c:v>
                </c:pt>
                <c:pt idx="17">
                  <c:v>-25</c:v>
                </c:pt>
                <c:pt idx="18">
                  <c:v>-113</c:v>
                </c:pt>
                <c:pt idx="19">
                  <c:v>30</c:v>
                </c:pt>
                <c:pt idx="20">
                  <c:v>300</c:v>
                </c:pt>
                <c:pt idx="21">
                  <c:v>215</c:v>
                </c:pt>
                <c:pt idx="22">
                  <c:v>-63</c:v>
                </c:pt>
                <c:pt idx="23">
                  <c:v>225</c:v>
                </c:pt>
                <c:pt idx="24">
                  <c:v>75</c:v>
                </c:pt>
                <c:pt idx="25">
                  <c:v>-83</c:v>
                </c:pt>
                <c:pt idx="26">
                  <c:v>52</c:v>
                </c:pt>
                <c:pt idx="27">
                  <c:v>272</c:v>
                </c:pt>
                <c:pt idx="28">
                  <c:v>430</c:v>
                </c:pt>
                <c:pt idx="29">
                  <c:v>106</c:v>
                </c:pt>
                <c:pt idx="30">
                  <c:v>382</c:v>
                </c:pt>
                <c:pt idx="31">
                  <c:v>180</c:v>
                </c:pt>
                <c:pt idx="32">
                  <c:v>-185</c:v>
                </c:pt>
                <c:pt idx="33">
                  <c:v>428</c:v>
                </c:pt>
                <c:pt idx="34">
                  <c:v>-301</c:v>
                </c:pt>
                <c:pt idx="35">
                  <c:v>122</c:v>
                </c:pt>
                <c:pt idx="36">
                  <c:v>117</c:v>
                </c:pt>
                <c:pt idx="37">
                  <c:v>-20</c:v>
                </c:pt>
                <c:pt idx="38">
                  <c:v>-59</c:v>
                </c:pt>
                <c:pt idx="39">
                  <c:v>21</c:v>
                </c:pt>
                <c:pt idx="40">
                  <c:v>-130</c:v>
                </c:pt>
                <c:pt idx="41">
                  <c:v>270</c:v>
                </c:pt>
                <c:pt idx="42">
                  <c:v>-119</c:v>
                </c:pt>
                <c:pt idx="43">
                  <c:v>-291</c:v>
                </c:pt>
                <c:pt idx="44">
                  <c:v>-137</c:v>
                </c:pt>
                <c:pt idx="45">
                  <c:v>-312</c:v>
                </c:pt>
                <c:pt idx="46">
                  <c:v>75</c:v>
                </c:pt>
                <c:pt idx="47">
                  <c:v>250</c:v>
                </c:pt>
                <c:pt idx="48">
                  <c:v>299</c:v>
                </c:pt>
                <c:pt idx="49">
                  <c:v>241</c:v>
                </c:pt>
                <c:pt idx="50">
                  <c:v>214</c:v>
                </c:pt>
                <c:pt idx="51">
                  <c:v>-31</c:v>
                </c:pt>
                <c:pt idx="52">
                  <c:v>332</c:v>
                </c:pt>
                <c:pt idx="53">
                  <c:v>121</c:v>
                </c:pt>
                <c:pt idx="54">
                  <c:v>-102</c:v>
                </c:pt>
                <c:pt idx="55">
                  <c:v>185</c:v>
                </c:pt>
                <c:pt idx="56">
                  <c:v>166</c:v>
                </c:pt>
                <c:pt idx="57">
                  <c:v>272</c:v>
                </c:pt>
                <c:pt idx="58">
                  <c:v>90</c:v>
                </c:pt>
                <c:pt idx="59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4-4E28-A199-6B3A63A7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04080"/>
        <c:axId val="411814056"/>
      </c:scatterChart>
      <c:valAx>
        <c:axId val="3151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814056"/>
        <c:crosses val="autoZero"/>
        <c:crossBetween val="midCat"/>
      </c:valAx>
      <c:valAx>
        <c:axId val="4118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1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3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340895</xdr:colOff>
      <xdr:row>51</xdr:row>
      <xdr:rowOff>53474</xdr:rowOff>
    </xdr:from>
    <xdr:to>
      <xdr:col>12</xdr:col>
      <xdr:colOff>24997</xdr:colOff>
      <xdr:row>58</xdr:row>
      <xdr:rowOff>24705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3211" y="8763000"/>
          <a:ext cx="1508891" cy="123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131</xdr:row>
      <xdr:rowOff>86592</xdr:rowOff>
    </xdr:from>
    <xdr:to>
      <xdr:col>2</xdr:col>
      <xdr:colOff>450273</xdr:colOff>
      <xdr:row>135</xdr:row>
      <xdr:rowOff>75108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523" y="19543569"/>
          <a:ext cx="883227" cy="715879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173181</xdr:colOff>
      <xdr:row>135</xdr:row>
      <xdr:rowOff>164523</xdr:rowOff>
    </xdr:from>
    <xdr:to>
      <xdr:col>2</xdr:col>
      <xdr:colOff>456044</xdr:colOff>
      <xdr:row>139</xdr:row>
      <xdr:rowOff>103910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6522" y="20348864"/>
          <a:ext cx="888999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129885</xdr:colOff>
      <xdr:row>95</xdr:row>
      <xdr:rowOff>25978</xdr:rowOff>
    </xdr:from>
    <xdr:to>
      <xdr:col>4</xdr:col>
      <xdr:colOff>152180</xdr:colOff>
      <xdr:row>97</xdr:row>
      <xdr:rowOff>164522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2090" y="17119023"/>
          <a:ext cx="671727" cy="502226"/>
        </a:xfrm>
        <a:prstGeom prst="rect">
          <a:avLst/>
        </a:prstGeom>
      </xdr:spPr>
    </xdr:pic>
    <xdr:clientData/>
  </xdr:twoCellAnchor>
  <xdr:twoCellAnchor editAs="oneCell">
    <xdr:from>
      <xdr:col>5</xdr:col>
      <xdr:colOff>164523</xdr:colOff>
      <xdr:row>45</xdr:row>
      <xdr:rowOff>129887</xdr:rowOff>
    </xdr:from>
    <xdr:to>
      <xdr:col>6</xdr:col>
      <xdr:colOff>318744</xdr:colOff>
      <xdr:row>48</xdr:row>
      <xdr:rowOff>11121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0228" y="8312728"/>
          <a:ext cx="1028789" cy="426757"/>
        </a:xfrm>
        <a:prstGeom prst="rect">
          <a:avLst/>
        </a:prstGeom>
      </xdr:spPr>
    </xdr:pic>
    <xdr:clientData/>
  </xdr:twoCellAnchor>
  <xdr:twoCellAnchor editAs="oneCell">
    <xdr:from>
      <xdr:col>5</xdr:col>
      <xdr:colOff>121226</xdr:colOff>
      <xdr:row>48</xdr:row>
      <xdr:rowOff>95250</xdr:rowOff>
    </xdr:from>
    <xdr:to>
      <xdr:col>6</xdr:col>
      <xdr:colOff>389757</xdr:colOff>
      <xdr:row>50</xdr:row>
      <xdr:rowOff>155563</xdr:rowOff>
    </xdr:to>
    <xdr:pic>
      <xdr:nvPicPr>
        <xdr:cNvPr id="9" name="Рисунок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6959"/>
        <a:stretch/>
      </xdr:blipFill>
      <xdr:spPr>
        <a:xfrm>
          <a:off x="3506931" y="8823614"/>
          <a:ext cx="1143099" cy="423994"/>
        </a:xfrm>
        <a:prstGeom prst="rect">
          <a:avLst/>
        </a:prstGeom>
      </xdr:spPr>
    </xdr:pic>
    <xdr:clientData/>
  </xdr:twoCellAnchor>
  <xdr:twoCellAnchor editAs="oneCell">
    <xdr:from>
      <xdr:col>4</xdr:col>
      <xdr:colOff>689379</xdr:colOff>
      <xdr:row>39</xdr:row>
      <xdr:rowOff>146396</xdr:rowOff>
    </xdr:from>
    <xdr:to>
      <xdr:col>5</xdr:col>
      <xdr:colOff>852013</xdr:colOff>
      <xdr:row>41</xdr:row>
      <xdr:rowOff>171368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63059" y="7532716"/>
          <a:ext cx="853514" cy="390732"/>
        </a:xfrm>
        <a:prstGeom prst="rect">
          <a:avLst/>
        </a:prstGeom>
      </xdr:spPr>
    </xdr:pic>
    <xdr:clientData/>
  </xdr:twoCellAnchor>
  <xdr:twoCellAnchor editAs="oneCell">
    <xdr:from>
      <xdr:col>0</xdr:col>
      <xdr:colOff>614794</xdr:colOff>
      <xdr:row>104</xdr:row>
      <xdr:rowOff>8659</xdr:rowOff>
    </xdr:from>
    <xdr:to>
      <xdr:col>1</xdr:col>
      <xdr:colOff>576694</xdr:colOff>
      <xdr:row>106</xdr:row>
      <xdr:rowOff>155864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4794" y="18738273"/>
          <a:ext cx="715241" cy="510886"/>
        </a:xfrm>
        <a:prstGeom prst="rect">
          <a:avLst/>
        </a:prstGeom>
      </xdr:spPr>
    </xdr:pic>
    <xdr:clientData/>
  </xdr:twoCellAnchor>
  <xdr:twoCellAnchor editAs="oneCell">
    <xdr:from>
      <xdr:col>0</xdr:col>
      <xdr:colOff>562840</xdr:colOff>
      <xdr:row>107</xdr:row>
      <xdr:rowOff>51953</xdr:rowOff>
    </xdr:from>
    <xdr:to>
      <xdr:col>1</xdr:col>
      <xdr:colOff>571880</xdr:colOff>
      <xdr:row>109</xdr:row>
      <xdr:rowOff>155863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2840" y="19327089"/>
          <a:ext cx="762381" cy="467593"/>
        </a:xfrm>
        <a:prstGeom prst="rect">
          <a:avLst/>
        </a:prstGeom>
      </xdr:spPr>
    </xdr:pic>
    <xdr:clientData/>
  </xdr:twoCellAnchor>
  <xdr:twoCellAnchor editAs="oneCell">
    <xdr:from>
      <xdr:col>4</xdr:col>
      <xdr:colOff>346363</xdr:colOff>
      <xdr:row>118</xdr:row>
      <xdr:rowOff>173182</xdr:rowOff>
    </xdr:from>
    <xdr:to>
      <xdr:col>5</xdr:col>
      <xdr:colOff>813015</xdr:colOff>
      <xdr:row>121</xdr:row>
      <xdr:rowOff>62037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17272" y="21448568"/>
          <a:ext cx="1150720" cy="434378"/>
        </a:xfrm>
        <a:prstGeom prst="rect">
          <a:avLst/>
        </a:prstGeom>
      </xdr:spPr>
    </xdr:pic>
    <xdr:clientData/>
  </xdr:twoCellAnchor>
  <xdr:twoCellAnchor editAs="oneCell">
    <xdr:from>
      <xdr:col>1</xdr:col>
      <xdr:colOff>181841</xdr:colOff>
      <xdr:row>151</xdr:row>
      <xdr:rowOff>34636</xdr:rowOff>
    </xdr:from>
    <xdr:to>
      <xdr:col>2</xdr:col>
      <xdr:colOff>650218</xdr:colOff>
      <xdr:row>153</xdr:row>
      <xdr:rowOff>112951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35182" y="27128931"/>
          <a:ext cx="1074513" cy="441998"/>
        </a:xfrm>
        <a:prstGeom prst="rect">
          <a:avLst/>
        </a:prstGeom>
      </xdr:spPr>
    </xdr:pic>
    <xdr:clientData/>
  </xdr:twoCellAnchor>
  <xdr:twoCellAnchor editAs="oneCell">
    <xdr:from>
      <xdr:col>1</xdr:col>
      <xdr:colOff>233795</xdr:colOff>
      <xdr:row>154</xdr:row>
      <xdr:rowOff>17318</xdr:rowOff>
    </xdr:from>
    <xdr:to>
      <xdr:col>2</xdr:col>
      <xdr:colOff>671689</xdr:colOff>
      <xdr:row>156</xdr:row>
      <xdr:rowOff>72772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7136" y="27657136"/>
          <a:ext cx="1044030" cy="4191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636032</xdr:colOff>
      <xdr:row>167</xdr:row>
      <xdr:rowOff>93558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3341" y="29640068"/>
          <a:ext cx="1242168" cy="457240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168</xdr:row>
      <xdr:rowOff>0</xdr:rowOff>
    </xdr:from>
    <xdr:to>
      <xdr:col>1</xdr:col>
      <xdr:colOff>588818</xdr:colOff>
      <xdr:row>170</xdr:row>
      <xdr:rowOff>136381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70659" y="30185591"/>
          <a:ext cx="571500" cy="500062"/>
        </a:xfrm>
        <a:prstGeom prst="rect">
          <a:avLst/>
        </a:prstGeom>
      </xdr:spPr>
    </xdr:pic>
    <xdr:clientData/>
  </xdr:twoCellAnchor>
  <xdr:twoCellAnchor editAs="oneCell">
    <xdr:from>
      <xdr:col>1</xdr:col>
      <xdr:colOff>8659</xdr:colOff>
      <xdr:row>171</xdr:row>
      <xdr:rowOff>25978</xdr:rowOff>
    </xdr:from>
    <xdr:to>
      <xdr:col>1</xdr:col>
      <xdr:colOff>561266</xdr:colOff>
      <xdr:row>173</xdr:row>
      <xdr:rowOff>129888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0" y="30757092"/>
          <a:ext cx="552607" cy="467590"/>
        </a:xfrm>
        <a:prstGeom prst="rect">
          <a:avLst/>
        </a:prstGeom>
      </xdr:spPr>
    </xdr:pic>
    <xdr:clientData/>
  </xdr:twoCellAnchor>
  <xdr:twoCellAnchor editAs="oneCell">
    <xdr:from>
      <xdr:col>12</xdr:col>
      <xdr:colOff>374469</xdr:colOff>
      <xdr:row>10</xdr:row>
      <xdr:rowOff>99926</xdr:rowOff>
    </xdr:from>
    <xdr:to>
      <xdr:col>19</xdr:col>
      <xdr:colOff>355494</xdr:colOff>
      <xdr:row>15</xdr:row>
      <xdr:rowOff>145311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522789" y="2182726"/>
          <a:ext cx="4248225" cy="95978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184</xdr:row>
      <xdr:rowOff>0</xdr:rowOff>
    </xdr:from>
    <xdr:to>
      <xdr:col>7</xdr:col>
      <xdr:colOff>632460</xdr:colOff>
      <xdr:row>185</xdr:row>
      <xdr:rowOff>45720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" y="33147000"/>
          <a:ext cx="13182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92109</xdr:colOff>
      <xdr:row>276</xdr:row>
      <xdr:rowOff>75363</xdr:rowOff>
    </xdr:from>
    <xdr:to>
      <xdr:col>3</xdr:col>
      <xdr:colOff>37932</xdr:colOff>
      <xdr:row>277</xdr:row>
      <xdr:rowOff>121083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735" y="50409231"/>
          <a:ext cx="1319098" cy="229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85858</xdr:colOff>
      <xdr:row>191</xdr:row>
      <xdr:rowOff>21465</xdr:rowOff>
    </xdr:from>
    <xdr:to>
      <xdr:col>19</xdr:col>
      <xdr:colOff>34308</xdr:colOff>
      <xdr:row>223</xdr:row>
      <xdr:rowOff>146753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19999" y="35116395"/>
          <a:ext cx="4842422" cy="5963710"/>
        </a:xfrm>
        <a:prstGeom prst="rect">
          <a:avLst/>
        </a:prstGeom>
      </xdr:spPr>
    </xdr:pic>
    <xdr:clientData/>
  </xdr:twoCellAnchor>
  <xdr:twoCellAnchor>
    <xdr:from>
      <xdr:col>9</xdr:col>
      <xdr:colOff>591911</xdr:colOff>
      <xdr:row>24</xdr:row>
      <xdr:rowOff>162607</xdr:rowOff>
    </xdr:from>
    <xdr:to>
      <xdr:col>17</xdr:col>
      <xdr:colOff>265340</xdr:colOff>
      <xdr:row>39</xdr:row>
      <xdr:rowOff>150360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120951</xdr:colOff>
      <xdr:row>192</xdr:row>
      <xdr:rowOff>110067</xdr:rowOff>
    </xdr:from>
    <xdr:to>
      <xdr:col>27</xdr:col>
      <xdr:colOff>459618</xdr:colOff>
      <xdr:row>207</xdr:row>
      <xdr:rowOff>131839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593912</xdr:colOff>
      <xdr:row>209</xdr:row>
      <xdr:rowOff>156881</xdr:rowOff>
    </xdr:from>
    <xdr:to>
      <xdr:col>27</xdr:col>
      <xdr:colOff>327461</xdr:colOff>
      <xdr:row>224</xdr:row>
      <xdr:rowOff>178653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86"/>
  <sheetViews>
    <sheetView tabSelected="1" topLeftCell="A178" zoomScale="68" zoomScaleNormal="100" workbookViewId="0">
      <selection activeCell="T198" sqref="T198"/>
    </sheetView>
  </sheetViews>
  <sheetFormatPr defaultRowHeight="14.4" x14ac:dyDescent="0.3"/>
  <cols>
    <col min="1" max="1" width="11" customWidth="1"/>
    <col min="3" max="3" width="11.109375" customWidth="1"/>
    <col min="4" max="4" width="9.44140625" customWidth="1"/>
    <col min="5" max="5" width="10" customWidth="1"/>
    <col min="6" max="6" width="12.77734375" customWidth="1"/>
    <col min="7" max="7" width="10" customWidth="1"/>
    <col min="8" max="8" width="9.88671875" customWidth="1"/>
  </cols>
  <sheetData>
    <row r="1" spans="1:20" ht="34.200000000000003" customHeight="1" x14ac:dyDescent="0.3">
      <c r="A1" s="26" t="s">
        <v>115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6" spans="1:20" x14ac:dyDescent="0.3">
      <c r="A6" s="23" t="s">
        <v>0</v>
      </c>
      <c r="B6" s="23"/>
      <c r="C6" s="23" t="s">
        <v>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20" x14ac:dyDescent="0.3">
      <c r="A7" s="23"/>
      <c r="B7" s="23"/>
      <c r="C7" s="23" t="s">
        <v>49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20" x14ac:dyDescent="0.3">
      <c r="A8" s="23"/>
      <c r="B8" s="23"/>
      <c r="C8" s="23" t="s">
        <v>50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20" x14ac:dyDescent="0.3">
      <c r="A9" s="23"/>
      <c r="B9" s="23"/>
      <c r="C9" s="23" t="s">
        <v>51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20" x14ac:dyDescent="0.3">
      <c r="B10" t="s">
        <v>2</v>
      </c>
    </row>
    <row r="11" spans="1:20" x14ac:dyDescent="0.3">
      <c r="B11" s="7">
        <v>4</v>
      </c>
      <c r="C11" s="9">
        <v>5</v>
      </c>
      <c r="D11" s="5">
        <v>8</v>
      </c>
      <c r="E11" s="7">
        <v>4</v>
      </c>
      <c r="F11" s="4">
        <v>2</v>
      </c>
      <c r="G11" s="8">
        <v>6</v>
      </c>
      <c r="H11" s="10">
        <v>9</v>
      </c>
      <c r="I11" s="2">
        <v>10</v>
      </c>
      <c r="J11" s="10">
        <v>9</v>
      </c>
      <c r="K11" s="3">
        <v>1</v>
      </c>
    </row>
    <row r="12" spans="1:20" x14ac:dyDescent="0.3">
      <c r="B12" s="3">
        <v>1</v>
      </c>
      <c r="C12" s="5">
        <v>8</v>
      </c>
      <c r="D12" s="8">
        <v>6</v>
      </c>
      <c r="E12" s="9">
        <v>5</v>
      </c>
      <c r="F12" s="9">
        <v>5</v>
      </c>
      <c r="G12" s="5">
        <v>8</v>
      </c>
      <c r="H12" s="9">
        <v>5</v>
      </c>
      <c r="I12" s="3">
        <v>1</v>
      </c>
      <c r="J12" s="9">
        <v>5</v>
      </c>
      <c r="K12" s="3">
        <v>1</v>
      </c>
    </row>
    <row r="13" spans="1:20" x14ac:dyDescent="0.3">
      <c r="B13" s="3">
        <v>1</v>
      </c>
      <c r="C13" s="10">
        <v>9</v>
      </c>
      <c r="D13" s="11">
        <v>7</v>
      </c>
      <c r="E13" s="8">
        <v>6</v>
      </c>
      <c r="F13" s="4">
        <v>2</v>
      </c>
      <c r="G13" s="11">
        <v>7</v>
      </c>
      <c r="H13" s="8">
        <v>6</v>
      </c>
      <c r="I13" s="4">
        <v>2</v>
      </c>
      <c r="J13" s="8">
        <v>6</v>
      </c>
      <c r="K13" s="9">
        <v>5</v>
      </c>
    </row>
    <row r="14" spans="1:20" x14ac:dyDescent="0.3">
      <c r="B14" s="5">
        <v>8</v>
      </c>
      <c r="C14" s="6">
        <v>3</v>
      </c>
      <c r="D14" s="3">
        <v>1</v>
      </c>
      <c r="E14" s="4">
        <v>2</v>
      </c>
      <c r="F14" s="10">
        <v>9</v>
      </c>
      <c r="G14" s="5">
        <v>8</v>
      </c>
      <c r="H14" s="2">
        <v>10</v>
      </c>
      <c r="I14" s="7">
        <v>4</v>
      </c>
      <c r="J14" s="5">
        <v>8</v>
      </c>
      <c r="K14" s="8">
        <v>6</v>
      </c>
    </row>
    <row r="15" spans="1:20" x14ac:dyDescent="0.3">
      <c r="B15" s="4">
        <v>2</v>
      </c>
      <c r="C15" s="8">
        <v>6</v>
      </c>
      <c r="D15" s="4">
        <v>2</v>
      </c>
      <c r="E15" s="10">
        <v>9</v>
      </c>
      <c r="F15" s="10">
        <v>9</v>
      </c>
      <c r="G15" s="8">
        <v>6</v>
      </c>
      <c r="H15" s="2">
        <v>10</v>
      </c>
      <c r="I15" s="7">
        <v>4</v>
      </c>
      <c r="J15" s="9">
        <v>5</v>
      </c>
      <c r="K15" s="11">
        <v>7</v>
      </c>
    </row>
    <row r="16" spans="1:20" x14ac:dyDescent="0.3">
      <c r="B16" s="8">
        <v>6</v>
      </c>
      <c r="C16" s="11">
        <v>7</v>
      </c>
      <c r="D16" s="8">
        <v>6</v>
      </c>
      <c r="E16" s="11">
        <v>7</v>
      </c>
      <c r="F16" s="8">
        <v>6</v>
      </c>
      <c r="G16" s="11">
        <v>7</v>
      </c>
      <c r="H16" s="6">
        <v>3</v>
      </c>
      <c r="I16" s="5">
        <v>8</v>
      </c>
      <c r="J16" s="2">
        <v>10</v>
      </c>
      <c r="K16" s="10">
        <v>9</v>
      </c>
    </row>
    <row r="18" spans="1:13" x14ac:dyDescent="0.3">
      <c r="B18" s="12" t="s">
        <v>7</v>
      </c>
      <c r="C18" s="13">
        <v>60</v>
      </c>
    </row>
    <row r="19" spans="1:13" x14ac:dyDescent="0.3">
      <c r="B19" s="12" t="s">
        <v>8</v>
      </c>
      <c r="C19" s="13">
        <v>1</v>
      </c>
    </row>
    <row r="20" spans="1:13" x14ac:dyDescent="0.3">
      <c r="B20" s="12" t="s">
        <v>9</v>
      </c>
      <c r="C20" s="13">
        <v>10</v>
      </c>
    </row>
    <row r="22" spans="1:13" x14ac:dyDescent="0.3">
      <c r="B22" t="s">
        <v>3</v>
      </c>
    </row>
    <row r="23" spans="1:13" x14ac:dyDescent="0.3">
      <c r="A23" t="s">
        <v>4</v>
      </c>
      <c r="B23" s="3">
        <v>1</v>
      </c>
      <c r="C23" s="4">
        <v>2</v>
      </c>
      <c r="D23" s="6">
        <v>3</v>
      </c>
      <c r="E23" s="7">
        <v>4</v>
      </c>
      <c r="F23" s="9">
        <v>5</v>
      </c>
      <c r="G23" s="8">
        <v>6</v>
      </c>
      <c r="H23" s="11">
        <v>7</v>
      </c>
      <c r="I23" s="5">
        <v>8</v>
      </c>
      <c r="J23" s="10">
        <v>9</v>
      </c>
      <c r="K23" s="2">
        <v>10</v>
      </c>
    </row>
    <row r="24" spans="1:13" x14ac:dyDescent="0.3">
      <c r="A24" t="s">
        <v>5</v>
      </c>
      <c r="B24" s="3">
        <v>6</v>
      </c>
      <c r="C24" s="4">
        <v>6</v>
      </c>
      <c r="D24" s="6">
        <v>2</v>
      </c>
      <c r="E24" s="7">
        <v>4</v>
      </c>
      <c r="F24" s="9">
        <v>7</v>
      </c>
      <c r="G24" s="8">
        <v>11</v>
      </c>
      <c r="H24" s="11">
        <v>6</v>
      </c>
      <c r="I24" s="5">
        <v>7</v>
      </c>
      <c r="J24" s="10">
        <v>7</v>
      </c>
      <c r="K24" s="2">
        <v>4</v>
      </c>
      <c r="M24">
        <f>SUM(B24:K24)</f>
        <v>60</v>
      </c>
    </row>
    <row r="26" spans="1:13" x14ac:dyDescent="0.3">
      <c r="B26" t="s">
        <v>6</v>
      </c>
    </row>
    <row r="27" spans="1:13" x14ac:dyDescent="0.3">
      <c r="B27" t="s">
        <v>119</v>
      </c>
      <c r="D27">
        <f>1+ROUND(LOG(C18, 2),  0)</f>
        <v>7</v>
      </c>
    </row>
    <row r="29" spans="1:13" x14ac:dyDescent="0.3">
      <c r="B29" t="s">
        <v>10</v>
      </c>
    </row>
    <row r="30" spans="1:13" x14ac:dyDescent="0.3">
      <c r="B30" t="s">
        <v>11</v>
      </c>
      <c r="D30">
        <f>(C20-C19)/D27</f>
        <v>1.2857142857142858</v>
      </c>
    </row>
    <row r="32" spans="1:13" x14ac:dyDescent="0.3">
      <c r="B32" t="s">
        <v>122</v>
      </c>
    </row>
    <row r="33" spans="1:8" x14ac:dyDescent="0.3">
      <c r="A33" t="s">
        <v>19</v>
      </c>
      <c r="B33" s="2" t="s">
        <v>12</v>
      </c>
      <c r="C33" s="2" t="s">
        <v>13</v>
      </c>
      <c r="D33" s="2" t="s">
        <v>14</v>
      </c>
      <c r="E33" s="2" t="s">
        <v>15</v>
      </c>
      <c r="F33" s="2" t="s">
        <v>16</v>
      </c>
      <c r="G33" s="2" t="s">
        <v>17</v>
      </c>
      <c r="H33" s="2" t="s">
        <v>18</v>
      </c>
    </row>
    <row r="34" spans="1:8" x14ac:dyDescent="0.3">
      <c r="A34" t="s">
        <v>5</v>
      </c>
      <c r="B34" s="2">
        <v>12</v>
      </c>
      <c r="C34" s="2">
        <v>2</v>
      </c>
      <c r="D34" s="2">
        <v>4</v>
      </c>
      <c r="E34" s="2">
        <v>18</v>
      </c>
      <c r="F34" s="2">
        <v>6</v>
      </c>
      <c r="G34" s="2">
        <v>7</v>
      </c>
      <c r="H34" s="2">
        <v>11</v>
      </c>
    </row>
    <row r="35" spans="1:8" x14ac:dyDescent="0.3">
      <c r="A35" s="15">
        <v>1</v>
      </c>
      <c r="B35" s="16">
        <v>2.29</v>
      </c>
      <c r="C35" s="15">
        <v>3.58</v>
      </c>
      <c r="D35" s="15">
        <v>4.87</v>
      </c>
      <c r="E35" s="15">
        <v>6.16</v>
      </c>
      <c r="F35" s="15">
        <v>7.45</v>
      </c>
      <c r="G35" s="15">
        <v>8.74</v>
      </c>
      <c r="H35" s="15">
        <v>10</v>
      </c>
    </row>
    <row r="36" spans="1:8" x14ac:dyDescent="0.3">
      <c r="B36" t="s">
        <v>20</v>
      </c>
    </row>
    <row r="37" spans="1:8" x14ac:dyDescent="0.3">
      <c r="A37" t="s">
        <v>21</v>
      </c>
      <c r="B37" s="2">
        <f>ROUND(A35+(B35-A35)/2,2)</f>
        <v>1.65</v>
      </c>
      <c r="C37" s="2">
        <f>ROUND(B35+(C35-B35)/2,2)</f>
        <v>2.94</v>
      </c>
      <c r="D37" s="2">
        <f t="shared" ref="D37:H37" si="0">ROUND(C35+(D35-C35)/2,2)</f>
        <v>4.2300000000000004</v>
      </c>
      <c r="E37" s="2">
        <f t="shared" si="0"/>
        <v>5.52</v>
      </c>
      <c r="F37" s="2">
        <f t="shared" si="0"/>
        <v>6.81</v>
      </c>
      <c r="G37" s="2">
        <f t="shared" si="0"/>
        <v>8.1</v>
      </c>
      <c r="H37" s="2">
        <f t="shared" si="0"/>
        <v>9.3699999999999992</v>
      </c>
    </row>
    <row r="38" spans="1:8" x14ac:dyDescent="0.3">
      <c r="A38" t="s">
        <v>5</v>
      </c>
      <c r="B38" s="2">
        <v>12</v>
      </c>
      <c r="C38" s="2">
        <v>2</v>
      </c>
      <c r="D38" s="2">
        <v>4</v>
      </c>
      <c r="E38" s="2">
        <v>18</v>
      </c>
      <c r="F38" s="2">
        <v>6</v>
      </c>
      <c r="G38" s="2">
        <v>7</v>
      </c>
      <c r="H38" s="2">
        <v>11</v>
      </c>
    </row>
    <row r="39" spans="1:8" x14ac:dyDescent="0.3">
      <c r="A39" t="s">
        <v>22</v>
      </c>
      <c r="B39" s="2">
        <f>ROUND(B37*B38,2)</f>
        <v>19.8</v>
      </c>
      <c r="C39" s="2">
        <f t="shared" ref="C39:H39" si="1">ROUND(C37*C38,2)</f>
        <v>5.88</v>
      </c>
      <c r="D39" s="2">
        <f t="shared" si="1"/>
        <v>16.920000000000002</v>
      </c>
      <c r="E39" s="2">
        <f t="shared" si="1"/>
        <v>99.36</v>
      </c>
      <c r="F39" s="2">
        <f t="shared" si="1"/>
        <v>40.86</v>
      </c>
      <c r="G39" s="2">
        <f t="shared" si="1"/>
        <v>56.7</v>
      </c>
      <c r="H39" s="2">
        <f t="shared" si="1"/>
        <v>103.07</v>
      </c>
    </row>
    <row r="41" spans="1:8" x14ac:dyDescent="0.3">
      <c r="B41" t="s">
        <v>23</v>
      </c>
    </row>
    <row r="42" spans="1:8" x14ac:dyDescent="0.3">
      <c r="B42" t="s">
        <v>24</v>
      </c>
      <c r="D42">
        <f>SUM(B39:H39)/C18</f>
        <v>5.7098333333333331</v>
      </c>
    </row>
    <row r="44" spans="1:8" x14ac:dyDescent="0.3">
      <c r="A44" t="s">
        <v>25</v>
      </c>
      <c r="B44" s="2">
        <f>B37*B37</f>
        <v>2.7224999999999997</v>
      </c>
      <c r="C44" s="2">
        <f t="shared" ref="C44:H44" si="2">C37*C37</f>
        <v>8.6435999999999993</v>
      </c>
      <c r="D44" s="2">
        <f t="shared" si="2"/>
        <v>17.892900000000004</v>
      </c>
      <c r="E44" s="2">
        <f t="shared" si="2"/>
        <v>30.470399999999994</v>
      </c>
      <c r="F44" s="2">
        <f t="shared" si="2"/>
        <v>46.376099999999994</v>
      </c>
      <c r="G44" s="2">
        <f t="shared" si="2"/>
        <v>65.61</v>
      </c>
      <c r="H44" s="2">
        <f t="shared" si="2"/>
        <v>87.79689999999998</v>
      </c>
    </row>
    <row r="45" spans="1:8" x14ac:dyDescent="0.3">
      <c r="A45" t="s">
        <v>26</v>
      </c>
      <c r="B45" s="2">
        <f>B44*B38</f>
        <v>32.669999999999995</v>
      </c>
      <c r="C45" s="2">
        <f t="shared" ref="C45:H45" si="3">C44*C38</f>
        <v>17.287199999999999</v>
      </c>
      <c r="D45" s="2">
        <f t="shared" si="3"/>
        <v>71.571600000000018</v>
      </c>
      <c r="E45" s="2">
        <f t="shared" si="3"/>
        <v>548.46719999999993</v>
      </c>
      <c r="F45" s="2">
        <f t="shared" si="3"/>
        <v>278.25659999999993</v>
      </c>
      <c r="G45" s="2">
        <f t="shared" si="3"/>
        <v>459.27</v>
      </c>
      <c r="H45" s="2">
        <f t="shared" si="3"/>
        <v>965.76589999999976</v>
      </c>
    </row>
    <row r="47" spans="1:8" x14ac:dyDescent="0.3">
      <c r="B47" t="s">
        <v>120</v>
      </c>
    </row>
    <row r="48" spans="1:8" x14ac:dyDescent="0.3">
      <c r="B48" t="s">
        <v>27</v>
      </c>
      <c r="E48">
        <f>ROUND(SUM(B45:H45)/C18, 2)</f>
        <v>39.549999999999997</v>
      </c>
    </row>
    <row r="49" spans="1:11" x14ac:dyDescent="0.3">
      <c r="B49" t="s">
        <v>28</v>
      </c>
      <c r="E49">
        <f>ROUND(SQRT(E48-D42*D42),2)</f>
        <v>2.64</v>
      </c>
      <c r="K49" t="s">
        <v>121</v>
      </c>
    </row>
    <row r="51" spans="1:11" x14ac:dyDescent="0.3">
      <c r="B51" t="s">
        <v>29</v>
      </c>
    </row>
    <row r="52" spans="1:11" x14ac:dyDescent="0.3">
      <c r="A52" s="12" t="s">
        <v>30</v>
      </c>
      <c r="B52" s="2" t="s">
        <v>31</v>
      </c>
      <c r="C52" s="2" t="s">
        <v>32</v>
      </c>
      <c r="D52" s="2" t="s">
        <v>33</v>
      </c>
      <c r="E52" s="2" t="s">
        <v>34</v>
      </c>
      <c r="F52" s="2" t="s">
        <v>35</v>
      </c>
      <c r="G52" s="2" t="s">
        <v>36</v>
      </c>
      <c r="H52" s="2" t="s">
        <v>37</v>
      </c>
      <c r="I52" s="2" t="s">
        <v>38</v>
      </c>
    </row>
    <row r="53" spans="1:11" x14ac:dyDescent="0.3">
      <c r="A53">
        <v>1</v>
      </c>
      <c r="B53" s="2">
        <v>1</v>
      </c>
      <c r="C53" s="2">
        <v>2.29</v>
      </c>
      <c r="D53" s="2" t="s">
        <v>39</v>
      </c>
      <c r="E53" s="2">
        <f t="shared" ref="E53:E58" si="4">ROUND((C53-$D$42)/$E$49, 4)</f>
        <v>-1.2954000000000001</v>
      </c>
      <c r="F53" s="17" t="s">
        <v>41</v>
      </c>
      <c r="G53" s="2">
        <f>ROUND(NORMSDIST(E53), 4)-0.5</f>
        <v>-0.40239999999999998</v>
      </c>
      <c r="H53" s="2">
        <f>G53-F53</f>
        <v>9.760000000000002E-2</v>
      </c>
      <c r="I53" s="2">
        <f>H53*$C$18</f>
        <v>5.8560000000000016</v>
      </c>
    </row>
    <row r="54" spans="1:11" x14ac:dyDescent="0.3">
      <c r="A54">
        <v>2</v>
      </c>
      <c r="B54" s="2">
        <v>2.29</v>
      </c>
      <c r="C54" s="2">
        <v>3.58</v>
      </c>
      <c r="D54" s="2">
        <f>ROUND((B54-D42)/E49, 4)</f>
        <v>-1.2954000000000001</v>
      </c>
      <c r="E54" s="2">
        <f t="shared" si="4"/>
        <v>-0.80679999999999996</v>
      </c>
      <c r="F54" s="2">
        <f>ROUND(NORMSDIST(D54), 4)-0.5</f>
        <v>-0.40239999999999998</v>
      </c>
      <c r="G54" s="2">
        <f t="shared" ref="F54:G59" si="5">ROUND(NORMSDIST(E54), 4)-0.5</f>
        <v>-0.29010000000000002</v>
      </c>
      <c r="H54" s="2">
        <f t="shared" ref="H54:H59" si="6">G54-F54</f>
        <v>0.11229999999999996</v>
      </c>
      <c r="I54" s="2">
        <f t="shared" ref="I54:I60" si="7">H54*$C$18</f>
        <v>6.7379999999999978</v>
      </c>
    </row>
    <row r="55" spans="1:11" x14ac:dyDescent="0.3">
      <c r="A55">
        <v>3</v>
      </c>
      <c r="B55" s="2">
        <v>3.58</v>
      </c>
      <c r="C55" s="2">
        <v>4.87</v>
      </c>
      <c r="D55" s="2">
        <f>ROUND((B55-$D$42)/$E$49, 4)</f>
        <v>-0.80679999999999996</v>
      </c>
      <c r="E55" s="2">
        <f t="shared" si="4"/>
        <v>-0.31809999999999999</v>
      </c>
      <c r="F55" s="2">
        <f t="shared" si="5"/>
        <v>-0.29010000000000002</v>
      </c>
      <c r="G55" s="2">
        <f t="shared" si="5"/>
        <v>-0.12480000000000002</v>
      </c>
      <c r="H55" s="2">
        <f t="shared" si="6"/>
        <v>0.1653</v>
      </c>
      <c r="I55" s="2">
        <f t="shared" si="7"/>
        <v>9.9179999999999993</v>
      </c>
    </row>
    <row r="56" spans="1:11" x14ac:dyDescent="0.3">
      <c r="A56">
        <v>4</v>
      </c>
      <c r="B56" s="2">
        <v>4.87</v>
      </c>
      <c r="C56" s="2">
        <v>6.16</v>
      </c>
      <c r="D56" s="2">
        <f>ROUND((B56-$D$42)/$E$49, 4)</f>
        <v>-0.31809999999999999</v>
      </c>
      <c r="E56" s="2">
        <f>ROUND((C56-$D$42)/$E$49, 4)</f>
        <v>0.17050000000000001</v>
      </c>
      <c r="F56" s="2">
        <f t="shared" si="5"/>
        <v>-0.12480000000000002</v>
      </c>
      <c r="G56" s="2">
        <f t="shared" si="5"/>
        <v>6.7699999999999982E-2</v>
      </c>
      <c r="H56" s="2">
        <f t="shared" si="6"/>
        <v>0.1925</v>
      </c>
      <c r="I56" s="2">
        <f t="shared" si="7"/>
        <v>11.55</v>
      </c>
    </row>
    <row r="57" spans="1:11" x14ac:dyDescent="0.3">
      <c r="A57">
        <v>5</v>
      </c>
      <c r="B57" s="2">
        <v>6.16</v>
      </c>
      <c r="C57" s="2">
        <v>7.45</v>
      </c>
      <c r="D57" s="2">
        <f>ROUND((B57-$D$42)/$E$49, 4)</f>
        <v>0.17050000000000001</v>
      </c>
      <c r="E57" s="2">
        <f t="shared" si="4"/>
        <v>0.65920000000000001</v>
      </c>
      <c r="F57" s="2">
        <f>ROUND(NORMSDIST(D57), 4)-0.5</f>
        <v>6.7699999999999982E-2</v>
      </c>
      <c r="G57" s="2">
        <f t="shared" si="5"/>
        <v>0.24509999999999998</v>
      </c>
      <c r="H57" s="2">
        <f t="shared" si="6"/>
        <v>0.1774</v>
      </c>
      <c r="I57" s="2">
        <f t="shared" si="7"/>
        <v>10.644</v>
      </c>
    </row>
    <row r="58" spans="1:11" x14ac:dyDescent="0.3">
      <c r="A58">
        <v>6</v>
      </c>
      <c r="B58" s="2">
        <v>7.45</v>
      </c>
      <c r="C58" s="2">
        <v>8.74</v>
      </c>
      <c r="D58" s="2">
        <f>ROUND((B58-$D$42)/$E$49, 4)</f>
        <v>0.65920000000000001</v>
      </c>
      <c r="E58" s="2">
        <f t="shared" si="4"/>
        <v>1.1477999999999999</v>
      </c>
      <c r="F58" s="2">
        <f t="shared" si="5"/>
        <v>0.24509999999999998</v>
      </c>
      <c r="G58" s="2">
        <f t="shared" si="5"/>
        <v>0.37450000000000006</v>
      </c>
      <c r="H58" s="2">
        <f t="shared" si="6"/>
        <v>0.12940000000000007</v>
      </c>
      <c r="I58" s="2">
        <f t="shared" si="7"/>
        <v>7.7640000000000047</v>
      </c>
    </row>
    <row r="59" spans="1:11" x14ac:dyDescent="0.3">
      <c r="A59">
        <v>7</v>
      </c>
      <c r="B59" s="2">
        <v>8.74</v>
      </c>
      <c r="C59" s="2">
        <v>10</v>
      </c>
      <c r="D59" s="2">
        <f>ROUND((B59-$D$42)/$E$49, 4)</f>
        <v>1.1477999999999999</v>
      </c>
      <c r="E59" s="2" t="s">
        <v>40</v>
      </c>
      <c r="F59" s="2">
        <f t="shared" si="5"/>
        <v>0.37450000000000006</v>
      </c>
      <c r="G59" s="2">
        <v>0.5</v>
      </c>
      <c r="H59" s="2">
        <f t="shared" si="6"/>
        <v>0.12549999999999994</v>
      </c>
      <c r="I59" s="2">
        <f t="shared" si="7"/>
        <v>7.5299999999999967</v>
      </c>
    </row>
    <row r="60" spans="1:11" x14ac:dyDescent="0.3">
      <c r="H60" s="25">
        <f>SUM(H53:H59)</f>
        <v>1</v>
      </c>
      <c r="I60" s="25">
        <f t="shared" si="7"/>
        <v>60</v>
      </c>
    </row>
    <row r="61" spans="1:11" x14ac:dyDescent="0.3">
      <c r="B61" t="s">
        <v>42</v>
      </c>
    </row>
    <row r="62" spans="1:11" x14ac:dyDescent="0.3">
      <c r="A62" s="18" t="s">
        <v>30</v>
      </c>
      <c r="B62" s="2" t="s">
        <v>5</v>
      </c>
      <c r="C62" s="2" t="s">
        <v>38</v>
      </c>
      <c r="D62" s="2" t="s">
        <v>43</v>
      </c>
      <c r="E62" s="2" t="s">
        <v>44</v>
      </c>
      <c r="F62" s="2" t="s">
        <v>45</v>
      </c>
    </row>
    <row r="63" spans="1:11" x14ac:dyDescent="0.3">
      <c r="A63" s="1">
        <v>1</v>
      </c>
      <c r="B63" s="2">
        <v>12</v>
      </c>
      <c r="C63" s="2">
        <f>I53</f>
        <v>5.8560000000000016</v>
      </c>
      <c r="D63" s="2">
        <f t="shared" ref="D63:D69" si="8">B63-C63</f>
        <v>6.1439999999999984</v>
      </c>
      <c r="E63" s="2">
        <f>ROUND(D63*D63,4)</f>
        <v>37.748699999999999</v>
      </c>
      <c r="F63" s="2">
        <f t="shared" ref="F63:F69" si="9">ROUND(E63/B63,4)</f>
        <v>3.1457000000000002</v>
      </c>
    </row>
    <row r="64" spans="1:11" x14ac:dyDescent="0.3">
      <c r="A64" s="1">
        <v>2</v>
      </c>
      <c r="B64" s="2">
        <v>2</v>
      </c>
      <c r="C64" s="2">
        <f t="shared" ref="C64:C69" si="10">I54</f>
        <v>6.7379999999999978</v>
      </c>
      <c r="D64" s="2">
        <f t="shared" si="8"/>
        <v>-4.7379999999999978</v>
      </c>
      <c r="E64" s="2">
        <f t="shared" ref="E64:E69" si="11">ROUND(D64*D64,4)</f>
        <v>22.448599999999999</v>
      </c>
      <c r="F64" s="2">
        <f t="shared" si="9"/>
        <v>11.224299999999999</v>
      </c>
    </row>
    <row r="65" spans="1:6" x14ac:dyDescent="0.3">
      <c r="A65" s="1">
        <v>3</v>
      </c>
      <c r="B65" s="2">
        <v>4</v>
      </c>
      <c r="C65" s="2">
        <f t="shared" si="10"/>
        <v>9.9179999999999993</v>
      </c>
      <c r="D65" s="2">
        <f t="shared" si="8"/>
        <v>-5.9179999999999993</v>
      </c>
      <c r="E65" s="2">
        <f t="shared" si="11"/>
        <v>35.0227</v>
      </c>
      <c r="F65" s="2">
        <f t="shared" si="9"/>
        <v>8.7556999999999992</v>
      </c>
    </row>
    <row r="66" spans="1:6" x14ac:dyDescent="0.3">
      <c r="A66" s="1">
        <v>4</v>
      </c>
      <c r="B66" s="2">
        <v>18</v>
      </c>
      <c r="C66" s="2">
        <f t="shared" si="10"/>
        <v>11.55</v>
      </c>
      <c r="D66" s="2">
        <f t="shared" si="8"/>
        <v>6.4499999999999993</v>
      </c>
      <c r="E66" s="2">
        <f t="shared" si="11"/>
        <v>41.602499999999999</v>
      </c>
      <c r="F66" s="2">
        <f t="shared" si="9"/>
        <v>2.3113000000000001</v>
      </c>
    </row>
    <row r="67" spans="1:6" x14ac:dyDescent="0.3">
      <c r="A67" s="1">
        <v>5</v>
      </c>
      <c r="B67" s="2">
        <v>6</v>
      </c>
      <c r="C67" s="2">
        <f t="shared" si="10"/>
        <v>10.644</v>
      </c>
      <c r="D67" s="2">
        <f t="shared" si="8"/>
        <v>-4.6440000000000001</v>
      </c>
      <c r="E67" s="2">
        <f t="shared" si="11"/>
        <v>21.566700000000001</v>
      </c>
      <c r="F67" s="2">
        <f t="shared" si="9"/>
        <v>3.5945</v>
      </c>
    </row>
    <row r="68" spans="1:6" x14ac:dyDescent="0.3">
      <c r="A68" s="1">
        <v>6</v>
      </c>
      <c r="B68" s="2">
        <v>7</v>
      </c>
      <c r="C68" s="2">
        <f t="shared" si="10"/>
        <v>7.7640000000000047</v>
      </c>
      <c r="D68" s="2">
        <f t="shared" si="8"/>
        <v>-0.76400000000000468</v>
      </c>
      <c r="E68" s="2">
        <f t="shared" si="11"/>
        <v>0.5837</v>
      </c>
      <c r="F68" s="2">
        <f t="shared" si="9"/>
        <v>8.3400000000000002E-2</v>
      </c>
    </row>
    <row r="69" spans="1:6" x14ac:dyDescent="0.3">
      <c r="A69" s="1">
        <v>7</v>
      </c>
      <c r="B69" s="2">
        <v>11</v>
      </c>
      <c r="C69" s="2">
        <f t="shared" si="10"/>
        <v>7.5299999999999967</v>
      </c>
      <c r="D69" s="2">
        <f t="shared" si="8"/>
        <v>3.4700000000000033</v>
      </c>
      <c r="E69" s="2">
        <f t="shared" si="11"/>
        <v>12.040900000000001</v>
      </c>
      <c r="F69" s="2">
        <f t="shared" si="9"/>
        <v>1.0946</v>
      </c>
    </row>
    <row r="71" spans="1:6" x14ac:dyDescent="0.3">
      <c r="A71" s="1"/>
      <c r="E71" s="12" t="s">
        <v>46</v>
      </c>
      <c r="F71">
        <f>SUM(F63:F69)</f>
        <v>30.209499999999998</v>
      </c>
    </row>
    <row r="73" spans="1:6" x14ac:dyDescent="0.3">
      <c r="B73" t="s">
        <v>47</v>
      </c>
    </row>
    <row r="74" spans="1:6" x14ac:dyDescent="0.3">
      <c r="B74" t="s">
        <v>52</v>
      </c>
      <c r="C74" s="19"/>
    </row>
    <row r="75" spans="1:6" x14ac:dyDescent="0.3">
      <c r="B75" t="s">
        <v>56</v>
      </c>
    </row>
    <row r="76" spans="1:6" x14ac:dyDescent="0.3">
      <c r="B76" t="s">
        <v>48</v>
      </c>
    </row>
    <row r="79" spans="1:6" x14ac:dyDescent="0.3">
      <c r="B79" t="s">
        <v>116</v>
      </c>
    </row>
    <row r="84" spans="1:14" x14ac:dyDescent="0.3">
      <c r="A84" s="23" t="s">
        <v>55</v>
      </c>
      <c r="B84" s="23"/>
      <c r="C84" s="23" t="s">
        <v>53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1:14" x14ac:dyDescent="0.3">
      <c r="A85" s="23"/>
      <c r="B85" s="23"/>
      <c r="C85" s="23" t="s">
        <v>54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8" spans="1:14" x14ac:dyDescent="0.3">
      <c r="A88" s="24"/>
      <c r="B88" s="24" t="s">
        <v>57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</row>
    <row r="90" spans="1:14" x14ac:dyDescent="0.3">
      <c r="B90" t="s">
        <v>70</v>
      </c>
    </row>
    <row r="92" spans="1:14" x14ac:dyDescent="0.3">
      <c r="B92" t="s">
        <v>58</v>
      </c>
    </row>
    <row r="93" spans="1:14" x14ac:dyDescent="0.3">
      <c r="A93" s="12" t="s">
        <v>59</v>
      </c>
      <c r="B93" s="2">
        <f>B37</f>
        <v>1.65</v>
      </c>
      <c r="C93" s="2">
        <f t="shared" ref="C93:H93" si="12">C37</f>
        <v>2.94</v>
      </c>
      <c r="D93" s="2">
        <f t="shared" si="12"/>
        <v>4.2300000000000004</v>
      </c>
      <c r="E93" s="2">
        <f t="shared" si="12"/>
        <v>5.52</v>
      </c>
      <c r="F93" s="2">
        <f t="shared" si="12"/>
        <v>6.81</v>
      </c>
      <c r="G93" s="2">
        <f t="shared" si="12"/>
        <v>8.1</v>
      </c>
      <c r="H93" s="2">
        <f t="shared" si="12"/>
        <v>9.3699999999999992</v>
      </c>
    </row>
    <row r="94" spans="1:14" x14ac:dyDescent="0.3">
      <c r="A94" s="12" t="s">
        <v>60</v>
      </c>
      <c r="B94" s="2">
        <f>B34</f>
        <v>12</v>
      </c>
      <c r="C94" s="2">
        <f t="shared" ref="C94:H94" si="13">C34</f>
        <v>2</v>
      </c>
      <c r="D94" s="2">
        <f t="shared" si="13"/>
        <v>4</v>
      </c>
      <c r="E94" s="2">
        <f t="shared" si="13"/>
        <v>18</v>
      </c>
      <c r="F94" s="2">
        <f t="shared" si="13"/>
        <v>6</v>
      </c>
      <c r="G94" s="2">
        <f t="shared" si="13"/>
        <v>7</v>
      </c>
      <c r="H94" s="2">
        <f t="shared" si="13"/>
        <v>11</v>
      </c>
    </row>
    <row r="95" spans="1:14" x14ac:dyDescent="0.3">
      <c r="A95" s="12" t="s">
        <v>61</v>
      </c>
      <c r="B95" s="2">
        <f>B39</f>
        <v>19.8</v>
      </c>
      <c r="C95" s="2">
        <f t="shared" ref="C95:H95" si="14">C39</f>
        <v>5.88</v>
      </c>
      <c r="D95" s="2">
        <f t="shared" si="14"/>
        <v>16.920000000000002</v>
      </c>
      <c r="E95" s="2">
        <f t="shared" si="14"/>
        <v>99.36</v>
      </c>
      <c r="F95" s="2">
        <f t="shared" si="14"/>
        <v>40.86</v>
      </c>
      <c r="G95" s="2">
        <f t="shared" si="14"/>
        <v>56.7</v>
      </c>
      <c r="H95" s="2">
        <f t="shared" si="14"/>
        <v>103.07</v>
      </c>
    </row>
    <row r="97" spans="2:4" x14ac:dyDescent="0.3">
      <c r="B97" t="s">
        <v>62</v>
      </c>
      <c r="C97">
        <f>D42</f>
        <v>5.7098333333333331</v>
      </c>
    </row>
    <row r="100" spans="2:4" x14ac:dyDescent="0.3">
      <c r="B100" t="s">
        <v>68</v>
      </c>
      <c r="D100" t="s">
        <v>67</v>
      </c>
    </row>
    <row r="101" spans="2:4" x14ac:dyDescent="0.3">
      <c r="B101" t="s">
        <v>76</v>
      </c>
    </row>
    <row r="102" spans="2:4" x14ac:dyDescent="0.3">
      <c r="B102" t="s">
        <v>73</v>
      </c>
      <c r="C102">
        <v>1.96</v>
      </c>
    </row>
    <row r="103" spans="2:4" x14ac:dyDescent="0.3">
      <c r="B103" t="s">
        <v>69</v>
      </c>
    </row>
    <row r="106" spans="2:4" x14ac:dyDescent="0.3">
      <c r="C106">
        <f>C97-(C102*1/SQRT(C18))</f>
        <v>5.4567984213811149</v>
      </c>
    </row>
    <row r="109" spans="2:4" x14ac:dyDescent="0.3">
      <c r="C109">
        <f xml:space="preserve"> C97+(C102*1/SQRT(C18))</f>
        <v>5.9628682452855513</v>
      </c>
    </row>
    <row r="112" spans="2:4" x14ac:dyDescent="0.3">
      <c r="B112" t="s">
        <v>77</v>
      </c>
    </row>
    <row r="114" spans="1:14" x14ac:dyDescent="0.3">
      <c r="A114" s="24"/>
      <c r="B114" s="24" t="s">
        <v>75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</row>
    <row r="116" spans="1:14" x14ac:dyDescent="0.3">
      <c r="B116" t="s">
        <v>74</v>
      </c>
    </row>
    <row r="117" spans="1:14" x14ac:dyDescent="0.3">
      <c r="A117" t="s">
        <v>63</v>
      </c>
      <c r="B117" s="2">
        <f t="shared" ref="B117:H117" si="15">(B93-$C$97)*(B93-$C$97)</f>
        <v>16.482246694444449</v>
      </c>
      <c r="C117" s="2">
        <f t="shared" si="15"/>
        <v>7.6719766944444432</v>
      </c>
      <c r="D117" s="2">
        <f t="shared" si="15"/>
        <v>2.1899066944444425</v>
      </c>
      <c r="E117" s="2">
        <f t="shared" si="15"/>
        <v>3.6036694444444517E-2</v>
      </c>
      <c r="F117" s="2">
        <f t="shared" si="15"/>
        <v>1.210366694444444</v>
      </c>
      <c r="G117" s="2">
        <f t="shared" si="15"/>
        <v>5.7128966944444439</v>
      </c>
      <c r="H117" s="2">
        <f t="shared" si="15"/>
        <v>13.396820027777773</v>
      </c>
    </row>
    <row r="118" spans="1:14" x14ac:dyDescent="0.3">
      <c r="A118" t="s">
        <v>64</v>
      </c>
      <c r="B118" s="2">
        <f t="shared" ref="B118:H118" si="16">B117*B94</f>
        <v>197.78696033333338</v>
      </c>
      <c r="C118" s="2">
        <f t="shared" si="16"/>
        <v>15.343953388888886</v>
      </c>
      <c r="D118" s="2">
        <f t="shared" si="16"/>
        <v>8.7596267777777701</v>
      </c>
      <c r="E118" s="2">
        <f t="shared" si="16"/>
        <v>0.64866050000000131</v>
      </c>
      <c r="F118" s="2">
        <f t="shared" si="16"/>
        <v>7.2622001666666645</v>
      </c>
      <c r="G118" s="2">
        <f t="shared" si="16"/>
        <v>39.990276861111106</v>
      </c>
      <c r="H118" s="2">
        <f t="shared" si="16"/>
        <v>147.3650203055555</v>
      </c>
    </row>
    <row r="120" spans="1:14" x14ac:dyDescent="0.3">
      <c r="B120" t="s">
        <v>65</v>
      </c>
      <c r="C120">
        <f>ROUND(SUM(B118:H118)/C18, 2)</f>
        <v>6.95</v>
      </c>
    </row>
    <row r="121" spans="1:14" x14ac:dyDescent="0.3">
      <c r="B121" t="s">
        <v>66</v>
      </c>
      <c r="D121">
        <f>ROUND(C18/(C18-1)*C120, 2)</f>
        <v>7.07</v>
      </c>
    </row>
    <row r="124" spans="1:14" x14ac:dyDescent="0.3">
      <c r="B124" t="s">
        <v>78</v>
      </c>
    </row>
    <row r="125" spans="1:14" x14ac:dyDescent="0.3">
      <c r="B125" t="s">
        <v>72</v>
      </c>
    </row>
    <row r="126" spans="1:14" x14ac:dyDescent="0.3">
      <c r="B126" t="s">
        <v>80</v>
      </c>
    </row>
    <row r="127" spans="1:14" x14ac:dyDescent="0.3">
      <c r="B127" t="s">
        <v>81</v>
      </c>
      <c r="C127" s="14"/>
      <c r="G127" s="12"/>
    </row>
    <row r="128" spans="1:14" x14ac:dyDescent="0.3">
      <c r="B128" t="s">
        <v>82</v>
      </c>
      <c r="C128" s="14"/>
      <c r="G128" s="12"/>
    </row>
    <row r="129" spans="2:7" x14ac:dyDescent="0.3">
      <c r="B129" s="12" t="s">
        <v>79</v>
      </c>
      <c r="C129" s="14">
        <v>2</v>
      </c>
      <c r="G129" s="12"/>
    </row>
    <row r="130" spans="2:7" x14ac:dyDescent="0.3">
      <c r="C130" s="14"/>
      <c r="G130" s="12"/>
    </row>
    <row r="131" spans="2:7" x14ac:dyDescent="0.3">
      <c r="B131" t="s">
        <v>69</v>
      </c>
    </row>
    <row r="134" spans="2:7" x14ac:dyDescent="0.3">
      <c r="C134" s="12" t="s">
        <v>71</v>
      </c>
      <c r="D134">
        <f>C97-(C129*SQRT(D121)/SQRT(60))</f>
        <v>5.0232961287090436</v>
      </c>
    </row>
    <row r="138" spans="2:7" x14ac:dyDescent="0.3">
      <c r="C138" s="12" t="s">
        <v>71</v>
      </c>
      <c r="D138">
        <f xml:space="preserve"> C97+(C129*SQRT(D121)/SQRT(60))</f>
        <v>6.3963705379576226</v>
      </c>
    </row>
    <row r="142" spans="2:7" x14ac:dyDescent="0.3">
      <c r="B142" t="s">
        <v>83</v>
      </c>
    </row>
    <row r="145" spans="1:14" x14ac:dyDescent="0.3">
      <c r="A145" s="24"/>
      <c r="B145" s="24" t="s">
        <v>84</v>
      </c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  <row r="147" spans="1:14" x14ac:dyDescent="0.3">
      <c r="B147" t="s">
        <v>85</v>
      </c>
    </row>
    <row r="150" spans="1:14" x14ac:dyDescent="0.3">
      <c r="B150" t="s">
        <v>86</v>
      </c>
    </row>
    <row r="153" spans="1:14" x14ac:dyDescent="0.3">
      <c r="D153">
        <f>(1-0.95)/2</f>
        <v>2.5000000000000022E-2</v>
      </c>
    </row>
    <row r="156" spans="1:14" x14ac:dyDescent="0.3">
      <c r="D156">
        <f>(1+0.95)/2</f>
        <v>0.97499999999999998</v>
      </c>
    </row>
    <row r="158" spans="1:14" x14ac:dyDescent="0.3">
      <c r="B158" t="s">
        <v>87</v>
      </c>
    </row>
    <row r="160" spans="1:14" x14ac:dyDescent="0.3">
      <c r="B160" t="s">
        <v>117</v>
      </c>
      <c r="C160">
        <v>82.117000000000004</v>
      </c>
    </row>
    <row r="161" spans="2:3" x14ac:dyDescent="0.3">
      <c r="B161" t="s">
        <v>118</v>
      </c>
      <c r="C161">
        <v>39.661999999999999</v>
      </c>
    </row>
    <row r="163" spans="2:3" x14ac:dyDescent="0.3">
      <c r="B163" t="s">
        <v>88</v>
      </c>
    </row>
    <row r="164" spans="2:3" x14ac:dyDescent="0.3">
      <c r="B164" t="s">
        <v>89</v>
      </c>
    </row>
    <row r="170" spans="2:3" x14ac:dyDescent="0.3">
      <c r="C170">
        <f>((60-1)*D121)/C160</f>
        <v>5.0797033500980309</v>
      </c>
    </row>
    <row r="173" spans="2:3" x14ac:dyDescent="0.3">
      <c r="C173">
        <f>(60-1)*D121/C161</f>
        <v>10.517119661136604</v>
      </c>
    </row>
    <row r="176" spans="2:3" x14ac:dyDescent="0.3">
      <c r="B176" t="s">
        <v>90</v>
      </c>
    </row>
    <row r="180" spans="1:14" x14ac:dyDescent="0.3">
      <c r="A180" s="23" t="s">
        <v>91</v>
      </c>
      <c r="B180" s="23"/>
      <c r="C180" s="23" t="s">
        <v>113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 spans="1:14" x14ac:dyDescent="0.3">
      <c r="A181" s="23"/>
      <c r="B181" s="23"/>
      <c r="C181" s="23" t="s">
        <v>114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3" spans="1:14" x14ac:dyDescent="0.3">
      <c r="B183" t="s">
        <v>92</v>
      </c>
    </row>
    <row r="184" spans="1:14" x14ac:dyDescent="0.3">
      <c r="F184" t="s">
        <v>103</v>
      </c>
    </row>
    <row r="185" spans="1:14" x14ac:dyDescent="0.3">
      <c r="B185" t="s">
        <v>94</v>
      </c>
    </row>
    <row r="187" spans="1:14" x14ac:dyDescent="0.3">
      <c r="B187" t="s">
        <v>93</v>
      </c>
    </row>
    <row r="188" spans="1:14" x14ac:dyDescent="0.3">
      <c r="B188" t="s">
        <v>98</v>
      </c>
      <c r="F188" t="s">
        <v>99</v>
      </c>
    </row>
    <row r="189" spans="1:14" x14ac:dyDescent="0.3">
      <c r="B189" s="20" t="s">
        <v>95</v>
      </c>
      <c r="C189" s="20" t="s">
        <v>96</v>
      </c>
      <c r="D189" s="20" t="s">
        <v>97</v>
      </c>
      <c r="F189" s="22" t="s">
        <v>59</v>
      </c>
      <c r="G189" s="22"/>
      <c r="H189" s="22"/>
      <c r="J189" s="2" t="s">
        <v>111</v>
      </c>
    </row>
    <row r="190" spans="1:14" x14ac:dyDescent="0.3">
      <c r="B190" s="2">
        <v>43</v>
      </c>
      <c r="C190" s="2">
        <v>65</v>
      </c>
      <c r="D190" s="2">
        <v>156</v>
      </c>
      <c r="F190" s="2">
        <v>1</v>
      </c>
      <c r="G190" s="2">
        <v>43</v>
      </c>
      <c r="H190" s="2">
        <v>65</v>
      </c>
      <c r="J190" s="2">
        <v>158</v>
      </c>
    </row>
    <row r="191" spans="1:14" x14ac:dyDescent="0.3">
      <c r="B191" s="2">
        <v>80</v>
      </c>
      <c r="C191" s="2">
        <v>93</v>
      </c>
      <c r="D191" s="2">
        <v>148</v>
      </c>
      <c r="F191" s="2">
        <v>1</v>
      </c>
      <c r="G191" s="2">
        <v>80</v>
      </c>
      <c r="H191" s="2">
        <v>93</v>
      </c>
      <c r="J191" s="2">
        <v>146</v>
      </c>
    </row>
    <row r="192" spans="1:14" x14ac:dyDescent="0.3">
      <c r="B192" s="2">
        <v>54</v>
      </c>
      <c r="C192" s="2">
        <v>66</v>
      </c>
      <c r="D192" s="2">
        <v>117</v>
      </c>
      <c r="F192" s="2">
        <v>1</v>
      </c>
      <c r="G192" s="2">
        <v>54</v>
      </c>
      <c r="H192" s="2">
        <v>66</v>
      </c>
      <c r="J192" s="2">
        <v>117</v>
      </c>
    </row>
    <row r="193" spans="2:10" x14ac:dyDescent="0.3">
      <c r="B193" s="2">
        <v>65</v>
      </c>
      <c r="C193" s="2">
        <v>44</v>
      </c>
      <c r="D193" s="2">
        <v>-37</v>
      </c>
      <c r="F193" s="2">
        <v>1</v>
      </c>
      <c r="G193" s="2">
        <v>65</v>
      </c>
      <c r="H193" s="2">
        <v>44</v>
      </c>
      <c r="J193" s="2">
        <v>-36</v>
      </c>
    </row>
    <row r="194" spans="2:10" x14ac:dyDescent="0.3">
      <c r="B194" s="2">
        <v>55</v>
      </c>
      <c r="C194" s="2">
        <v>67</v>
      </c>
      <c r="D194" s="2">
        <v>118</v>
      </c>
      <c r="F194" s="2">
        <v>1</v>
      </c>
      <c r="G194" s="2">
        <v>55</v>
      </c>
      <c r="H194" s="2">
        <v>67</v>
      </c>
      <c r="J194" s="2">
        <v>119</v>
      </c>
    </row>
    <row r="195" spans="2:10" x14ac:dyDescent="0.3">
      <c r="B195" s="2">
        <v>86</v>
      </c>
      <c r="C195" s="2">
        <v>54</v>
      </c>
      <c r="D195" s="2">
        <v>-71</v>
      </c>
      <c r="F195" s="2">
        <v>1</v>
      </c>
      <c r="G195" s="2">
        <v>86</v>
      </c>
      <c r="H195" s="2">
        <v>54</v>
      </c>
      <c r="J195" s="2">
        <v>-70</v>
      </c>
    </row>
    <row r="196" spans="2:10" x14ac:dyDescent="0.3">
      <c r="B196" s="2">
        <v>74</v>
      </c>
      <c r="C196" s="2">
        <v>13</v>
      </c>
      <c r="D196" s="2">
        <v>-228</v>
      </c>
      <c r="F196" s="2">
        <v>1</v>
      </c>
      <c r="G196" s="2">
        <v>74</v>
      </c>
      <c r="H196" s="2">
        <v>13</v>
      </c>
      <c r="J196" s="2">
        <v>-230</v>
      </c>
    </row>
    <row r="197" spans="2:10" x14ac:dyDescent="0.3">
      <c r="B197" s="2">
        <v>61</v>
      </c>
      <c r="C197" s="2">
        <v>32</v>
      </c>
      <c r="D197" s="2">
        <v>-81</v>
      </c>
      <c r="F197" s="2">
        <v>1</v>
      </c>
      <c r="G197" s="2">
        <v>61</v>
      </c>
      <c r="H197" s="2">
        <v>32</v>
      </c>
      <c r="J197" s="2">
        <v>-80</v>
      </c>
    </row>
    <row r="198" spans="2:10" x14ac:dyDescent="0.3">
      <c r="B198" s="2">
        <v>44</v>
      </c>
      <c r="C198" s="2">
        <v>95</v>
      </c>
      <c r="D198" s="2">
        <v>302</v>
      </c>
      <c r="F198" s="2">
        <v>1</v>
      </c>
      <c r="G198" s="2">
        <v>44</v>
      </c>
      <c r="H198" s="2">
        <v>95</v>
      </c>
      <c r="J198" s="2">
        <v>300</v>
      </c>
    </row>
    <row r="199" spans="2:10" x14ac:dyDescent="0.3">
      <c r="B199" s="2">
        <v>35</v>
      </c>
      <c r="C199" s="2">
        <v>70</v>
      </c>
      <c r="D199" s="2">
        <v>213</v>
      </c>
      <c r="F199" s="2">
        <v>1</v>
      </c>
      <c r="G199" s="2">
        <v>35</v>
      </c>
      <c r="H199" s="2">
        <v>70</v>
      </c>
      <c r="J199" s="2">
        <v>215</v>
      </c>
    </row>
    <row r="200" spans="2:10" x14ac:dyDescent="0.3">
      <c r="B200" s="2">
        <v>85</v>
      </c>
      <c r="C200" s="2">
        <v>29</v>
      </c>
      <c r="D200" s="2">
        <v>-192</v>
      </c>
      <c r="F200" s="2">
        <v>1</v>
      </c>
      <c r="G200" s="2">
        <v>85</v>
      </c>
      <c r="H200" s="2">
        <v>29</v>
      </c>
      <c r="J200" s="2">
        <v>-193</v>
      </c>
    </row>
    <row r="201" spans="2:10" x14ac:dyDescent="0.3">
      <c r="B201" s="2">
        <v>72</v>
      </c>
      <c r="C201" s="2">
        <v>94</v>
      </c>
      <c r="D201" s="2">
        <v>185</v>
      </c>
      <c r="F201" s="2">
        <v>1</v>
      </c>
      <c r="G201" s="2">
        <v>72</v>
      </c>
      <c r="H201" s="2">
        <v>94</v>
      </c>
      <c r="J201" s="2">
        <v>185</v>
      </c>
    </row>
    <row r="202" spans="2:10" x14ac:dyDescent="0.3">
      <c r="B202" s="2">
        <v>33</v>
      </c>
      <c r="C202" s="2">
        <v>97</v>
      </c>
      <c r="D202" s="2">
        <v>356</v>
      </c>
      <c r="F202" s="2">
        <v>1</v>
      </c>
      <c r="G202" s="2">
        <v>33</v>
      </c>
      <c r="H202" s="2">
        <v>97</v>
      </c>
      <c r="J202" s="2">
        <v>354</v>
      </c>
    </row>
    <row r="203" spans="2:10" x14ac:dyDescent="0.3">
      <c r="B203" s="2">
        <v>86</v>
      </c>
      <c r="C203" s="2">
        <v>100</v>
      </c>
      <c r="D203" s="2">
        <v>159</v>
      </c>
      <c r="F203" s="2">
        <v>1</v>
      </c>
      <c r="G203" s="2">
        <v>86</v>
      </c>
      <c r="H203" s="2">
        <v>100</v>
      </c>
      <c r="J203" s="2">
        <v>160</v>
      </c>
    </row>
    <row r="204" spans="2:10" x14ac:dyDescent="0.3">
      <c r="B204" s="2">
        <v>14</v>
      </c>
      <c r="C204" s="2">
        <v>90</v>
      </c>
      <c r="D204" s="2">
        <v>397</v>
      </c>
      <c r="F204" s="2">
        <v>1</v>
      </c>
      <c r="G204" s="2">
        <v>14</v>
      </c>
      <c r="H204" s="2">
        <v>90</v>
      </c>
      <c r="J204" s="2">
        <v>399</v>
      </c>
    </row>
    <row r="205" spans="2:10" x14ac:dyDescent="0.3">
      <c r="B205" s="2">
        <v>79</v>
      </c>
      <c r="C205" s="2">
        <v>39</v>
      </c>
      <c r="D205" s="2">
        <v>-118</v>
      </c>
      <c r="F205" s="2">
        <v>1</v>
      </c>
      <c r="G205" s="2">
        <v>79</v>
      </c>
      <c r="H205" s="2">
        <v>39</v>
      </c>
      <c r="J205" s="2">
        <v>-115</v>
      </c>
    </row>
    <row r="206" spans="2:10" x14ac:dyDescent="0.3">
      <c r="B206" s="2">
        <v>48</v>
      </c>
      <c r="C206" s="2">
        <v>71</v>
      </c>
      <c r="D206" s="2">
        <v>166</v>
      </c>
      <c r="F206" s="2">
        <v>1</v>
      </c>
      <c r="G206" s="2">
        <v>48</v>
      </c>
      <c r="H206" s="2">
        <v>71</v>
      </c>
      <c r="J206" s="2">
        <v>166</v>
      </c>
    </row>
    <row r="207" spans="2:10" x14ac:dyDescent="0.3">
      <c r="B207" s="2">
        <v>38</v>
      </c>
      <c r="C207" s="2">
        <v>25</v>
      </c>
      <c r="D207" s="2">
        <v>-24</v>
      </c>
      <c r="F207" s="2">
        <v>1</v>
      </c>
      <c r="G207" s="2">
        <v>38</v>
      </c>
      <c r="H207" s="2">
        <v>25</v>
      </c>
      <c r="J207" s="2">
        <v>-25</v>
      </c>
    </row>
    <row r="208" spans="2:10" x14ac:dyDescent="0.3">
      <c r="B208" s="2">
        <v>98</v>
      </c>
      <c r="C208" s="2">
        <v>55</v>
      </c>
      <c r="D208" s="2">
        <v>-114</v>
      </c>
      <c r="F208" s="2">
        <v>1</v>
      </c>
      <c r="G208" s="2">
        <v>98</v>
      </c>
      <c r="H208" s="2">
        <v>55</v>
      </c>
      <c r="J208" s="2">
        <v>-113</v>
      </c>
    </row>
    <row r="209" spans="2:10" x14ac:dyDescent="0.3">
      <c r="B209" s="2">
        <v>39</v>
      </c>
      <c r="C209" s="2">
        <v>36</v>
      </c>
      <c r="D209" s="2">
        <v>27</v>
      </c>
      <c r="F209" s="2">
        <v>1</v>
      </c>
      <c r="G209" s="2">
        <v>39</v>
      </c>
      <c r="H209" s="2">
        <v>36</v>
      </c>
      <c r="J209" s="2">
        <v>30</v>
      </c>
    </row>
    <row r="210" spans="2:10" x14ac:dyDescent="0.3">
      <c r="B210" s="2">
        <v>33</v>
      </c>
      <c r="C210" s="2">
        <v>86</v>
      </c>
      <c r="D210" s="2">
        <v>301</v>
      </c>
      <c r="F210" s="2">
        <v>1</v>
      </c>
      <c r="G210" s="2">
        <v>33</v>
      </c>
      <c r="H210" s="2">
        <v>86</v>
      </c>
      <c r="J210" s="2">
        <v>300</v>
      </c>
    </row>
    <row r="211" spans="2:10" x14ac:dyDescent="0.3">
      <c r="B211" s="2">
        <v>4</v>
      </c>
      <c r="C211" s="2">
        <v>45</v>
      </c>
      <c r="D211" s="2">
        <v>212</v>
      </c>
      <c r="F211" s="2">
        <v>1</v>
      </c>
      <c r="G211" s="2">
        <v>4</v>
      </c>
      <c r="H211" s="2">
        <v>45</v>
      </c>
      <c r="J211" s="2">
        <v>215</v>
      </c>
    </row>
    <row r="212" spans="2:10" x14ac:dyDescent="0.3">
      <c r="B212" s="2">
        <v>25</v>
      </c>
      <c r="C212" s="2">
        <v>7</v>
      </c>
      <c r="D212" s="2">
        <v>-62</v>
      </c>
      <c r="F212" s="2">
        <v>1</v>
      </c>
      <c r="G212" s="2">
        <v>25</v>
      </c>
      <c r="H212" s="2">
        <v>7</v>
      </c>
      <c r="J212" s="2">
        <v>-63</v>
      </c>
    </row>
    <row r="213" spans="2:10" x14ac:dyDescent="0.3">
      <c r="B213" s="2">
        <v>12</v>
      </c>
      <c r="C213" s="2">
        <v>54</v>
      </c>
      <c r="D213" s="2">
        <v>225</v>
      </c>
      <c r="F213" s="2">
        <v>1</v>
      </c>
      <c r="G213" s="2">
        <v>12</v>
      </c>
      <c r="H213" s="2">
        <v>54</v>
      </c>
      <c r="J213" s="2">
        <v>225</v>
      </c>
    </row>
    <row r="214" spans="2:10" x14ac:dyDescent="0.3">
      <c r="B214" s="2">
        <v>55</v>
      </c>
      <c r="C214" s="2">
        <v>58</v>
      </c>
      <c r="D214" s="2">
        <v>73</v>
      </c>
      <c r="F214" s="2">
        <v>1</v>
      </c>
      <c r="G214" s="2">
        <v>55</v>
      </c>
      <c r="H214" s="2">
        <v>58</v>
      </c>
      <c r="J214" s="2">
        <v>75</v>
      </c>
    </row>
    <row r="215" spans="2:10" x14ac:dyDescent="0.3">
      <c r="B215" s="2">
        <v>97</v>
      </c>
      <c r="C215" s="2">
        <v>61</v>
      </c>
      <c r="D215" s="2">
        <v>-80</v>
      </c>
      <c r="F215" s="2">
        <v>1</v>
      </c>
      <c r="G215" s="2">
        <v>97</v>
      </c>
      <c r="H215" s="2">
        <v>61</v>
      </c>
      <c r="J215" s="2">
        <v>-83</v>
      </c>
    </row>
    <row r="216" spans="2:10" x14ac:dyDescent="0.3">
      <c r="B216" s="2">
        <v>65</v>
      </c>
      <c r="C216" s="2">
        <v>62</v>
      </c>
      <c r="D216" s="2">
        <v>53</v>
      </c>
      <c r="F216" s="2">
        <v>1</v>
      </c>
      <c r="G216" s="2">
        <v>65</v>
      </c>
      <c r="H216" s="2">
        <v>62</v>
      </c>
      <c r="J216" s="2">
        <v>52</v>
      </c>
    </row>
    <row r="217" spans="2:10" x14ac:dyDescent="0.3">
      <c r="B217" s="2">
        <v>12</v>
      </c>
      <c r="C217" s="2">
        <v>63</v>
      </c>
      <c r="D217" s="2">
        <v>270</v>
      </c>
      <c r="F217" s="2">
        <v>1</v>
      </c>
      <c r="G217" s="2">
        <v>12</v>
      </c>
      <c r="H217" s="2">
        <v>63</v>
      </c>
      <c r="J217" s="2">
        <v>272</v>
      </c>
    </row>
    <row r="218" spans="2:10" x14ac:dyDescent="0.3">
      <c r="B218" s="2">
        <v>9</v>
      </c>
      <c r="C218" s="2">
        <v>92</v>
      </c>
      <c r="D218" s="2">
        <v>427</v>
      </c>
      <c r="F218" s="2">
        <v>1</v>
      </c>
      <c r="G218" s="2">
        <v>9</v>
      </c>
      <c r="H218" s="2">
        <v>92</v>
      </c>
      <c r="J218" s="2">
        <v>430</v>
      </c>
    </row>
    <row r="219" spans="2:10" x14ac:dyDescent="0.3">
      <c r="B219" s="2">
        <v>47</v>
      </c>
      <c r="C219" s="2">
        <v>58</v>
      </c>
      <c r="D219" s="2">
        <v>105</v>
      </c>
      <c r="F219" s="2">
        <v>1</v>
      </c>
      <c r="G219" s="2">
        <v>47</v>
      </c>
      <c r="H219" s="2">
        <v>58</v>
      </c>
      <c r="J219" s="2">
        <v>106</v>
      </c>
    </row>
    <row r="220" spans="2:10" x14ac:dyDescent="0.3">
      <c r="B220" s="2">
        <v>10</v>
      </c>
      <c r="C220" s="2">
        <v>84</v>
      </c>
      <c r="D220" s="2">
        <v>383</v>
      </c>
      <c r="F220" s="2">
        <v>1</v>
      </c>
      <c r="G220" s="2">
        <v>10</v>
      </c>
      <c r="H220" s="2">
        <v>84</v>
      </c>
      <c r="J220" s="2">
        <v>382</v>
      </c>
    </row>
    <row r="221" spans="2:10" x14ac:dyDescent="0.3">
      <c r="B221" s="2">
        <v>71</v>
      </c>
      <c r="C221" s="2">
        <v>92</v>
      </c>
      <c r="D221" s="2">
        <v>179</v>
      </c>
      <c r="F221" s="2">
        <v>1</v>
      </c>
      <c r="G221" s="2">
        <v>71</v>
      </c>
      <c r="H221" s="2">
        <v>92</v>
      </c>
      <c r="J221" s="2">
        <v>180</v>
      </c>
    </row>
    <row r="222" spans="2:10" x14ac:dyDescent="0.3">
      <c r="B222" s="2">
        <v>73</v>
      </c>
      <c r="C222" s="2">
        <v>21</v>
      </c>
      <c r="D222" s="2">
        <v>-184</v>
      </c>
      <c r="F222" s="2">
        <v>1</v>
      </c>
      <c r="G222" s="2">
        <v>73</v>
      </c>
      <c r="H222" s="2">
        <v>21</v>
      </c>
      <c r="J222" s="2">
        <v>-185</v>
      </c>
    </row>
    <row r="223" spans="2:10" x14ac:dyDescent="0.3">
      <c r="B223" s="2">
        <v>19</v>
      </c>
      <c r="C223" s="2">
        <v>100</v>
      </c>
      <c r="D223" s="2">
        <v>427</v>
      </c>
      <c r="F223" s="2">
        <v>1</v>
      </c>
      <c r="G223" s="2">
        <v>19</v>
      </c>
      <c r="H223" s="2">
        <v>100</v>
      </c>
      <c r="J223" s="2">
        <v>428</v>
      </c>
    </row>
    <row r="224" spans="2:10" x14ac:dyDescent="0.3">
      <c r="B224" s="2">
        <v>87</v>
      </c>
      <c r="C224" s="2">
        <v>9</v>
      </c>
      <c r="D224" s="2">
        <v>-300</v>
      </c>
      <c r="F224" s="2">
        <v>1</v>
      </c>
      <c r="G224" s="2">
        <v>87</v>
      </c>
      <c r="H224" s="2">
        <v>9</v>
      </c>
      <c r="J224" s="2">
        <v>-301</v>
      </c>
    </row>
    <row r="225" spans="2:10" x14ac:dyDescent="0.3">
      <c r="B225" s="2">
        <v>62</v>
      </c>
      <c r="C225" s="2">
        <v>73</v>
      </c>
      <c r="D225" s="2">
        <v>120</v>
      </c>
      <c r="F225" s="2">
        <v>1</v>
      </c>
      <c r="G225" s="2">
        <v>62</v>
      </c>
      <c r="H225" s="2">
        <v>73</v>
      </c>
      <c r="J225" s="2">
        <v>122</v>
      </c>
    </row>
    <row r="226" spans="2:10" x14ac:dyDescent="0.3">
      <c r="B226" s="2">
        <v>67</v>
      </c>
      <c r="C226" s="2">
        <v>76</v>
      </c>
      <c r="D226" s="2">
        <v>115</v>
      </c>
      <c r="F226" s="2">
        <v>1</v>
      </c>
      <c r="G226" s="2">
        <v>67</v>
      </c>
      <c r="H226" s="2">
        <v>76</v>
      </c>
      <c r="J226" s="2">
        <v>117</v>
      </c>
    </row>
    <row r="227" spans="2:10" x14ac:dyDescent="0.3">
      <c r="B227" s="2">
        <v>63</v>
      </c>
      <c r="C227" s="2">
        <v>46</v>
      </c>
      <c r="D227" s="2">
        <v>-19</v>
      </c>
      <c r="F227" s="2">
        <v>1</v>
      </c>
      <c r="G227" s="2">
        <v>63</v>
      </c>
      <c r="H227" s="2">
        <v>46</v>
      </c>
      <c r="J227" s="2">
        <v>-20</v>
      </c>
    </row>
    <row r="228" spans="2:10" x14ac:dyDescent="0.3">
      <c r="B228" s="2">
        <v>88</v>
      </c>
      <c r="C228" s="2">
        <v>58</v>
      </c>
      <c r="D228" s="2">
        <v>-59</v>
      </c>
      <c r="F228" s="2">
        <v>1</v>
      </c>
      <c r="G228" s="2">
        <v>88</v>
      </c>
      <c r="H228" s="2">
        <v>58</v>
      </c>
      <c r="J228" s="2">
        <v>-59</v>
      </c>
    </row>
    <row r="229" spans="2:10" x14ac:dyDescent="0.3">
      <c r="B229" s="2">
        <v>28</v>
      </c>
      <c r="C229" s="2">
        <v>26</v>
      </c>
      <c r="D229" s="2">
        <v>21</v>
      </c>
      <c r="F229" s="2">
        <v>1</v>
      </c>
      <c r="G229" s="2">
        <v>28</v>
      </c>
      <c r="H229" s="2">
        <v>26</v>
      </c>
      <c r="J229" s="2">
        <v>21</v>
      </c>
    </row>
    <row r="230" spans="2:10" x14ac:dyDescent="0.3">
      <c r="B230" s="2">
        <v>78</v>
      </c>
      <c r="C230" s="2">
        <v>36</v>
      </c>
      <c r="D230" s="2">
        <v>-129</v>
      </c>
      <c r="F230" s="2">
        <v>1</v>
      </c>
      <c r="G230" s="2">
        <v>78</v>
      </c>
      <c r="H230" s="2">
        <v>36</v>
      </c>
      <c r="J230" s="2">
        <v>-130</v>
      </c>
    </row>
    <row r="231" spans="2:10" x14ac:dyDescent="0.3">
      <c r="B231" s="2">
        <v>47</v>
      </c>
      <c r="C231" s="2">
        <v>91</v>
      </c>
      <c r="D231" s="2">
        <v>270</v>
      </c>
      <c r="F231" s="2">
        <v>1</v>
      </c>
      <c r="G231" s="2">
        <v>47</v>
      </c>
      <c r="H231" s="2">
        <v>91</v>
      </c>
      <c r="J231" s="2">
        <v>270</v>
      </c>
    </row>
    <row r="232" spans="2:10" x14ac:dyDescent="0.3">
      <c r="B232" s="2">
        <v>65</v>
      </c>
      <c r="C232" s="2">
        <v>28</v>
      </c>
      <c r="D232" s="2">
        <v>-117</v>
      </c>
      <c r="F232" s="2">
        <v>1</v>
      </c>
      <c r="G232" s="2">
        <v>65</v>
      </c>
      <c r="H232" s="2">
        <v>28</v>
      </c>
      <c r="J232" s="2">
        <v>-119</v>
      </c>
    </row>
    <row r="233" spans="2:10" x14ac:dyDescent="0.3">
      <c r="B233" s="2">
        <v>91</v>
      </c>
      <c r="C233" s="2">
        <v>14</v>
      </c>
      <c r="D233" s="2">
        <v>-291</v>
      </c>
      <c r="F233" s="2">
        <v>1</v>
      </c>
      <c r="G233" s="2">
        <v>91</v>
      </c>
      <c r="H233" s="2">
        <v>14</v>
      </c>
      <c r="J233" s="2">
        <v>-291</v>
      </c>
    </row>
    <row r="234" spans="2:10" x14ac:dyDescent="0.3">
      <c r="B234" s="2">
        <v>55</v>
      </c>
      <c r="C234" s="2">
        <v>16</v>
      </c>
      <c r="D234" s="2">
        <v>-137</v>
      </c>
      <c r="F234" s="2">
        <v>1</v>
      </c>
      <c r="G234" s="2">
        <v>55</v>
      </c>
      <c r="H234" s="2">
        <v>16</v>
      </c>
      <c r="J234" s="2">
        <v>-137</v>
      </c>
    </row>
    <row r="235" spans="2:10" x14ac:dyDescent="0.3">
      <c r="B235" s="2">
        <v>85</v>
      </c>
      <c r="C235" s="2">
        <v>5</v>
      </c>
      <c r="D235" s="2">
        <v>-312</v>
      </c>
      <c r="F235" s="2">
        <v>1</v>
      </c>
      <c r="G235" s="2">
        <v>85</v>
      </c>
      <c r="H235" s="2">
        <v>5</v>
      </c>
      <c r="J235" s="2">
        <v>-312</v>
      </c>
    </row>
    <row r="236" spans="2:10" x14ac:dyDescent="0.3">
      <c r="B236" s="2">
        <v>88</v>
      </c>
      <c r="C236" s="2">
        <v>85</v>
      </c>
      <c r="D236" s="2">
        <v>76</v>
      </c>
      <c r="F236" s="2">
        <v>1</v>
      </c>
      <c r="G236" s="2">
        <v>88</v>
      </c>
      <c r="H236" s="2">
        <v>85</v>
      </c>
      <c r="J236" s="2">
        <v>75</v>
      </c>
    </row>
    <row r="237" spans="2:10" x14ac:dyDescent="0.3">
      <c r="B237" s="2">
        <v>32</v>
      </c>
      <c r="C237" s="2">
        <v>75</v>
      </c>
      <c r="D237" s="2">
        <v>250</v>
      </c>
      <c r="F237" s="2">
        <v>1</v>
      </c>
      <c r="G237" s="2">
        <v>32</v>
      </c>
      <c r="H237" s="2">
        <v>75</v>
      </c>
      <c r="J237" s="2">
        <v>250</v>
      </c>
    </row>
    <row r="238" spans="2:10" x14ac:dyDescent="0.3">
      <c r="B238" s="2">
        <v>51</v>
      </c>
      <c r="C238" s="2">
        <v>100</v>
      </c>
      <c r="D238" s="2">
        <v>299</v>
      </c>
      <c r="F238" s="2">
        <v>1</v>
      </c>
      <c r="G238" s="2">
        <v>51</v>
      </c>
      <c r="H238" s="2">
        <v>100</v>
      </c>
      <c r="J238" s="2">
        <v>299</v>
      </c>
    </row>
    <row r="239" spans="2:10" x14ac:dyDescent="0.3">
      <c r="B239" s="2">
        <v>53</v>
      </c>
      <c r="C239" s="2">
        <v>90</v>
      </c>
      <c r="D239" s="2">
        <v>241</v>
      </c>
      <c r="F239" s="2">
        <v>1</v>
      </c>
      <c r="G239" s="2">
        <v>53</v>
      </c>
      <c r="H239" s="2">
        <v>90</v>
      </c>
      <c r="J239" s="2">
        <v>241</v>
      </c>
    </row>
    <row r="240" spans="2:10" x14ac:dyDescent="0.3">
      <c r="B240" s="2">
        <v>11</v>
      </c>
      <c r="C240" s="2">
        <v>51</v>
      </c>
      <c r="D240" s="2">
        <v>214</v>
      </c>
      <c r="F240" s="2">
        <v>1</v>
      </c>
      <c r="G240" s="2">
        <v>11</v>
      </c>
      <c r="H240" s="2">
        <v>51</v>
      </c>
      <c r="J240" s="2">
        <v>214</v>
      </c>
    </row>
    <row r="241" spans="2:61" x14ac:dyDescent="0.3">
      <c r="B241" s="2">
        <v>21</v>
      </c>
      <c r="C241" s="2">
        <v>10</v>
      </c>
      <c r="D241" s="2">
        <v>-31</v>
      </c>
      <c r="F241" s="2">
        <v>1</v>
      </c>
      <c r="G241" s="2">
        <v>21</v>
      </c>
      <c r="H241" s="2">
        <v>10</v>
      </c>
      <c r="J241" s="2">
        <v>-31</v>
      </c>
    </row>
    <row r="242" spans="2:61" x14ac:dyDescent="0.3">
      <c r="B242" s="2">
        <v>34</v>
      </c>
      <c r="C242" s="2">
        <v>93</v>
      </c>
      <c r="D242" s="2">
        <v>332</v>
      </c>
      <c r="F242" s="2">
        <v>1</v>
      </c>
      <c r="G242" s="2">
        <v>34</v>
      </c>
      <c r="H242" s="2">
        <v>93</v>
      </c>
      <c r="J242" s="2">
        <v>332</v>
      </c>
    </row>
    <row r="243" spans="2:61" x14ac:dyDescent="0.3">
      <c r="B243" s="2">
        <v>4</v>
      </c>
      <c r="C243" s="2">
        <v>27</v>
      </c>
      <c r="D243" s="2">
        <v>122</v>
      </c>
      <c r="F243" s="2">
        <v>1</v>
      </c>
      <c r="G243" s="2">
        <v>4</v>
      </c>
      <c r="H243" s="2">
        <v>27</v>
      </c>
      <c r="J243" s="2">
        <v>121</v>
      </c>
    </row>
    <row r="244" spans="2:61" x14ac:dyDescent="0.3">
      <c r="B244" s="2">
        <v>85</v>
      </c>
      <c r="C244" s="2">
        <v>47</v>
      </c>
      <c r="D244" s="2">
        <v>-102</v>
      </c>
      <c r="F244" s="2">
        <v>1</v>
      </c>
      <c r="G244" s="2">
        <v>85</v>
      </c>
      <c r="H244" s="2">
        <v>47</v>
      </c>
      <c r="J244" s="2">
        <v>-102</v>
      </c>
    </row>
    <row r="245" spans="2:61" x14ac:dyDescent="0.3">
      <c r="B245" s="2">
        <v>62</v>
      </c>
      <c r="C245" s="2">
        <v>86</v>
      </c>
      <c r="D245" s="2">
        <v>185</v>
      </c>
      <c r="F245" s="2">
        <v>1</v>
      </c>
      <c r="G245" s="2">
        <v>62</v>
      </c>
      <c r="H245" s="2">
        <v>86</v>
      </c>
      <c r="J245" s="2">
        <v>185</v>
      </c>
    </row>
    <row r="246" spans="2:61" x14ac:dyDescent="0.3">
      <c r="B246" s="2">
        <v>77</v>
      </c>
      <c r="C246" s="2">
        <v>94</v>
      </c>
      <c r="D246" s="2">
        <v>165</v>
      </c>
      <c r="F246" s="2">
        <v>1</v>
      </c>
      <c r="G246" s="2">
        <v>77</v>
      </c>
      <c r="H246" s="2">
        <v>94</v>
      </c>
      <c r="J246" s="2">
        <v>166</v>
      </c>
    </row>
    <row r="247" spans="2:61" x14ac:dyDescent="0.3">
      <c r="B247" s="2">
        <v>29</v>
      </c>
      <c r="C247" s="2">
        <v>77</v>
      </c>
      <c r="D247" s="2">
        <v>272</v>
      </c>
      <c r="F247" s="2">
        <v>1</v>
      </c>
      <c r="G247" s="2">
        <v>29</v>
      </c>
      <c r="H247" s="2">
        <v>77</v>
      </c>
      <c r="J247" s="2">
        <v>272</v>
      </c>
    </row>
    <row r="248" spans="2:61" x14ac:dyDescent="0.3">
      <c r="B248" s="2">
        <v>38</v>
      </c>
      <c r="C248" s="2">
        <v>48</v>
      </c>
      <c r="D248" s="2">
        <v>91</v>
      </c>
      <c r="F248" s="2">
        <v>1</v>
      </c>
      <c r="G248" s="2">
        <v>38</v>
      </c>
      <c r="H248" s="2">
        <v>48</v>
      </c>
      <c r="J248" s="2">
        <v>90</v>
      </c>
    </row>
    <row r="249" spans="2:61" x14ac:dyDescent="0.3">
      <c r="B249" s="2">
        <v>22</v>
      </c>
      <c r="C249" s="2">
        <v>57</v>
      </c>
      <c r="D249" s="2">
        <v>200</v>
      </c>
      <c r="F249" s="2">
        <v>1</v>
      </c>
      <c r="G249" s="2">
        <v>22</v>
      </c>
      <c r="H249" s="2">
        <v>57</v>
      </c>
      <c r="J249" s="2">
        <v>201</v>
      </c>
    </row>
    <row r="252" spans="2:61" x14ac:dyDescent="0.3">
      <c r="B252" t="s">
        <v>100</v>
      </c>
    </row>
    <row r="253" spans="2:61" x14ac:dyDescent="0.3">
      <c r="B253" t="s">
        <v>101</v>
      </c>
    </row>
    <row r="254" spans="2:61" x14ac:dyDescent="0.3">
      <c r="B254" s="2">
        <v>1</v>
      </c>
      <c r="C254" s="2">
        <v>1</v>
      </c>
      <c r="D254" s="2">
        <v>1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  <c r="AE254" s="2">
        <v>1</v>
      </c>
      <c r="AF254" s="2">
        <v>1</v>
      </c>
      <c r="AG254" s="2">
        <v>1</v>
      </c>
      <c r="AH254" s="2">
        <v>1</v>
      </c>
      <c r="AI254" s="2">
        <v>1</v>
      </c>
      <c r="AJ254" s="2">
        <v>1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1</v>
      </c>
      <c r="AS254" s="2">
        <v>1</v>
      </c>
      <c r="AT254" s="2">
        <v>1</v>
      </c>
      <c r="AU254" s="2">
        <v>1</v>
      </c>
      <c r="AV254" s="2">
        <v>1</v>
      </c>
      <c r="AW254" s="2">
        <v>1</v>
      </c>
      <c r="AX254" s="2">
        <v>1</v>
      </c>
      <c r="AY254" s="2">
        <v>1</v>
      </c>
      <c r="AZ254" s="2">
        <v>1</v>
      </c>
      <c r="BA254" s="2">
        <v>1</v>
      </c>
      <c r="BB254" s="2">
        <v>1</v>
      </c>
      <c r="BC254" s="2">
        <v>1</v>
      </c>
      <c r="BD254" s="2">
        <v>1</v>
      </c>
      <c r="BE254" s="2">
        <v>1</v>
      </c>
      <c r="BF254" s="2">
        <v>1</v>
      </c>
      <c r="BG254" s="2">
        <v>1</v>
      </c>
      <c r="BH254" s="2">
        <v>1</v>
      </c>
      <c r="BI254" s="2">
        <v>1</v>
      </c>
    </row>
    <row r="255" spans="2:61" x14ac:dyDescent="0.3">
      <c r="B255" s="2">
        <v>43</v>
      </c>
      <c r="C255" s="2">
        <v>80</v>
      </c>
      <c r="D255" s="2">
        <v>54</v>
      </c>
      <c r="E255" s="2">
        <v>65</v>
      </c>
      <c r="F255" s="2">
        <v>55</v>
      </c>
      <c r="G255" s="2">
        <v>86</v>
      </c>
      <c r="H255" s="2">
        <v>74</v>
      </c>
      <c r="I255" s="2">
        <v>61</v>
      </c>
      <c r="J255" s="2">
        <v>44</v>
      </c>
      <c r="K255" s="2">
        <v>35</v>
      </c>
      <c r="L255" s="2">
        <v>85</v>
      </c>
      <c r="M255" s="2">
        <v>72</v>
      </c>
      <c r="N255" s="2">
        <v>33</v>
      </c>
      <c r="O255" s="2">
        <v>86</v>
      </c>
      <c r="P255" s="2">
        <v>14</v>
      </c>
      <c r="Q255" s="2">
        <v>79</v>
      </c>
      <c r="R255" s="2">
        <v>48</v>
      </c>
      <c r="S255" s="2">
        <v>38</v>
      </c>
      <c r="T255" s="2">
        <v>98</v>
      </c>
      <c r="U255" s="2">
        <v>39</v>
      </c>
      <c r="V255" s="2">
        <v>33</v>
      </c>
      <c r="W255" s="2">
        <v>4</v>
      </c>
      <c r="X255" s="2">
        <v>25</v>
      </c>
      <c r="Y255" s="2">
        <v>12</v>
      </c>
      <c r="Z255" s="2">
        <v>55</v>
      </c>
      <c r="AA255" s="2">
        <v>97</v>
      </c>
      <c r="AB255" s="2">
        <v>65</v>
      </c>
      <c r="AC255" s="2">
        <v>12</v>
      </c>
      <c r="AD255" s="2">
        <v>9</v>
      </c>
      <c r="AE255" s="2">
        <v>47</v>
      </c>
      <c r="AF255" s="2">
        <v>10</v>
      </c>
      <c r="AG255" s="2">
        <v>71</v>
      </c>
      <c r="AH255" s="2">
        <v>73</v>
      </c>
      <c r="AI255" s="2">
        <v>19</v>
      </c>
      <c r="AJ255" s="2">
        <v>87</v>
      </c>
      <c r="AK255" s="2">
        <v>62</v>
      </c>
      <c r="AL255" s="2">
        <v>67</v>
      </c>
      <c r="AM255" s="2">
        <v>63</v>
      </c>
      <c r="AN255" s="2">
        <v>88</v>
      </c>
      <c r="AO255" s="2">
        <v>28</v>
      </c>
      <c r="AP255" s="2">
        <v>78</v>
      </c>
      <c r="AQ255" s="2">
        <v>47</v>
      </c>
      <c r="AR255" s="2">
        <v>65</v>
      </c>
      <c r="AS255" s="2">
        <v>91</v>
      </c>
      <c r="AT255" s="2">
        <v>55</v>
      </c>
      <c r="AU255" s="2">
        <v>85</v>
      </c>
      <c r="AV255" s="2">
        <v>88</v>
      </c>
      <c r="AW255" s="2">
        <v>32</v>
      </c>
      <c r="AX255" s="2">
        <v>51</v>
      </c>
      <c r="AY255" s="2">
        <v>53</v>
      </c>
      <c r="AZ255" s="2">
        <v>11</v>
      </c>
      <c r="BA255" s="2">
        <v>21</v>
      </c>
      <c r="BB255" s="2">
        <v>34</v>
      </c>
      <c r="BC255" s="2">
        <v>4</v>
      </c>
      <c r="BD255" s="2">
        <v>85</v>
      </c>
      <c r="BE255" s="2">
        <v>62</v>
      </c>
      <c r="BF255" s="2">
        <v>77</v>
      </c>
      <c r="BG255" s="2">
        <v>29</v>
      </c>
      <c r="BH255" s="2">
        <v>38</v>
      </c>
      <c r="BI255" s="2">
        <v>22</v>
      </c>
    </row>
    <row r="256" spans="2:61" x14ac:dyDescent="0.3">
      <c r="B256" s="2">
        <v>65</v>
      </c>
      <c r="C256" s="2">
        <v>93</v>
      </c>
      <c r="D256" s="2">
        <v>66</v>
      </c>
      <c r="E256" s="2">
        <v>44</v>
      </c>
      <c r="F256" s="2">
        <v>67</v>
      </c>
      <c r="G256" s="2">
        <v>54</v>
      </c>
      <c r="H256" s="2">
        <v>13</v>
      </c>
      <c r="I256" s="2">
        <v>32</v>
      </c>
      <c r="J256" s="2">
        <v>95</v>
      </c>
      <c r="K256" s="2">
        <v>70</v>
      </c>
      <c r="L256" s="2">
        <v>29</v>
      </c>
      <c r="M256" s="2">
        <v>94</v>
      </c>
      <c r="N256" s="2">
        <v>97</v>
      </c>
      <c r="O256" s="2">
        <v>100</v>
      </c>
      <c r="P256" s="2">
        <v>90</v>
      </c>
      <c r="Q256" s="2">
        <v>39</v>
      </c>
      <c r="R256" s="2">
        <v>71</v>
      </c>
      <c r="S256" s="2">
        <v>25</v>
      </c>
      <c r="T256" s="2">
        <v>55</v>
      </c>
      <c r="U256" s="2">
        <v>36</v>
      </c>
      <c r="V256" s="2">
        <v>86</v>
      </c>
      <c r="W256" s="2">
        <v>45</v>
      </c>
      <c r="X256" s="2">
        <v>7</v>
      </c>
      <c r="Y256" s="2">
        <v>54</v>
      </c>
      <c r="Z256" s="2">
        <v>58</v>
      </c>
      <c r="AA256" s="2">
        <v>61</v>
      </c>
      <c r="AB256" s="2">
        <v>62</v>
      </c>
      <c r="AC256" s="2">
        <v>63</v>
      </c>
      <c r="AD256" s="2">
        <v>92</v>
      </c>
      <c r="AE256" s="2">
        <v>58</v>
      </c>
      <c r="AF256" s="2">
        <v>84</v>
      </c>
      <c r="AG256" s="2">
        <v>92</v>
      </c>
      <c r="AH256" s="2">
        <v>21</v>
      </c>
      <c r="AI256" s="2">
        <v>100</v>
      </c>
      <c r="AJ256" s="2">
        <v>9</v>
      </c>
      <c r="AK256" s="2">
        <v>73</v>
      </c>
      <c r="AL256" s="2">
        <v>76</v>
      </c>
      <c r="AM256" s="2">
        <v>46</v>
      </c>
      <c r="AN256" s="2">
        <v>58</v>
      </c>
      <c r="AO256" s="2">
        <v>26</v>
      </c>
      <c r="AP256" s="2">
        <v>36</v>
      </c>
      <c r="AQ256" s="2">
        <v>91</v>
      </c>
      <c r="AR256" s="2">
        <v>28</v>
      </c>
      <c r="AS256" s="2">
        <v>14</v>
      </c>
      <c r="AT256" s="2">
        <v>16</v>
      </c>
      <c r="AU256" s="2">
        <v>5</v>
      </c>
      <c r="AV256" s="2">
        <v>85</v>
      </c>
      <c r="AW256" s="2">
        <v>75</v>
      </c>
      <c r="AX256" s="2">
        <v>100</v>
      </c>
      <c r="AY256" s="2">
        <v>90</v>
      </c>
      <c r="AZ256" s="2">
        <v>51</v>
      </c>
      <c r="BA256" s="2">
        <v>10</v>
      </c>
      <c r="BB256" s="2">
        <v>93</v>
      </c>
      <c r="BC256" s="2">
        <v>27</v>
      </c>
      <c r="BD256" s="2">
        <v>47</v>
      </c>
      <c r="BE256" s="2">
        <v>86</v>
      </c>
      <c r="BF256" s="2">
        <v>94</v>
      </c>
      <c r="BG256" s="2">
        <v>77</v>
      </c>
      <c r="BH256" s="2">
        <v>48</v>
      </c>
      <c r="BI256" s="2">
        <v>57</v>
      </c>
    </row>
    <row r="257" spans="1:61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</row>
    <row r="258" spans="1:61" x14ac:dyDescent="0.3">
      <c r="A258" t="s">
        <v>104</v>
      </c>
      <c r="B258" s="2">
        <f>B255^2</f>
        <v>1849</v>
      </c>
      <c r="C258" s="2">
        <f t="shared" ref="C258:BI258" si="17">C255^2</f>
        <v>6400</v>
      </c>
      <c r="D258" s="2">
        <f t="shared" si="17"/>
        <v>2916</v>
      </c>
      <c r="E258" s="2">
        <f t="shared" si="17"/>
        <v>4225</v>
      </c>
      <c r="F258" s="2">
        <f t="shared" si="17"/>
        <v>3025</v>
      </c>
      <c r="G258" s="2">
        <f t="shared" si="17"/>
        <v>7396</v>
      </c>
      <c r="H258" s="2">
        <f t="shared" si="17"/>
        <v>5476</v>
      </c>
      <c r="I258" s="2">
        <f t="shared" si="17"/>
        <v>3721</v>
      </c>
      <c r="J258" s="2">
        <f t="shared" si="17"/>
        <v>1936</v>
      </c>
      <c r="K258" s="2">
        <f t="shared" si="17"/>
        <v>1225</v>
      </c>
      <c r="L258" s="2">
        <f t="shared" si="17"/>
        <v>7225</v>
      </c>
      <c r="M258" s="2">
        <f t="shared" si="17"/>
        <v>5184</v>
      </c>
      <c r="N258" s="2">
        <f t="shared" si="17"/>
        <v>1089</v>
      </c>
      <c r="O258" s="2">
        <f t="shared" si="17"/>
        <v>7396</v>
      </c>
      <c r="P258" s="2">
        <f t="shared" si="17"/>
        <v>196</v>
      </c>
      <c r="Q258" s="2">
        <f t="shared" si="17"/>
        <v>6241</v>
      </c>
      <c r="R258" s="2">
        <f t="shared" si="17"/>
        <v>2304</v>
      </c>
      <c r="S258" s="2">
        <f t="shared" si="17"/>
        <v>1444</v>
      </c>
      <c r="T258" s="2">
        <f t="shared" si="17"/>
        <v>9604</v>
      </c>
      <c r="U258" s="2">
        <f t="shared" si="17"/>
        <v>1521</v>
      </c>
      <c r="V258" s="2">
        <f t="shared" si="17"/>
        <v>1089</v>
      </c>
      <c r="W258" s="2">
        <f t="shared" si="17"/>
        <v>16</v>
      </c>
      <c r="X258" s="2">
        <f t="shared" si="17"/>
        <v>625</v>
      </c>
      <c r="Y258" s="2">
        <f t="shared" si="17"/>
        <v>144</v>
      </c>
      <c r="Z258" s="2">
        <f t="shared" si="17"/>
        <v>3025</v>
      </c>
      <c r="AA258" s="2">
        <f t="shared" si="17"/>
        <v>9409</v>
      </c>
      <c r="AB258" s="2">
        <f t="shared" si="17"/>
        <v>4225</v>
      </c>
      <c r="AC258" s="2">
        <f t="shared" si="17"/>
        <v>144</v>
      </c>
      <c r="AD258" s="2">
        <f t="shared" si="17"/>
        <v>81</v>
      </c>
      <c r="AE258" s="2">
        <f t="shared" si="17"/>
        <v>2209</v>
      </c>
      <c r="AF258" s="2">
        <f t="shared" si="17"/>
        <v>100</v>
      </c>
      <c r="AG258" s="2">
        <f t="shared" si="17"/>
        <v>5041</v>
      </c>
      <c r="AH258" s="2">
        <f t="shared" si="17"/>
        <v>5329</v>
      </c>
      <c r="AI258" s="2">
        <f t="shared" si="17"/>
        <v>361</v>
      </c>
      <c r="AJ258" s="2">
        <f t="shared" si="17"/>
        <v>7569</v>
      </c>
      <c r="AK258" s="2">
        <f t="shared" si="17"/>
        <v>3844</v>
      </c>
      <c r="AL258" s="2">
        <f t="shared" si="17"/>
        <v>4489</v>
      </c>
      <c r="AM258" s="2">
        <f t="shared" si="17"/>
        <v>3969</v>
      </c>
      <c r="AN258" s="2">
        <f t="shared" si="17"/>
        <v>7744</v>
      </c>
      <c r="AO258" s="2">
        <f t="shared" si="17"/>
        <v>784</v>
      </c>
      <c r="AP258" s="2">
        <f t="shared" si="17"/>
        <v>6084</v>
      </c>
      <c r="AQ258" s="2">
        <f t="shared" si="17"/>
        <v>2209</v>
      </c>
      <c r="AR258" s="2">
        <f t="shared" si="17"/>
        <v>4225</v>
      </c>
      <c r="AS258" s="2">
        <f t="shared" si="17"/>
        <v>8281</v>
      </c>
      <c r="AT258" s="2">
        <f t="shared" si="17"/>
        <v>3025</v>
      </c>
      <c r="AU258" s="2">
        <f t="shared" si="17"/>
        <v>7225</v>
      </c>
      <c r="AV258" s="2">
        <f t="shared" si="17"/>
        <v>7744</v>
      </c>
      <c r="AW258" s="2">
        <f t="shared" si="17"/>
        <v>1024</v>
      </c>
      <c r="AX258" s="2">
        <f t="shared" si="17"/>
        <v>2601</v>
      </c>
      <c r="AY258" s="2">
        <f t="shared" si="17"/>
        <v>2809</v>
      </c>
      <c r="AZ258" s="2">
        <f t="shared" si="17"/>
        <v>121</v>
      </c>
      <c r="BA258" s="2">
        <f t="shared" si="17"/>
        <v>441</v>
      </c>
      <c r="BB258" s="2">
        <f t="shared" si="17"/>
        <v>1156</v>
      </c>
      <c r="BC258" s="2">
        <f t="shared" si="17"/>
        <v>16</v>
      </c>
      <c r="BD258" s="2">
        <f t="shared" si="17"/>
        <v>7225</v>
      </c>
      <c r="BE258" s="2">
        <f t="shared" si="17"/>
        <v>3844</v>
      </c>
      <c r="BF258" s="2">
        <f t="shared" si="17"/>
        <v>5929</v>
      </c>
      <c r="BG258" s="2">
        <f t="shared" si="17"/>
        <v>841</v>
      </c>
      <c r="BH258" s="2">
        <f t="shared" si="17"/>
        <v>1444</v>
      </c>
      <c r="BI258" s="2">
        <f t="shared" si="17"/>
        <v>484</v>
      </c>
    </row>
    <row r="259" spans="1:61" x14ac:dyDescent="0.3">
      <c r="A259" t="s">
        <v>105</v>
      </c>
      <c r="B259" s="2">
        <f>B256^2</f>
        <v>4225</v>
      </c>
      <c r="C259" s="2">
        <f t="shared" ref="C259:BI259" si="18">C256^2</f>
        <v>8649</v>
      </c>
      <c r="D259" s="2">
        <f t="shared" si="18"/>
        <v>4356</v>
      </c>
      <c r="E259" s="2">
        <f t="shared" si="18"/>
        <v>1936</v>
      </c>
      <c r="F259" s="2">
        <f t="shared" si="18"/>
        <v>4489</v>
      </c>
      <c r="G259" s="2">
        <f t="shared" si="18"/>
        <v>2916</v>
      </c>
      <c r="H259" s="2">
        <f t="shared" si="18"/>
        <v>169</v>
      </c>
      <c r="I259" s="2">
        <f t="shared" si="18"/>
        <v>1024</v>
      </c>
      <c r="J259" s="2">
        <f t="shared" si="18"/>
        <v>9025</v>
      </c>
      <c r="K259" s="2">
        <f t="shared" si="18"/>
        <v>4900</v>
      </c>
      <c r="L259" s="2">
        <f t="shared" si="18"/>
        <v>841</v>
      </c>
      <c r="M259" s="2">
        <f t="shared" si="18"/>
        <v>8836</v>
      </c>
      <c r="N259" s="2">
        <f t="shared" si="18"/>
        <v>9409</v>
      </c>
      <c r="O259" s="2">
        <f t="shared" si="18"/>
        <v>10000</v>
      </c>
      <c r="P259" s="2">
        <f t="shared" si="18"/>
        <v>8100</v>
      </c>
      <c r="Q259" s="2">
        <f t="shared" si="18"/>
        <v>1521</v>
      </c>
      <c r="R259" s="2">
        <f t="shared" si="18"/>
        <v>5041</v>
      </c>
      <c r="S259" s="2">
        <f t="shared" si="18"/>
        <v>625</v>
      </c>
      <c r="T259" s="2">
        <f t="shared" si="18"/>
        <v>3025</v>
      </c>
      <c r="U259" s="2">
        <f t="shared" si="18"/>
        <v>1296</v>
      </c>
      <c r="V259" s="2">
        <f t="shared" si="18"/>
        <v>7396</v>
      </c>
      <c r="W259" s="2">
        <f t="shared" si="18"/>
        <v>2025</v>
      </c>
      <c r="X259" s="2">
        <f t="shared" si="18"/>
        <v>49</v>
      </c>
      <c r="Y259" s="2">
        <f t="shared" si="18"/>
        <v>2916</v>
      </c>
      <c r="Z259" s="2">
        <f t="shared" si="18"/>
        <v>3364</v>
      </c>
      <c r="AA259" s="2">
        <f t="shared" si="18"/>
        <v>3721</v>
      </c>
      <c r="AB259" s="2">
        <f t="shared" si="18"/>
        <v>3844</v>
      </c>
      <c r="AC259" s="2">
        <f t="shared" si="18"/>
        <v>3969</v>
      </c>
      <c r="AD259" s="2">
        <f t="shared" si="18"/>
        <v>8464</v>
      </c>
      <c r="AE259" s="2">
        <f t="shared" si="18"/>
        <v>3364</v>
      </c>
      <c r="AF259" s="2">
        <f t="shared" si="18"/>
        <v>7056</v>
      </c>
      <c r="AG259" s="2">
        <f t="shared" si="18"/>
        <v>8464</v>
      </c>
      <c r="AH259" s="2">
        <f t="shared" si="18"/>
        <v>441</v>
      </c>
      <c r="AI259" s="2">
        <f t="shared" si="18"/>
        <v>10000</v>
      </c>
      <c r="AJ259" s="2">
        <f t="shared" si="18"/>
        <v>81</v>
      </c>
      <c r="AK259" s="2">
        <f t="shared" si="18"/>
        <v>5329</v>
      </c>
      <c r="AL259" s="2">
        <f t="shared" si="18"/>
        <v>5776</v>
      </c>
      <c r="AM259" s="2">
        <f t="shared" si="18"/>
        <v>2116</v>
      </c>
      <c r="AN259" s="2">
        <f t="shared" si="18"/>
        <v>3364</v>
      </c>
      <c r="AO259" s="2">
        <f t="shared" si="18"/>
        <v>676</v>
      </c>
      <c r="AP259" s="2">
        <f t="shared" si="18"/>
        <v>1296</v>
      </c>
      <c r="AQ259" s="2">
        <f t="shared" si="18"/>
        <v>8281</v>
      </c>
      <c r="AR259" s="2">
        <f t="shared" si="18"/>
        <v>784</v>
      </c>
      <c r="AS259" s="2">
        <f t="shared" si="18"/>
        <v>196</v>
      </c>
      <c r="AT259" s="2">
        <f t="shared" si="18"/>
        <v>256</v>
      </c>
      <c r="AU259" s="2">
        <f t="shared" si="18"/>
        <v>25</v>
      </c>
      <c r="AV259" s="2">
        <f t="shared" si="18"/>
        <v>7225</v>
      </c>
      <c r="AW259" s="2">
        <f t="shared" si="18"/>
        <v>5625</v>
      </c>
      <c r="AX259" s="2">
        <f t="shared" si="18"/>
        <v>10000</v>
      </c>
      <c r="AY259" s="2">
        <f t="shared" si="18"/>
        <v>8100</v>
      </c>
      <c r="AZ259" s="2">
        <f t="shared" si="18"/>
        <v>2601</v>
      </c>
      <c r="BA259" s="2">
        <f t="shared" si="18"/>
        <v>100</v>
      </c>
      <c r="BB259" s="2">
        <f t="shared" si="18"/>
        <v>8649</v>
      </c>
      <c r="BC259" s="2">
        <f t="shared" si="18"/>
        <v>729</v>
      </c>
      <c r="BD259" s="2">
        <f t="shared" si="18"/>
        <v>2209</v>
      </c>
      <c r="BE259" s="2">
        <f t="shared" si="18"/>
        <v>7396</v>
      </c>
      <c r="BF259" s="2">
        <f t="shared" si="18"/>
        <v>8836</v>
      </c>
      <c r="BG259" s="2">
        <f t="shared" si="18"/>
        <v>5929</v>
      </c>
      <c r="BH259" s="2">
        <f t="shared" si="18"/>
        <v>2304</v>
      </c>
      <c r="BI259" s="2">
        <f t="shared" si="18"/>
        <v>3249</v>
      </c>
    </row>
    <row r="261" spans="1:61" x14ac:dyDescent="0.3">
      <c r="B261" s="2" t="s">
        <v>102</v>
      </c>
      <c r="C261" s="2"/>
      <c r="D261" s="2"/>
    </row>
    <row r="262" spans="1:61" x14ac:dyDescent="0.3">
      <c r="B262" s="2">
        <f>MMULT(B254:BI256,F190:H249)</f>
        <v>60</v>
      </c>
      <c r="C262" s="2">
        <f>SUM(G190:G249)</f>
        <v>3144</v>
      </c>
      <c r="D262" s="2">
        <f>SUM(H190:H249)</f>
        <v>3536</v>
      </c>
    </row>
    <row r="263" spans="1:61" x14ac:dyDescent="0.3">
      <c r="B263" s="2">
        <f>C262</f>
        <v>3144</v>
      </c>
      <c r="C263" s="2">
        <f>SUM(B258:BI258)</f>
        <v>207298</v>
      </c>
      <c r="D263" s="2">
        <f>SUMPRODUCT(B255:BI255,B256:BI256)</f>
        <v>179434</v>
      </c>
    </row>
    <row r="264" spans="1:61" x14ac:dyDescent="0.3">
      <c r="B264" s="2">
        <f>D262</f>
        <v>3536</v>
      </c>
      <c r="C264" s="2">
        <f>D263</f>
        <v>179434</v>
      </c>
      <c r="D264" s="2">
        <f>SUM(B259:BI259)</f>
        <v>256588</v>
      </c>
    </row>
    <row r="266" spans="1:61" x14ac:dyDescent="0.3">
      <c r="B266" s="2" t="s">
        <v>106</v>
      </c>
    </row>
    <row r="267" spans="1:61" x14ac:dyDescent="0.3">
      <c r="B267" s="2">
        <f>MMULT(B254:BI256,J190:J249)</f>
        <v>5295</v>
      </c>
    </row>
    <row r="268" spans="1:61" x14ac:dyDescent="0.3">
      <c r="B268" s="2">
        <f>SUMPRODUCT(B190:B249,J190:J249)</f>
        <v>77496</v>
      </c>
    </row>
    <row r="269" spans="1:61" x14ac:dyDescent="0.3">
      <c r="B269" s="2">
        <f>SUMPRODUCT(C190:C249,J190:J249)</f>
        <v>576791</v>
      </c>
    </row>
    <row r="271" spans="1:61" x14ac:dyDescent="0.3">
      <c r="B271" t="s">
        <v>107</v>
      </c>
    </row>
    <row r="272" spans="1:61" x14ac:dyDescent="0.3">
      <c r="B272" s="2" t="s">
        <v>108</v>
      </c>
      <c r="C272" s="2"/>
      <c r="D272" s="2"/>
    </row>
    <row r="273" spans="2:4" x14ac:dyDescent="0.3">
      <c r="B273" s="2">
        <f t="array" ref="B273:D275">MINVERSE(B262:D264)</f>
        <v>0.17349263062272127</v>
      </c>
      <c r="C273" s="2">
        <v>-1.4233533655251482E-3</v>
      </c>
      <c r="D273" s="2">
        <v>-1.3955132511742675E-3</v>
      </c>
    </row>
    <row r="274" spans="2:4" x14ac:dyDescent="0.3">
      <c r="B274" s="2">
        <v>-1.4233533655251471E-3</v>
      </c>
      <c r="C274" s="2">
        <v>2.3899543715333671E-5</v>
      </c>
      <c r="D274" s="2">
        <v>2.9018768355485759E-6</v>
      </c>
    </row>
    <row r="275" spans="2:4" x14ac:dyDescent="0.3">
      <c r="B275" s="2">
        <v>-1.3955132511742682E-3</v>
      </c>
      <c r="C275" s="2">
        <v>2.9018768355485907E-6</v>
      </c>
      <c r="D275" s="2">
        <v>2.1099347935376503E-5</v>
      </c>
    </row>
    <row r="279" spans="2:4" x14ac:dyDescent="0.3">
      <c r="B279" s="2" t="s">
        <v>109</v>
      </c>
      <c r="C279" s="2"/>
    </row>
    <row r="280" spans="2:4" x14ac:dyDescent="0.3">
      <c r="B280" s="21">
        <f>MMULT(B273:D273,B267:B269)</f>
        <v>3.4198030745152437</v>
      </c>
    </row>
    <row r="281" spans="2:4" x14ac:dyDescent="0.3">
      <c r="B281" s="2">
        <f>MMULT(B274:D274,B267:B269)</f>
        <v>-4.0107605888392568</v>
      </c>
    </row>
    <row r="282" spans="2:4" x14ac:dyDescent="0.3">
      <c r="B282" s="2">
        <f>MMULT(B275:D275,B267:B269)</f>
        <v>5.0055551772736733</v>
      </c>
    </row>
    <row r="285" spans="2:4" x14ac:dyDescent="0.3">
      <c r="B285" t="s">
        <v>110</v>
      </c>
    </row>
    <row r="286" spans="2:4" x14ac:dyDescent="0.3">
      <c r="B286" t="s">
        <v>112</v>
      </c>
    </row>
  </sheetData>
  <mergeCells count="2">
    <mergeCell ref="F189:H189"/>
    <mergeCell ref="A1:T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2024-06-03T17:12:01Z</dcterms:modified>
</cp:coreProperties>
</file>