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Lumo_reports\reports\cip_management_report\"/>
    </mc:Choice>
  </mc:AlternateContent>
  <xr:revisionPtr revIDLastSave="0" documentId="13_ncr:1_{A1EE1F93-744D-4355-A495-4EA92D1A3F89}" xr6:coauthVersionLast="47" xr6:coauthVersionMax="47" xr10:uidLastSave="{00000000-0000-0000-0000-000000000000}"/>
  <bookViews>
    <workbookView xWindow="-120" yWindow="-120" windowWidth="29040" windowHeight="15720" xr2:uid="{ECE2B712-0DE4-41CA-92B5-F54CE8EA74E4}"/>
  </bookViews>
  <sheets>
    <sheet name="Executive Summary" sheetId="1" r:id="rId1"/>
    <sheet name="Deal Pipeline" sheetId="2" r:id="rId2"/>
    <sheet name="Portfolio Metrics" sheetId="3" r:id="rId3"/>
    <sheet name="Market Benchmark" sheetId="4" r:id="rId4"/>
    <sheet name="Investor Pipelin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5" l="1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C23" i="5"/>
  <c r="C40" i="5" s="1"/>
  <c r="D23" i="5"/>
  <c r="E23" i="5"/>
  <c r="F23" i="5"/>
  <c r="D40" i="5" s="1"/>
  <c r="C41" i="5" s="1"/>
  <c r="G23" i="5"/>
  <c r="H23" i="5"/>
  <c r="I23" i="5"/>
  <c r="D41" i="5" s="1"/>
  <c r="C42" i="5" s="1"/>
  <c r="J23" i="5"/>
  <c r="K23" i="5"/>
  <c r="L23" i="5"/>
  <c r="D42" i="5" s="1"/>
  <c r="C43" i="5" s="1"/>
  <c r="M23" i="5"/>
  <c r="N23" i="5"/>
  <c r="O23" i="5"/>
  <c r="D43" i="5" s="1"/>
  <c r="H43" i="5" s="1"/>
  <c r="K10" i="3"/>
  <c r="K11" i="3"/>
  <c r="K31" i="3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31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31" i="3"/>
  <c r="I31" i="3"/>
  <c r="L31" i="3"/>
  <c r="M31" i="3"/>
  <c r="N31" i="3"/>
  <c r="O31" i="3"/>
  <c r="P31" i="3"/>
  <c r="E31" i="3"/>
  <c r="F31" i="3"/>
  <c r="G3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10" i="3"/>
  <c r="L5" i="2"/>
  <c r="J5" i="2"/>
  <c r="H5" i="2"/>
  <c r="F5" i="2"/>
  <c r="D5" i="2"/>
  <c r="B5" i="2"/>
  <c r="H40" i="5" l="1"/>
  <c r="H42" i="5"/>
  <c r="H41" i="5"/>
</calcChain>
</file>

<file path=xl/sharedStrings.xml><?xml version="1.0" encoding="utf-8"?>
<sst xmlns="http://schemas.openxmlformats.org/spreadsheetml/2006/main" count="233" uniqueCount="129">
  <si>
    <t>Deal Pipeline</t>
  </si>
  <si>
    <t>Identified Opportunity</t>
  </si>
  <si>
    <t>Screening</t>
  </si>
  <si>
    <t>1st Check</t>
  </si>
  <si>
    <t>Security Selection</t>
  </si>
  <si>
    <t>Approved</t>
  </si>
  <si>
    <t>Allocation</t>
  </si>
  <si>
    <t>Opportunity</t>
  </si>
  <si>
    <t>Amount</t>
  </si>
  <si>
    <t>Stage</t>
  </si>
  <si>
    <t>Project</t>
  </si>
  <si>
    <t>Aurora Wind Farm</t>
  </si>
  <si>
    <t>Horizon Solar Park</t>
  </si>
  <si>
    <t>Green Peak Hydro Project</t>
  </si>
  <si>
    <t>Zenith Energy Hub</t>
  </si>
  <si>
    <t>Evergreen Solar Array</t>
  </si>
  <si>
    <t>Pacific Breeze Wind Project</t>
  </si>
  <si>
    <t>Nova Terra Solar Plant</t>
  </si>
  <si>
    <t>Skyline Renewables Project</t>
  </si>
  <si>
    <t>Serenity Wind Ridge</t>
  </si>
  <si>
    <t>Blue Horizon Solar Fields</t>
  </si>
  <si>
    <t>Alpine Hydro Power Station</t>
  </si>
  <si>
    <t>Sunspire Energy Farm</t>
  </si>
  <si>
    <t>Northern Lights Wind Project</t>
  </si>
  <si>
    <t>Clearwater Solar Farm</t>
  </si>
  <si>
    <t>TerraVantage Renewables</t>
  </si>
  <si>
    <t>Golden Valley Energy Cluster</t>
  </si>
  <si>
    <t>Velocity Wind Turbine Field</t>
  </si>
  <si>
    <t>Radiant Earth Solar Plant</t>
  </si>
  <si>
    <t>Whispering Winds Project</t>
  </si>
  <si>
    <t>Solstice Solar Array</t>
  </si>
  <si>
    <t>AquaFlow Hydro Development</t>
  </si>
  <si>
    <t>Vista Verde Energy Park</t>
  </si>
  <si>
    <t>Pinnacle Wind Power</t>
  </si>
  <si>
    <t>Luminous Solar Solutions</t>
  </si>
  <si>
    <t>Cascade Renewables Hub</t>
  </si>
  <si>
    <t>Emerald Sky Wind Field</t>
  </si>
  <si>
    <t>Polaris Solar Station</t>
  </si>
  <si>
    <t>Harvest Breeze Energy Farm</t>
  </si>
  <si>
    <t>Sapphire Solar Cluster</t>
  </si>
  <si>
    <t>Titan Renewables Project</t>
  </si>
  <si>
    <t>SolarCrest Energy Farm</t>
  </si>
  <si>
    <t>ClearPath Wind Ridge</t>
  </si>
  <si>
    <t>Sunrise Hydro Systems</t>
  </si>
  <si>
    <t>Infinity Solar Park</t>
  </si>
  <si>
    <t>Windhaven Power Field</t>
  </si>
  <si>
    <t>Helios Solar Network</t>
  </si>
  <si>
    <t>GreenWave Hydro Plant</t>
  </si>
  <si>
    <t>Terra Nova Wind Fields</t>
  </si>
  <si>
    <t>Stellar Horizon Energy Hub</t>
  </si>
  <si>
    <t>Summit Renewables Initiative</t>
  </si>
  <si>
    <t>Copenhagen Infrastructure V</t>
  </si>
  <si>
    <t>First close size</t>
  </si>
  <si>
    <t>Target size</t>
  </si>
  <si>
    <t>Analyst</t>
  </si>
  <si>
    <t>Funding Date</t>
  </si>
  <si>
    <t>YTD Revenue Actual</t>
  </si>
  <si>
    <t>YTD Revenue Budget</t>
  </si>
  <si>
    <t>YTD Revenue Last Year</t>
  </si>
  <si>
    <t>YTD EBITDA Actual</t>
  </si>
  <si>
    <t>YTD EBITDA Budget</t>
  </si>
  <si>
    <t>YTD EBITDA Last Year</t>
  </si>
  <si>
    <t>YTD FCF Actual</t>
  </si>
  <si>
    <t>YTD FCF Budget</t>
  </si>
  <si>
    <t>YTD FCF Last Year</t>
  </si>
  <si>
    <t>Avery Collins</t>
  </si>
  <si>
    <t>Jordan Patel</t>
  </si>
  <si>
    <t>Morgan Lee</t>
  </si>
  <si>
    <t>Taylor Bennett</t>
  </si>
  <si>
    <t>Casey Nguyen</t>
  </si>
  <si>
    <t>Riley Thompson</t>
  </si>
  <si>
    <t>Quinn Carter</t>
  </si>
  <si>
    <t>Target Size Weight</t>
  </si>
  <si>
    <t>First Close Weight</t>
  </si>
  <si>
    <t>Market Value</t>
  </si>
  <si>
    <t>Total</t>
  </si>
  <si>
    <t>* Metric totals are weighted averages using first close weights</t>
  </si>
  <si>
    <t>Portfolio Metrics</t>
  </si>
  <si>
    <t>CI V</t>
  </si>
  <si>
    <t>Quarterly Development of PwP</t>
  </si>
  <si>
    <t>QuarterYear</t>
  </si>
  <si>
    <t>Start Pipeline</t>
  </si>
  <si>
    <t>End Pipeline</t>
  </si>
  <si>
    <t>New</t>
  </si>
  <si>
    <t>Won</t>
  </si>
  <si>
    <t>Lost</t>
  </si>
  <si>
    <t>Change</t>
  </si>
  <si>
    <t>2024Q1</t>
  </si>
  <si>
    <t>2024Q2</t>
  </si>
  <si>
    <t>2024Q3</t>
  </si>
  <si>
    <t>2024Q4</t>
  </si>
  <si>
    <t>Investor Pipeline</t>
  </si>
  <si>
    <t>Current Pipeline</t>
  </si>
  <si>
    <t>Region / Probability</t>
  </si>
  <si>
    <t>Asia</t>
  </si>
  <si>
    <t>United Kingdom</t>
  </si>
  <si>
    <t>United States</t>
  </si>
  <si>
    <t>Europe</t>
  </si>
  <si>
    <t>Australia</t>
  </si>
  <si>
    <t>Probability Weighted Pipeline</t>
  </si>
  <si>
    <t>Probability Weighted Pipeline - 75% &amp; 90%</t>
  </si>
  <si>
    <t>Change in Key Pipeline - Last 60 Days</t>
  </si>
  <si>
    <t>Account Name</t>
  </si>
  <si>
    <t>From Exp AuM mEUR</t>
  </si>
  <si>
    <t>To Exp AuM mEUR</t>
  </si>
  <si>
    <t>From Probability %</t>
  </si>
  <si>
    <t>To Probability %</t>
  </si>
  <si>
    <t>Probability Change %</t>
  </si>
  <si>
    <t>Region</t>
  </si>
  <si>
    <t>Green Horizon Ventures</t>
  </si>
  <si>
    <t>BlueSky Renewables</t>
  </si>
  <si>
    <t>Everpower Investments</t>
  </si>
  <si>
    <t>Summit Energy Partners</t>
  </si>
  <si>
    <t>ClearPath Capital</t>
  </si>
  <si>
    <t>Radiant Energy Group</t>
  </si>
  <si>
    <t>EcoWave Infrastructure</t>
  </si>
  <si>
    <t>TerraNova Energy Fund</t>
  </si>
  <si>
    <t>BrightFuture Renewables</t>
  </si>
  <si>
    <t>Solaris Capital Management</t>
  </si>
  <si>
    <t>NextGen Wind Partners</t>
  </si>
  <si>
    <t>Lighthouse Energy Holdings</t>
  </si>
  <si>
    <t>Momentum Clean Energy</t>
  </si>
  <si>
    <t>Helios Power Group</t>
  </si>
  <si>
    <t>AquaTerra Investments</t>
  </si>
  <si>
    <t>Elevate Green Capital</t>
  </si>
  <si>
    <t>PureVista Energy Fund</t>
  </si>
  <si>
    <t>Pinnacle Renewable Partners</t>
  </si>
  <si>
    <t>Aurora Infrastructure Group</t>
  </si>
  <si>
    <t>* Won is negative as leaves the pipeline once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</si>
</sst>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[$€-2]\ * #,##0&quot;m&quot;_-;\-[$€-2]\ * #,##0&quot;m&quot;_-;_-[$€-2]\ * &quot;-&quot;_-;_-@_-"/>
    <numFmt numFmtId="166" formatCode="0.0%"/>
    <numFmt numFmtId="167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theme="3" tint="0.89999084444715716"/>
      </top>
      <bottom style="thin">
        <color auto="1"/>
      </bottom>
      <diagonal/>
    </border>
    <border>
      <left/>
      <right/>
      <top/>
      <bottom style="thin">
        <color theme="3" tint="0.89999084444715716"/>
      </bottom>
      <diagonal/>
    </border>
    <border>
      <left/>
      <right/>
      <top style="thin">
        <color indexed="64"/>
      </top>
      <bottom style="thin">
        <color theme="3" tint="0.89999084444715716"/>
      </bottom>
      <diagonal/>
    </border>
    <border>
      <left/>
      <right/>
      <top style="thin">
        <color theme="3" tint="0.89999084444715716"/>
      </top>
      <bottom style="thin">
        <color theme="3" tint="0.89999084444715716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165" fontId="0" fillId="0" borderId="0" xfId="0" applyNumberFormat="1"/>
    <xf numFmtId="1" fontId="5" fillId="0" borderId="1" xfId="1" applyNumberFormat="1" applyFont="1" applyBorder="1" applyAlignment="1">
      <alignment horizontal="center"/>
    </xf>
    <xf numFmtId="1" fontId="5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7" fontId="0" fillId="0" borderId="1" xfId="0" applyNumberFormat="1" applyBorder="1" applyAlignment="1">
      <alignment horizontal="center"/>
    </xf>
    <xf numFmtId="165" fontId="0" fillId="0" borderId="1" xfId="0" applyNumberFormat="1" applyBorder="1"/>
    <xf numFmtId="10" fontId="0" fillId="0" borderId="1" xfId="2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166" fontId="2" fillId="0" borderId="2" xfId="2" applyNumberFormat="1" applyFont="1" applyBorder="1"/>
    <xf numFmtId="0" fontId="7" fillId="0" borderId="0" xfId="0" quotePrefix="1" applyFont="1"/>
    <xf numFmtId="1" fontId="2" fillId="0" borderId="2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167" fontId="0" fillId="2" borderId="0" xfId="1" applyNumberFormat="1" applyFont="1" applyFill="1"/>
    <xf numFmtId="167" fontId="2" fillId="2" borderId="2" xfId="1" applyNumberFormat="1" applyFont="1" applyFill="1" applyBorder="1"/>
    <xf numFmtId="1" fontId="2" fillId="2" borderId="2" xfId="0" applyNumberFormat="1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65" fontId="0" fillId="0" borderId="5" xfId="0" applyNumberFormat="1" applyBorder="1"/>
    <xf numFmtId="10" fontId="0" fillId="0" borderId="5" xfId="2" applyNumberFormat="1" applyFont="1" applyBorder="1"/>
    <xf numFmtId="167" fontId="0" fillId="2" borderId="5" xfId="1" applyNumberFormat="1" applyFont="1" applyFill="1" applyBorder="1"/>
    <xf numFmtId="0" fontId="8" fillId="0" borderId="0" xfId="0" quotePrefix="1" applyFont="1"/>
    <xf numFmtId="0" fontId="4" fillId="0" borderId="1" xfId="0" applyFont="1" applyBorder="1"/>
    <xf numFmtId="0" fontId="6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Identified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Pipeline'!$T$6:$T$8</c:f>
              <c:strCache>
                <c:ptCount val="3"/>
                <c:pt idx="0">
                  <c:v>Aurora Wind Farm</c:v>
                </c:pt>
                <c:pt idx="1">
                  <c:v>Horizon Solar Park</c:v>
                </c:pt>
                <c:pt idx="2">
                  <c:v>Green Peak Hydro Project</c:v>
                </c:pt>
              </c:strCache>
            </c:strRef>
          </c:cat>
          <c:val>
            <c:numRef>
              <c:f>'Deal Pipeline'!$U$6:$U$8</c:f>
              <c:numCache>
                <c:formatCode>_-[$€-2]\ * #,##0"m"_-;\-[$€-2]\ * #,##0"m"_-;_-[$€-2]\ * "-"_-;_-@_-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D-4664-A948-A266DBA232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Pipeline'!$T$6:$T$8</c:f>
              <c:strCache>
                <c:ptCount val="3"/>
                <c:pt idx="0">
                  <c:v>Aurora Wind Farm</c:v>
                </c:pt>
                <c:pt idx="1">
                  <c:v>Horizon Solar Park</c:v>
                </c:pt>
                <c:pt idx="2">
                  <c:v>Green Peak Hydro Project</c:v>
                </c:pt>
              </c:strCache>
            </c:strRef>
          </c:cat>
          <c:val>
            <c:numRef>
              <c:f>'Deal Pipeline'!$V$6:$V$8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D-4664-A948-A266DBA23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Pipeline'!$T$9:$T$14</c:f>
              <c:strCache>
                <c:ptCount val="6"/>
                <c:pt idx="0">
                  <c:v>Zenith Energy Hub</c:v>
                </c:pt>
                <c:pt idx="1">
                  <c:v>Evergreen Solar Array</c:v>
                </c:pt>
                <c:pt idx="2">
                  <c:v>Pacific Breeze Wind Project</c:v>
                </c:pt>
                <c:pt idx="3">
                  <c:v>Nova Terra Solar Plant</c:v>
                </c:pt>
                <c:pt idx="4">
                  <c:v>Skyline Renewables Project</c:v>
                </c:pt>
                <c:pt idx="5">
                  <c:v>Serenity Wind Ridge</c:v>
                </c:pt>
              </c:strCache>
            </c:strRef>
          </c:cat>
          <c:val>
            <c:numRef>
              <c:f>'Deal Pipeline'!$U$9:$U$14</c:f>
              <c:numCache>
                <c:formatCode>_-[$€-2]\ * #,##0"m"_-;\-[$€-2]\ * #,##0"m"_-;_-[$€-2]\ * "-"_-;_-@_-</c:formatCode>
                <c:ptCount val="6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6-40B9-957E-BADB30ECFB2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Pipeline'!$T$9:$T$14</c:f>
              <c:strCache>
                <c:ptCount val="6"/>
                <c:pt idx="0">
                  <c:v>Zenith Energy Hub</c:v>
                </c:pt>
                <c:pt idx="1">
                  <c:v>Evergreen Solar Array</c:v>
                </c:pt>
                <c:pt idx="2">
                  <c:v>Pacific Breeze Wind Project</c:v>
                </c:pt>
                <c:pt idx="3">
                  <c:v>Nova Terra Solar Plant</c:v>
                </c:pt>
                <c:pt idx="4">
                  <c:v>Skyline Renewables Project</c:v>
                </c:pt>
                <c:pt idx="5">
                  <c:v>Serenity Wind Ridge</c:v>
                </c:pt>
              </c:strCache>
            </c:strRef>
          </c:cat>
          <c:val>
            <c:numRef>
              <c:f>'Deal Pipeline'!$V$9:$V$14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6-40B9-957E-BADB30ECF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1st</a:t>
            </a:r>
            <a:r>
              <a:rPr lang="en-US" sz="1800" b="1" baseline="0"/>
              <a:t> Check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Pipeline'!$T$15:$T$21</c:f>
              <c:strCache>
                <c:ptCount val="7"/>
                <c:pt idx="0">
                  <c:v>Clearwater Solar Farm</c:v>
                </c:pt>
                <c:pt idx="1">
                  <c:v>Alpine Hydro Power Station</c:v>
                </c:pt>
                <c:pt idx="2">
                  <c:v>Sunspire Energy Farm</c:v>
                </c:pt>
                <c:pt idx="3">
                  <c:v>TerraVantage Renewables</c:v>
                </c:pt>
                <c:pt idx="4">
                  <c:v>Northern Lights Wind Project</c:v>
                </c:pt>
                <c:pt idx="5">
                  <c:v>Golden Valley Energy Cluster</c:v>
                </c:pt>
                <c:pt idx="6">
                  <c:v>Blue Horizon Solar Fields</c:v>
                </c:pt>
              </c:strCache>
            </c:strRef>
          </c:cat>
          <c:val>
            <c:numRef>
              <c:f>'Deal Pipeline'!$U$15:$U$21</c:f>
              <c:numCache>
                <c:formatCode>_-[$€-2]\ * #,##0"m"_-;\-[$€-2]\ * #,##0"m"_-;_-[$€-2]\ * "-"_-;_-@_-</c:formatCode>
                <c:ptCount val="7"/>
                <c:pt idx="0">
                  <c:v>50</c:v>
                </c:pt>
                <c:pt idx="1">
                  <c:v>55</c:v>
                </c:pt>
                <c:pt idx="2">
                  <c:v>95</c:v>
                </c:pt>
                <c:pt idx="3">
                  <c:v>100</c:v>
                </c:pt>
                <c:pt idx="4">
                  <c:v>110</c:v>
                </c:pt>
                <c:pt idx="5">
                  <c:v>110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4-4FC6-957A-B712ECE51A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Pipeline'!$T$15:$T$21</c:f>
              <c:strCache>
                <c:ptCount val="7"/>
                <c:pt idx="0">
                  <c:v>Clearwater Solar Farm</c:v>
                </c:pt>
                <c:pt idx="1">
                  <c:v>Alpine Hydro Power Station</c:v>
                </c:pt>
                <c:pt idx="2">
                  <c:v>Sunspire Energy Farm</c:v>
                </c:pt>
                <c:pt idx="3">
                  <c:v>TerraVantage Renewables</c:v>
                </c:pt>
                <c:pt idx="4">
                  <c:v>Northern Lights Wind Project</c:v>
                </c:pt>
                <c:pt idx="5">
                  <c:v>Golden Valley Energy Cluster</c:v>
                </c:pt>
                <c:pt idx="6">
                  <c:v>Blue Horizon Solar Fields</c:v>
                </c:pt>
              </c:strCache>
            </c:strRef>
          </c:cat>
          <c:val>
            <c:numRef>
              <c:f>'Deal Pipeline'!$V$15:$V$21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4-4FC6-957A-B712ECE51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Security</a:t>
            </a:r>
            <a:r>
              <a:rPr lang="en-US" sz="1800" b="1" baseline="0"/>
              <a:t> Selection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Pipeline'!$T$22:$T$30</c:f>
              <c:strCache>
                <c:ptCount val="9"/>
                <c:pt idx="0">
                  <c:v>Luminous Solar Solutions</c:v>
                </c:pt>
                <c:pt idx="1">
                  <c:v>Cascade Renewables Hub</c:v>
                </c:pt>
                <c:pt idx="2">
                  <c:v>Velocity Wind Turbine Field</c:v>
                </c:pt>
                <c:pt idx="3">
                  <c:v>Radiant Earth Solar Plant</c:v>
                </c:pt>
                <c:pt idx="4">
                  <c:v>Whispering Winds Project</c:v>
                </c:pt>
                <c:pt idx="5">
                  <c:v>Solstice Solar Array</c:v>
                </c:pt>
                <c:pt idx="6">
                  <c:v>Pinnacle Wind Power</c:v>
                </c:pt>
                <c:pt idx="7">
                  <c:v>AquaFlow Hydro Development</c:v>
                </c:pt>
                <c:pt idx="8">
                  <c:v>Vista Verde Energy Park</c:v>
                </c:pt>
              </c:strCache>
            </c:strRef>
          </c:cat>
          <c:val>
            <c:numRef>
              <c:f>'Deal Pipeline'!$U$22:$U$30</c:f>
              <c:numCache>
                <c:formatCode>_-[$€-2]\ * #,##0"m"_-;\-[$€-2]\ * #,##0"m"_-;_-[$€-2]\ * "-"_-;_-@_-</c:formatCode>
                <c:ptCount val="9"/>
                <c:pt idx="0">
                  <c:v>55</c:v>
                </c:pt>
                <c:pt idx="1">
                  <c:v>95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155</c:v>
                </c:pt>
                <c:pt idx="7">
                  <c:v>160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D-4AA0-B23C-371A3BB42B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Pipeline'!$T$22:$T$30</c:f>
              <c:strCache>
                <c:ptCount val="9"/>
                <c:pt idx="0">
                  <c:v>Luminous Solar Solutions</c:v>
                </c:pt>
                <c:pt idx="1">
                  <c:v>Cascade Renewables Hub</c:v>
                </c:pt>
                <c:pt idx="2">
                  <c:v>Velocity Wind Turbine Field</c:v>
                </c:pt>
                <c:pt idx="3">
                  <c:v>Radiant Earth Solar Plant</c:v>
                </c:pt>
                <c:pt idx="4">
                  <c:v>Whispering Winds Project</c:v>
                </c:pt>
                <c:pt idx="5">
                  <c:v>Solstice Solar Array</c:v>
                </c:pt>
                <c:pt idx="6">
                  <c:v>Pinnacle Wind Power</c:v>
                </c:pt>
                <c:pt idx="7">
                  <c:v>AquaFlow Hydro Development</c:v>
                </c:pt>
                <c:pt idx="8">
                  <c:v>Vista Verde Energy Park</c:v>
                </c:pt>
              </c:strCache>
            </c:strRef>
          </c:cat>
          <c:val>
            <c:numRef>
              <c:f>'Deal Pipeline'!$V$22:$V$30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D-4AA0-B23C-371A3BB42B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Approved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Pipeline'!$T$31:$T$33</c:f>
              <c:strCache>
                <c:ptCount val="3"/>
                <c:pt idx="0">
                  <c:v>Polaris Solar Station</c:v>
                </c:pt>
                <c:pt idx="1">
                  <c:v>Harvest Breeze Energy Farm</c:v>
                </c:pt>
                <c:pt idx="2">
                  <c:v>Emerald Sky Wind Field</c:v>
                </c:pt>
              </c:strCache>
            </c:strRef>
          </c:cat>
          <c:val>
            <c:numRef>
              <c:f>'Deal Pipeline'!$U$31:$U$33</c:f>
              <c:numCache>
                <c:formatCode>_-[$€-2]\ * #,##0"m"_-;\-[$€-2]\ * #,##0"m"_-;_-[$€-2]\ * "-"_-;_-@_-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48A-8626-DB54365CDA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Pipeline'!$T$31:$T$33</c:f>
              <c:strCache>
                <c:ptCount val="3"/>
                <c:pt idx="0">
                  <c:v>Polaris Solar Station</c:v>
                </c:pt>
                <c:pt idx="1">
                  <c:v>Harvest Breeze Energy Farm</c:v>
                </c:pt>
                <c:pt idx="2">
                  <c:v>Emerald Sky Wind Field</c:v>
                </c:pt>
              </c:strCache>
            </c:strRef>
          </c:cat>
          <c:val>
            <c:numRef>
              <c:f>'Deal Pipeline'!$V$31:$V$33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1-448A-8626-DB54365CD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Pipeline'!$T$34:$T$45</c:f>
              <c:strCache>
                <c:ptCount val="12"/>
                <c:pt idx="0">
                  <c:v>GreenWave Hydro Plant</c:v>
                </c:pt>
                <c:pt idx="1">
                  <c:v>Terra Nova Wind Fields</c:v>
                </c:pt>
                <c:pt idx="2">
                  <c:v>Summit Renewables Initiative</c:v>
                </c:pt>
                <c:pt idx="3">
                  <c:v>Sapphire Solar Cluster</c:v>
                </c:pt>
                <c:pt idx="4">
                  <c:v>Stellar Horizon Energy Hub</c:v>
                </c:pt>
                <c:pt idx="5">
                  <c:v>Titan Renewables Project</c:v>
                </c:pt>
                <c:pt idx="6">
                  <c:v>SolarCrest Energy Farm</c:v>
                </c:pt>
                <c:pt idx="7">
                  <c:v>ClearPath Wind Ridge</c:v>
                </c:pt>
                <c:pt idx="8">
                  <c:v>Sunrise Hydro Systems</c:v>
                </c:pt>
                <c:pt idx="9">
                  <c:v>Helios Solar Network</c:v>
                </c:pt>
                <c:pt idx="10">
                  <c:v>Infinity Solar Park</c:v>
                </c:pt>
                <c:pt idx="11">
                  <c:v>Windhaven Power Field</c:v>
                </c:pt>
              </c:strCache>
            </c:strRef>
          </c:cat>
          <c:val>
            <c:numRef>
              <c:f>'Deal Pipeline'!$U$34:$U$45</c:f>
              <c:numCache>
                <c:formatCode>_-[$€-2]\ * #,##0"m"_-;\-[$€-2]\ * #,##0"m"_-;_-[$€-2]\ * "-"_-;_-@_-</c:formatCode>
                <c:ptCount val="12"/>
                <c:pt idx="0">
                  <c:v>55</c:v>
                </c:pt>
                <c:pt idx="1">
                  <c:v>95</c:v>
                </c:pt>
                <c:pt idx="2">
                  <c:v>95</c:v>
                </c:pt>
                <c:pt idx="3">
                  <c:v>110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155</c:v>
                </c:pt>
                <c:pt idx="10">
                  <c:v>160</c:v>
                </c:pt>
                <c:pt idx="1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4-46BB-A75A-6C6AEB1BA6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Pipeline'!$T$34:$T$45</c:f>
              <c:strCache>
                <c:ptCount val="12"/>
                <c:pt idx="0">
                  <c:v>GreenWave Hydro Plant</c:v>
                </c:pt>
                <c:pt idx="1">
                  <c:v>Terra Nova Wind Fields</c:v>
                </c:pt>
                <c:pt idx="2">
                  <c:v>Summit Renewables Initiative</c:v>
                </c:pt>
                <c:pt idx="3">
                  <c:v>Sapphire Solar Cluster</c:v>
                </c:pt>
                <c:pt idx="4">
                  <c:v>Stellar Horizon Energy Hub</c:v>
                </c:pt>
                <c:pt idx="5">
                  <c:v>Titan Renewables Project</c:v>
                </c:pt>
                <c:pt idx="6">
                  <c:v>SolarCrest Energy Farm</c:v>
                </c:pt>
                <c:pt idx="7">
                  <c:v>ClearPath Wind Ridge</c:v>
                </c:pt>
                <c:pt idx="8">
                  <c:v>Sunrise Hydro Systems</c:v>
                </c:pt>
                <c:pt idx="9">
                  <c:v>Helios Solar Network</c:v>
                </c:pt>
                <c:pt idx="10">
                  <c:v>Infinity Solar Park</c:v>
                </c:pt>
                <c:pt idx="11">
                  <c:v>Windhaven Power Field</c:v>
                </c:pt>
              </c:strCache>
            </c:strRef>
          </c:cat>
          <c:val>
            <c:numRef>
              <c:f>'Deal Pipeline'!$V$34:$V$45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4-46BB-A75A-6C6AEB1BA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109537</xdr:rowOff>
    </xdr:from>
    <xdr:to>
      <xdr:col>2</xdr:col>
      <xdr:colOff>9525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C58D8-765C-02AF-F66F-5394FB37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5</xdr:row>
      <xdr:rowOff>104775</xdr:rowOff>
    </xdr:from>
    <xdr:to>
      <xdr:col>4</xdr:col>
      <xdr:colOff>0</xdr:colOff>
      <xdr:row>30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7B6B8-5750-49F2-A425-AA6DF37A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219076</xdr:colOff>
      <xdr:row>5</xdr:row>
      <xdr:rowOff>104775</xdr:rowOff>
    </xdr:from>
    <xdr:to>
      <xdr:col>6</xdr:col>
      <xdr:colOff>9526</xdr:colOff>
      <xdr:row>30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62505-ACA4-4BB4-8D9D-C16F3CA77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5</xdr:row>
      <xdr:rowOff>95250</xdr:rowOff>
    </xdr:from>
    <xdr:to>
      <xdr:col>8</xdr:col>
      <xdr:colOff>9525</xdr:colOff>
      <xdr:row>29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51264-9CF9-4542-AEF1-BE8F7883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238126</xdr:colOff>
      <xdr:row>5</xdr:row>
      <xdr:rowOff>95250</xdr:rowOff>
    </xdr:from>
    <xdr:to>
      <xdr:col>10</xdr:col>
      <xdr:colOff>9526</xdr:colOff>
      <xdr:row>29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1A8F36-B9FA-44D6-AAA5-DE01F51E8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247649</xdr:colOff>
      <xdr:row>5</xdr:row>
      <xdr:rowOff>95250</xdr:rowOff>
    </xdr:from>
    <xdr:to>
      <xdr:col>12</xdr:col>
      <xdr:colOff>28574</xdr:colOff>
      <xdr:row>29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D85A26-CA67-4E1F-9BE6-CA5676781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B7AF-F240-4D01-87EF-D6DBAFF280DF}">
  <dimension ref="A1"/>
  <sheetViews>
    <sheetView tabSelected="1" workbookViewId="0">
      <selection activeCell="F18" sqref="F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CA32-35FD-4E1C-8C81-5CF153D87749}">
  <dimension ref="B2:V45"/>
  <sheetViews>
    <sheetView showGridLines="0" workbookViewId="0">
      <selection activeCell="F37" sqref="F37"/>
    </sheetView>
  </sheetViews>
  <sheetFormatPr defaultRowHeight="15" x14ac:dyDescent="0.25"/>
  <cols>
    <col min="1" max="1" width="3.42578125" customWidth="1"/>
    <col min="2" max="2" width="37.140625" customWidth="1"/>
    <col min="3" max="3" width="3.7109375" customWidth="1"/>
    <col min="4" max="4" width="37.140625" customWidth="1"/>
    <col min="5" max="5" width="3.7109375" customWidth="1"/>
    <col min="6" max="6" width="37.140625" customWidth="1"/>
    <col min="7" max="7" width="3.7109375" customWidth="1"/>
    <col min="8" max="8" width="37.140625" customWidth="1"/>
    <col min="9" max="9" width="3.7109375" customWidth="1"/>
    <col min="10" max="10" width="37.140625" customWidth="1"/>
    <col min="11" max="11" width="3.7109375" customWidth="1"/>
    <col min="12" max="12" width="37.140625" customWidth="1"/>
    <col min="19" max="19" width="10.85546875" bestFit="1" customWidth="1"/>
    <col min="20" max="20" width="27.7109375" bestFit="1" customWidth="1"/>
    <col min="21" max="21" width="8.5703125" bestFit="1" customWidth="1"/>
    <col min="22" max="22" width="20.42578125" bestFit="1" customWidth="1"/>
  </cols>
  <sheetData>
    <row r="2" spans="2:22" ht="26.25" x14ac:dyDescent="0.4">
      <c r="B2" s="51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</row>
    <row r="5" spans="2:22" s="1" customFormat="1" ht="21" x14ac:dyDescent="0.35">
      <c r="B5" s="4" t="str">
        <f>"€"&amp;SUM(U6:U8)&amp;"m"</f>
        <v>€260m</v>
      </c>
      <c r="C5" s="5"/>
      <c r="D5" s="4" t="str">
        <f>"€"&amp;SUM(U9:U14)&amp;"m"</f>
        <v>€870m</v>
      </c>
      <c r="E5" s="5"/>
      <c r="F5" s="4" t="str">
        <f>"€"&amp;SUM(U15:U21)&amp;"m"</f>
        <v>€675m</v>
      </c>
      <c r="G5" s="5"/>
      <c r="H5" s="4" t="str">
        <f>"€"&amp;SUM(U22:U30)&amp;"m"</f>
        <v>€1175m</v>
      </c>
      <c r="I5" s="5"/>
      <c r="J5" s="4" t="str">
        <f>"€"&amp;SUM(U31:U33)&amp;"m"</f>
        <v>€260m</v>
      </c>
      <c r="K5" s="5"/>
      <c r="L5" s="4" t="str">
        <f>"€"&amp;SUM(U34:U45)&amp;"m"</f>
        <v>€1490m</v>
      </c>
      <c r="T5" s="1" t="s">
        <v>7</v>
      </c>
      <c r="U5" s="1" t="s">
        <v>8</v>
      </c>
      <c r="V5" s="1" t="s">
        <v>9</v>
      </c>
    </row>
    <row r="6" spans="2:22" x14ac:dyDescent="0.25">
      <c r="T6" t="s">
        <v>11</v>
      </c>
      <c r="U6" s="3">
        <v>50</v>
      </c>
      <c r="V6" t="s">
        <v>1</v>
      </c>
    </row>
    <row r="7" spans="2:22" x14ac:dyDescent="0.25">
      <c r="T7" t="s">
        <v>12</v>
      </c>
      <c r="U7" s="3">
        <v>100</v>
      </c>
      <c r="V7" t="s">
        <v>1</v>
      </c>
    </row>
    <row r="8" spans="2:22" x14ac:dyDescent="0.25">
      <c r="T8" t="s">
        <v>13</v>
      </c>
      <c r="U8" s="3">
        <v>110</v>
      </c>
      <c r="V8" t="s">
        <v>1</v>
      </c>
    </row>
    <row r="9" spans="2:22" x14ac:dyDescent="0.25">
      <c r="T9" t="s">
        <v>14</v>
      </c>
      <c r="U9" s="3">
        <v>120</v>
      </c>
      <c r="V9" t="s">
        <v>2</v>
      </c>
    </row>
    <row r="10" spans="2:22" x14ac:dyDescent="0.25">
      <c r="T10" t="s">
        <v>15</v>
      </c>
      <c r="U10" s="3">
        <v>130</v>
      </c>
      <c r="V10" t="s">
        <v>2</v>
      </c>
    </row>
    <row r="11" spans="2:22" x14ac:dyDescent="0.25">
      <c r="T11" t="s">
        <v>16</v>
      </c>
      <c r="U11" s="3">
        <v>140</v>
      </c>
      <c r="V11" t="s">
        <v>2</v>
      </c>
    </row>
    <row r="12" spans="2:22" x14ac:dyDescent="0.25">
      <c r="T12" t="s">
        <v>17</v>
      </c>
      <c r="U12" s="3">
        <v>150</v>
      </c>
      <c r="V12" t="s">
        <v>2</v>
      </c>
    </row>
    <row r="13" spans="2:22" x14ac:dyDescent="0.25">
      <c r="T13" t="s">
        <v>18</v>
      </c>
      <c r="U13" s="3">
        <v>160</v>
      </c>
      <c r="V13" t="s">
        <v>2</v>
      </c>
    </row>
    <row r="14" spans="2:22" x14ac:dyDescent="0.25">
      <c r="T14" t="s">
        <v>19</v>
      </c>
      <c r="U14" s="3">
        <v>170</v>
      </c>
      <c r="V14" t="s">
        <v>2</v>
      </c>
    </row>
    <row r="15" spans="2:22" x14ac:dyDescent="0.25">
      <c r="T15" t="s">
        <v>24</v>
      </c>
      <c r="U15" s="3">
        <v>50</v>
      </c>
      <c r="V15" t="s">
        <v>3</v>
      </c>
    </row>
    <row r="16" spans="2:22" x14ac:dyDescent="0.25">
      <c r="T16" t="s">
        <v>21</v>
      </c>
      <c r="U16" s="3">
        <v>55</v>
      </c>
      <c r="V16" t="s">
        <v>3</v>
      </c>
    </row>
    <row r="17" spans="20:22" x14ac:dyDescent="0.25">
      <c r="T17" t="s">
        <v>22</v>
      </c>
      <c r="U17" s="3">
        <v>95</v>
      </c>
      <c r="V17" t="s">
        <v>3</v>
      </c>
    </row>
    <row r="18" spans="20:22" x14ac:dyDescent="0.25">
      <c r="T18" t="s">
        <v>25</v>
      </c>
      <c r="U18" s="3">
        <v>100</v>
      </c>
      <c r="V18" t="s">
        <v>3</v>
      </c>
    </row>
    <row r="19" spans="20:22" x14ac:dyDescent="0.25">
      <c r="T19" t="s">
        <v>23</v>
      </c>
      <c r="U19" s="3">
        <v>110</v>
      </c>
      <c r="V19" t="s">
        <v>3</v>
      </c>
    </row>
    <row r="20" spans="20:22" x14ac:dyDescent="0.25">
      <c r="T20" t="s">
        <v>26</v>
      </c>
      <c r="U20" s="3">
        <v>110</v>
      </c>
      <c r="V20" t="s">
        <v>3</v>
      </c>
    </row>
    <row r="21" spans="20:22" x14ac:dyDescent="0.25">
      <c r="T21" t="s">
        <v>20</v>
      </c>
      <c r="U21" s="3">
        <v>155</v>
      </c>
      <c r="V21" t="s">
        <v>3</v>
      </c>
    </row>
    <row r="22" spans="20:22" x14ac:dyDescent="0.25">
      <c r="T22" t="s">
        <v>34</v>
      </c>
      <c r="U22" s="3">
        <v>55</v>
      </c>
      <c r="V22" t="s">
        <v>4</v>
      </c>
    </row>
    <row r="23" spans="20:22" x14ac:dyDescent="0.25">
      <c r="T23" t="s">
        <v>35</v>
      </c>
      <c r="U23" s="3">
        <v>95</v>
      </c>
      <c r="V23" t="s">
        <v>4</v>
      </c>
    </row>
    <row r="24" spans="20:22" x14ac:dyDescent="0.25">
      <c r="T24" t="s">
        <v>27</v>
      </c>
      <c r="U24" s="3">
        <v>120</v>
      </c>
      <c r="V24" t="s">
        <v>4</v>
      </c>
    </row>
    <row r="25" spans="20:22" x14ac:dyDescent="0.25">
      <c r="T25" t="s">
        <v>28</v>
      </c>
      <c r="U25" s="3">
        <v>130</v>
      </c>
      <c r="V25" t="s">
        <v>4</v>
      </c>
    </row>
    <row r="26" spans="20:22" x14ac:dyDescent="0.25">
      <c r="T26" t="s">
        <v>29</v>
      </c>
      <c r="U26" s="3">
        <v>140</v>
      </c>
      <c r="V26" t="s">
        <v>4</v>
      </c>
    </row>
    <row r="27" spans="20:22" x14ac:dyDescent="0.25">
      <c r="T27" t="s">
        <v>30</v>
      </c>
      <c r="U27" s="3">
        <v>150</v>
      </c>
      <c r="V27" t="s">
        <v>4</v>
      </c>
    </row>
    <row r="28" spans="20:22" x14ac:dyDescent="0.25">
      <c r="T28" t="s">
        <v>33</v>
      </c>
      <c r="U28" s="3">
        <v>155</v>
      </c>
      <c r="V28" t="s">
        <v>4</v>
      </c>
    </row>
    <row r="29" spans="20:22" x14ac:dyDescent="0.25">
      <c r="T29" t="s">
        <v>31</v>
      </c>
      <c r="U29" s="3">
        <v>160</v>
      </c>
      <c r="V29" t="s">
        <v>4</v>
      </c>
    </row>
    <row r="30" spans="20:22" x14ac:dyDescent="0.25">
      <c r="T30" t="s">
        <v>32</v>
      </c>
      <c r="U30" s="3">
        <v>170</v>
      </c>
      <c r="V30" t="s">
        <v>4</v>
      </c>
    </row>
    <row r="31" spans="20:22" x14ac:dyDescent="0.25">
      <c r="T31" t="s">
        <v>37</v>
      </c>
      <c r="U31" s="3">
        <v>50</v>
      </c>
      <c r="V31" t="s">
        <v>5</v>
      </c>
    </row>
    <row r="32" spans="20:22" x14ac:dyDescent="0.25">
      <c r="T32" t="s">
        <v>38</v>
      </c>
      <c r="U32" s="3">
        <v>100</v>
      </c>
      <c r="V32" t="s">
        <v>5</v>
      </c>
    </row>
    <row r="33" spans="20:22" x14ac:dyDescent="0.25">
      <c r="T33" t="s">
        <v>36</v>
      </c>
      <c r="U33" s="3">
        <v>110</v>
      </c>
      <c r="V33" t="s">
        <v>5</v>
      </c>
    </row>
    <row r="34" spans="20:22" x14ac:dyDescent="0.25">
      <c r="T34" t="s">
        <v>47</v>
      </c>
      <c r="U34" s="3">
        <v>55</v>
      </c>
      <c r="V34" t="s">
        <v>6</v>
      </c>
    </row>
    <row r="35" spans="20:22" x14ac:dyDescent="0.25">
      <c r="T35" t="s">
        <v>48</v>
      </c>
      <c r="U35" s="3">
        <v>95</v>
      </c>
      <c r="V35" t="s">
        <v>6</v>
      </c>
    </row>
    <row r="36" spans="20:22" x14ac:dyDescent="0.25">
      <c r="T36" t="s">
        <v>50</v>
      </c>
      <c r="U36" s="3">
        <v>95</v>
      </c>
      <c r="V36" t="s">
        <v>6</v>
      </c>
    </row>
    <row r="37" spans="20:22" x14ac:dyDescent="0.25">
      <c r="T37" t="s">
        <v>39</v>
      </c>
      <c r="U37" s="3">
        <v>110</v>
      </c>
      <c r="V37" t="s">
        <v>6</v>
      </c>
    </row>
    <row r="38" spans="20:22" x14ac:dyDescent="0.25">
      <c r="T38" t="s">
        <v>49</v>
      </c>
      <c r="U38" s="3">
        <v>110</v>
      </c>
      <c r="V38" t="s">
        <v>6</v>
      </c>
    </row>
    <row r="39" spans="20:22" x14ac:dyDescent="0.25">
      <c r="T39" t="s">
        <v>40</v>
      </c>
      <c r="U39" s="3">
        <v>120</v>
      </c>
      <c r="V39" t="s">
        <v>6</v>
      </c>
    </row>
    <row r="40" spans="20:22" x14ac:dyDescent="0.25">
      <c r="T40" t="s">
        <v>41</v>
      </c>
      <c r="U40" s="3">
        <v>130</v>
      </c>
      <c r="V40" t="s">
        <v>6</v>
      </c>
    </row>
    <row r="41" spans="20:22" x14ac:dyDescent="0.25">
      <c r="T41" t="s">
        <v>42</v>
      </c>
      <c r="U41" s="3">
        <v>140</v>
      </c>
      <c r="V41" t="s">
        <v>6</v>
      </c>
    </row>
    <row r="42" spans="20:22" x14ac:dyDescent="0.25">
      <c r="T42" t="s">
        <v>43</v>
      </c>
      <c r="U42" s="3">
        <v>150</v>
      </c>
      <c r="V42" t="s">
        <v>6</v>
      </c>
    </row>
    <row r="43" spans="20:22" x14ac:dyDescent="0.25">
      <c r="T43" t="s">
        <v>46</v>
      </c>
      <c r="U43" s="3">
        <v>155</v>
      </c>
      <c r="V43" t="s">
        <v>6</v>
      </c>
    </row>
    <row r="44" spans="20:22" x14ac:dyDescent="0.25">
      <c r="T44" t="s">
        <v>44</v>
      </c>
      <c r="U44" s="3">
        <v>160</v>
      </c>
      <c r="V44" t="s">
        <v>6</v>
      </c>
    </row>
    <row r="45" spans="20:22" x14ac:dyDescent="0.25">
      <c r="T45" t="s">
        <v>45</v>
      </c>
      <c r="U45" s="3">
        <v>170</v>
      </c>
      <c r="V45" t="s">
        <v>6</v>
      </c>
    </row>
  </sheetData>
  <sortState xmlns:xlrd2="http://schemas.microsoft.com/office/spreadsheetml/2017/richdata2" ref="T9:V14">
    <sortCondition ref="U9:U14"/>
  </sortState>
  <mergeCells count="1">
    <mergeCell ref="B2:L2"/>
  </mergeCells>
  <pageMargins left="0.7" right="0.7" top="0.75" bottom="0.75" header="0.3" footer="0.3"/>
  <ignoredErrors>
    <ignoredError sqref="B5:L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9775-8944-4AE0-9EDE-DC2F151DBBA9}">
  <dimension ref="B2:P33"/>
  <sheetViews>
    <sheetView showGridLines="0" workbookViewId="0">
      <selection activeCell="U8" sqref="U8"/>
    </sheetView>
  </sheetViews>
  <sheetFormatPr defaultRowHeight="15" x14ac:dyDescent="0.25"/>
  <cols>
    <col min="1" max="1" width="3.28515625" customWidth="1"/>
    <col min="2" max="2" width="28.140625" customWidth="1"/>
    <col min="3" max="3" width="15.140625" bestFit="1" customWidth="1"/>
    <col min="4" max="4" width="10.42578125" bestFit="1" customWidth="1"/>
    <col min="5" max="5" width="10.140625" bestFit="1" customWidth="1"/>
  </cols>
  <sheetData>
    <row r="2" spans="2:16" ht="26.25" x14ac:dyDescent="0.4">
      <c r="B2" s="51" t="s">
        <v>77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2:16" ht="14.25" customHeight="1" x14ac:dyDescent="0.4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2:16" ht="18.75" x14ac:dyDescent="0.3">
      <c r="B4" s="2" t="s">
        <v>51</v>
      </c>
    </row>
    <row r="5" spans="2:16" ht="9.75" customHeight="1" x14ac:dyDescent="0.3">
      <c r="B5" s="50"/>
      <c r="C5" s="10"/>
    </row>
    <row r="6" spans="2:16" x14ac:dyDescent="0.25">
      <c r="B6" t="s">
        <v>52</v>
      </c>
      <c r="C6" s="3">
        <v>5600</v>
      </c>
    </row>
    <row r="7" spans="2:16" x14ac:dyDescent="0.25">
      <c r="B7" s="10" t="s">
        <v>53</v>
      </c>
      <c r="C7" s="12">
        <v>12000</v>
      </c>
    </row>
    <row r="9" spans="2:16" ht="53.25" customHeight="1" x14ac:dyDescent="0.25">
      <c r="B9" s="8" t="s">
        <v>10</v>
      </c>
      <c r="C9" s="8" t="s">
        <v>54</v>
      </c>
      <c r="D9" s="9" t="s">
        <v>55</v>
      </c>
      <c r="E9" s="9" t="s">
        <v>74</v>
      </c>
      <c r="F9" s="9" t="s">
        <v>73</v>
      </c>
      <c r="G9" s="9" t="s">
        <v>72</v>
      </c>
      <c r="H9" s="19" t="s">
        <v>56</v>
      </c>
      <c r="I9" s="9" t="s">
        <v>57</v>
      </c>
      <c r="J9" s="9" t="s">
        <v>58</v>
      </c>
      <c r="K9" s="19" t="s">
        <v>59</v>
      </c>
      <c r="L9" s="9" t="s">
        <v>60</v>
      </c>
      <c r="M9" s="9" t="s">
        <v>61</v>
      </c>
      <c r="N9" s="19" t="s">
        <v>62</v>
      </c>
      <c r="O9" s="9" t="s">
        <v>63</v>
      </c>
      <c r="P9" s="9" t="s">
        <v>64</v>
      </c>
    </row>
    <row r="10" spans="2:16" x14ac:dyDescent="0.25">
      <c r="B10" s="36" t="s">
        <v>47</v>
      </c>
      <c r="C10" s="36" t="s">
        <v>65</v>
      </c>
      <c r="D10" s="45">
        <v>45322</v>
      </c>
      <c r="E10" s="46">
        <v>55</v>
      </c>
      <c r="F10" s="47">
        <f>E10/$C$6</f>
        <v>9.8214285714285712E-3</v>
      </c>
      <c r="G10" s="47">
        <f>E10/$C$7</f>
        <v>4.5833333333333334E-3</v>
      </c>
      <c r="H10" s="48">
        <v>149.9</v>
      </c>
      <c r="I10" s="36">
        <v>120</v>
      </c>
      <c r="J10" s="36">
        <f t="shared" ref="J10:J30" si="0">I10-5</f>
        <v>115</v>
      </c>
      <c r="K10" s="48">
        <f t="shared" ref="K10:K30" si="1">H10/10</f>
        <v>14.99</v>
      </c>
      <c r="L10" s="36">
        <v>14</v>
      </c>
      <c r="M10" s="36">
        <v>13</v>
      </c>
      <c r="N10" s="48">
        <v>7</v>
      </c>
      <c r="O10" s="36">
        <v>8</v>
      </c>
      <c r="P10" s="36">
        <v>7</v>
      </c>
    </row>
    <row r="11" spans="2:16" x14ac:dyDescent="0.25">
      <c r="B11" s="36" t="s">
        <v>48</v>
      </c>
      <c r="C11" s="36" t="s">
        <v>66</v>
      </c>
      <c r="D11" s="45">
        <v>45322</v>
      </c>
      <c r="E11" s="46">
        <v>95</v>
      </c>
      <c r="F11" s="47">
        <f t="shared" ref="F11:F30" si="2">E11/$C$6</f>
        <v>1.6964285714285713E-2</v>
      </c>
      <c r="G11" s="47">
        <f t="shared" ref="G11:G30" si="3">E11/$C$7</f>
        <v>7.9166666666666673E-3</v>
      </c>
      <c r="H11" s="48">
        <v>180.7</v>
      </c>
      <c r="I11" s="36">
        <v>175</v>
      </c>
      <c r="J11" s="36">
        <f t="shared" si="0"/>
        <v>170</v>
      </c>
      <c r="K11" s="48">
        <f t="shared" si="1"/>
        <v>18.07</v>
      </c>
      <c r="L11" s="36">
        <v>17</v>
      </c>
      <c r="M11" s="36">
        <v>18</v>
      </c>
      <c r="N11" s="48">
        <v>2</v>
      </c>
      <c r="O11" s="36">
        <v>3</v>
      </c>
      <c r="P11" s="36">
        <v>4</v>
      </c>
    </row>
    <row r="12" spans="2:16" x14ac:dyDescent="0.25">
      <c r="B12" s="36" t="s">
        <v>50</v>
      </c>
      <c r="C12" s="36" t="s">
        <v>67</v>
      </c>
      <c r="D12" s="45">
        <v>45350</v>
      </c>
      <c r="E12" s="46">
        <v>120</v>
      </c>
      <c r="F12" s="47">
        <f t="shared" si="2"/>
        <v>2.1428571428571429E-2</v>
      </c>
      <c r="G12" s="47">
        <f t="shared" si="3"/>
        <v>0.01</v>
      </c>
      <c r="H12" s="48">
        <v>87</v>
      </c>
      <c r="I12" s="36">
        <v>105</v>
      </c>
      <c r="J12" s="36">
        <f t="shared" si="0"/>
        <v>100</v>
      </c>
      <c r="K12" s="48">
        <f t="shared" si="1"/>
        <v>8.6999999999999993</v>
      </c>
      <c r="L12" s="36">
        <v>11</v>
      </c>
      <c r="M12" s="36">
        <v>12</v>
      </c>
      <c r="N12" s="48">
        <v>3</v>
      </c>
      <c r="O12" s="36">
        <v>2</v>
      </c>
      <c r="P12" s="36">
        <v>3</v>
      </c>
    </row>
    <row r="13" spans="2:16" x14ac:dyDescent="0.25">
      <c r="B13" s="36" t="s">
        <v>39</v>
      </c>
      <c r="C13" s="36" t="s">
        <v>68</v>
      </c>
      <c r="D13" s="45">
        <v>45350</v>
      </c>
      <c r="E13" s="46">
        <v>130</v>
      </c>
      <c r="F13" s="47">
        <f t="shared" si="2"/>
        <v>2.3214285714285715E-2</v>
      </c>
      <c r="G13" s="47">
        <f t="shared" si="3"/>
        <v>1.0833333333333334E-2</v>
      </c>
      <c r="H13" s="48">
        <v>143.19999999999999</v>
      </c>
      <c r="I13" s="36">
        <v>150</v>
      </c>
      <c r="J13" s="36">
        <f t="shared" si="0"/>
        <v>145</v>
      </c>
      <c r="K13" s="48">
        <f t="shared" si="1"/>
        <v>14.319999999999999</v>
      </c>
      <c r="L13" s="36">
        <v>15</v>
      </c>
      <c r="M13" s="36">
        <v>14</v>
      </c>
      <c r="N13" s="48">
        <v>5</v>
      </c>
      <c r="O13" s="36">
        <v>4</v>
      </c>
      <c r="P13" s="36">
        <v>5</v>
      </c>
    </row>
    <row r="14" spans="2:16" x14ac:dyDescent="0.25">
      <c r="B14" s="36" t="s">
        <v>49</v>
      </c>
      <c r="C14" s="36" t="s">
        <v>69</v>
      </c>
      <c r="D14" s="45">
        <v>45382</v>
      </c>
      <c r="E14" s="46">
        <v>140</v>
      </c>
      <c r="F14" s="47">
        <f t="shared" si="2"/>
        <v>2.5000000000000001E-2</v>
      </c>
      <c r="G14" s="47">
        <f t="shared" si="3"/>
        <v>1.1666666666666667E-2</v>
      </c>
      <c r="H14" s="48">
        <v>105.4</v>
      </c>
      <c r="I14" s="36">
        <v>100</v>
      </c>
      <c r="J14" s="36">
        <f t="shared" si="0"/>
        <v>95</v>
      </c>
      <c r="K14" s="48">
        <f t="shared" si="1"/>
        <v>10.540000000000001</v>
      </c>
      <c r="L14" s="36">
        <v>10</v>
      </c>
      <c r="M14" s="36">
        <v>11</v>
      </c>
      <c r="N14" s="48">
        <v>9</v>
      </c>
      <c r="O14" s="36">
        <v>8</v>
      </c>
      <c r="P14" s="36">
        <v>9</v>
      </c>
    </row>
    <row r="15" spans="2:16" x14ac:dyDescent="0.25">
      <c r="B15" s="36" t="s">
        <v>40</v>
      </c>
      <c r="C15" s="36" t="s">
        <v>70</v>
      </c>
      <c r="D15" s="45">
        <v>45382</v>
      </c>
      <c r="E15" s="46">
        <v>150</v>
      </c>
      <c r="F15" s="47">
        <f t="shared" si="2"/>
        <v>2.6785714285714284E-2</v>
      </c>
      <c r="G15" s="47">
        <f t="shared" si="3"/>
        <v>1.2500000000000001E-2</v>
      </c>
      <c r="H15" s="48">
        <v>24.9</v>
      </c>
      <c r="I15" s="36">
        <v>30</v>
      </c>
      <c r="J15" s="36">
        <f t="shared" si="0"/>
        <v>25</v>
      </c>
      <c r="K15" s="48">
        <f t="shared" si="1"/>
        <v>2.4899999999999998</v>
      </c>
      <c r="L15" s="36">
        <v>3</v>
      </c>
      <c r="M15" s="36">
        <v>2</v>
      </c>
      <c r="N15" s="48">
        <v>1</v>
      </c>
      <c r="O15" s="36">
        <v>2</v>
      </c>
      <c r="P15" s="36">
        <v>1</v>
      </c>
    </row>
    <row r="16" spans="2:16" x14ac:dyDescent="0.25">
      <c r="B16" s="36" t="s">
        <v>41</v>
      </c>
      <c r="C16" s="36" t="s">
        <v>71</v>
      </c>
      <c r="D16" s="45">
        <v>45411</v>
      </c>
      <c r="E16" s="46">
        <v>155</v>
      </c>
      <c r="F16" s="47">
        <f t="shared" si="2"/>
        <v>2.7678571428571427E-2</v>
      </c>
      <c r="G16" s="47">
        <f t="shared" si="3"/>
        <v>1.2916666666666667E-2</v>
      </c>
      <c r="H16" s="48">
        <v>116.5</v>
      </c>
      <c r="I16" s="36">
        <v>109</v>
      </c>
      <c r="J16" s="36">
        <f t="shared" si="0"/>
        <v>104</v>
      </c>
      <c r="K16" s="48">
        <f t="shared" si="1"/>
        <v>11.65</v>
      </c>
      <c r="L16" s="36">
        <v>11</v>
      </c>
      <c r="M16" s="36">
        <v>11</v>
      </c>
      <c r="N16" s="48">
        <v>11</v>
      </c>
      <c r="O16" s="36">
        <v>12</v>
      </c>
      <c r="P16" s="36">
        <v>13</v>
      </c>
    </row>
    <row r="17" spans="2:16" x14ac:dyDescent="0.25">
      <c r="B17" s="36" t="s">
        <v>42</v>
      </c>
      <c r="C17" s="36" t="s">
        <v>68</v>
      </c>
      <c r="D17" s="45">
        <v>45411</v>
      </c>
      <c r="E17" s="46">
        <v>160</v>
      </c>
      <c r="F17" s="47">
        <f t="shared" si="2"/>
        <v>2.8571428571428571E-2</v>
      </c>
      <c r="G17" s="47">
        <f t="shared" si="3"/>
        <v>1.3333333333333334E-2</v>
      </c>
      <c r="H17" s="48">
        <v>92.2</v>
      </c>
      <c r="I17" s="36">
        <v>91</v>
      </c>
      <c r="J17" s="36">
        <f t="shared" si="0"/>
        <v>86</v>
      </c>
      <c r="K17" s="48">
        <f t="shared" si="1"/>
        <v>9.2200000000000006</v>
      </c>
      <c r="L17" s="36">
        <v>10</v>
      </c>
      <c r="M17" s="36">
        <v>10</v>
      </c>
      <c r="N17" s="48">
        <v>2</v>
      </c>
      <c r="O17" s="36">
        <v>3</v>
      </c>
      <c r="P17" s="36">
        <v>4</v>
      </c>
    </row>
    <row r="18" spans="2:16" x14ac:dyDescent="0.25">
      <c r="B18" s="36" t="s">
        <v>43</v>
      </c>
      <c r="C18" s="36" t="s">
        <v>69</v>
      </c>
      <c r="D18" s="45">
        <v>45657</v>
      </c>
      <c r="E18" s="46">
        <v>170</v>
      </c>
      <c r="F18" s="47">
        <f t="shared" si="2"/>
        <v>3.0357142857142857E-2</v>
      </c>
      <c r="G18" s="47">
        <f t="shared" si="3"/>
        <v>1.4166666666666666E-2</v>
      </c>
      <c r="H18" s="48">
        <v>103.1</v>
      </c>
      <c r="I18" s="36">
        <v>102</v>
      </c>
      <c r="J18" s="36">
        <f t="shared" si="0"/>
        <v>97</v>
      </c>
      <c r="K18" s="48">
        <f t="shared" si="1"/>
        <v>10.309999999999999</v>
      </c>
      <c r="L18" s="36">
        <v>11</v>
      </c>
      <c r="M18" s="36">
        <v>12</v>
      </c>
      <c r="N18" s="48">
        <v>2</v>
      </c>
      <c r="O18" s="36">
        <v>3</v>
      </c>
      <c r="P18" s="36">
        <v>4</v>
      </c>
    </row>
    <row r="19" spans="2:16" x14ac:dyDescent="0.25">
      <c r="B19" s="36" t="s">
        <v>46</v>
      </c>
      <c r="C19" s="36" t="s">
        <v>70</v>
      </c>
      <c r="D19" s="45">
        <v>45657</v>
      </c>
      <c r="E19" s="46">
        <v>50</v>
      </c>
      <c r="F19" s="47">
        <f t="shared" si="2"/>
        <v>8.9285714285714281E-3</v>
      </c>
      <c r="G19" s="47">
        <f t="shared" si="3"/>
        <v>4.1666666666666666E-3</v>
      </c>
      <c r="H19" s="48">
        <v>444.9</v>
      </c>
      <c r="I19" s="36">
        <v>455</v>
      </c>
      <c r="J19" s="36">
        <f t="shared" si="0"/>
        <v>450</v>
      </c>
      <c r="K19" s="48">
        <f t="shared" si="1"/>
        <v>44.489999999999995</v>
      </c>
      <c r="L19" s="36">
        <v>41</v>
      </c>
      <c r="M19" s="36">
        <v>40</v>
      </c>
      <c r="N19" s="48">
        <v>15</v>
      </c>
      <c r="O19" s="36">
        <v>14</v>
      </c>
      <c r="P19" s="36">
        <v>15</v>
      </c>
    </row>
    <row r="20" spans="2:16" x14ac:dyDescent="0.25">
      <c r="B20" s="36" t="s">
        <v>44</v>
      </c>
      <c r="C20" s="36" t="s">
        <v>71</v>
      </c>
      <c r="D20" s="45">
        <v>45657</v>
      </c>
      <c r="E20" s="46">
        <v>100</v>
      </c>
      <c r="F20" s="47">
        <f t="shared" si="2"/>
        <v>1.7857142857142856E-2</v>
      </c>
      <c r="G20" s="47">
        <f t="shared" si="3"/>
        <v>8.3333333333333332E-3</v>
      </c>
      <c r="H20" s="48">
        <v>56.7</v>
      </c>
      <c r="I20" s="36">
        <v>59</v>
      </c>
      <c r="J20" s="36">
        <f t="shared" si="0"/>
        <v>54</v>
      </c>
      <c r="K20" s="48">
        <f t="shared" si="1"/>
        <v>5.67</v>
      </c>
      <c r="L20" s="36">
        <v>3</v>
      </c>
      <c r="M20" s="36">
        <v>5</v>
      </c>
      <c r="N20" s="48">
        <v>-5</v>
      </c>
      <c r="O20" s="36">
        <v>3</v>
      </c>
      <c r="P20" s="36">
        <v>2</v>
      </c>
    </row>
    <row r="21" spans="2:16" x14ac:dyDescent="0.25">
      <c r="B21" s="36" t="s">
        <v>45</v>
      </c>
      <c r="C21" s="36" t="s">
        <v>69</v>
      </c>
      <c r="D21" s="45">
        <v>45657</v>
      </c>
      <c r="E21" s="46">
        <v>110</v>
      </c>
      <c r="F21" s="47">
        <f t="shared" si="2"/>
        <v>1.9642857142857142E-2</v>
      </c>
      <c r="G21" s="47">
        <f t="shared" si="3"/>
        <v>9.1666666666666667E-3</v>
      </c>
      <c r="H21" s="48">
        <v>8.9</v>
      </c>
      <c r="I21" s="36">
        <v>10</v>
      </c>
      <c r="J21" s="36">
        <f t="shared" si="0"/>
        <v>5</v>
      </c>
      <c r="K21" s="48">
        <f t="shared" si="1"/>
        <v>0.89</v>
      </c>
      <c r="L21" s="36">
        <v>2</v>
      </c>
      <c r="M21" s="36">
        <v>2</v>
      </c>
      <c r="N21" s="48">
        <v>1</v>
      </c>
      <c r="O21" s="36">
        <v>2</v>
      </c>
      <c r="P21" s="36">
        <v>1</v>
      </c>
    </row>
    <row r="22" spans="2:16" x14ac:dyDescent="0.25">
      <c r="B22" s="36" t="s">
        <v>34</v>
      </c>
      <c r="C22" s="36" t="s">
        <v>65</v>
      </c>
      <c r="D22" s="45">
        <v>45322</v>
      </c>
      <c r="E22" s="46">
        <v>55</v>
      </c>
      <c r="F22" s="47">
        <f t="shared" si="2"/>
        <v>9.8214285714285712E-3</v>
      </c>
      <c r="G22" s="47">
        <f t="shared" si="3"/>
        <v>4.5833333333333334E-3</v>
      </c>
      <c r="H22" s="48">
        <v>357.5</v>
      </c>
      <c r="I22" s="36">
        <v>352</v>
      </c>
      <c r="J22" s="36">
        <f t="shared" si="0"/>
        <v>347</v>
      </c>
      <c r="K22" s="48">
        <f t="shared" si="1"/>
        <v>35.75</v>
      </c>
      <c r="L22" s="36">
        <v>35</v>
      </c>
      <c r="M22" s="36">
        <v>36</v>
      </c>
      <c r="N22" s="48">
        <v>6</v>
      </c>
      <c r="O22" s="36">
        <v>2</v>
      </c>
      <c r="P22" s="36">
        <v>1</v>
      </c>
    </row>
    <row r="23" spans="2:16" x14ac:dyDescent="0.25">
      <c r="B23" s="36" t="s">
        <v>35</v>
      </c>
      <c r="C23" s="36" t="s">
        <v>66</v>
      </c>
      <c r="D23" s="45">
        <v>45322</v>
      </c>
      <c r="E23" s="46">
        <v>95</v>
      </c>
      <c r="F23" s="47">
        <f t="shared" si="2"/>
        <v>1.6964285714285713E-2</v>
      </c>
      <c r="G23" s="47">
        <f t="shared" si="3"/>
        <v>7.9166666666666673E-3</v>
      </c>
      <c r="H23" s="48">
        <v>100.8</v>
      </c>
      <c r="I23" s="36">
        <v>100</v>
      </c>
      <c r="J23" s="36">
        <f t="shared" si="0"/>
        <v>95</v>
      </c>
      <c r="K23" s="48">
        <f t="shared" si="1"/>
        <v>10.08</v>
      </c>
      <c r="L23" s="36">
        <v>12</v>
      </c>
      <c r="M23" s="36">
        <v>13</v>
      </c>
      <c r="N23" s="48">
        <v>1</v>
      </c>
      <c r="O23" s="36">
        <v>2</v>
      </c>
      <c r="P23" s="36">
        <v>1</v>
      </c>
    </row>
    <row r="24" spans="2:16" x14ac:dyDescent="0.25">
      <c r="B24" s="36" t="s">
        <v>27</v>
      </c>
      <c r="C24" s="36" t="s">
        <v>67</v>
      </c>
      <c r="D24" s="45">
        <v>45350</v>
      </c>
      <c r="E24" s="46">
        <v>95</v>
      </c>
      <c r="F24" s="47">
        <f t="shared" si="2"/>
        <v>1.6964285714285713E-2</v>
      </c>
      <c r="G24" s="47">
        <f t="shared" si="3"/>
        <v>7.9166666666666673E-3</v>
      </c>
      <c r="H24" s="48">
        <v>255.3</v>
      </c>
      <c r="I24" s="36">
        <v>200</v>
      </c>
      <c r="J24" s="36">
        <f t="shared" si="0"/>
        <v>195</v>
      </c>
      <c r="K24" s="48">
        <f t="shared" si="1"/>
        <v>25.53</v>
      </c>
      <c r="L24" s="36">
        <v>27</v>
      </c>
      <c r="M24" s="36">
        <v>28</v>
      </c>
      <c r="N24" s="48">
        <v>5</v>
      </c>
      <c r="O24" s="36">
        <v>6</v>
      </c>
      <c r="P24" s="36">
        <v>5</v>
      </c>
    </row>
    <row r="25" spans="2:16" x14ac:dyDescent="0.25">
      <c r="B25" s="36" t="s">
        <v>28</v>
      </c>
      <c r="C25" s="36" t="s">
        <v>68</v>
      </c>
      <c r="D25" s="45">
        <v>45350</v>
      </c>
      <c r="E25" s="46">
        <v>110</v>
      </c>
      <c r="F25" s="47">
        <f t="shared" si="2"/>
        <v>1.9642857142857142E-2</v>
      </c>
      <c r="G25" s="47">
        <f t="shared" si="3"/>
        <v>9.1666666666666667E-3</v>
      </c>
      <c r="H25" s="48">
        <v>145.30000000000001</v>
      </c>
      <c r="I25" s="36">
        <v>143</v>
      </c>
      <c r="J25" s="36">
        <f t="shared" si="0"/>
        <v>138</v>
      </c>
      <c r="K25" s="48">
        <f t="shared" si="1"/>
        <v>14.530000000000001</v>
      </c>
      <c r="L25" s="36">
        <v>16</v>
      </c>
      <c r="M25" s="36">
        <v>17</v>
      </c>
      <c r="N25" s="48">
        <v>3</v>
      </c>
      <c r="O25" s="36">
        <v>4</v>
      </c>
      <c r="P25" s="36">
        <v>5</v>
      </c>
    </row>
    <row r="26" spans="2:16" x14ac:dyDescent="0.25">
      <c r="B26" s="36" t="s">
        <v>29</v>
      </c>
      <c r="C26" s="36" t="s">
        <v>69</v>
      </c>
      <c r="D26" s="45">
        <v>45382</v>
      </c>
      <c r="E26" s="46">
        <v>110</v>
      </c>
      <c r="F26" s="47">
        <f t="shared" si="2"/>
        <v>1.9642857142857142E-2</v>
      </c>
      <c r="G26" s="47">
        <f t="shared" si="3"/>
        <v>9.1666666666666667E-3</v>
      </c>
      <c r="H26" s="48">
        <v>245.3</v>
      </c>
      <c r="I26" s="36">
        <v>254</v>
      </c>
      <c r="J26" s="36">
        <f t="shared" si="0"/>
        <v>249</v>
      </c>
      <c r="K26" s="48">
        <f t="shared" si="1"/>
        <v>24.53</v>
      </c>
      <c r="L26" s="36">
        <v>22</v>
      </c>
      <c r="M26" s="36">
        <v>20</v>
      </c>
      <c r="N26" s="48">
        <v>9</v>
      </c>
      <c r="O26" s="36">
        <v>10</v>
      </c>
      <c r="P26" s="36">
        <v>12</v>
      </c>
    </row>
    <row r="27" spans="2:16" x14ac:dyDescent="0.25">
      <c r="B27" s="36" t="s">
        <v>30</v>
      </c>
      <c r="C27" s="36" t="s">
        <v>70</v>
      </c>
      <c r="D27" s="45">
        <v>45382</v>
      </c>
      <c r="E27" s="46">
        <v>120</v>
      </c>
      <c r="F27" s="47">
        <f t="shared" si="2"/>
        <v>2.1428571428571429E-2</v>
      </c>
      <c r="G27" s="47">
        <f t="shared" si="3"/>
        <v>0.01</v>
      </c>
      <c r="H27" s="48">
        <v>145.1</v>
      </c>
      <c r="I27" s="36">
        <v>155</v>
      </c>
      <c r="J27" s="36">
        <f t="shared" si="0"/>
        <v>150</v>
      </c>
      <c r="K27" s="48">
        <f t="shared" si="1"/>
        <v>14.51</v>
      </c>
      <c r="L27" s="36">
        <v>11</v>
      </c>
      <c r="M27" s="36">
        <v>10</v>
      </c>
      <c r="N27" s="48">
        <v>3</v>
      </c>
      <c r="O27" s="36">
        <v>2</v>
      </c>
      <c r="P27" s="36">
        <v>3</v>
      </c>
    </row>
    <row r="28" spans="2:16" x14ac:dyDescent="0.25">
      <c r="B28" s="36" t="s">
        <v>33</v>
      </c>
      <c r="C28" s="36" t="s">
        <v>71</v>
      </c>
      <c r="D28" s="45">
        <v>45411</v>
      </c>
      <c r="E28" s="46">
        <v>130</v>
      </c>
      <c r="F28" s="47">
        <f t="shared" si="2"/>
        <v>2.3214285714285715E-2</v>
      </c>
      <c r="G28" s="47">
        <f t="shared" si="3"/>
        <v>1.0833333333333334E-2</v>
      </c>
      <c r="H28" s="48">
        <v>254.3</v>
      </c>
      <c r="I28" s="36">
        <v>243</v>
      </c>
      <c r="J28" s="36">
        <f t="shared" si="0"/>
        <v>238</v>
      </c>
      <c r="K28" s="48">
        <f t="shared" si="1"/>
        <v>25.43</v>
      </c>
      <c r="L28" s="36">
        <v>24</v>
      </c>
      <c r="M28" s="36">
        <v>23</v>
      </c>
      <c r="N28" s="48">
        <v>5</v>
      </c>
      <c r="O28" s="36">
        <v>2</v>
      </c>
      <c r="P28" s="36">
        <v>3</v>
      </c>
    </row>
    <row r="29" spans="2:16" x14ac:dyDescent="0.25">
      <c r="B29" s="36" t="s">
        <v>31</v>
      </c>
      <c r="C29" s="36" t="s">
        <v>68</v>
      </c>
      <c r="D29" s="45">
        <v>45411</v>
      </c>
      <c r="E29" s="46">
        <v>140</v>
      </c>
      <c r="F29" s="47">
        <f t="shared" si="2"/>
        <v>2.5000000000000001E-2</v>
      </c>
      <c r="G29" s="47">
        <f t="shared" si="3"/>
        <v>1.1666666666666667E-2</v>
      </c>
      <c r="H29" s="48">
        <v>253.2</v>
      </c>
      <c r="I29" s="36">
        <v>235</v>
      </c>
      <c r="J29" s="36">
        <f t="shared" si="0"/>
        <v>230</v>
      </c>
      <c r="K29" s="48">
        <f t="shared" si="1"/>
        <v>25.32</v>
      </c>
      <c r="L29" s="36">
        <v>23</v>
      </c>
      <c r="M29" s="36">
        <v>25</v>
      </c>
      <c r="N29" s="48">
        <v>5</v>
      </c>
      <c r="O29" s="36">
        <v>2</v>
      </c>
      <c r="P29" s="36">
        <v>4</v>
      </c>
    </row>
    <row r="30" spans="2:16" x14ac:dyDescent="0.25">
      <c r="B30" s="10" t="s">
        <v>32</v>
      </c>
      <c r="C30" s="10" t="s">
        <v>68</v>
      </c>
      <c r="D30" s="11">
        <v>45411</v>
      </c>
      <c r="E30" s="12">
        <v>150</v>
      </c>
      <c r="F30" s="13">
        <f t="shared" si="2"/>
        <v>2.6785714285714284E-2</v>
      </c>
      <c r="G30" s="13">
        <f t="shared" si="3"/>
        <v>1.2500000000000001E-2</v>
      </c>
      <c r="H30" s="20">
        <v>25.3</v>
      </c>
      <c r="I30" s="10">
        <v>26</v>
      </c>
      <c r="J30" s="10">
        <f t="shared" si="0"/>
        <v>21</v>
      </c>
      <c r="K30" s="20">
        <f t="shared" si="1"/>
        <v>2.5300000000000002</v>
      </c>
      <c r="L30" s="10">
        <v>1</v>
      </c>
      <c r="M30" s="10">
        <v>1</v>
      </c>
      <c r="N30" s="20">
        <v>1</v>
      </c>
      <c r="O30" s="10">
        <v>2</v>
      </c>
      <c r="P30" s="10">
        <v>1</v>
      </c>
    </row>
    <row r="31" spans="2:16" x14ac:dyDescent="0.25">
      <c r="B31" s="14" t="s">
        <v>75</v>
      </c>
      <c r="C31" s="14"/>
      <c r="D31" s="14"/>
      <c r="E31" s="15">
        <f t="shared" ref="E31:G31" si="4">SUM(E10:E30)</f>
        <v>2440</v>
      </c>
      <c r="F31" s="16">
        <f t="shared" si="4"/>
        <v>0.43571428571428572</v>
      </c>
      <c r="G31" s="16">
        <f t="shared" si="4"/>
        <v>0.20333333333333328</v>
      </c>
      <c r="H31" s="21">
        <f t="shared" ref="H31:P31" si="5">SUMPRODUCT(H10:H30,$F$10:$F$30)/SUM($F$10:$F$30)</f>
        <v>138.67233606557375</v>
      </c>
      <c r="I31" s="18">
        <f t="shared" si="5"/>
        <v>135.61065573770492</v>
      </c>
      <c r="J31" s="18">
        <f t="shared" si="5"/>
        <v>130.61065573770492</v>
      </c>
      <c r="K31" s="22">
        <f t="shared" si="5"/>
        <v>13.867233606557376</v>
      </c>
      <c r="L31" s="18">
        <f t="shared" si="5"/>
        <v>13.471311475409836</v>
      </c>
      <c r="M31" s="18">
        <f t="shared" si="5"/>
        <v>13.678278688524593</v>
      </c>
      <c r="N31" s="22">
        <f t="shared" si="5"/>
        <v>4.0163934426229506</v>
      </c>
      <c r="O31" s="18">
        <f t="shared" si="5"/>
        <v>4.2889344262295088</v>
      </c>
      <c r="P31" s="18">
        <f t="shared" si="5"/>
        <v>4.7274590163934436</v>
      </c>
    </row>
    <row r="32" spans="2:16" x14ac:dyDescent="0.25">
      <c r="B32" s="17" t="s">
        <v>76</v>
      </c>
      <c r="E32" s="3"/>
    </row>
    <row r="33" spans="5:5" x14ac:dyDescent="0.25">
      <c r="E33" s="3"/>
    </row>
  </sheetData>
  <mergeCells count="1">
    <mergeCell ref="B2:P2"/>
  </mergeCells>
  <conditionalFormatting sqref="H10:H30">
    <cfRule type="expression" dxfId="5" priority="5">
      <formula>H10&lt;I10</formula>
    </cfRule>
    <cfRule type="expression" dxfId="4" priority="6">
      <formula>H10&gt;I10</formula>
    </cfRule>
  </conditionalFormatting>
  <conditionalFormatting sqref="K10:K30">
    <cfRule type="expression" dxfId="3" priority="3">
      <formula>K10&lt;L10</formula>
    </cfRule>
    <cfRule type="expression" dxfId="2" priority="4">
      <formula>K10&gt;L10</formula>
    </cfRule>
  </conditionalFormatting>
  <conditionalFormatting sqref="N10:N30">
    <cfRule type="expression" dxfId="1" priority="1">
      <formula>N10&lt;O10</formula>
    </cfRule>
    <cfRule type="expression" dxfId="0" priority="2">
      <formula>N10&gt;O10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6E88-EFA0-42A7-B947-953498FC3CEB}">
  <dimension ref="C5"/>
  <sheetViews>
    <sheetView workbookViewId="0">
      <selection activeCell="I24" sqref="I24"/>
    </sheetView>
  </sheetViews>
  <sheetFormatPr defaultRowHeight="15" x14ac:dyDescent="0.25"/>
  <sheetData>
    <row r="5" spans="3:3" x14ac:dyDescent="0.25">
      <c r="C5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8425-7F9A-4479-B0DB-A29938DE4038}">
  <dimension ref="B2:O66"/>
  <sheetViews>
    <sheetView showGridLines="0" workbookViewId="0">
      <selection activeCell="V15" sqref="V15"/>
    </sheetView>
  </sheetViews>
  <sheetFormatPr defaultRowHeight="15" x14ac:dyDescent="0.25"/>
  <cols>
    <col min="1" max="1" width="3.85546875" customWidth="1"/>
    <col min="2" max="2" width="21" customWidth="1"/>
    <col min="3" max="3" width="13" customWidth="1"/>
    <col min="4" max="4" width="14.85546875" customWidth="1"/>
    <col min="5" max="15" width="13" customWidth="1"/>
  </cols>
  <sheetData>
    <row r="2" spans="2:15" ht="26.25" x14ac:dyDescent="0.4">
      <c r="B2" s="51" t="s">
        <v>91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4" spans="2:15" ht="18.75" x14ac:dyDescent="0.3">
      <c r="B4" s="2" t="s">
        <v>92</v>
      </c>
      <c r="C4" s="2"/>
      <c r="D4" s="2"/>
      <c r="E4" s="2"/>
      <c r="F4" s="2"/>
      <c r="G4" s="2"/>
      <c r="H4" s="2"/>
    </row>
    <row r="6" spans="2:15" x14ac:dyDescent="0.25">
      <c r="B6" s="23" t="s">
        <v>93</v>
      </c>
      <c r="C6" s="24">
        <v>5</v>
      </c>
      <c r="D6" s="24">
        <v>20</v>
      </c>
      <c r="E6" s="24">
        <v>50</v>
      </c>
      <c r="F6" s="24">
        <v>75</v>
      </c>
      <c r="G6" s="24">
        <v>90</v>
      </c>
      <c r="H6" s="24" t="s">
        <v>75</v>
      </c>
    </row>
    <row r="7" spans="2:15" x14ac:dyDescent="0.25">
      <c r="B7" s="42" t="s">
        <v>97</v>
      </c>
      <c r="C7" s="43">
        <v>20</v>
      </c>
      <c r="D7" s="44">
        <v>1654.1</v>
      </c>
      <c r="E7" s="44">
        <v>1570</v>
      </c>
      <c r="F7" s="44">
        <v>75</v>
      </c>
      <c r="G7" s="44">
        <v>203.3</v>
      </c>
      <c r="H7" s="44">
        <v>3522.4</v>
      </c>
    </row>
    <row r="8" spans="2:15" x14ac:dyDescent="0.25">
      <c r="B8" s="36" t="s">
        <v>95</v>
      </c>
      <c r="C8" s="37"/>
      <c r="D8" s="38">
        <v>2006</v>
      </c>
      <c r="E8" s="38">
        <v>282</v>
      </c>
      <c r="F8" s="38">
        <v>250</v>
      </c>
      <c r="G8" s="38">
        <v>157.4</v>
      </c>
      <c r="H8" s="38">
        <v>2695.4</v>
      </c>
    </row>
    <row r="9" spans="2:15" x14ac:dyDescent="0.25">
      <c r="B9" s="39" t="s">
        <v>98</v>
      </c>
      <c r="C9" s="40"/>
      <c r="D9" s="41">
        <v>30</v>
      </c>
      <c r="E9" s="41"/>
      <c r="F9" s="41"/>
      <c r="G9" s="41"/>
      <c r="H9" s="41">
        <v>30</v>
      </c>
    </row>
    <row r="10" spans="2:15" x14ac:dyDescent="0.25">
      <c r="B10" s="36" t="s">
        <v>96</v>
      </c>
      <c r="C10" s="37"/>
      <c r="D10" s="38">
        <v>3729.03</v>
      </c>
      <c r="E10" s="38">
        <v>543.5</v>
      </c>
      <c r="F10" s="38">
        <v>102.5</v>
      </c>
      <c r="G10" s="38">
        <v>1365.5</v>
      </c>
      <c r="H10" s="38">
        <v>5740.53</v>
      </c>
    </row>
    <row r="11" spans="2:15" x14ac:dyDescent="0.25">
      <c r="B11" t="s">
        <v>94</v>
      </c>
      <c r="C11" s="6"/>
      <c r="D11" s="26">
        <v>126</v>
      </c>
      <c r="E11" s="26">
        <v>25</v>
      </c>
      <c r="F11" s="26">
        <v>5</v>
      </c>
      <c r="G11" s="26">
        <v>15</v>
      </c>
      <c r="H11" s="35">
        <v>171</v>
      </c>
    </row>
    <row r="12" spans="2:15" ht="15.75" thickBot="1" x14ac:dyDescent="0.3">
      <c r="B12" s="28" t="s">
        <v>75</v>
      </c>
      <c r="C12" s="29">
        <v>20</v>
      </c>
      <c r="D12" s="30">
        <v>8236.6299999999992</v>
      </c>
      <c r="E12" s="30">
        <v>2452</v>
      </c>
      <c r="F12" s="30">
        <v>454.5</v>
      </c>
      <c r="G12" s="30">
        <v>1792.2</v>
      </c>
      <c r="H12" s="30">
        <v>12955.33</v>
      </c>
    </row>
    <row r="13" spans="2:15" ht="15.75" thickTop="1" x14ac:dyDescent="0.25"/>
    <row r="15" spans="2:15" ht="18.75" x14ac:dyDescent="0.3">
      <c r="B15" s="2" t="s">
        <v>99</v>
      </c>
    </row>
    <row r="17" spans="2:15" x14ac:dyDescent="0.25">
      <c r="B17" s="23" t="s">
        <v>108</v>
      </c>
      <c r="C17" s="31">
        <v>45291</v>
      </c>
      <c r="D17" s="31">
        <v>45322</v>
      </c>
      <c r="E17" s="31">
        <v>45351</v>
      </c>
      <c r="F17" s="31">
        <v>45382</v>
      </c>
      <c r="G17" s="31">
        <v>45412</v>
      </c>
      <c r="H17" s="31">
        <v>45443</v>
      </c>
      <c r="I17" s="31">
        <v>45473</v>
      </c>
      <c r="J17" s="31">
        <v>45504</v>
      </c>
      <c r="K17" s="31">
        <v>45535</v>
      </c>
      <c r="L17" s="31">
        <v>45565</v>
      </c>
      <c r="M17" s="31">
        <v>45596</v>
      </c>
      <c r="N17" s="31">
        <v>45626</v>
      </c>
      <c r="O17" s="31">
        <v>45657</v>
      </c>
    </row>
    <row r="18" spans="2:15" x14ac:dyDescent="0.25">
      <c r="B18" s="36" t="s">
        <v>97</v>
      </c>
      <c r="C18" s="37">
        <v>2255</v>
      </c>
      <c r="D18" s="37">
        <v>2555</v>
      </c>
      <c r="E18" s="37">
        <v>2655</v>
      </c>
      <c r="F18" s="37">
        <v>2455</v>
      </c>
      <c r="G18" s="37">
        <v>2655</v>
      </c>
      <c r="H18" s="37">
        <v>2111</v>
      </c>
      <c r="I18" s="37">
        <v>2254</v>
      </c>
      <c r="J18" s="37">
        <v>2685</v>
      </c>
      <c r="K18" s="37">
        <v>2235</v>
      </c>
      <c r="L18" s="37">
        <v>2458</v>
      </c>
      <c r="M18" s="37">
        <v>2569</v>
      </c>
      <c r="N18" s="37">
        <v>2995</v>
      </c>
      <c r="O18" s="37">
        <v>3025</v>
      </c>
    </row>
    <row r="19" spans="2:15" x14ac:dyDescent="0.25">
      <c r="B19" s="36" t="s">
        <v>95</v>
      </c>
      <c r="C19" s="37">
        <v>10</v>
      </c>
      <c r="D19" s="37">
        <v>10</v>
      </c>
      <c r="E19" s="37">
        <v>20</v>
      </c>
      <c r="F19" s="37">
        <v>10</v>
      </c>
      <c r="G19" s="37">
        <v>10</v>
      </c>
      <c r="H19" s="37">
        <v>10</v>
      </c>
      <c r="I19" s="37">
        <v>10</v>
      </c>
      <c r="J19" s="37">
        <v>7</v>
      </c>
      <c r="K19" s="37">
        <v>7</v>
      </c>
      <c r="L19" s="37">
        <v>-33</v>
      </c>
      <c r="M19" s="37">
        <v>-33</v>
      </c>
      <c r="N19" s="37">
        <v>7</v>
      </c>
      <c r="O19" s="37">
        <v>6</v>
      </c>
    </row>
    <row r="20" spans="2:15" x14ac:dyDescent="0.25">
      <c r="B20" s="36" t="s">
        <v>98</v>
      </c>
      <c r="C20" s="37">
        <v>160</v>
      </c>
      <c r="D20" s="37">
        <v>160</v>
      </c>
      <c r="E20" s="37">
        <v>190</v>
      </c>
      <c r="F20" s="37">
        <v>357</v>
      </c>
      <c r="G20" s="37">
        <v>358</v>
      </c>
      <c r="H20" s="37">
        <v>458</v>
      </c>
      <c r="I20" s="37">
        <v>468</v>
      </c>
      <c r="J20" s="37">
        <v>303</v>
      </c>
      <c r="K20" s="37">
        <v>264</v>
      </c>
      <c r="L20" s="37">
        <v>997</v>
      </c>
      <c r="M20" s="37">
        <v>873</v>
      </c>
      <c r="N20" s="37">
        <v>924</v>
      </c>
      <c r="O20" s="37">
        <v>1370</v>
      </c>
    </row>
    <row r="21" spans="2:15" x14ac:dyDescent="0.25">
      <c r="B21" s="36" t="s">
        <v>96</v>
      </c>
      <c r="C21" s="37">
        <v>169</v>
      </c>
      <c r="D21" s="37">
        <v>169</v>
      </c>
      <c r="E21" s="37">
        <v>101</v>
      </c>
      <c r="F21" s="37">
        <v>91</v>
      </c>
      <c r="G21" s="37">
        <v>76</v>
      </c>
      <c r="H21" s="37">
        <v>91</v>
      </c>
      <c r="I21" s="37">
        <v>91</v>
      </c>
      <c r="J21" s="37">
        <v>66</v>
      </c>
      <c r="K21" s="37">
        <v>55</v>
      </c>
      <c r="L21" s="37">
        <v>54</v>
      </c>
      <c r="M21" s="37">
        <v>54</v>
      </c>
      <c r="N21" s="37">
        <v>54</v>
      </c>
      <c r="O21" s="37">
        <v>54</v>
      </c>
    </row>
    <row r="22" spans="2:15" x14ac:dyDescent="0.25">
      <c r="B22" t="s">
        <v>94</v>
      </c>
      <c r="C22" s="6">
        <v>1337</v>
      </c>
      <c r="D22" s="6">
        <v>1249</v>
      </c>
      <c r="E22" s="6">
        <v>1311</v>
      </c>
      <c r="F22" s="6">
        <v>1018</v>
      </c>
      <c r="G22" s="6">
        <v>1018</v>
      </c>
      <c r="H22" s="6">
        <v>966</v>
      </c>
      <c r="I22" s="6">
        <v>994</v>
      </c>
      <c r="J22" s="6">
        <v>914</v>
      </c>
      <c r="K22" s="6">
        <v>876</v>
      </c>
      <c r="L22" s="6">
        <v>727</v>
      </c>
      <c r="M22" s="6">
        <v>639</v>
      </c>
      <c r="N22" s="6">
        <v>862</v>
      </c>
      <c r="O22" s="6">
        <v>871</v>
      </c>
    </row>
    <row r="23" spans="2:15" ht="15.75" thickBot="1" x14ac:dyDescent="0.3">
      <c r="B23" s="28" t="s">
        <v>75</v>
      </c>
      <c r="C23" s="29">
        <f t="shared" ref="C23:O23" si="0">SUM(C18:C22)</f>
        <v>3931</v>
      </c>
      <c r="D23" s="30">
        <f t="shared" si="0"/>
        <v>4143</v>
      </c>
      <c r="E23" s="30">
        <f t="shared" si="0"/>
        <v>4277</v>
      </c>
      <c r="F23" s="30">
        <f t="shared" si="0"/>
        <v>3931</v>
      </c>
      <c r="G23" s="30">
        <f t="shared" si="0"/>
        <v>4117</v>
      </c>
      <c r="H23" s="30">
        <f t="shared" si="0"/>
        <v>3636</v>
      </c>
      <c r="I23" s="29">
        <f t="shared" si="0"/>
        <v>3817</v>
      </c>
      <c r="J23" s="29">
        <f t="shared" si="0"/>
        <v>3975</v>
      </c>
      <c r="K23" s="30">
        <f t="shared" si="0"/>
        <v>3437</v>
      </c>
      <c r="L23" s="30">
        <f t="shared" si="0"/>
        <v>4203</v>
      </c>
      <c r="M23" s="30">
        <f t="shared" si="0"/>
        <v>4102</v>
      </c>
      <c r="N23" s="30">
        <f t="shared" si="0"/>
        <v>4842</v>
      </c>
      <c r="O23" s="30">
        <f t="shared" si="0"/>
        <v>5326</v>
      </c>
    </row>
    <row r="24" spans="2:15" ht="15.75" thickTop="1" x14ac:dyDescent="0.25"/>
    <row r="26" spans="2:15" ht="18.75" x14ac:dyDescent="0.3">
      <c r="B26" s="2" t="s">
        <v>100</v>
      </c>
    </row>
    <row r="28" spans="2:15" x14ac:dyDescent="0.25">
      <c r="B28" s="23" t="s">
        <v>108</v>
      </c>
      <c r="C28" s="31">
        <v>45291</v>
      </c>
      <c r="D28" s="31">
        <v>45322</v>
      </c>
      <c r="E28" s="31">
        <v>45351</v>
      </c>
      <c r="F28" s="31">
        <v>45382</v>
      </c>
      <c r="G28" s="31">
        <v>45412</v>
      </c>
      <c r="H28" s="31">
        <v>45443</v>
      </c>
      <c r="I28" s="31">
        <v>45473</v>
      </c>
      <c r="J28" s="31">
        <v>45504</v>
      </c>
      <c r="K28" s="31">
        <v>45535</v>
      </c>
      <c r="L28" s="31">
        <v>45565</v>
      </c>
      <c r="M28" s="31">
        <v>45596</v>
      </c>
      <c r="N28" s="31">
        <v>45626</v>
      </c>
      <c r="O28" s="31">
        <v>45657</v>
      </c>
    </row>
    <row r="29" spans="2:15" x14ac:dyDescent="0.25">
      <c r="B29" s="36" t="s">
        <v>97</v>
      </c>
      <c r="C29" s="37">
        <v>1255</v>
      </c>
      <c r="D29" s="37">
        <v>1555</v>
      </c>
      <c r="E29" s="37">
        <v>1655</v>
      </c>
      <c r="F29" s="37">
        <v>1455</v>
      </c>
      <c r="G29" s="37">
        <v>1655</v>
      </c>
      <c r="H29" s="37">
        <v>1111</v>
      </c>
      <c r="I29" s="37">
        <v>1254</v>
      </c>
      <c r="J29" s="37">
        <v>1685</v>
      </c>
      <c r="K29" s="37">
        <v>1235</v>
      </c>
      <c r="L29" s="37">
        <v>1458</v>
      </c>
      <c r="M29" s="37">
        <v>1569</v>
      </c>
      <c r="N29" s="37">
        <v>1995</v>
      </c>
      <c r="O29" s="37">
        <v>2025</v>
      </c>
    </row>
    <row r="30" spans="2:15" x14ac:dyDescent="0.25">
      <c r="B30" s="36" t="s">
        <v>95</v>
      </c>
      <c r="C30" s="37"/>
      <c r="D30" s="37"/>
      <c r="E30" s="37"/>
      <c r="F30" s="37">
        <v>225</v>
      </c>
      <c r="G30" s="37">
        <v>225</v>
      </c>
      <c r="H30" s="37">
        <v>225</v>
      </c>
      <c r="I30" s="37">
        <v>225</v>
      </c>
      <c r="J30" s="37"/>
      <c r="K30" s="37"/>
      <c r="L30" s="37">
        <v>314</v>
      </c>
      <c r="M30" s="37">
        <v>164</v>
      </c>
      <c r="N30" s="37">
        <v>254</v>
      </c>
      <c r="O30" s="37">
        <v>254</v>
      </c>
    </row>
    <row r="31" spans="2:15" x14ac:dyDescent="0.25">
      <c r="B31" s="36" t="s">
        <v>98</v>
      </c>
      <c r="C31" s="37">
        <v>99</v>
      </c>
      <c r="D31" s="37">
        <v>99</v>
      </c>
      <c r="E31" s="37">
        <v>6</v>
      </c>
      <c r="F31" s="37">
        <v>6</v>
      </c>
      <c r="G31" s="37">
        <v>6</v>
      </c>
      <c r="H31" s="37">
        <v>6</v>
      </c>
      <c r="I31" s="37">
        <v>6</v>
      </c>
      <c r="J31" s="37">
        <v>6</v>
      </c>
      <c r="K31" s="37"/>
      <c r="L31" s="37"/>
      <c r="M31" s="37"/>
      <c r="N31" s="37"/>
      <c r="O31" s="37"/>
    </row>
    <row r="32" spans="2:15" x14ac:dyDescent="0.25">
      <c r="B32" s="36" t="s">
        <v>96</v>
      </c>
      <c r="C32" s="37">
        <v>159</v>
      </c>
      <c r="D32" s="37">
        <v>390</v>
      </c>
      <c r="E32" s="37">
        <v>390</v>
      </c>
      <c r="F32" s="37">
        <v>480</v>
      </c>
      <c r="G32" s="37">
        <v>480</v>
      </c>
      <c r="H32" s="37">
        <v>469</v>
      </c>
      <c r="I32" s="37">
        <v>392</v>
      </c>
      <c r="J32" s="37">
        <v>392</v>
      </c>
      <c r="K32" s="37">
        <v>389</v>
      </c>
      <c r="L32" s="37">
        <v>351</v>
      </c>
      <c r="M32" s="37">
        <v>314</v>
      </c>
      <c r="N32" s="37">
        <v>329</v>
      </c>
      <c r="O32" s="37">
        <v>329</v>
      </c>
    </row>
    <row r="33" spans="2:15" x14ac:dyDescent="0.25">
      <c r="B33" t="s">
        <v>94</v>
      </c>
      <c r="C33" s="6">
        <v>905</v>
      </c>
      <c r="D33" s="6">
        <v>968</v>
      </c>
      <c r="E33" s="6">
        <v>929</v>
      </c>
      <c r="F33" s="6">
        <v>918</v>
      </c>
      <c r="G33" s="6">
        <v>985</v>
      </c>
      <c r="H33" s="6">
        <v>1180</v>
      </c>
      <c r="I33" s="6">
        <v>1167</v>
      </c>
      <c r="J33" s="6">
        <v>1216</v>
      </c>
      <c r="K33" s="6">
        <v>1296</v>
      </c>
      <c r="L33" s="6">
        <v>1195</v>
      </c>
      <c r="M33" s="6">
        <v>1387</v>
      </c>
      <c r="N33" s="6">
        <v>1276</v>
      </c>
      <c r="O33" s="6">
        <v>1306</v>
      </c>
    </row>
    <row r="34" spans="2:15" ht="15.75" thickBot="1" x14ac:dyDescent="0.3">
      <c r="B34" s="28" t="s">
        <v>75</v>
      </c>
      <c r="C34" s="29">
        <f t="shared" ref="C34" si="1">SUM(C29:C33)</f>
        <v>2418</v>
      </c>
      <c r="D34" s="30">
        <f t="shared" ref="D34" si="2">SUM(D29:D33)</f>
        <v>3012</v>
      </c>
      <c r="E34" s="30">
        <f t="shared" ref="E34" si="3">SUM(E29:E33)</f>
        <v>2980</v>
      </c>
      <c r="F34" s="30">
        <f t="shared" ref="F34" si="4">SUM(F29:F33)</f>
        <v>3084</v>
      </c>
      <c r="G34" s="30">
        <f t="shared" ref="G34" si="5">SUM(G29:G33)</f>
        <v>3351</v>
      </c>
      <c r="H34" s="30">
        <f t="shared" ref="H34" si="6">SUM(H29:H33)</f>
        <v>2991</v>
      </c>
      <c r="I34" s="29">
        <f t="shared" ref="I34" si="7">SUM(I29:I33)</f>
        <v>3044</v>
      </c>
      <c r="J34" s="29">
        <f t="shared" ref="J34" si="8">SUM(J29:J33)</f>
        <v>3299</v>
      </c>
      <c r="K34" s="30">
        <f t="shared" ref="K34" si="9">SUM(K29:K33)</f>
        <v>2920</v>
      </c>
      <c r="L34" s="30">
        <f t="shared" ref="L34" si="10">SUM(L29:L33)</f>
        <v>3318</v>
      </c>
      <c r="M34" s="30">
        <f t="shared" ref="M34" si="11">SUM(M29:M33)</f>
        <v>3434</v>
      </c>
      <c r="N34" s="30">
        <f t="shared" ref="N34" si="12">SUM(N29:N33)</f>
        <v>3854</v>
      </c>
      <c r="O34" s="30">
        <f t="shared" ref="O34" si="13">SUM(O29:O33)</f>
        <v>3914</v>
      </c>
    </row>
    <row r="35" spans="2:15" ht="15.75" thickTop="1" x14ac:dyDescent="0.25">
      <c r="B35" s="32"/>
      <c r="C35" s="33"/>
      <c r="D35" s="34"/>
      <c r="E35" s="34"/>
      <c r="F35" s="34"/>
      <c r="G35" s="34"/>
      <c r="H35" s="34"/>
      <c r="I35" s="33"/>
      <c r="J35" s="33"/>
      <c r="K35" s="34"/>
      <c r="L35" s="34"/>
      <c r="M35" s="34"/>
      <c r="N35" s="34"/>
      <c r="O35" s="34"/>
    </row>
    <row r="37" spans="2:15" ht="18.75" x14ac:dyDescent="0.3">
      <c r="B37" s="2" t="s">
        <v>79</v>
      </c>
      <c r="C37" s="2"/>
      <c r="D37" s="2"/>
      <c r="E37" s="2"/>
      <c r="F37" s="2"/>
      <c r="G37" s="2"/>
      <c r="H37" s="2"/>
    </row>
    <row r="39" spans="2:15" x14ac:dyDescent="0.25">
      <c r="B39" s="23" t="s">
        <v>80</v>
      </c>
      <c r="C39" s="24" t="s">
        <v>81</v>
      </c>
      <c r="D39" s="24" t="s">
        <v>82</v>
      </c>
      <c r="E39" s="24" t="s">
        <v>83</v>
      </c>
      <c r="F39" s="24" t="s">
        <v>84</v>
      </c>
      <c r="G39" s="24" t="s">
        <v>85</v>
      </c>
      <c r="H39" s="24" t="s">
        <v>86</v>
      </c>
    </row>
    <row r="40" spans="2:15" x14ac:dyDescent="0.25">
      <c r="B40" s="36" t="s">
        <v>87</v>
      </c>
      <c r="C40" s="37">
        <f>C23</f>
        <v>3931</v>
      </c>
      <c r="D40" s="38">
        <f>F23</f>
        <v>3931</v>
      </c>
      <c r="E40" s="37">
        <v>680</v>
      </c>
      <c r="F40" s="37">
        <f t="shared" ref="F40" si="14">-(E40+G40)</f>
        <v>-574</v>
      </c>
      <c r="G40" s="37">
        <v>-106</v>
      </c>
      <c r="H40" s="38">
        <f>D40-C40</f>
        <v>0</v>
      </c>
    </row>
    <row r="41" spans="2:15" x14ac:dyDescent="0.25">
      <c r="B41" s="36" t="s">
        <v>88</v>
      </c>
      <c r="C41" s="38">
        <f>D40</f>
        <v>3931</v>
      </c>
      <c r="D41" s="37">
        <f>I23</f>
        <v>3817</v>
      </c>
      <c r="E41" s="37">
        <v>252</v>
      </c>
      <c r="F41" s="37">
        <v>-2</v>
      </c>
      <c r="G41" s="37">
        <v>-364</v>
      </c>
      <c r="H41" s="38">
        <f t="shared" ref="H41:H43" si="15">D41-C41</f>
        <v>-114</v>
      </c>
    </row>
    <row r="42" spans="2:15" x14ac:dyDescent="0.25">
      <c r="B42" s="36" t="s">
        <v>89</v>
      </c>
      <c r="C42" s="37">
        <f>D41</f>
        <v>3817</v>
      </c>
      <c r="D42" s="38">
        <f>L23</f>
        <v>4203</v>
      </c>
      <c r="E42" s="37">
        <v>1206</v>
      </c>
      <c r="F42" s="37">
        <v>-400</v>
      </c>
      <c r="G42" s="37">
        <v>-420</v>
      </c>
      <c r="H42" s="38">
        <f t="shared" si="15"/>
        <v>386</v>
      </c>
    </row>
    <row r="43" spans="2:15" x14ac:dyDescent="0.25">
      <c r="B43" s="10" t="s">
        <v>90</v>
      </c>
      <c r="C43" s="27">
        <f>D42</f>
        <v>4203</v>
      </c>
      <c r="D43" s="27">
        <f>O23</f>
        <v>5326</v>
      </c>
      <c r="E43" s="25">
        <v>1800</v>
      </c>
      <c r="F43" s="25">
        <v>-419</v>
      </c>
      <c r="G43" s="25">
        <v>-258</v>
      </c>
      <c r="H43" s="27">
        <f t="shared" si="15"/>
        <v>1123</v>
      </c>
    </row>
    <row r="44" spans="2:15" x14ac:dyDescent="0.25">
      <c r="B44" s="49" t="s">
        <v>128</v>
      </c>
      <c r="C44" s="26"/>
      <c r="D44" s="26"/>
      <c r="E44" s="6"/>
      <c r="F44" s="6"/>
      <c r="G44" s="6"/>
      <c r="H44" s="26"/>
    </row>
    <row r="46" spans="2:15" ht="18.75" x14ac:dyDescent="0.3">
      <c r="B46" s="2" t="s">
        <v>101</v>
      </c>
    </row>
    <row r="47" spans="2:15" ht="51" customHeight="1" x14ac:dyDescent="0.25">
      <c r="B47" s="8" t="s">
        <v>102</v>
      </c>
      <c r="C47" s="8"/>
      <c r="D47" s="8" t="s">
        <v>108</v>
      </c>
      <c r="E47" s="9" t="s">
        <v>103</v>
      </c>
      <c r="F47" s="9" t="s">
        <v>104</v>
      </c>
      <c r="G47" s="9" t="s">
        <v>105</v>
      </c>
      <c r="H47" s="9" t="s">
        <v>106</v>
      </c>
      <c r="I47" s="9" t="s">
        <v>107</v>
      </c>
    </row>
    <row r="48" spans="2:15" x14ac:dyDescent="0.25">
      <c r="B48" s="42" t="s">
        <v>109</v>
      </c>
      <c r="C48" s="36"/>
      <c r="D48" s="36" t="s">
        <v>97</v>
      </c>
      <c r="E48" s="37">
        <v>60</v>
      </c>
      <c r="F48" s="37">
        <v>499</v>
      </c>
      <c r="G48" s="37">
        <v>20</v>
      </c>
      <c r="H48" s="37">
        <v>50</v>
      </c>
      <c r="I48" s="37">
        <v>30</v>
      </c>
    </row>
    <row r="49" spans="2:9" x14ac:dyDescent="0.25">
      <c r="B49" s="36" t="s">
        <v>110</v>
      </c>
      <c r="C49" s="36"/>
      <c r="D49" s="36" t="s">
        <v>95</v>
      </c>
      <c r="E49" s="37">
        <v>100</v>
      </c>
      <c r="F49" s="37">
        <v>252</v>
      </c>
      <c r="G49" s="37">
        <v>50</v>
      </c>
      <c r="H49" s="37">
        <v>90</v>
      </c>
      <c r="I49" s="37">
        <v>40</v>
      </c>
    </row>
    <row r="50" spans="2:9" x14ac:dyDescent="0.25">
      <c r="B50" s="36" t="s">
        <v>111</v>
      </c>
      <c r="C50" s="36"/>
      <c r="D50" s="36" t="s">
        <v>98</v>
      </c>
      <c r="E50" s="37">
        <v>180</v>
      </c>
      <c r="F50" s="37">
        <v>200</v>
      </c>
      <c r="G50" s="37">
        <v>90</v>
      </c>
      <c r="H50" s="37">
        <v>100</v>
      </c>
      <c r="I50" s="37">
        <v>10</v>
      </c>
    </row>
    <row r="51" spans="2:9" x14ac:dyDescent="0.25">
      <c r="B51" s="36" t="s">
        <v>112</v>
      </c>
      <c r="C51" s="36"/>
      <c r="D51" s="36" t="s">
        <v>96</v>
      </c>
      <c r="E51" s="37">
        <v>0</v>
      </c>
      <c r="F51" s="37">
        <v>120</v>
      </c>
      <c r="G51" s="37">
        <v>0</v>
      </c>
      <c r="H51" s="37">
        <v>20</v>
      </c>
      <c r="I51" s="37">
        <v>20</v>
      </c>
    </row>
    <row r="52" spans="2:9" x14ac:dyDescent="0.25">
      <c r="B52" s="36" t="s">
        <v>113</v>
      </c>
      <c r="C52" s="36"/>
      <c r="D52" s="36" t="s">
        <v>94</v>
      </c>
      <c r="E52" s="37">
        <v>50</v>
      </c>
      <c r="F52" s="37">
        <v>90</v>
      </c>
      <c r="G52" s="37">
        <v>50</v>
      </c>
      <c r="H52" s="37">
        <v>90</v>
      </c>
      <c r="I52" s="37">
        <v>40</v>
      </c>
    </row>
    <row r="53" spans="2:9" x14ac:dyDescent="0.25">
      <c r="B53" s="36" t="s">
        <v>114</v>
      </c>
      <c r="C53" s="36"/>
      <c r="D53" s="36" t="s">
        <v>97</v>
      </c>
      <c r="E53" s="37">
        <v>0</v>
      </c>
      <c r="F53" s="37">
        <v>60</v>
      </c>
      <c r="G53" s="37">
        <v>0</v>
      </c>
      <c r="H53" s="37">
        <v>20</v>
      </c>
      <c r="I53" s="37">
        <v>20</v>
      </c>
    </row>
    <row r="54" spans="2:9" x14ac:dyDescent="0.25">
      <c r="B54" s="36" t="s">
        <v>115</v>
      </c>
      <c r="C54" s="36"/>
      <c r="D54" s="36" t="s">
        <v>95</v>
      </c>
      <c r="E54" s="37">
        <v>40</v>
      </c>
      <c r="F54" s="37">
        <v>50</v>
      </c>
      <c r="G54" s="37">
        <v>20</v>
      </c>
      <c r="H54" s="37">
        <v>50</v>
      </c>
      <c r="I54" s="37">
        <v>30</v>
      </c>
    </row>
    <row r="55" spans="2:9" x14ac:dyDescent="0.25">
      <c r="B55" s="36" t="s">
        <v>116</v>
      </c>
      <c r="C55" s="36"/>
      <c r="D55" s="36" t="s">
        <v>98</v>
      </c>
      <c r="E55" s="37">
        <v>25</v>
      </c>
      <c r="F55" s="37">
        <v>50</v>
      </c>
      <c r="G55" s="37">
        <v>50</v>
      </c>
      <c r="H55" s="37">
        <v>100</v>
      </c>
      <c r="I55" s="37">
        <v>50</v>
      </c>
    </row>
    <row r="56" spans="2:9" x14ac:dyDescent="0.25">
      <c r="B56" s="36" t="s">
        <v>117</v>
      </c>
      <c r="C56" s="36"/>
      <c r="D56" s="36" t="s">
        <v>96</v>
      </c>
      <c r="E56" s="37">
        <v>38</v>
      </c>
      <c r="F56" s="37">
        <v>50</v>
      </c>
      <c r="G56" s="37">
        <v>75</v>
      </c>
      <c r="H56" s="37">
        <v>100</v>
      </c>
      <c r="I56" s="37">
        <v>25</v>
      </c>
    </row>
    <row r="57" spans="2:9" x14ac:dyDescent="0.25">
      <c r="B57" s="36" t="s">
        <v>118</v>
      </c>
      <c r="C57" s="36"/>
      <c r="D57" s="36" t="s">
        <v>94</v>
      </c>
      <c r="E57" s="37">
        <v>10</v>
      </c>
      <c r="F57" s="37">
        <v>45</v>
      </c>
      <c r="G57" s="37">
        <v>20</v>
      </c>
      <c r="H57" s="37">
        <v>90</v>
      </c>
      <c r="I57" s="37">
        <v>70</v>
      </c>
    </row>
    <row r="58" spans="2:9" x14ac:dyDescent="0.25">
      <c r="B58" s="36" t="s">
        <v>119</v>
      </c>
      <c r="C58" s="36"/>
      <c r="D58" s="36" t="s">
        <v>97</v>
      </c>
      <c r="E58" s="37">
        <v>38</v>
      </c>
      <c r="F58" s="37">
        <v>45</v>
      </c>
      <c r="G58" s="37">
        <v>75</v>
      </c>
      <c r="H58" s="37">
        <v>90</v>
      </c>
      <c r="I58" s="37">
        <v>15</v>
      </c>
    </row>
    <row r="59" spans="2:9" x14ac:dyDescent="0.25">
      <c r="B59" s="36" t="s">
        <v>120</v>
      </c>
      <c r="C59" s="36"/>
      <c r="D59" s="36" t="s">
        <v>95</v>
      </c>
      <c r="E59" s="37">
        <v>0</v>
      </c>
      <c r="F59" s="37">
        <v>20</v>
      </c>
      <c r="G59" s="37">
        <v>0</v>
      </c>
      <c r="H59" s="37">
        <v>20</v>
      </c>
      <c r="I59" s="37">
        <v>20</v>
      </c>
    </row>
    <row r="60" spans="2:9" x14ac:dyDescent="0.25">
      <c r="B60" s="36" t="s">
        <v>121</v>
      </c>
      <c r="C60" s="36"/>
      <c r="D60" s="36" t="s">
        <v>98</v>
      </c>
      <c r="E60" s="37">
        <v>0</v>
      </c>
      <c r="F60" s="37">
        <v>20</v>
      </c>
      <c r="G60" s="37">
        <v>0</v>
      </c>
      <c r="H60" s="37">
        <v>20</v>
      </c>
      <c r="I60" s="37">
        <v>20</v>
      </c>
    </row>
    <row r="61" spans="2:9" x14ac:dyDescent="0.25">
      <c r="B61" s="36" t="s">
        <v>122</v>
      </c>
      <c r="C61" s="36"/>
      <c r="D61" s="36" t="s">
        <v>96</v>
      </c>
      <c r="E61" s="37">
        <v>0</v>
      </c>
      <c r="F61" s="37">
        <v>18</v>
      </c>
      <c r="G61" s="37">
        <v>0</v>
      </c>
      <c r="H61" s="37">
        <v>90</v>
      </c>
      <c r="I61" s="37">
        <v>90</v>
      </c>
    </row>
    <row r="62" spans="2:9" x14ac:dyDescent="0.25">
      <c r="B62" s="36" t="s">
        <v>123</v>
      </c>
      <c r="C62" s="36"/>
      <c r="D62" s="36" t="s">
        <v>94</v>
      </c>
      <c r="E62" s="37">
        <v>16</v>
      </c>
      <c r="F62" s="37">
        <v>18</v>
      </c>
      <c r="G62" s="37">
        <v>90</v>
      </c>
      <c r="H62" s="37">
        <v>100</v>
      </c>
      <c r="I62" s="37">
        <v>10</v>
      </c>
    </row>
    <row r="63" spans="2:9" x14ac:dyDescent="0.25">
      <c r="B63" s="36" t="s">
        <v>124</v>
      </c>
      <c r="C63" s="36"/>
      <c r="D63" s="36" t="s">
        <v>97</v>
      </c>
      <c r="E63" s="37">
        <v>0</v>
      </c>
      <c r="F63" s="37">
        <v>12</v>
      </c>
      <c r="G63" s="37">
        <v>0</v>
      </c>
      <c r="H63" s="37">
        <v>20</v>
      </c>
      <c r="I63" s="37">
        <v>20</v>
      </c>
    </row>
    <row r="64" spans="2:9" x14ac:dyDescent="0.25">
      <c r="B64" s="36" t="s">
        <v>125</v>
      </c>
      <c r="C64" s="36"/>
      <c r="D64" s="36" t="s">
        <v>95</v>
      </c>
      <c r="E64" s="37">
        <v>0</v>
      </c>
      <c r="F64" s="37">
        <v>10</v>
      </c>
      <c r="G64" s="37">
        <v>0</v>
      </c>
      <c r="H64" s="37">
        <v>20</v>
      </c>
      <c r="I64" s="37">
        <v>20</v>
      </c>
    </row>
    <row r="65" spans="2:9" x14ac:dyDescent="0.25">
      <c r="B65" s="36" t="s">
        <v>126</v>
      </c>
      <c r="C65" s="36"/>
      <c r="D65" s="36" t="s">
        <v>98</v>
      </c>
      <c r="E65" s="37">
        <v>0</v>
      </c>
      <c r="F65" s="37">
        <v>10</v>
      </c>
      <c r="G65" s="37">
        <v>0</v>
      </c>
      <c r="H65" s="37">
        <v>20</v>
      </c>
      <c r="I65" s="37">
        <v>20</v>
      </c>
    </row>
    <row r="66" spans="2:9" x14ac:dyDescent="0.25">
      <c r="B66" s="10" t="s">
        <v>127</v>
      </c>
      <c r="C66" s="10"/>
      <c r="D66" s="10" t="s">
        <v>96</v>
      </c>
      <c r="E66" s="25">
        <v>0</v>
      </c>
      <c r="F66" s="25">
        <v>10</v>
      </c>
      <c r="G66" s="25">
        <v>0</v>
      </c>
      <c r="H66" s="25">
        <v>50</v>
      </c>
      <c r="I66" s="25">
        <v>50</v>
      </c>
    </row>
  </sheetData>
  <mergeCells count="1">
    <mergeCell ref="B2:O2"/>
  </mergeCells>
  <pageMargins left="0.7" right="0.7" top="0.75" bottom="0.75" header="0.3" footer="0.3"/>
  <ignoredErrors>
    <ignoredError sqref="C23:O23 C34:O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Executive Summary</vt:lpstr>
      <vt:lpstr>Deal Pipeline</vt:lpstr>
      <vt:lpstr>Portfolio Metrics</vt:lpstr>
      <vt:lpstr>Market Benchmark</vt:lpstr>
      <vt:lpstr>Investor 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Raagaard</dc:creator>
  <cp:lastModifiedBy>Dennis Uhrskov Raagaard</cp:lastModifiedBy>
  <dcterms:created xsi:type="dcterms:W3CDTF">2025-01-24T08:58:33Z</dcterms:created>
  <dcterms:modified xsi:type="dcterms:W3CDTF">2025-01-31T15:20:01Z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92c15a-43d0-45bf-bc6e-e51cf85b1ef6_Enabled">
    <vt:lpwstr>true</vt:lpwstr>
  </property>
  <property fmtid="{D5CDD505-2E9C-101B-9397-08002B2CF9AE}" pid="3" name="MSIP_Label_b192c15a-43d0-45bf-bc6e-e51cf85b1ef6_SetDate">
    <vt:lpwstr>2025-01-31T15:19:58Z</vt:lpwstr>
  </property>
  <property fmtid="{D5CDD505-2E9C-101B-9397-08002B2CF9AE}" pid="4" name="MSIP_Label_b192c15a-43d0-45bf-bc6e-e51cf85b1ef6_Method">
    <vt:lpwstr>Standard</vt:lpwstr>
  </property>
  <property fmtid="{D5CDD505-2E9C-101B-9397-08002B2CF9AE}" pid="5" name="MSIP_Label_b192c15a-43d0-45bf-bc6e-e51cf85b1ef6_Name">
    <vt:lpwstr>defa4170-0d19-0005-0004-bc88714345d2</vt:lpwstr>
  </property>
  <property fmtid="{D5CDD505-2E9C-101B-9397-08002B2CF9AE}" pid="6" name="MSIP_Label_b192c15a-43d0-45bf-bc6e-e51cf85b1ef6_SiteId">
    <vt:lpwstr>62c5eb46-d129-44dd-91fd-47d9e6a17d69</vt:lpwstr>
  </property>
  <property fmtid="{D5CDD505-2E9C-101B-9397-08002B2CF9AE}" pid="7" name="MSIP_Label_b192c15a-43d0-45bf-bc6e-e51cf85b1ef6_ActionId">
    <vt:lpwstr>cafa3510-a9ea-478d-a4b7-386fdc9de296</vt:lpwstr>
  </property>
  <property fmtid="{D5CDD505-2E9C-101B-9397-08002B2CF9AE}" pid="8" name="MSIP_Label_b192c15a-43d0-45bf-bc6e-e51cf85b1ef6_ContentBits">
    <vt:lpwstr>0</vt:lpwstr>
  </property>
</Properties>
</file>