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\Lumo_reports\reports\cip_management_report\"/>
    </mc:Choice>
  </mc:AlternateContent>
  <xr:revisionPtr revIDLastSave="0" documentId="13_ncr:1_{11FF3423-C266-42D9-ADBB-5DF7B81E7905}" xr6:coauthVersionLast="47" xr6:coauthVersionMax="47" xr10:uidLastSave="{00000000-0000-0000-0000-000000000000}"/>
  <bookViews>
    <workbookView xWindow="31815" yWindow="0" windowWidth="28470" windowHeight="20985" xr2:uid="{ECE2B712-0DE4-41CA-92B5-F54CE8EA74E4}"/>
  </bookViews>
  <sheets>
    <sheet name="Executive Summary" sheetId="1" r:id="rId1"/>
    <sheet name="Deal Pipeline" sheetId="2" r:id="rId2"/>
    <sheet name="Portfolio Metrics" sheetId="3" r:id="rId3"/>
    <sheet name="ESG" sheetId="6" r:id="rId4"/>
    <sheet name="WACI" sheetId="7" r:id="rId5"/>
    <sheet name="Investor Pipeline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5" l="1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C23" i="5"/>
  <c r="C40" i="5" s="1"/>
  <c r="D23" i="5"/>
  <c r="E23" i="5"/>
  <c r="F23" i="5"/>
  <c r="D40" i="5" s="1"/>
  <c r="C41" i="5" s="1"/>
  <c r="G23" i="5"/>
  <c r="H23" i="5"/>
  <c r="I23" i="5"/>
  <c r="D41" i="5" s="1"/>
  <c r="C42" i="5" s="1"/>
  <c r="J23" i="5"/>
  <c r="K23" i="5"/>
  <c r="L23" i="5"/>
  <c r="D42" i="5" s="1"/>
  <c r="C43" i="5" s="1"/>
  <c r="M23" i="5"/>
  <c r="N23" i="5"/>
  <c r="O23" i="5"/>
  <c r="D43" i="5" s="1"/>
  <c r="H43" i="5" s="1"/>
  <c r="K10" i="3"/>
  <c r="K11" i="3"/>
  <c r="K31" i="3" s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31" i="3" s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31" i="3"/>
  <c r="I31" i="3"/>
  <c r="L31" i="3"/>
  <c r="M31" i="3"/>
  <c r="N31" i="3"/>
  <c r="O31" i="3"/>
  <c r="P31" i="3"/>
  <c r="E31" i="3"/>
  <c r="F31" i="3"/>
  <c r="G31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10" i="3"/>
  <c r="L5" i="2"/>
  <c r="J5" i="2"/>
  <c r="H5" i="2"/>
  <c r="F5" i="2"/>
  <c r="D5" i="2"/>
  <c r="B5" i="2"/>
  <c r="H40" i="5" l="1"/>
  <c r="H42" i="5"/>
  <c r="H41" i="5"/>
</calcChain>
</file>

<file path=xl/sharedStrings.xml><?xml version="1.0" encoding="utf-8"?>
<sst xmlns="http://schemas.openxmlformats.org/spreadsheetml/2006/main" count="455" uniqueCount="206">
  <si>
    <t>Deal Pipeline</t>
  </si>
  <si>
    <t>Identified Opportunity</t>
  </si>
  <si>
    <t>Screening</t>
  </si>
  <si>
    <t>1st Check</t>
  </si>
  <si>
    <t>Security Selection</t>
  </si>
  <si>
    <t>Approved</t>
  </si>
  <si>
    <t>Allocation</t>
  </si>
  <si>
    <t>Opportunity</t>
  </si>
  <si>
    <t>Amount</t>
  </si>
  <si>
    <t>Stage</t>
  </si>
  <si>
    <t>Project</t>
  </si>
  <si>
    <t>Aurora Wind Farm</t>
  </si>
  <si>
    <t>Horizon Solar Park</t>
  </si>
  <si>
    <t>Green Peak Hydro Project</t>
  </si>
  <si>
    <t>Zenith Energy Hub</t>
  </si>
  <si>
    <t>Evergreen Solar Array</t>
  </si>
  <si>
    <t>Pacific Breeze Wind Project</t>
  </si>
  <si>
    <t>Nova Terra Solar Plant</t>
  </si>
  <si>
    <t>Skyline Renewables Project</t>
  </si>
  <si>
    <t>Serenity Wind Ridge</t>
  </si>
  <si>
    <t>Blue Horizon Solar Fields</t>
  </si>
  <si>
    <t>Alpine Hydro Power Station</t>
  </si>
  <si>
    <t>Sunspire Energy Farm</t>
  </si>
  <si>
    <t>Northern Lights Wind Project</t>
  </si>
  <si>
    <t>Clearwater Solar Farm</t>
  </si>
  <si>
    <t>TerraVantage Renewables</t>
  </si>
  <si>
    <t>Golden Valley Energy Cluster</t>
  </si>
  <si>
    <t>Velocity Wind Turbine Field</t>
  </si>
  <si>
    <t>Radiant Earth Solar Plant</t>
  </si>
  <si>
    <t>Whispering Winds Project</t>
  </si>
  <si>
    <t>Solstice Solar Array</t>
  </si>
  <si>
    <t>AquaFlow Hydro Development</t>
  </si>
  <si>
    <t>Vista Verde Energy Park</t>
  </si>
  <si>
    <t>Pinnacle Wind Power</t>
  </si>
  <si>
    <t>Luminous Solar Solutions</t>
  </si>
  <si>
    <t>Cascade Renewables Hub</t>
  </si>
  <si>
    <t>Emerald Sky Wind Field</t>
  </si>
  <si>
    <t>Polaris Solar Station</t>
  </si>
  <si>
    <t>Harvest Breeze Energy Farm</t>
  </si>
  <si>
    <t>Sapphire Solar Cluster</t>
  </si>
  <si>
    <t>Titan Renewables Project</t>
  </si>
  <si>
    <t>SolarCrest Energy Farm</t>
  </si>
  <si>
    <t>ClearPath Wind Ridge</t>
  </si>
  <si>
    <t>Sunrise Hydro Systems</t>
  </si>
  <si>
    <t>Infinity Solar Park</t>
  </si>
  <si>
    <t>Windhaven Power Field</t>
  </si>
  <si>
    <t>Helios Solar Network</t>
  </si>
  <si>
    <t>GreenWave Hydro Plant</t>
  </si>
  <si>
    <t>Terra Nova Wind Fields</t>
  </si>
  <si>
    <t>Stellar Horizon Energy Hub</t>
  </si>
  <si>
    <t>Summit Renewables Initiative</t>
  </si>
  <si>
    <t>Copenhagen Infrastructure V</t>
  </si>
  <si>
    <t>First close size</t>
  </si>
  <si>
    <t>Target size</t>
  </si>
  <si>
    <t>Analyst</t>
  </si>
  <si>
    <t>Funding Date</t>
  </si>
  <si>
    <t>YTD Revenue Actual</t>
  </si>
  <si>
    <t>YTD Revenue Budget</t>
  </si>
  <si>
    <t>YTD Revenue Last Year</t>
  </si>
  <si>
    <t>YTD EBITDA Actual</t>
  </si>
  <si>
    <t>YTD EBITDA Budget</t>
  </si>
  <si>
    <t>YTD EBITDA Last Year</t>
  </si>
  <si>
    <t>YTD FCF Actual</t>
  </si>
  <si>
    <t>YTD FCF Budget</t>
  </si>
  <si>
    <t>YTD FCF Last Year</t>
  </si>
  <si>
    <t>Avery Collins</t>
  </si>
  <si>
    <t>Jordan Patel</t>
  </si>
  <si>
    <t>Morgan Lee</t>
  </si>
  <si>
    <t>Taylor Bennett</t>
  </si>
  <si>
    <t>Casey Nguyen</t>
  </si>
  <si>
    <t>Riley Thompson</t>
  </si>
  <si>
    <t>Quinn Carter</t>
  </si>
  <si>
    <t>Target Size Weight</t>
  </si>
  <si>
    <t>First Close Weight</t>
  </si>
  <si>
    <t>Market Value</t>
  </si>
  <si>
    <t>Total</t>
  </si>
  <si>
    <t>* Metric totals are weighted averages using first close weights</t>
  </si>
  <si>
    <t>Portfolio Metrics</t>
  </si>
  <si>
    <t>Quarterly Development of PwP</t>
  </si>
  <si>
    <t>QuarterYear</t>
  </si>
  <si>
    <t>Start Pipeline</t>
  </si>
  <si>
    <t>End Pipeline</t>
  </si>
  <si>
    <t>New</t>
  </si>
  <si>
    <t>Won</t>
  </si>
  <si>
    <t>Lost</t>
  </si>
  <si>
    <t>Change</t>
  </si>
  <si>
    <t>2024Q1</t>
  </si>
  <si>
    <t>2024Q2</t>
  </si>
  <si>
    <t>2024Q3</t>
  </si>
  <si>
    <t>2024Q4</t>
  </si>
  <si>
    <t>Investor Pipeline</t>
  </si>
  <si>
    <t>Current Pipeline</t>
  </si>
  <si>
    <t>Region / Probability</t>
  </si>
  <si>
    <t>Asia</t>
  </si>
  <si>
    <t>United Kingdom</t>
  </si>
  <si>
    <t>United States</t>
  </si>
  <si>
    <t>Europe</t>
  </si>
  <si>
    <t>Australia</t>
  </si>
  <si>
    <t>Probability Weighted Pipeline</t>
  </si>
  <si>
    <t>Probability Weighted Pipeline - 75% &amp; 90%</t>
  </si>
  <si>
    <t>Change in Key Pipeline - Last 60 Days</t>
  </si>
  <si>
    <t>Account Name</t>
  </si>
  <si>
    <t>From Exp AuM mEUR</t>
  </si>
  <si>
    <t>To Exp AuM mEUR</t>
  </si>
  <si>
    <t>From Probability %</t>
  </si>
  <si>
    <t>To Probability %</t>
  </si>
  <si>
    <t>Probability Change %</t>
  </si>
  <si>
    <t>Region</t>
  </si>
  <si>
    <t>Green Horizon Ventures</t>
  </si>
  <si>
    <t>BlueSky Renewables</t>
  </si>
  <si>
    <t>Everpower Investments</t>
  </si>
  <si>
    <t>Summit Energy Partners</t>
  </si>
  <si>
    <t>ClearPath Capital</t>
  </si>
  <si>
    <t>Radiant Energy Group</t>
  </si>
  <si>
    <t>EcoWave Infrastructure</t>
  </si>
  <si>
    <t>TerraNova Energy Fund</t>
  </si>
  <si>
    <t>BrightFuture Renewables</t>
  </si>
  <si>
    <t>Solaris Capital Management</t>
  </si>
  <si>
    <t>NextGen Wind Partners</t>
  </si>
  <si>
    <t>Lighthouse Energy Holdings</t>
  </si>
  <si>
    <t>Momentum Clean Energy</t>
  </si>
  <si>
    <t>Helios Power Group</t>
  </si>
  <si>
    <t>AquaTerra Investments</t>
  </si>
  <si>
    <t>Elevate Green Capital</t>
  </si>
  <si>
    <t>PureVista Energy Fund</t>
  </si>
  <si>
    <t>Pinnacle Renewable Partners</t>
  </si>
  <si>
    <t>Aurora Infrastructure Group</t>
  </si>
  <si>
    <t>* Won is negative as leaves the pipeline once won</t>
  </si>
  <si>
    <t>ESG Scoring Guidance</t>
  </si>
  <si>
    <t>Utility</t>
  </si>
  <si>
    <t>Transportation</t>
  </si>
  <si>
    <t>Telecommunications</t>
  </si>
  <si>
    <t>Technology &amp; Electronics</t>
  </si>
  <si>
    <t>Services</t>
  </si>
  <si>
    <t>Retail</t>
  </si>
  <si>
    <t>Real Estate</t>
  </si>
  <si>
    <t>Media</t>
  </si>
  <si>
    <t>Leisure</t>
  </si>
  <si>
    <t>Insurance</t>
  </si>
  <si>
    <t>Healthcare</t>
  </si>
  <si>
    <t>Financial Services</t>
  </si>
  <si>
    <t>Consumer Goods</t>
  </si>
  <si>
    <t>Capital Goods</t>
  </si>
  <si>
    <t>Basic Industry</t>
  </si>
  <si>
    <t>Banks</t>
  </si>
  <si>
    <t>Automotive</t>
  </si>
  <si>
    <t>Governance</t>
  </si>
  <si>
    <t>Social</t>
  </si>
  <si>
    <t>Environmental</t>
  </si>
  <si>
    <t>Industry</t>
  </si>
  <si>
    <t>Portfolio</t>
  </si>
  <si>
    <t>ESG Score</t>
  </si>
  <si>
    <t>Energy</t>
  </si>
  <si>
    <t>Index</t>
  </si>
  <si>
    <t>Asset Repack</t>
  </si>
  <si>
    <t>Benchmark</t>
  </si>
  <si>
    <t>Industry WACI Contribution</t>
  </si>
  <si>
    <t>Industry Carbon Intensity</t>
  </si>
  <si>
    <t>Bond</t>
  </si>
  <si>
    <t>Italy</t>
  </si>
  <si>
    <t>BIP</t>
  </si>
  <si>
    <t>Polynt</t>
  </si>
  <si>
    <t>Germany</t>
  </si>
  <si>
    <t>Pfleiderer</t>
  </si>
  <si>
    <t>ABS</t>
  </si>
  <si>
    <t>Ireland</t>
  </si>
  <si>
    <t>Oaktree</t>
  </si>
  <si>
    <t>Guala Closures</t>
  </si>
  <si>
    <t>Ardagh</t>
  </si>
  <si>
    <t>France</t>
  </si>
  <si>
    <t>Roquette Freres</t>
  </si>
  <si>
    <t>Multiple</t>
  </si>
  <si>
    <t>Finland</t>
  </si>
  <si>
    <t>Ahlstrom</t>
  </si>
  <si>
    <t>CDS</t>
  </si>
  <si>
    <t>European Union</t>
  </si>
  <si>
    <t>XOVER</t>
  </si>
  <si>
    <t>IBOXX</t>
  </si>
  <si>
    <t>WACI Contribution</t>
  </si>
  <si>
    <t>Carbon Intensity</t>
  </si>
  <si>
    <t>Portfolio Weight</t>
  </si>
  <si>
    <t>Asset Type</t>
  </si>
  <si>
    <t>Country</t>
  </si>
  <si>
    <t>Issuer</t>
  </si>
  <si>
    <t>Issuer - Top 10 WACI Contributions</t>
  </si>
  <si>
    <t>TeamSystem</t>
  </si>
  <si>
    <t>Biogroup</t>
  </si>
  <si>
    <t>Sweden</t>
  </si>
  <si>
    <t>Verisure</t>
  </si>
  <si>
    <t>Equity</t>
  </si>
  <si>
    <t>Nuveen CEF</t>
  </si>
  <si>
    <t>Douglas</t>
  </si>
  <si>
    <t>Sound Point</t>
  </si>
  <si>
    <t>Virgin Media O2</t>
  </si>
  <si>
    <t>Issuer - Top 10 Portfolio Weight</t>
  </si>
  <si>
    <t>Historical</t>
  </si>
  <si>
    <t>WACI Limit</t>
  </si>
  <si>
    <t>WACI Performance</t>
  </si>
  <si>
    <t>Benchmark WACI</t>
  </si>
  <si>
    <t>Portfolio WACI</t>
  </si>
  <si>
    <t>Strategy</t>
  </si>
  <si>
    <t>ESG Benchmark</t>
  </si>
  <si>
    <t>WACI Breakdown</t>
  </si>
  <si>
    <t>Default</t>
  </si>
  <si>
    <t>Flagship</t>
  </si>
  <si>
    <t>ESG Portfolio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</si>
</sst>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€-2]\ * #,##0&quot;m&quot;_-;\-[$€-2]\ * #,##0&quot;m&quot;_-;_-[$€-2]\ * &quot;-&quot;_-;_-@_-"/>
    <numFmt numFmtId="165" formatCode="0.0%"/>
    <numFmt numFmtId="166" formatCode="_-* #,##0_-;\-* #,##0_-;_-* &quot;-&quot;??_-;_-@_-"/>
    <numFmt numFmtId="167" formatCode="0.00%;\-0.00%;\-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9"/>
      <color rgb="FF423D36"/>
      <name val="Roboto"/>
      <family val="2"/>
    </font>
    <font>
      <b/>
      <sz val="9"/>
      <color rgb="FF423D36"/>
      <name val="Roboto"/>
      <family val="2"/>
    </font>
    <font>
      <i/>
      <sz val="9"/>
      <color rgb="FF423D36"/>
      <name val="Roboto"/>
      <family val="2"/>
    </font>
    <font>
      <b/>
      <sz val="12"/>
      <color rgb="FF423D36"/>
      <name val="Roboto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theme="3" tint="0.89999084444715716"/>
      </top>
      <bottom style="thin">
        <color auto="1"/>
      </bottom>
      <diagonal/>
    </border>
    <border>
      <left/>
      <right/>
      <top/>
      <bottom style="thin">
        <color theme="3" tint="0.89999084444715716"/>
      </bottom>
      <diagonal/>
    </border>
    <border>
      <left/>
      <right/>
      <top style="thin">
        <color indexed="64"/>
      </top>
      <bottom style="thin">
        <color theme="3" tint="0.89999084444715716"/>
      </bottom>
      <diagonal/>
    </border>
    <border>
      <left/>
      <right/>
      <top style="thin">
        <color theme="3" tint="0.89999084444715716"/>
      </top>
      <bottom style="thin">
        <color theme="3" tint="0.89999084444715716"/>
      </bottom>
      <diagonal/>
    </border>
    <border>
      <left/>
      <right/>
      <top style="thin">
        <color indexed="64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E3DFD7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80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0" applyNumberFormat="1"/>
    <xf numFmtId="1" fontId="5" fillId="0" borderId="1" xfId="1" applyNumberFormat="1" applyFont="1" applyBorder="1" applyAlignment="1">
      <alignment horizontal="center"/>
    </xf>
    <xf numFmtId="1" fontId="5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7" fontId="0" fillId="0" borderId="1" xfId="0" applyNumberFormat="1" applyBorder="1" applyAlignment="1">
      <alignment horizontal="center"/>
    </xf>
    <xf numFmtId="164" fontId="0" fillId="0" borderId="1" xfId="0" applyNumberFormat="1" applyBorder="1"/>
    <xf numFmtId="10" fontId="0" fillId="0" borderId="1" xfId="2" applyNumberFormat="1" applyFont="1" applyBorder="1"/>
    <xf numFmtId="0" fontId="2" fillId="0" borderId="2" xfId="0" applyFont="1" applyBorder="1"/>
    <xf numFmtId="164" fontId="2" fillId="0" borderId="2" xfId="0" applyNumberFormat="1" applyFont="1" applyBorder="1"/>
    <xf numFmtId="165" fontId="2" fillId="0" borderId="2" xfId="2" applyNumberFormat="1" applyFont="1" applyBorder="1"/>
    <xf numFmtId="0" fontId="7" fillId="0" borderId="0" xfId="0" quotePrefix="1" applyFont="1"/>
    <xf numFmtId="1" fontId="2" fillId="0" borderId="2" xfId="0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166" fontId="0" fillId="2" borderId="0" xfId="1" applyNumberFormat="1" applyFont="1" applyFill="1"/>
    <xf numFmtId="166" fontId="2" fillId="2" borderId="2" xfId="1" applyNumberFormat="1" applyFont="1" applyFill="1" applyBorder="1"/>
    <xf numFmtId="1" fontId="2" fillId="2" borderId="2" xfId="0" applyNumberFormat="1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64" fontId="0" fillId="0" borderId="5" xfId="0" applyNumberFormat="1" applyBorder="1"/>
    <xf numFmtId="10" fontId="0" fillId="0" borderId="5" xfId="2" applyNumberFormat="1" applyFont="1" applyBorder="1"/>
    <xf numFmtId="166" fontId="0" fillId="2" borderId="5" xfId="1" applyNumberFormat="1" applyFont="1" applyFill="1" applyBorder="1"/>
    <xf numFmtId="0" fontId="8" fillId="0" borderId="0" xfId="0" quotePrefix="1" applyFont="1"/>
    <xf numFmtId="0" fontId="4" fillId="0" borderId="1" xfId="0" applyFont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2" fillId="0" borderId="3" xfId="0" applyNumberFormat="1" applyFont="1" applyBorder="1"/>
    <xf numFmtId="164" fontId="0" fillId="0" borderId="8" xfId="0" applyNumberFormat="1" applyBorder="1"/>
    <xf numFmtId="164" fontId="0" fillId="0" borderId="9" xfId="0" applyNumberFormat="1" applyBorder="1"/>
    <xf numFmtId="0" fontId="6" fillId="0" borderId="1" xfId="0" applyFont="1" applyBorder="1" applyAlignment="1">
      <alignment horizontal="center"/>
    </xf>
    <xf numFmtId="0" fontId="9" fillId="3" borderId="0" xfId="3" applyFill="1"/>
    <xf numFmtId="0" fontId="10" fillId="3" borderId="1" xfId="3" applyFont="1" applyFill="1" applyBorder="1" applyAlignment="1">
      <alignment horizontal="left"/>
    </xf>
    <xf numFmtId="0" fontId="10" fillId="3" borderId="1" xfId="3" applyFont="1" applyFill="1" applyBorder="1" applyAlignment="1">
      <alignment horizontal="right"/>
    </xf>
    <xf numFmtId="0" fontId="9" fillId="3" borderId="12" xfId="3" applyFill="1" applyBorder="1"/>
    <xf numFmtId="2" fontId="9" fillId="3" borderId="12" xfId="3" applyNumberFormat="1" applyFill="1" applyBorder="1"/>
    <xf numFmtId="0" fontId="9" fillId="3" borderId="11" xfId="3" applyFill="1" applyBorder="1"/>
    <xf numFmtId="0" fontId="10" fillId="3" borderId="10" xfId="3" applyFont="1" applyFill="1" applyBorder="1"/>
    <xf numFmtId="0" fontId="12" fillId="3" borderId="0" xfId="3" applyFont="1" applyFill="1"/>
    <xf numFmtId="3" fontId="9" fillId="3" borderId="12" xfId="3" applyNumberFormat="1" applyFill="1" applyBorder="1"/>
    <xf numFmtId="167" fontId="9" fillId="3" borderId="12" xfId="3" applyNumberFormat="1" applyFill="1" applyBorder="1"/>
    <xf numFmtId="0" fontId="11" fillId="3" borderId="11" xfId="3" applyFont="1" applyFill="1" applyBorder="1"/>
    <xf numFmtId="43" fontId="0" fillId="0" borderId="1" xfId="1" applyFont="1" applyBorder="1"/>
    <xf numFmtId="0" fontId="6" fillId="0" borderId="0" xfId="0" applyFont="1"/>
    <xf numFmtId="164" fontId="0" fillId="0" borderId="7" xfId="0" applyNumberFormat="1" applyBorder="1"/>
    <xf numFmtId="164" fontId="0" fillId="0" borderId="6" xfId="0" applyNumberFormat="1" applyBorder="1"/>
    <xf numFmtId="43" fontId="0" fillId="0" borderId="5" xfId="1" applyFont="1" applyBorder="1"/>
    <xf numFmtId="43" fontId="0" fillId="0" borderId="6" xfId="1" applyFont="1" applyBorder="1"/>
    <xf numFmtId="0" fontId="9" fillId="3" borderId="5" xfId="3" applyFill="1" applyBorder="1"/>
    <xf numFmtId="2" fontId="9" fillId="3" borderId="5" xfId="3" applyNumberFormat="1" applyFill="1" applyBorder="1"/>
    <xf numFmtId="0" fontId="9" fillId="3" borderId="1" xfId="3" applyFill="1" applyBorder="1"/>
    <xf numFmtId="167" fontId="9" fillId="3" borderId="1" xfId="3" applyNumberFormat="1" applyFill="1" applyBorder="1"/>
    <xf numFmtId="2" fontId="9" fillId="3" borderId="1" xfId="3" applyNumberFormat="1" applyFill="1" applyBorder="1"/>
    <xf numFmtId="167" fontId="9" fillId="3" borderId="5" xfId="3" applyNumberFormat="1" applyFill="1" applyBorder="1"/>
  </cellXfs>
  <cellStyles count="4">
    <cellStyle name="Comma" xfId="1" builtinId="3"/>
    <cellStyle name="Normal" xfId="0" builtinId="0"/>
    <cellStyle name="Normal 2" xfId="3" xr:uid="{244018E5-F768-4A72-999F-2079070BD96B}"/>
    <cellStyle name="Percent" xfId="2" builtinId="5"/>
  </cellStyles>
  <dxfs count="6"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Identified Opportunity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 Pipeline'!$T$6:$T$8</c:f>
              <c:strCache>
                <c:ptCount val="3"/>
                <c:pt idx="0">
                  <c:v>Aurora Wind Farm</c:v>
                </c:pt>
                <c:pt idx="1">
                  <c:v>Horizon Solar Park</c:v>
                </c:pt>
                <c:pt idx="2">
                  <c:v>Green Peak Hydro Project</c:v>
                </c:pt>
              </c:strCache>
            </c:strRef>
          </c:cat>
          <c:val>
            <c:numRef>
              <c:f>'Deal Pipeline'!$U$6:$U$8</c:f>
              <c:numCache>
                <c:formatCode>_-[$€-2]\ * #,##0"m"_-;\-[$€-2]\ * #,##0"m"_-;_-[$€-2]\ * "-"_-;_-@_-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D-4664-A948-A266DBA232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'Deal Pipeline'!$T$6:$T$8</c:f>
              <c:strCache>
                <c:ptCount val="3"/>
                <c:pt idx="0">
                  <c:v>Aurora Wind Farm</c:v>
                </c:pt>
                <c:pt idx="1">
                  <c:v>Horizon Solar Park</c:v>
                </c:pt>
                <c:pt idx="2">
                  <c:v>Green Peak Hydro Project</c:v>
                </c:pt>
              </c:strCache>
            </c:strRef>
          </c:cat>
          <c:val>
            <c:numRef>
              <c:f>'Deal Pipeline'!$V$6:$V$8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D-4664-A948-A266DBA232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9343311"/>
        <c:axId val="1149342351"/>
      </c:barChart>
      <c:catAx>
        <c:axId val="114934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42351"/>
        <c:crosses val="autoZero"/>
        <c:auto val="1"/>
        <c:lblAlgn val="ctr"/>
        <c:lblOffset val="100"/>
        <c:noMultiLvlLbl val="0"/>
      </c:catAx>
      <c:valAx>
        <c:axId val="1149342351"/>
        <c:scaling>
          <c:orientation val="minMax"/>
        </c:scaling>
        <c:delete val="1"/>
        <c:axPos val="b"/>
        <c:numFmt formatCode="_-[$€-2]\ * #,##0&quot;m&quot;_-;\-[$€-2]\ * #,##0&quot;m&quot;_-;_-[$€-2]\ * &quot;-&quot;_-;_-@_-" sourceLinked="1"/>
        <c:majorTickMark val="none"/>
        <c:minorTickMark val="none"/>
        <c:tickLblPos val="nextTo"/>
        <c:crossAx val="114934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423D36"/>
                </a:solidFill>
                <a:latin typeface="Roboto"/>
                <a:ea typeface="+mn-ea"/>
                <a:cs typeface="+mn-cs"/>
              </a:defRPr>
            </a:pPr>
            <a:r>
              <a:rPr lang="en-US" sz="1100" b="1" baseline="0">
                <a:solidFill>
                  <a:srgbClr val="423D36"/>
                </a:solidFill>
                <a:latin typeface="Roboto"/>
              </a:rPr>
              <a:t>Industry WACI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rgbClr val="423D36"/>
              </a:solidFill>
              <a:latin typeface="Roboto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2"/>
          <c:y val="0.1"/>
          <c:w val="0.8"/>
          <c:h val="0.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WACI!$C$85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WACI!$B$86:$B$105</c:f>
              <c:strCache>
                <c:ptCount val="20"/>
                <c:pt idx="0">
                  <c:v>Asset Repack</c:v>
                </c:pt>
                <c:pt idx="1">
                  <c:v>Index</c:v>
                </c:pt>
                <c:pt idx="2">
                  <c:v>Basic Industry</c:v>
                </c:pt>
                <c:pt idx="3">
                  <c:v>Services</c:v>
                </c:pt>
                <c:pt idx="4">
                  <c:v>Capital Goods</c:v>
                </c:pt>
                <c:pt idx="5">
                  <c:v>Consumer Goods</c:v>
                </c:pt>
                <c:pt idx="6">
                  <c:v>Real Estate</c:v>
                </c:pt>
                <c:pt idx="7">
                  <c:v>Retail</c:v>
                </c:pt>
                <c:pt idx="8">
                  <c:v>Utility</c:v>
                </c:pt>
                <c:pt idx="9">
                  <c:v>Automotive</c:v>
                </c:pt>
                <c:pt idx="10">
                  <c:v>Healthcare</c:v>
                </c:pt>
                <c:pt idx="11">
                  <c:v>Media</c:v>
                </c:pt>
                <c:pt idx="12">
                  <c:v>Telecommunications</c:v>
                </c:pt>
                <c:pt idx="13">
                  <c:v>Transportation</c:v>
                </c:pt>
                <c:pt idx="14">
                  <c:v>Leisure</c:v>
                </c:pt>
                <c:pt idx="15">
                  <c:v>Banks</c:v>
                </c:pt>
                <c:pt idx="16">
                  <c:v>Technology &amp; Electronics</c:v>
                </c:pt>
                <c:pt idx="17">
                  <c:v>Financial Services</c:v>
                </c:pt>
                <c:pt idx="18">
                  <c:v>Insurance</c:v>
                </c:pt>
                <c:pt idx="19">
                  <c:v>Energy</c:v>
                </c:pt>
              </c:strCache>
            </c:strRef>
          </c:cat>
          <c:val>
            <c:numRef>
              <c:f>WACI!$C$86:$C$105</c:f>
              <c:numCache>
                <c:formatCode>0.00</c:formatCode>
                <c:ptCount val="20"/>
                <c:pt idx="0">
                  <c:v>7.2817758815748359</c:v>
                </c:pt>
                <c:pt idx="1">
                  <c:v>5.9326284805596607</c:v>
                </c:pt>
                <c:pt idx="2">
                  <c:v>5.8809964593561919</c:v>
                </c:pt>
                <c:pt idx="3">
                  <c:v>5.4253609689280307</c:v>
                </c:pt>
                <c:pt idx="4">
                  <c:v>4.9846950240662089</c:v>
                </c:pt>
                <c:pt idx="5">
                  <c:v>3.8258450227244989</c:v>
                </c:pt>
                <c:pt idx="6">
                  <c:v>2.1153338007225631</c:v>
                </c:pt>
                <c:pt idx="7">
                  <c:v>1.871529897906552</c:v>
                </c:pt>
                <c:pt idx="8">
                  <c:v>1.47386364415215</c:v>
                </c:pt>
                <c:pt idx="9">
                  <c:v>1.113639622460026</c:v>
                </c:pt>
                <c:pt idx="10">
                  <c:v>1.0488383150385849</c:v>
                </c:pt>
                <c:pt idx="11">
                  <c:v>0.86899400189090192</c:v>
                </c:pt>
                <c:pt idx="12">
                  <c:v>0.81129797168023066</c:v>
                </c:pt>
                <c:pt idx="13">
                  <c:v>0.67653081368958523</c:v>
                </c:pt>
                <c:pt idx="14">
                  <c:v>0.56669980682677334</c:v>
                </c:pt>
                <c:pt idx="15">
                  <c:v>0.17345837109148959</c:v>
                </c:pt>
                <c:pt idx="16">
                  <c:v>0.14489962448278421</c:v>
                </c:pt>
                <c:pt idx="17">
                  <c:v>8.1566305067775485E-2</c:v>
                </c:pt>
                <c:pt idx="18">
                  <c:v>5.8167974688697062E-2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A-41AA-B857-1B9FA6C9769C}"/>
            </c:ext>
          </c:extLst>
        </c:ser>
        <c:ser>
          <c:idx val="1"/>
          <c:order val="1"/>
          <c:tx>
            <c:strRef>
              <c:f>WACI!$D$85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WACI!$B$86:$B$105</c:f>
              <c:strCache>
                <c:ptCount val="20"/>
                <c:pt idx="0">
                  <c:v>Asset Repack</c:v>
                </c:pt>
                <c:pt idx="1">
                  <c:v>Index</c:v>
                </c:pt>
                <c:pt idx="2">
                  <c:v>Basic Industry</c:v>
                </c:pt>
                <c:pt idx="3">
                  <c:v>Services</c:v>
                </c:pt>
                <c:pt idx="4">
                  <c:v>Capital Goods</c:v>
                </c:pt>
                <c:pt idx="5">
                  <c:v>Consumer Goods</c:v>
                </c:pt>
                <c:pt idx="6">
                  <c:v>Real Estate</c:v>
                </c:pt>
                <c:pt idx="7">
                  <c:v>Retail</c:v>
                </c:pt>
                <c:pt idx="8">
                  <c:v>Utility</c:v>
                </c:pt>
                <c:pt idx="9">
                  <c:v>Automotive</c:v>
                </c:pt>
                <c:pt idx="10">
                  <c:v>Healthcare</c:v>
                </c:pt>
                <c:pt idx="11">
                  <c:v>Media</c:v>
                </c:pt>
                <c:pt idx="12">
                  <c:v>Telecommunications</c:v>
                </c:pt>
                <c:pt idx="13">
                  <c:v>Transportation</c:v>
                </c:pt>
                <c:pt idx="14">
                  <c:v>Leisure</c:v>
                </c:pt>
                <c:pt idx="15">
                  <c:v>Banks</c:v>
                </c:pt>
                <c:pt idx="16">
                  <c:v>Technology &amp; Electronics</c:v>
                </c:pt>
                <c:pt idx="17">
                  <c:v>Financial Services</c:v>
                </c:pt>
                <c:pt idx="18">
                  <c:v>Insurance</c:v>
                </c:pt>
                <c:pt idx="19">
                  <c:v>Energy</c:v>
                </c:pt>
              </c:strCache>
            </c:strRef>
          </c:cat>
          <c:val>
            <c:numRef>
              <c:f>WACI!$D$86:$D$105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33.012913465235961</c:v>
                </c:pt>
                <c:pt idx="3">
                  <c:v>4.4384090399139424</c:v>
                </c:pt>
                <c:pt idx="4">
                  <c:v>5.3940306171015449</c:v>
                </c:pt>
                <c:pt idx="5">
                  <c:v>2.174624347150746</c:v>
                </c:pt>
                <c:pt idx="6">
                  <c:v>2.153276567955055</c:v>
                </c:pt>
                <c:pt idx="7">
                  <c:v>1.002651570693837</c:v>
                </c:pt>
                <c:pt idx="8">
                  <c:v>29.701049796102119</c:v>
                </c:pt>
                <c:pt idx="9">
                  <c:v>2.329973468379023</c:v>
                </c:pt>
                <c:pt idx="10">
                  <c:v>3.2780058494100901</c:v>
                </c:pt>
                <c:pt idx="11">
                  <c:v>0.87829656862098437</c:v>
                </c:pt>
                <c:pt idx="12">
                  <c:v>2.216557130057828</c:v>
                </c:pt>
                <c:pt idx="13">
                  <c:v>5.2601118155828601</c:v>
                </c:pt>
                <c:pt idx="14">
                  <c:v>3.4604156840945262</c:v>
                </c:pt>
                <c:pt idx="15">
                  <c:v>0.2053395263651</c:v>
                </c:pt>
                <c:pt idx="16">
                  <c:v>0.46559597997508539</c:v>
                </c:pt>
                <c:pt idx="17">
                  <c:v>0.71069801275884192</c:v>
                </c:pt>
                <c:pt idx="18">
                  <c:v>3.9038575671532447E-2</c:v>
                </c:pt>
                <c:pt idx="19">
                  <c:v>8.1684177105027178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A-41AA-B857-1B9FA6C97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50030001"/>
        <c:axId val="50030002"/>
      </c:barChart>
      <c:catAx>
        <c:axId val="50030001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423D36"/>
                </a:solidFill>
                <a:latin typeface="Roboto"/>
                <a:ea typeface="+mn-ea"/>
                <a:cs typeface="+mn-cs"/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high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423D36"/>
                </a:solidFill>
                <a:latin typeface="Roboto"/>
                <a:ea typeface="+mn-ea"/>
                <a:cs typeface="+mn-cs"/>
              </a:defRPr>
            </a:pPr>
            <a:endParaRPr lang="en-US"/>
          </a:p>
        </c:txPr>
        <c:crossAx val="5003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"/>
          <c:y val="0.97499999999999998"/>
          <c:w val="0.4"/>
          <c:h val="0.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rgbClr val="423D36"/>
              </a:solidFill>
              <a:latin typeface="Roboto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 Pipeline'!$T$9:$T$14</c:f>
              <c:strCache>
                <c:ptCount val="6"/>
                <c:pt idx="0">
                  <c:v>Zenith Energy Hub</c:v>
                </c:pt>
                <c:pt idx="1">
                  <c:v>Evergreen Solar Array</c:v>
                </c:pt>
                <c:pt idx="2">
                  <c:v>Pacific Breeze Wind Project</c:v>
                </c:pt>
                <c:pt idx="3">
                  <c:v>Nova Terra Solar Plant</c:v>
                </c:pt>
                <c:pt idx="4">
                  <c:v>Skyline Renewables Project</c:v>
                </c:pt>
                <c:pt idx="5">
                  <c:v>Serenity Wind Ridge</c:v>
                </c:pt>
              </c:strCache>
            </c:strRef>
          </c:cat>
          <c:val>
            <c:numRef>
              <c:f>'Deal Pipeline'!$U$9:$U$14</c:f>
              <c:numCache>
                <c:formatCode>_-[$€-2]\ * #,##0"m"_-;\-[$€-2]\ * #,##0"m"_-;_-[$€-2]\ * "-"_-;_-@_-</c:formatCode>
                <c:ptCount val="6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6-40B9-957E-BADB30ECFB2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'Deal Pipeline'!$T$9:$T$14</c:f>
              <c:strCache>
                <c:ptCount val="6"/>
                <c:pt idx="0">
                  <c:v>Zenith Energy Hub</c:v>
                </c:pt>
                <c:pt idx="1">
                  <c:v>Evergreen Solar Array</c:v>
                </c:pt>
                <c:pt idx="2">
                  <c:v>Pacific Breeze Wind Project</c:v>
                </c:pt>
                <c:pt idx="3">
                  <c:v>Nova Terra Solar Plant</c:v>
                </c:pt>
                <c:pt idx="4">
                  <c:v>Skyline Renewables Project</c:v>
                </c:pt>
                <c:pt idx="5">
                  <c:v>Serenity Wind Ridge</c:v>
                </c:pt>
              </c:strCache>
            </c:strRef>
          </c:cat>
          <c:val>
            <c:numRef>
              <c:f>'Deal Pipeline'!$V$9:$V$14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6-40B9-957E-BADB30ECFB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9343311"/>
        <c:axId val="1149342351"/>
      </c:barChart>
      <c:catAx>
        <c:axId val="114934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42351"/>
        <c:crosses val="autoZero"/>
        <c:auto val="1"/>
        <c:lblAlgn val="ctr"/>
        <c:lblOffset val="100"/>
        <c:noMultiLvlLbl val="0"/>
      </c:catAx>
      <c:valAx>
        <c:axId val="1149342351"/>
        <c:scaling>
          <c:orientation val="minMax"/>
        </c:scaling>
        <c:delete val="1"/>
        <c:axPos val="b"/>
        <c:numFmt formatCode="_-[$€-2]\ * #,##0&quot;m&quot;_-;\-[$€-2]\ * #,##0&quot;m&quot;_-;_-[$€-2]\ * &quot;-&quot;_-;_-@_-" sourceLinked="1"/>
        <c:majorTickMark val="none"/>
        <c:minorTickMark val="none"/>
        <c:tickLblPos val="nextTo"/>
        <c:crossAx val="114934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1st</a:t>
            </a:r>
            <a:r>
              <a:rPr lang="en-US" sz="1800" b="1" baseline="0"/>
              <a:t> Check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 Pipeline'!$T$15:$T$21</c:f>
              <c:strCache>
                <c:ptCount val="7"/>
                <c:pt idx="0">
                  <c:v>Clearwater Solar Farm</c:v>
                </c:pt>
                <c:pt idx="1">
                  <c:v>Alpine Hydro Power Station</c:v>
                </c:pt>
                <c:pt idx="2">
                  <c:v>Sunspire Energy Farm</c:v>
                </c:pt>
                <c:pt idx="3">
                  <c:v>TerraVantage Renewables</c:v>
                </c:pt>
                <c:pt idx="4">
                  <c:v>Northern Lights Wind Project</c:v>
                </c:pt>
                <c:pt idx="5">
                  <c:v>Golden Valley Energy Cluster</c:v>
                </c:pt>
                <c:pt idx="6">
                  <c:v>Blue Horizon Solar Fields</c:v>
                </c:pt>
              </c:strCache>
            </c:strRef>
          </c:cat>
          <c:val>
            <c:numRef>
              <c:f>'Deal Pipeline'!$U$15:$U$21</c:f>
              <c:numCache>
                <c:formatCode>_-[$€-2]\ * #,##0"m"_-;\-[$€-2]\ * #,##0"m"_-;_-[$€-2]\ * "-"_-;_-@_-</c:formatCode>
                <c:ptCount val="7"/>
                <c:pt idx="0">
                  <c:v>50</c:v>
                </c:pt>
                <c:pt idx="1">
                  <c:v>55</c:v>
                </c:pt>
                <c:pt idx="2">
                  <c:v>95</c:v>
                </c:pt>
                <c:pt idx="3">
                  <c:v>100</c:v>
                </c:pt>
                <c:pt idx="4">
                  <c:v>110</c:v>
                </c:pt>
                <c:pt idx="5">
                  <c:v>110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4-4FC6-957A-B712ECE51A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'Deal Pipeline'!$T$15:$T$21</c:f>
              <c:strCache>
                <c:ptCount val="7"/>
                <c:pt idx="0">
                  <c:v>Clearwater Solar Farm</c:v>
                </c:pt>
                <c:pt idx="1">
                  <c:v>Alpine Hydro Power Station</c:v>
                </c:pt>
                <c:pt idx="2">
                  <c:v>Sunspire Energy Farm</c:v>
                </c:pt>
                <c:pt idx="3">
                  <c:v>TerraVantage Renewables</c:v>
                </c:pt>
                <c:pt idx="4">
                  <c:v>Northern Lights Wind Project</c:v>
                </c:pt>
                <c:pt idx="5">
                  <c:v>Golden Valley Energy Cluster</c:v>
                </c:pt>
                <c:pt idx="6">
                  <c:v>Blue Horizon Solar Fields</c:v>
                </c:pt>
              </c:strCache>
            </c:strRef>
          </c:cat>
          <c:val>
            <c:numRef>
              <c:f>'Deal Pipeline'!$V$15:$V$21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4-4FC6-957A-B712ECE51A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9343311"/>
        <c:axId val="1149342351"/>
      </c:barChart>
      <c:catAx>
        <c:axId val="114934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42351"/>
        <c:crosses val="autoZero"/>
        <c:auto val="1"/>
        <c:lblAlgn val="ctr"/>
        <c:lblOffset val="100"/>
        <c:noMultiLvlLbl val="0"/>
      </c:catAx>
      <c:valAx>
        <c:axId val="1149342351"/>
        <c:scaling>
          <c:orientation val="minMax"/>
        </c:scaling>
        <c:delete val="1"/>
        <c:axPos val="b"/>
        <c:numFmt formatCode="_-[$€-2]\ * #,##0&quot;m&quot;_-;\-[$€-2]\ * #,##0&quot;m&quot;_-;_-[$€-2]\ * &quot;-&quot;_-;_-@_-" sourceLinked="1"/>
        <c:majorTickMark val="none"/>
        <c:minorTickMark val="none"/>
        <c:tickLblPos val="nextTo"/>
        <c:crossAx val="114934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Security</a:t>
            </a:r>
            <a:r>
              <a:rPr lang="en-US" sz="1800" b="1" baseline="0"/>
              <a:t> Selection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 Pipeline'!$T$22:$T$30</c:f>
              <c:strCache>
                <c:ptCount val="9"/>
                <c:pt idx="0">
                  <c:v>Luminous Solar Solutions</c:v>
                </c:pt>
                <c:pt idx="1">
                  <c:v>Cascade Renewables Hub</c:v>
                </c:pt>
                <c:pt idx="2">
                  <c:v>Velocity Wind Turbine Field</c:v>
                </c:pt>
                <c:pt idx="3">
                  <c:v>Radiant Earth Solar Plant</c:v>
                </c:pt>
                <c:pt idx="4">
                  <c:v>Whispering Winds Project</c:v>
                </c:pt>
                <c:pt idx="5">
                  <c:v>Solstice Solar Array</c:v>
                </c:pt>
                <c:pt idx="6">
                  <c:v>Pinnacle Wind Power</c:v>
                </c:pt>
                <c:pt idx="7">
                  <c:v>AquaFlow Hydro Development</c:v>
                </c:pt>
                <c:pt idx="8">
                  <c:v>Vista Verde Energy Park</c:v>
                </c:pt>
              </c:strCache>
            </c:strRef>
          </c:cat>
          <c:val>
            <c:numRef>
              <c:f>'Deal Pipeline'!$U$22:$U$30</c:f>
              <c:numCache>
                <c:formatCode>_-[$€-2]\ * #,##0"m"_-;\-[$€-2]\ * #,##0"m"_-;_-[$€-2]\ * "-"_-;_-@_-</c:formatCode>
                <c:ptCount val="9"/>
                <c:pt idx="0">
                  <c:v>55</c:v>
                </c:pt>
                <c:pt idx="1">
                  <c:v>95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155</c:v>
                </c:pt>
                <c:pt idx="7">
                  <c:v>160</c:v>
                </c:pt>
                <c:pt idx="8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D-4AA0-B23C-371A3BB42B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'Deal Pipeline'!$T$22:$T$30</c:f>
              <c:strCache>
                <c:ptCount val="9"/>
                <c:pt idx="0">
                  <c:v>Luminous Solar Solutions</c:v>
                </c:pt>
                <c:pt idx="1">
                  <c:v>Cascade Renewables Hub</c:v>
                </c:pt>
                <c:pt idx="2">
                  <c:v>Velocity Wind Turbine Field</c:v>
                </c:pt>
                <c:pt idx="3">
                  <c:v>Radiant Earth Solar Plant</c:v>
                </c:pt>
                <c:pt idx="4">
                  <c:v>Whispering Winds Project</c:v>
                </c:pt>
                <c:pt idx="5">
                  <c:v>Solstice Solar Array</c:v>
                </c:pt>
                <c:pt idx="6">
                  <c:v>Pinnacle Wind Power</c:v>
                </c:pt>
                <c:pt idx="7">
                  <c:v>AquaFlow Hydro Development</c:v>
                </c:pt>
                <c:pt idx="8">
                  <c:v>Vista Verde Energy Park</c:v>
                </c:pt>
              </c:strCache>
            </c:strRef>
          </c:cat>
          <c:val>
            <c:numRef>
              <c:f>'Deal Pipeline'!$V$22:$V$30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D-4AA0-B23C-371A3BB42B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9343311"/>
        <c:axId val="1149342351"/>
      </c:barChart>
      <c:catAx>
        <c:axId val="114934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42351"/>
        <c:crosses val="autoZero"/>
        <c:auto val="1"/>
        <c:lblAlgn val="ctr"/>
        <c:lblOffset val="100"/>
        <c:noMultiLvlLbl val="0"/>
      </c:catAx>
      <c:valAx>
        <c:axId val="1149342351"/>
        <c:scaling>
          <c:orientation val="minMax"/>
        </c:scaling>
        <c:delete val="1"/>
        <c:axPos val="b"/>
        <c:numFmt formatCode="_-[$€-2]\ * #,##0&quot;m&quot;_-;\-[$€-2]\ * #,##0&quot;m&quot;_-;_-[$€-2]\ * &quot;-&quot;_-;_-@_-" sourceLinked="1"/>
        <c:majorTickMark val="none"/>
        <c:minorTickMark val="none"/>
        <c:tickLblPos val="nextTo"/>
        <c:crossAx val="114934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Approved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 Pipeline'!$T$31:$T$33</c:f>
              <c:strCache>
                <c:ptCount val="3"/>
                <c:pt idx="0">
                  <c:v>Polaris Solar Station</c:v>
                </c:pt>
                <c:pt idx="1">
                  <c:v>Harvest Breeze Energy Farm</c:v>
                </c:pt>
                <c:pt idx="2">
                  <c:v>Emerald Sky Wind Field</c:v>
                </c:pt>
              </c:strCache>
            </c:strRef>
          </c:cat>
          <c:val>
            <c:numRef>
              <c:f>'Deal Pipeline'!$U$31:$U$33</c:f>
              <c:numCache>
                <c:formatCode>_-[$€-2]\ * #,##0"m"_-;\-[$€-2]\ * #,##0"m"_-;_-[$€-2]\ * "-"_-;_-@_-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1-448A-8626-DB54365CDA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'Deal Pipeline'!$T$31:$T$33</c:f>
              <c:strCache>
                <c:ptCount val="3"/>
                <c:pt idx="0">
                  <c:v>Polaris Solar Station</c:v>
                </c:pt>
                <c:pt idx="1">
                  <c:v>Harvest Breeze Energy Farm</c:v>
                </c:pt>
                <c:pt idx="2">
                  <c:v>Emerald Sky Wind Field</c:v>
                </c:pt>
              </c:strCache>
            </c:strRef>
          </c:cat>
          <c:val>
            <c:numRef>
              <c:f>'Deal Pipeline'!$V$31:$V$33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1-448A-8626-DB54365CD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9343311"/>
        <c:axId val="1149342351"/>
      </c:barChart>
      <c:catAx>
        <c:axId val="114934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42351"/>
        <c:crosses val="autoZero"/>
        <c:auto val="1"/>
        <c:lblAlgn val="ctr"/>
        <c:lblOffset val="100"/>
        <c:noMultiLvlLbl val="0"/>
      </c:catAx>
      <c:valAx>
        <c:axId val="1149342351"/>
        <c:scaling>
          <c:orientation val="minMax"/>
        </c:scaling>
        <c:delete val="1"/>
        <c:axPos val="b"/>
        <c:numFmt formatCode="_-[$€-2]\ * #,##0&quot;m&quot;_-;\-[$€-2]\ * #,##0&quot;m&quot;_-;_-[$€-2]\ * &quot;-&quot;_-;_-@_-" sourceLinked="1"/>
        <c:majorTickMark val="none"/>
        <c:minorTickMark val="none"/>
        <c:tickLblPos val="nextTo"/>
        <c:crossAx val="114934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'Deal Pipeline'!$T$34:$T$45</c:f>
              <c:strCache>
                <c:ptCount val="12"/>
                <c:pt idx="0">
                  <c:v>GreenWave Hydro Plant</c:v>
                </c:pt>
                <c:pt idx="1">
                  <c:v>Terra Nova Wind Fields</c:v>
                </c:pt>
                <c:pt idx="2">
                  <c:v>Summit Renewables Initiative</c:v>
                </c:pt>
                <c:pt idx="3">
                  <c:v>Sapphire Solar Cluster</c:v>
                </c:pt>
                <c:pt idx="4">
                  <c:v>Stellar Horizon Energy Hub</c:v>
                </c:pt>
                <c:pt idx="5">
                  <c:v>Titan Renewables Project</c:v>
                </c:pt>
                <c:pt idx="6">
                  <c:v>SolarCrest Energy Farm</c:v>
                </c:pt>
                <c:pt idx="7">
                  <c:v>ClearPath Wind Ridge</c:v>
                </c:pt>
                <c:pt idx="8">
                  <c:v>Sunrise Hydro Systems</c:v>
                </c:pt>
                <c:pt idx="9">
                  <c:v>Helios Solar Network</c:v>
                </c:pt>
                <c:pt idx="10">
                  <c:v>Infinity Solar Park</c:v>
                </c:pt>
                <c:pt idx="11">
                  <c:v>Windhaven Power Field</c:v>
                </c:pt>
              </c:strCache>
            </c:strRef>
          </c:cat>
          <c:val>
            <c:numRef>
              <c:f>'Deal Pipeline'!$U$34:$U$45</c:f>
              <c:numCache>
                <c:formatCode>_-[$€-2]\ * #,##0"m"_-;\-[$€-2]\ * #,##0"m"_-;_-[$€-2]\ * "-"_-;_-@_-</c:formatCode>
                <c:ptCount val="12"/>
                <c:pt idx="0">
                  <c:v>55</c:v>
                </c:pt>
                <c:pt idx="1">
                  <c:v>95</c:v>
                </c:pt>
                <c:pt idx="2">
                  <c:v>95</c:v>
                </c:pt>
                <c:pt idx="3">
                  <c:v>110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155</c:v>
                </c:pt>
                <c:pt idx="10">
                  <c:v>160</c:v>
                </c:pt>
                <c:pt idx="1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4-46BB-A75A-6C6AEB1BA6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'Deal Pipeline'!$T$34:$T$45</c:f>
              <c:strCache>
                <c:ptCount val="12"/>
                <c:pt idx="0">
                  <c:v>GreenWave Hydro Plant</c:v>
                </c:pt>
                <c:pt idx="1">
                  <c:v>Terra Nova Wind Fields</c:v>
                </c:pt>
                <c:pt idx="2">
                  <c:v>Summit Renewables Initiative</c:v>
                </c:pt>
                <c:pt idx="3">
                  <c:v>Sapphire Solar Cluster</c:v>
                </c:pt>
                <c:pt idx="4">
                  <c:v>Stellar Horizon Energy Hub</c:v>
                </c:pt>
                <c:pt idx="5">
                  <c:v>Titan Renewables Project</c:v>
                </c:pt>
                <c:pt idx="6">
                  <c:v>SolarCrest Energy Farm</c:v>
                </c:pt>
                <c:pt idx="7">
                  <c:v>ClearPath Wind Ridge</c:v>
                </c:pt>
                <c:pt idx="8">
                  <c:v>Sunrise Hydro Systems</c:v>
                </c:pt>
                <c:pt idx="9">
                  <c:v>Helios Solar Network</c:v>
                </c:pt>
                <c:pt idx="10">
                  <c:v>Infinity Solar Park</c:v>
                </c:pt>
                <c:pt idx="11">
                  <c:v>Windhaven Power Field</c:v>
                </c:pt>
              </c:strCache>
            </c:strRef>
          </c:cat>
          <c:val>
            <c:numRef>
              <c:f>'Deal Pipeline'!$V$34:$V$45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4-46BB-A75A-6C6AEB1BA6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9343311"/>
        <c:axId val="1149342351"/>
      </c:barChart>
      <c:catAx>
        <c:axId val="114934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42351"/>
        <c:crosses val="autoZero"/>
        <c:auto val="1"/>
        <c:lblAlgn val="ctr"/>
        <c:lblOffset val="100"/>
        <c:noMultiLvlLbl val="0"/>
      </c:catAx>
      <c:valAx>
        <c:axId val="1149342351"/>
        <c:scaling>
          <c:orientation val="minMax"/>
        </c:scaling>
        <c:delete val="1"/>
        <c:axPos val="b"/>
        <c:numFmt formatCode="_-[$€-2]\ * #,##0&quot;m&quot;_-;\-[$€-2]\ * #,##0&quot;m&quot;_-;_-[$€-2]\ * &quot;-&quot;_-;_-@_-" sourceLinked="1"/>
        <c:majorTickMark val="none"/>
        <c:minorTickMark val="none"/>
        <c:tickLblPos val="nextTo"/>
        <c:crossAx val="11493433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423D36"/>
                </a:solidFill>
                <a:latin typeface="Roboto"/>
                <a:ea typeface="+mn-ea"/>
                <a:cs typeface="+mn-cs"/>
              </a:defRPr>
            </a:pPr>
            <a:r>
              <a:rPr lang="en-US" sz="1100" b="0" baseline="0">
                <a:solidFill>
                  <a:srgbClr val="423D36"/>
                </a:solidFill>
                <a:latin typeface="Roboto"/>
              </a:rPr>
              <a:t>ESG Scores (Industry)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423D36"/>
              </a:solidFill>
              <a:latin typeface="Roboto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5.0000000000000001E-3"/>
          <c:y val="5.0000000000000001E-3"/>
          <c:w val="0.95"/>
          <c:h val="0.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ESG!$C$9</c:f>
              <c:strCache>
                <c:ptCount val="1"/>
                <c:pt idx="0">
                  <c:v>ESG Score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ESG!$B$10:$B$26</c:f>
              <c:strCache>
                <c:ptCount val="17"/>
                <c:pt idx="0">
                  <c:v>Automotive</c:v>
                </c:pt>
                <c:pt idx="1">
                  <c:v>Banks</c:v>
                </c:pt>
                <c:pt idx="2">
                  <c:v>Basic Industry</c:v>
                </c:pt>
                <c:pt idx="3">
                  <c:v>Capital Goods</c:v>
                </c:pt>
                <c:pt idx="4">
                  <c:v>Consumer Goods</c:v>
                </c:pt>
                <c:pt idx="5">
                  <c:v>Financial Services</c:v>
                </c:pt>
                <c:pt idx="6">
                  <c:v>Healthcare</c:v>
                </c:pt>
                <c:pt idx="7">
                  <c:v>Insurance</c:v>
                </c:pt>
                <c:pt idx="8">
                  <c:v>Leisure</c:v>
                </c:pt>
                <c:pt idx="9">
                  <c:v>Media</c:v>
                </c:pt>
                <c:pt idx="10">
                  <c:v>Real Estate</c:v>
                </c:pt>
                <c:pt idx="11">
                  <c:v>Retail</c:v>
                </c:pt>
                <c:pt idx="12">
                  <c:v>Services</c:v>
                </c:pt>
                <c:pt idx="13">
                  <c:v>Technology &amp; Electronics</c:v>
                </c:pt>
                <c:pt idx="14">
                  <c:v>Telecommunications</c:v>
                </c:pt>
                <c:pt idx="15">
                  <c:v>Transportation</c:v>
                </c:pt>
                <c:pt idx="16">
                  <c:v>Utility</c:v>
                </c:pt>
              </c:strCache>
            </c:strRef>
          </c:cat>
          <c:val>
            <c:numRef>
              <c:f>ESG!$C$10:$C$26</c:f>
              <c:numCache>
                <c:formatCode>0.00</c:formatCode>
                <c:ptCount val="17"/>
                <c:pt idx="0">
                  <c:v>2.5316017992941271</c:v>
                </c:pt>
                <c:pt idx="1">
                  <c:v>2.3916373500804982</c:v>
                </c:pt>
                <c:pt idx="2">
                  <c:v>2.4832478973311249</c:v>
                </c:pt>
                <c:pt idx="3">
                  <c:v>2.3582631833566579</c:v>
                </c:pt>
                <c:pt idx="4">
                  <c:v>2.556101621544506</c:v>
                </c:pt>
                <c:pt idx="5">
                  <c:v>2.3631340998418811</c:v>
                </c:pt>
                <c:pt idx="6">
                  <c:v>2.6860142233747322</c:v>
                </c:pt>
                <c:pt idx="7">
                  <c:v>2.443156591730796</c:v>
                </c:pt>
                <c:pt idx="8">
                  <c:v>2.582617316114677</c:v>
                </c:pt>
                <c:pt idx="9">
                  <c:v>2.616148424288208</c:v>
                </c:pt>
                <c:pt idx="10">
                  <c:v>2.621424081320916</c:v>
                </c:pt>
                <c:pt idx="11">
                  <c:v>2.5949127549574418</c:v>
                </c:pt>
                <c:pt idx="12">
                  <c:v>2.5572082956400082</c:v>
                </c:pt>
                <c:pt idx="13">
                  <c:v>2.797927801356014</c:v>
                </c:pt>
                <c:pt idx="14">
                  <c:v>2.4916229910959311</c:v>
                </c:pt>
                <c:pt idx="15">
                  <c:v>2.6132800410901269</c:v>
                </c:pt>
                <c:pt idx="16">
                  <c:v>1.7541666667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3-44B2-B6D5-4744DD33664C}"/>
            </c:ext>
          </c:extLst>
        </c:ser>
        <c:ser>
          <c:idx val="1"/>
          <c:order val="1"/>
          <c:tx>
            <c:strRef>
              <c:f>ESG!$D$9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ESG!$B$10:$B$26</c:f>
              <c:strCache>
                <c:ptCount val="17"/>
                <c:pt idx="0">
                  <c:v>Automotive</c:v>
                </c:pt>
                <c:pt idx="1">
                  <c:v>Banks</c:v>
                </c:pt>
                <c:pt idx="2">
                  <c:v>Basic Industry</c:v>
                </c:pt>
                <c:pt idx="3">
                  <c:v>Capital Goods</c:v>
                </c:pt>
                <c:pt idx="4">
                  <c:v>Consumer Goods</c:v>
                </c:pt>
                <c:pt idx="5">
                  <c:v>Financial Services</c:v>
                </c:pt>
                <c:pt idx="6">
                  <c:v>Healthcare</c:v>
                </c:pt>
                <c:pt idx="7">
                  <c:v>Insurance</c:v>
                </c:pt>
                <c:pt idx="8">
                  <c:v>Leisure</c:v>
                </c:pt>
                <c:pt idx="9">
                  <c:v>Media</c:v>
                </c:pt>
                <c:pt idx="10">
                  <c:v>Real Estate</c:v>
                </c:pt>
                <c:pt idx="11">
                  <c:v>Retail</c:v>
                </c:pt>
                <c:pt idx="12">
                  <c:v>Services</c:v>
                </c:pt>
                <c:pt idx="13">
                  <c:v>Technology &amp; Electronics</c:v>
                </c:pt>
                <c:pt idx="14">
                  <c:v>Telecommunications</c:v>
                </c:pt>
                <c:pt idx="15">
                  <c:v>Transportation</c:v>
                </c:pt>
                <c:pt idx="16">
                  <c:v>Utility</c:v>
                </c:pt>
              </c:strCache>
            </c:strRef>
          </c:cat>
          <c:val>
            <c:numRef>
              <c:f>ESG!$D$10:$D$26</c:f>
              <c:numCache>
                <c:formatCode>0.00</c:formatCode>
                <c:ptCount val="17"/>
                <c:pt idx="0">
                  <c:v>2</c:v>
                </c:pt>
                <c:pt idx="1">
                  <c:v>2.1119954983772282</c:v>
                </c:pt>
                <c:pt idx="2">
                  <c:v>2.213685205315123</c:v>
                </c:pt>
                <c:pt idx="3">
                  <c:v>2.261139329998521</c:v>
                </c:pt>
                <c:pt idx="4">
                  <c:v>2.1035586109454369</c:v>
                </c:pt>
                <c:pt idx="5">
                  <c:v>1.7839669198091239</c:v>
                </c:pt>
                <c:pt idx="6">
                  <c:v>2.564765793930996</c:v>
                </c:pt>
                <c:pt idx="7">
                  <c:v>2.266318166231466</c:v>
                </c:pt>
                <c:pt idx="8">
                  <c:v>2.4985679656293529</c:v>
                </c:pt>
                <c:pt idx="9">
                  <c:v>2.313678798413672</c:v>
                </c:pt>
                <c:pt idx="10">
                  <c:v>2.5691135059412118</c:v>
                </c:pt>
                <c:pt idx="11">
                  <c:v>2.2249469452827499</c:v>
                </c:pt>
                <c:pt idx="12">
                  <c:v>2.2416550351114219</c:v>
                </c:pt>
                <c:pt idx="13">
                  <c:v>2.7425314307929791</c:v>
                </c:pt>
                <c:pt idx="14">
                  <c:v>2.1365683832892892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3-44B2-B6D5-4744DD33664C}"/>
            </c:ext>
          </c:extLst>
        </c:ser>
        <c:ser>
          <c:idx val="2"/>
          <c:order val="2"/>
          <c:tx>
            <c:strRef>
              <c:f>ESG!$E$9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ESG!$B$10:$B$26</c:f>
              <c:strCache>
                <c:ptCount val="17"/>
                <c:pt idx="0">
                  <c:v>Automotive</c:v>
                </c:pt>
                <c:pt idx="1">
                  <c:v>Banks</c:v>
                </c:pt>
                <c:pt idx="2">
                  <c:v>Basic Industry</c:v>
                </c:pt>
                <c:pt idx="3">
                  <c:v>Capital Goods</c:v>
                </c:pt>
                <c:pt idx="4">
                  <c:v>Consumer Goods</c:v>
                </c:pt>
                <c:pt idx="5">
                  <c:v>Financial Services</c:v>
                </c:pt>
                <c:pt idx="6">
                  <c:v>Healthcare</c:v>
                </c:pt>
                <c:pt idx="7">
                  <c:v>Insurance</c:v>
                </c:pt>
                <c:pt idx="8">
                  <c:v>Leisure</c:v>
                </c:pt>
                <c:pt idx="9">
                  <c:v>Media</c:v>
                </c:pt>
                <c:pt idx="10">
                  <c:v>Real Estate</c:v>
                </c:pt>
                <c:pt idx="11">
                  <c:v>Retail</c:v>
                </c:pt>
                <c:pt idx="12">
                  <c:v>Services</c:v>
                </c:pt>
                <c:pt idx="13">
                  <c:v>Technology &amp; Electronics</c:v>
                </c:pt>
                <c:pt idx="14">
                  <c:v>Telecommunications</c:v>
                </c:pt>
                <c:pt idx="15">
                  <c:v>Transportation</c:v>
                </c:pt>
                <c:pt idx="16">
                  <c:v>Utility</c:v>
                </c:pt>
              </c:strCache>
            </c:strRef>
          </c:cat>
          <c:val>
            <c:numRef>
              <c:f>ESG!$E$10:$E$26</c:f>
              <c:numCache>
                <c:formatCode>0.00</c:formatCode>
                <c:ptCount val="17"/>
                <c:pt idx="0">
                  <c:v>2.3271724331841162</c:v>
                </c:pt>
                <c:pt idx="1">
                  <c:v>2.3900560783132319</c:v>
                </c:pt>
                <c:pt idx="2">
                  <c:v>2.2424733706179318</c:v>
                </c:pt>
                <c:pt idx="3">
                  <c:v>2.261139329998521</c:v>
                </c:pt>
                <c:pt idx="4">
                  <c:v>2.3313239708525382</c:v>
                </c:pt>
                <c:pt idx="5">
                  <c:v>2.1807614429998878</c:v>
                </c:pt>
                <c:pt idx="6">
                  <c:v>2.636998432082815</c:v>
                </c:pt>
                <c:pt idx="7">
                  <c:v>2.545780467101495</c:v>
                </c:pt>
                <c:pt idx="8">
                  <c:v>3</c:v>
                </c:pt>
                <c:pt idx="9">
                  <c:v>2.5532165507164848</c:v>
                </c:pt>
                <c:pt idx="10">
                  <c:v>2.5916196510352911</c:v>
                </c:pt>
                <c:pt idx="11">
                  <c:v>2.6020096803029249</c:v>
                </c:pt>
                <c:pt idx="12">
                  <c:v>2.748565720069835</c:v>
                </c:pt>
                <c:pt idx="13">
                  <c:v>2.2813528389424529</c:v>
                </c:pt>
                <c:pt idx="14">
                  <c:v>2.893902208605613</c:v>
                </c:pt>
                <c:pt idx="15">
                  <c:v>2.4141587425951618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3-44B2-B6D5-4744DD33664C}"/>
            </c:ext>
          </c:extLst>
        </c:ser>
        <c:ser>
          <c:idx val="3"/>
          <c:order val="3"/>
          <c:tx>
            <c:strRef>
              <c:f>ESG!$F$9</c:f>
              <c:strCache>
                <c:ptCount val="1"/>
                <c:pt idx="0">
                  <c:v>Governance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ESG!$B$10:$B$26</c:f>
              <c:strCache>
                <c:ptCount val="17"/>
                <c:pt idx="0">
                  <c:v>Automotive</c:v>
                </c:pt>
                <c:pt idx="1">
                  <c:v>Banks</c:v>
                </c:pt>
                <c:pt idx="2">
                  <c:v>Basic Industry</c:v>
                </c:pt>
                <c:pt idx="3">
                  <c:v>Capital Goods</c:v>
                </c:pt>
                <c:pt idx="4">
                  <c:v>Consumer Goods</c:v>
                </c:pt>
                <c:pt idx="5">
                  <c:v>Financial Services</c:v>
                </c:pt>
                <c:pt idx="6">
                  <c:v>Healthcare</c:v>
                </c:pt>
                <c:pt idx="7">
                  <c:v>Insurance</c:v>
                </c:pt>
                <c:pt idx="8">
                  <c:v>Leisure</c:v>
                </c:pt>
                <c:pt idx="9">
                  <c:v>Media</c:v>
                </c:pt>
                <c:pt idx="10">
                  <c:v>Real Estate</c:v>
                </c:pt>
                <c:pt idx="11">
                  <c:v>Retail</c:v>
                </c:pt>
                <c:pt idx="12">
                  <c:v>Services</c:v>
                </c:pt>
                <c:pt idx="13">
                  <c:v>Technology &amp; Electronics</c:v>
                </c:pt>
                <c:pt idx="14">
                  <c:v>Telecommunications</c:v>
                </c:pt>
                <c:pt idx="15">
                  <c:v>Transportation</c:v>
                </c:pt>
                <c:pt idx="16">
                  <c:v>Utility</c:v>
                </c:pt>
              </c:strCache>
            </c:strRef>
          </c:cat>
          <c:val>
            <c:numRef>
              <c:f>ESG!$F$10:$F$26</c:f>
              <c:numCache>
                <c:formatCode>0.00</c:formatCode>
                <c:ptCount val="17"/>
                <c:pt idx="0">
                  <c:v>2.6635862165920581</c:v>
                </c:pt>
                <c:pt idx="1">
                  <c:v>2.7867894475695079</c:v>
                </c:pt>
                <c:pt idx="2">
                  <c:v>2.301348494520119</c:v>
                </c:pt>
                <c:pt idx="3">
                  <c:v>2.9142487719999828</c:v>
                </c:pt>
                <c:pt idx="4">
                  <c:v>2.6991435236523849</c:v>
                </c:pt>
                <c:pt idx="5">
                  <c:v>2.7410437018336369</c:v>
                </c:pt>
                <c:pt idx="6">
                  <c:v>2.9993749139747279</c:v>
                </c:pt>
                <c:pt idx="7">
                  <c:v>2.7607714476409608</c:v>
                </c:pt>
                <c:pt idx="8">
                  <c:v>2.4985679656293529</c:v>
                </c:pt>
                <c:pt idx="9">
                  <c:v>3.2395377523028119</c:v>
                </c:pt>
                <c:pt idx="10">
                  <c:v>3.4331345195261229</c:v>
                </c:pt>
                <c:pt idx="11">
                  <c:v>2.972667368946154</c:v>
                </c:pt>
                <c:pt idx="12">
                  <c:v>3.090158698266928</c:v>
                </c:pt>
                <c:pt idx="13">
                  <c:v>2.6758419989454549</c:v>
                </c:pt>
                <c:pt idx="14">
                  <c:v>3.368525941877897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3-44B2-B6D5-4744DD33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rgbClr val="423D36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5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423D36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5000000000000001E-3"/>
          <c:y val="0.97250000000000003"/>
          <c:w val="0.4"/>
          <c:h val="0.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423D36"/>
                </a:solidFill>
                <a:latin typeface="Roboto"/>
                <a:ea typeface="+mn-ea"/>
                <a:cs typeface="+mn-cs"/>
              </a:defRPr>
            </a:pPr>
            <a:r>
              <a:rPr lang="en-US" sz="1100" b="1" baseline="0">
                <a:solidFill>
                  <a:srgbClr val="423D36"/>
                </a:solidFill>
                <a:latin typeface="Roboto"/>
              </a:rPr>
              <a:t>Historical WACI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rgbClr val="423D36"/>
              </a:solidFill>
              <a:latin typeface="Roboto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05"/>
          <c:y val="0.1"/>
          <c:w val="0.9"/>
          <c:h val="0.6"/>
        </c:manualLayout>
      </c:layout>
      <c:lineChart>
        <c:grouping val="standard"/>
        <c:varyColors val="0"/>
        <c:ser>
          <c:idx val="0"/>
          <c:order val="0"/>
          <c:tx>
            <c:strRef>
              <c:f>[1]HistoricalWACI!$B$1</c:f>
              <c:strCache>
                <c:ptCount val="1"/>
                <c:pt idx="0">
                  <c:v>Portfolio WACI</c:v>
                </c:pt>
              </c:strCache>
            </c:strRef>
          </c:tx>
          <c:spPr>
            <a:ln w="38100" cap="rnd" cmpd="sng" algn="ctr">
              <a:solidFill>
                <a:schemeClr val="accent1">
                  <a:shade val="5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[1]HistoricalWACI!$A$2:$A$13</c:f>
              <c:numCache>
                <c:formatCode>General</c:formatCode>
                <c:ptCount val="12"/>
                <c:pt idx="0">
                  <c:v>45291</c:v>
                </c:pt>
                <c:pt idx="1">
                  <c:v>45322</c:v>
                </c:pt>
                <c:pt idx="2">
                  <c:v>45351</c:v>
                </c:pt>
                <c:pt idx="3">
                  <c:v>45382</c:v>
                </c:pt>
                <c:pt idx="4">
                  <c:v>45412</c:v>
                </c:pt>
                <c:pt idx="5">
                  <c:v>45443</c:v>
                </c:pt>
                <c:pt idx="6">
                  <c:v>45473</c:v>
                </c:pt>
                <c:pt idx="7">
                  <c:v>45504</c:v>
                </c:pt>
                <c:pt idx="8">
                  <c:v>45535</c:v>
                </c:pt>
                <c:pt idx="9">
                  <c:v>45565</c:v>
                </c:pt>
                <c:pt idx="10">
                  <c:v>45596</c:v>
                </c:pt>
                <c:pt idx="11">
                  <c:v>45625</c:v>
                </c:pt>
              </c:numCache>
            </c:numRef>
          </c:cat>
          <c:val>
            <c:numRef>
              <c:f>[1]HistoricalWACI!$B$2:$B$13</c:f>
              <c:numCache>
                <c:formatCode>General</c:formatCode>
                <c:ptCount val="12"/>
                <c:pt idx="0">
                  <c:v>73.168720382825157</c:v>
                </c:pt>
                <c:pt idx="1">
                  <c:v>71.444832423799724</c:v>
                </c:pt>
                <c:pt idx="2">
                  <c:v>64.557090074515742</c:v>
                </c:pt>
                <c:pt idx="3">
                  <c:v>51.027164020044808</c:v>
                </c:pt>
                <c:pt idx="4">
                  <c:v>47.179250638179987</c:v>
                </c:pt>
                <c:pt idx="5">
                  <c:v>49.665004820477243</c:v>
                </c:pt>
                <c:pt idx="6">
                  <c:v>49.755876688874238</c:v>
                </c:pt>
                <c:pt idx="7">
                  <c:v>48.619731988661172</c:v>
                </c:pt>
                <c:pt idx="8">
                  <c:v>49.661948460888183</c:v>
                </c:pt>
                <c:pt idx="9">
                  <c:v>43.193248703784917</c:v>
                </c:pt>
                <c:pt idx="10">
                  <c:v>42.421612635363942</c:v>
                </c:pt>
                <c:pt idx="11">
                  <c:v>44.33612198690755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3-4F80-827B-B4F06A4AFD5E}"/>
            </c:ext>
          </c:extLst>
        </c:ser>
        <c:ser>
          <c:idx val="1"/>
          <c:order val="1"/>
          <c:tx>
            <c:strRef>
              <c:f>[1]HistoricalWACI!$C$1</c:f>
              <c:strCache>
                <c:ptCount val="1"/>
                <c:pt idx="0">
                  <c:v>Benchmark WACI</c:v>
                </c:pt>
              </c:strCache>
            </c:strRef>
          </c:tx>
          <c:spPr>
            <a:ln w="38100" cap="rnd" cmpd="sng" algn="ctr">
              <a:solidFill>
                <a:schemeClr val="accent1">
                  <a:shade val="8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[1]HistoricalWACI!$A$2:$A$13</c:f>
              <c:numCache>
                <c:formatCode>General</c:formatCode>
                <c:ptCount val="12"/>
                <c:pt idx="0">
                  <c:v>45291</c:v>
                </c:pt>
                <c:pt idx="1">
                  <c:v>45322</c:v>
                </c:pt>
                <c:pt idx="2">
                  <c:v>45351</c:v>
                </c:pt>
                <c:pt idx="3">
                  <c:v>45382</c:v>
                </c:pt>
                <c:pt idx="4">
                  <c:v>45412</c:v>
                </c:pt>
                <c:pt idx="5">
                  <c:v>45443</c:v>
                </c:pt>
                <c:pt idx="6">
                  <c:v>45473</c:v>
                </c:pt>
                <c:pt idx="7">
                  <c:v>45504</c:v>
                </c:pt>
                <c:pt idx="8">
                  <c:v>45535</c:v>
                </c:pt>
                <c:pt idx="9">
                  <c:v>45565</c:v>
                </c:pt>
                <c:pt idx="10">
                  <c:v>45596</c:v>
                </c:pt>
                <c:pt idx="11">
                  <c:v>45625</c:v>
                </c:pt>
              </c:numCache>
            </c:numRef>
          </c:cat>
          <c:val>
            <c:numRef>
              <c:f>[1]HistoricalWACI!$C$2:$C$13</c:f>
              <c:numCache>
                <c:formatCode>General</c:formatCode>
                <c:ptCount val="12"/>
                <c:pt idx="0">
                  <c:v>103.3986342311013</c:v>
                </c:pt>
                <c:pt idx="1">
                  <c:v>101.0173900805292</c:v>
                </c:pt>
                <c:pt idx="2">
                  <c:v>101.1342581680248</c:v>
                </c:pt>
                <c:pt idx="3">
                  <c:v>101.3729362493347</c:v>
                </c:pt>
                <c:pt idx="4">
                  <c:v>102.399898596059</c:v>
                </c:pt>
                <c:pt idx="5">
                  <c:v>106.1289640998605</c:v>
                </c:pt>
                <c:pt idx="6">
                  <c:v>103.14486249407371</c:v>
                </c:pt>
                <c:pt idx="7">
                  <c:v>101.0838424024009</c:v>
                </c:pt>
                <c:pt idx="8">
                  <c:v>101.71674159361871</c:v>
                </c:pt>
                <c:pt idx="9">
                  <c:v>103.10843521090121</c:v>
                </c:pt>
                <c:pt idx="10">
                  <c:v>103.46247327113559</c:v>
                </c:pt>
                <c:pt idx="11">
                  <c:v>104.8894057255719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3-4F80-827B-B4F06A4A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2"/>
          <c:order val="2"/>
          <c:tx>
            <c:strRef>
              <c:f>[1]HistoricalWACI!$D$1</c:f>
              <c:strCache>
                <c:ptCount val="1"/>
                <c:pt idx="0">
                  <c:v>WACI Performance</c:v>
                </c:pt>
              </c:strCache>
            </c:strRef>
          </c:tx>
          <c:spPr>
            <a:ln w="38100" cap="rnd" cmpd="sng" algn="ctr">
              <a:solidFill>
                <a:schemeClr val="accent1">
                  <a:tint val="8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12700" cap="flat" cmpd="sng" algn="ctr">
                <a:solidFill>
                  <a:schemeClr val="accent1">
                    <a:tint val="86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[1]HistoricalWACI!$A$2:$A$13</c:f>
              <c:numCache>
                <c:formatCode>General</c:formatCode>
                <c:ptCount val="12"/>
                <c:pt idx="0">
                  <c:v>45291</c:v>
                </c:pt>
                <c:pt idx="1">
                  <c:v>45322</c:v>
                </c:pt>
                <c:pt idx="2">
                  <c:v>45351</c:v>
                </c:pt>
                <c:pt idx="3">
                  <c:v>45382</c:v>
                </c:pt>
                <c:pt idx="4">
                  <c:v>45412</c:v>
                </c:pt>
                <c:pt idx="5">
                  <c:v>45443</c:v>
                </c:pt>
                <c:pt idx="6">
                  <c:v>45473</c:v>
                </c:pt>
                <c:pt idx="7">
                  <c:v>45504</c:v>
                </c:pt>
                <c:pt idx="8">
                  <c:v>45535</c:v>
                </c:pt>
                <c:pt idx="9">
                  <c:v>45565</c:v>
                </c:pt>
                <c:pt idx="10">
                  <c:v>45596</c:v>
                </c:pt>
                <c:pt idx="11">
                  <c:v>45625</c:v>
                </c:pt>
              </c:numCache>
            </c:numRef>
          </c:cat>
          <c:val>
            <c:numRef>
              <c:f>[1]HistoricalWACI!$D$2:$D$13</c:f>
              <c:numCache>
                <c:formatCode>General</c:formatCode>
                <c:ptCount val="12"/>
                <c:pt idx="0">
                  <c:v>0.2923627964051313</c:v>
                </c:pt>
                <c:pt idx="1">
                  <c:v>0.29274719563784768</c:v>
                </c:pt>
                <c:pt idx="2">
                  <c:v>0.36166941604238217</c:v>
                </c:pt>
                <c:pt idx="3">
                  <c:v>0.4966391829221608</c:v>
                </c:pt>
                <c:pt idx="4">
                  <c:v>0.53926467423283397</c:v>
                </c:pt>
                <c:pt idx="5">
                  <c:v>0.53203156893394621</c:v>
                </c:pt>
                <c:pt idx="6">
                  <c:v>0.51761168238764177</c:v>
                </c:pt>
                <c:pt idx="7">
                  <c:v>0.51901579092024719</c:v>
                </c:pt>
                <c:pt idx="8">
                  <c:v>0.51176229514607519</c:v>
                </c:pt>
                <c:pt idx="9">
                  <c:v>0.58108908727558406</c:v>
                </c:pt>
                <c:pt idx="10">
                  <c:v>0.58998068290719186</c:v>
                </c:pt>
                <c:pt idx="11">
                  <c:v>0.577306004546287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3-4F80-827B-B4F06A4AFD5E}"/>
            </c:ext>
          </c:extLst>
        </c:ser>
        <c:ser>
          <c:idx val="3"/>
          <c:order val="3"/>
          <c:tx>
            <c:strRef>
              <c:f>[1]HistoricalWACI!$E$1</c:f>
              <c:strCache>
                <c:ptCount val="1"/>
                <c:pt idx="0">
                  <c:v>WACI Limit</c:v>
                </c:pt>
              </c:strCache>
            </c:strRef>
          </c:tx>
          <c:spPr>
            <a:ln w="38100" cap="rnd" cmpd="sng" algn="ctr">
              <a:solidFill>
                <a:schemeClr val="accent1">
                  <a:tint val="58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12700" cap="flat" cmpd="sng" algn="ctr">
                <a:solidFill>
                  <a:schemeClr val="accent1">
                    <a:tint val="58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[1]HistoricalWACI!$A$2:$A$13</c:f>
              <c:numCache>
                <c:formatCode>General</c:formatCode>
                <c:ptCount val="12"/>
                <c:pt idx="0">
                  <c:v>45291</c:v>
                </c:pt>
                <c:pt idx="1">
                  <c:v>45322</c:v>
                </c:pt>
                <c:pt idx="2">
                  <c:v>45351</c:v>
                </c:pt>
                <c:pt idx="3">
                  <c:v>45382</c:v>
                </c:pt>
                <c:pt idx="4">
                  <c:v>45412</c:v>
                </c:pt>
                <c:pt idx="5">
                  <c:v>45443</c:v>
                </c:pt>
                <c:pt idx="6">
                  <c:v>45473</c:v>
                </c:pt>
                <c:pt idx="7">
                  <c:v>45504</c:v>
                </c:pt>
                <c:pt idx="8">
                  <c:v>45535</c:v>
                </c:pt>
                <c:pt idx="9">
                  <c:v>45565</c:v>
                </c:pt>
                <c:pt idx="10">
                  <c:v>45596</c:v>
                </c:pt>
                <c:pt idx="11">
                  <c:v>45625</c:v>
                </c:pt>
              </c:numCache>
            </c:numRef>
          </c:cat>
          <c:val>
            <c:numRef>
              <c:f>[1]HistoricalWACI!$E$2:$E$13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B3-4F80-827B-B4F06A4A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dateAx>
        <c:axId val="5001000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423D36"/>
            </a:solidFill>
            <a:prstDash val="solid"/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423D36"/>
                </a:solidFill>
                <a:latin typeface="Roboto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5001000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423D36"/>
                    </a:solidFill>
                    <a:latin typeface="Roboto"/>
                    <a:ea typeface="+mn-ea"/>
                    <a:cs typeface="+mn-cs"/>
                  </a:defRPr>
                </a:pPr>
                <a:r>
                  <a:rPr lang="en-US" sz="800" b="0" baseline="0">
                    <a:solidFill>
                      <a:srgbClr val="423D36"/>
                    </a:solidFill>
                    <a:latin typeface="Roboto"/>
                  </a:rPr>
                  <a:t>Portfolio &amp; Benchmark Total WACI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rgbClr val="423D36"/>
                  </a:solidFill>
                  <a:latin typeface="Roboto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423D36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423D36"/>
                </a:solidFill>
                <a:latin typeface="Roboto"/>
                <a:ea typeface="+mn-ea"/>
                <a:cs typeface="+mn-cs"/>
              </a:defRPr>
            </a:pPr>
            <a:endParaRPr lang="en-US"/>
          </a:p>
        </c:txPr>
        <c:crossAx val="50010001"/>
        <c:crosses val="autoZero"/>
        <c:crossBetween val="between"/>
      </c:valAx>
      <c:valAx>
        <c:axId val="50010004"/>
        <c:scaling>
          <c:orientation val="minMax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423D36"/>
                    </a:solidFill>
                    <a:latin typeface="Roboto"/>
                    <a:ea typeface="+mn-ea"/>
                    <a:cs typeface="+mn-cs"/>
                  </a:defRPr>
                </a:pPr>
                <a:r>
                  <a:rPr lang="en-US" sz="800" b="0" baseline="0">
                    <a:solidFill>
                      <a:srgbClr val="423D36"/>
                    </a:solidFill>
                    <a:latin typeface="Roboto"/>
                  </a:rPr>
                  <a:t>WACI Performance &amp;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rgbClr val="423D36"/>
                  </a:solidFill>
                  <a:latin typeface="Roboto"/>
                  <a:ea typeface="+mn-ea"/>
                  <a:cs typeface="+mn-cs"/>
                </a:defRPr>
              </a:pPr>
              <a:endParaRPr lang="en-DK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423D36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423D36"/>
                </a:solidFill>
                <a:latin typeface="Roboto"/>
                <a:ea typeface="+mn-ea"/>
                <a:cs typeface="+mn-cs"/>
              </a:defRPr>
            </a:pPr>
            <a:endParaRPr lang="en-US"/>
          </a:p>
        </c:txPr>
        <c:crossAx val="50010003"/>
        <c:crosses val="max"/>
        <c:crossBetween val="between"/>
        <c:majorUnit val="0.1"/>
      </c:valAx>
      <c:catAx>
        <c:axId val="500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5"/>
          <c:y val="0.97499999999999998"/>
          <c:w val="0.4"/>
          <c:h val="0.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rgbClr val="423D36"/>
              </a:solidFill>
              <a:latin typeface="Roboto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423D36"/>
                </a:solidFill>
                <a:latin typeface="Roboto"/>
                <a:ea typeface="+mn-ea"/>
                <a:cs typeface="+mn-cs"/>
              </a:defRPr>
            </a:pPr>
            <a:r>
              <a:rPr lang="en-US" sz="1100" b="1" baseline="0">
                <a:solidFill>
                  <a:srgbClr val="423D36"/>
                </a:solidFill>
                <a:latin typeface="Roboto"/>
              </a:rPr>
              <a:t>Industry Carbon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rgbClr val="423D36"/>
              </a:solidFill>
              <a:latin typeface="Roboto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2"/>
          <c:y val="0.1"/>
          <c:w val="0.8"/>
          <c:h val="0.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WACI!$C$60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WACI!$B$61:$B$80</c:f>
              <c:strCache>
                <c:ptCount val="20"/>
                <c:pt idx="0">
                  <c:v>Basic Industry</c:v>
                </c:pt>
                <c:pt idx="1">
                  <c:v>Utility</c:v>
                </c:pt>
                <c:pt idx="2">
                  <c:v>Capital Goods</c:v>
                </c:pt>
                <c:pt idx="3">
                  <c:v>Consumer Goods</c:v>
                </c:pt>
                <c:pt idx="4">
                  <c:v>Real Estate</c:v>
                </c:pt>
                <c:pt idx="5">
                  <c:v>Index</c:v>
                </c:pt>
                <c:pt idx="6">
                  <c:v>Asset Repack</c:v>
                </c:pt>
                <c:pt idx="7">
                  <c:v>Automotive</c:v>
                </c:pt>
                <c:pt idx="8">
                  <c:v>Retail</c:v>
                </c:pt>
                <c:pt idx="9">
                  <c:v>Services</c:v>
                </c:pt>
                <c:pt idx="10">
                  <c:v>Media</c:v>
                </c:pt>
                <c:pt idx="11">
                  <c:v>Leisure</c:v>
                </c:pt>
                <c:pt idx="12">
                  <c:v>Transportation</c:v>
                </c:pt>
                <c:pt idx="13">
                  <c:v>Telecommunications</c:v>
                </c:pt>
                <c:pt idx="14">
                  <c:v>Healthcare</c:v>
                </c:pt>
                <c:pt idx="15">
                  <c:v>Technology &amp; Electronics</c:v>
                </c:pt>
                <c:pt idx="16">
                  <c:v>Financial Services</c:v>
                </c:pt>
                <c:pt idx="17">
                  <c:v>Banks</c:v>
                </c:pt>
                <c:pt idx="18">
                  <c:v>Insurance</c:v>
                </c:pt>
                <c:pt idx="19">
                  <c:v>Energy</c:v>
                </c:pt>
              </c:strCache>
            </c:strRef>
          </c:cat>
          <c:val>
            <c:numRef>
              <c:f>WACI!$C$61:$C$80</c:f>
              <c:numCache>
                <c:formatCode>0.00</c:formatCode>
                <c:ptCount val="20"/>
                <c:pt idx="0">
                  <c:v>303.13249581598512</c:v>
                </c:pt>
                <c:pt idx="1">
                  <c:v>157.79403400000001</c:v>
                </c:pt>
                <c:pt idx="2">
                  <c:v>91.641610758088945</c:v>
                </c:pt>
                <c:pt idx="3">
                  <c:v>71.649430403504212</c:v>
                </c:pt>
                <c:pt idx="4">
                  <c:v>68.579859502592043</c:v>
                </c:pt>
                <c:pt idx="5">
                  <c:v>62.356748000000003</c:v>
                </c:pt>
                <c:pt idx="6">
                  <c:v>58.017946720392658</c:v>
                </c:pt>
                <c:pt idx="7">
                  <c:v>52.258659572579873</c:v>
                </c:pt>
                <c:pt idx="8">
                  <c:v>48.464478326114808</c:v>
                </c:pt>
                <c:pt idx="9">
                  <c:v>47.245198386439327</c:v>
                </c:pt>
                <c:pt idx="10">
                  <c:v>31.241859080208432</c:v>
                </c:pt>
                <c:pt idx="11">
                  <c:v>24.171471743240279</c:v>
                </c:pt>
                <c:pt idx="12">
                  <c:v>23.117062688393439</c:v>
                </c:pt>
                <c:pt idx="13">
                  <c:v>17.472102778621739</c:v>
                </c:pt>
                <c:pt idx="14">
                  <c:v>16.00959725252558</c:v>
                </c:pt>
                <c:pt idx="15">
                  <c:v>4.5190547762788338</c:v>
                </c:pt>
                <c:pt idx="16">
                  <c:v>3.229454230466327</c:v>
                </c:pt>
                <c:pt idx="17">
                  <c:v>2.525099091926553</c:v>
                </c:pt>
                <c:pt idx="18">
                  <c:v>0.84478377796202764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3-4430-B462-D29FB4A2C75E}"/>
            </c:ext>
          </c:extLst>
        </c:ser>
        <c:ser>
          <c:idx val="1"/>
          <c:order val="1"/>
          <c:tx>
            <c:strRef>
              <c:f>WACI!$D$60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WACI!$B$61:$B$80</c:f>
              <c:strCache>
                <c:ptCount val="20"/>
                <c:pt idx="0">
                  <c:v>Basic Industry</c:v>
                </c:pt>
                <c:pt idx="1">
                  <c:v>Utility</c:v>
                </c:pt>
                <c:pt idx="2">
                  <c:v>Capital Goods</c:v>
                </c:pt>
                <c:pt idx="3">
                  <c:v>Consumer Goods</c:v>
                </c:pt>
                <c:pt idx="4">
                  <c:v>Real Estate</c:v>
                </c:pt>
                <c:pt idx="5">
                  <c:v>Index</c:v>
                </c:pt>
                <c:pt idx="6">
                  <c:v>Asset Repack</c:v>
                </c:pt>
                <c:pt idx="7">
                  <c:v>Automotive</c:v>
                </c:pt>
                <c:pt idx="8">
                  <c:v>Retail</c:v>
                </c:pt>
                <c:pt idx="9">
                  <c:v>Services</c:v>
                </c:pt>
                <c:pt idx="10">
                  <c:v>Media</c:v>
                </c:pt>
                <c:pt idx="11">
                  <c:v>Leisure</c:v>
                </c:pt>
                <c:pt idx="12">
                  <c:v>Transportation</c:v>
                </c:pt>
                <c:pt idx="13">
                  <c:v>Telecommunications</c:v>
                </c:pt>
                <c:pt idx="14">
                  <c:v>Healthcare</c:v>
                </c:pt>
                <c:pt idx="15">
                  <c:v>Technology &amp; Electronics</c:v>
                </c:pt>
                <c:pt idx="16">
                  <c:v>Financial Services</c:v>
                </c:pt>
                <c:pt idx="17">
                  <c:v>Banks</c:v>
                </c:pt>
                <c:pt idx="18">
                  <c:v>Insurance</c:v>
                </c:pt>
                <c:pt idx="19">
                  <c:v>Energy</c:v>
                </c:pt>
              </c:strCache>
            </c:strRef>
          </c:cat>
          <c:val>
            <c:numRef>
              <c:f>WACI!$D$61:$D$80</c:f>
              <c:numCache>
                <c:formatCode>0.00</c:formatCode>
                <c:ptCount val="20"/>
                <c:pt idx="0">
                  <c:v>340.90965281911662</c:v>
                </c:pt>
                <c:pt idx="1">
                  <c:v>721.06896651273712</c:v>
                </c:pt>
                <c:pt idx="2">
                  <c:v>94.529355002125257</c:v>
                </c:pt>
                <c:pt idx="3">
                  <c:v>33.861181856849207</c:v>
                </c:pt>
                <c:pt idx="4">
                  <c:v>85.833375405620401</c:v>
                </c:pt>
                <c:pt idx="5">
                  <c:v>0</c:v>
                </c:pt>
                <c:pt idx="6">
                  <c:v>0</c:v>
                </c:pt>
                <c:pt idx="7">
                  <c:v>47.89996977238291</c:v>
                </c:pt>
                <c:pt idx="8">
                  <c:v>19.007701109902069</c:v>
                </c:pt>
                <c:pt idx="9">
                  <c:v>38.050303425254263</c:v>
                </c:pt>
                <c:pt idx="10">
                  <c:v>20.87973643357412</c:v>
                </c:pt>
                <c:pt idx="11">
                  <c:v>73.84378095672696</c:v>
                </c:pt>
                <c:pt idx="12">
                  <c:v>227.77554114722301</c:v>
                </c:pt>
                <c:pt idx="13">
                  <c:v>22.629707212968651</c:v>
                </c:pt>
                <c:pt idx="14">
                  <c:v>28.301577238979561</c:v>
                </c:pt>
                <c:pt idx="15">
                  <c:v>8.3937464009491691</c:v>
                </c:pt>
                <c:pt idx="16">
                  <c:v>19.670543289025989</c:v>
                </c:pt>
                <c:pt idx="17">
                  <c:v>4.1825524457946344</c:v>
                </c:pt>
                <c:pt idx="18">
                  <c:v>2.9134829800146962</c:v>
                </c:pt>
                <c:pt idx="19">
                  <c:v>514.2030322995638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3-4430-B462-D29FB4A2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50020001"/>
        <c:axId val="50020002"/>
      </c:barChart>
      <c:catAx>
        <c:axId val="50020001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423D36"/>
                </a:solidFill>
                <a:latin typeface="Roboto"/>
                <a:ea typeface="+mn-ea"/>
                <a:cs typeface="+mn-cs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high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423D36"/>
                </a:solidFill>
                <a:latin typeface="Roboto"/>
                <a:ea typeface="+mn-ea"/>
                <a:cs typeface="+mn-cs"/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"/>
          <c:y val="0.97499999999999998"/>
          <c:w val="0.4"/>
          <c:h val="0.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rgbClr val="423D36"/>
              </a:solidFill>
              <a:latin typeface="Roboto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109537</xdr:rowOff>
    </xdr:from>
    <xdr:to>
      <xdr:col>2</xdr:col>
      <xdr:colOff>9525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C58D8-765C-02AF-F66F-5394FB376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5</xdr:row>
      <xdr:rowOff>104775</xdr:rowOff>
    </xdr:from>
    <xdr:to>
      <xdr:col>4</xdr:col>
      <xdr:colOff>0</xdr:colOff>
      <xdr:row>30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7B6B8-5750-49F2-A425-AA6DF37A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219076</xdr:colOff>
      <xdr:row>5</xdr:row>
      <xdr:rowOff>104775</xdr:rowOff>
    </xdr:from>
    <xdr:to>
      <xdr:col>6</xdr:col>
      <xdr:colOff>9526</xdr:colOff>
      <xdr:row>30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62505-ACA4-4BB4-8D9D-C16F3CA77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228600</xdr:colOff>
      <xdr:row>5</xdr:row>
      <xdr:rowOff>95250</xdr:rowOff>
    </xdr:from>
    <xdr:to>
      <xdr:col>8</xdr:col>
      <xdr:colOff>9525</xdr:colOff>
      <xdr:row>29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951264-9CF9-4542-AEF1-BE8F7883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238126</xdr:colOff>
      <xdr:row>5</xdr:row>
      <xdr:rowOff>95250</xdr:rowOff>
    </xdr:from>
    <xdr:to>
      <xdr:col>10</xdr:col>
      <xdr:colOff>9526</xdr:colOff>
      <xdr:row>29</xdr:row>
      <xdr:rowOff>185738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1A8F36-B9FA-44D6-AAA5-DE01F51E8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247649</xdr:colOff>
      <xdr:row>5</xdr:row>
      <xdr:rowOff>95250</xdr:rowOff>
    </xdr:from>
    <xdr:to>
      <xdr:col>12</xdr:col>
      <xdr:colOff>28574</xdr:colOff>
      <xdr:row>29</xdr:row>
      <xdr:rowOff>185738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D85A26-CA67-4E1F-9BE6-CA5676781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30</xdr:row>
      <xdr:rowOff>0</xdr:rowOff>
    </xdr:from>
    <xdr:ext cx="9316750" cy="3911253"/>
    <xdr:pic>
      <xdr:nvPicPr>
        <xdr:cNvPr id="2" name="Picture 1" descr="ESG_Scoring_Guidance.png">
          <a:extLst>
            <a:ext uri="{FF2B5EF4-FFF2-40B4-BE49-F238E27FC236}">
              <a16:creationId xmlns:a16="http://schemas.microsoft.com/office/drawing/2014/main" id="{62546598-FF7B-4805-848C-87E14967C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000"/>
          <a:ext cx="9316750" cy="3911253"/>
        </a:xfrm>
        <a:prstGeom prst="rect">
          <a:avLst/>
        </a:prstGeom>
      </xdr:spPr>
    </xdr:pic>
    <xdr:clientData/>
  </xdr:oneCellAnchor>
  <xdr:twoCellAnchor>
    <xdr:from>
      <xdr:col>6</xdr:col>
      <xdr:colOff>238125</xdr:colOff>
      <xdr:row>8</xdr:row>
      <xdr:rowOff>95250</xdr:rowOff>
    </xdr:from>
    <xdr:to>
      <xdr:col>18</xdr:col>
      <xdr:colOff>85725</xdr:colOff>
      <xdr:row>25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A0EE4D-FA77-4BB4-A37C-F6604A62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13</xdr:col>
      <xdr:colOff>247650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61E51-CAF2-432D-BEEA-43CB2D41D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57</xdr:row>
      <xdr:rowOff>95250</xdr:rowOff>
    </xdr:from>
    <xdr:to>
      <xdr:col>13</xdr:col>
      <xdr:colOff>190500</xdr:colOff>
      <xdr:row>79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0E547-F5A6-492B-A320-6F550276B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82</xdr:row>
      <xdr:rowOff>95250</xdr:rowOff>
    </xdr:from>
    <xdr:to>
      <xdr:col>13</xdr:col>
      <xdr:colOff>190500</xdr:colOff>
      <xdr:row>104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401EB4-FA17-45EC-B8EB-DEE2A40D7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epo\Lumo_reports\reports\waci\sample.xlsx" TargetMode="External"/><Relationship Id="rId1" Type="http://schemas.openxmlformats.org/officeDocument/2006/relationships/externalLinkPath" Target="/repo/Lumo_reports/reports/waci/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HistoricalWACI"/>
    </sheetNames>
    <sheetDataSet>
      <sheetData sheetId="0" refreshError="1"/>
      <sheetData sheetId="1">
        <row r="1">
          <cell r="B1" t="str">
            <v>Portfolio WACI</v>
          </cell>
          <cell r="C1" t="str">
            <v>Benchmark WACI</v>
          </cell>
          <cell r="D1" t="str">
            <v>WACI Performance</v>
          </cell>
          <cell r="E1" t="str">
            <v>WACI Limit</v>
          </cell>
        </row>
        <row r="2">
          <cell r="A2">
            <v>45291</v>
          </cell>
          <cell r="B2">
            <v>73.168720382825157</v>
          </cell>
          <cell r="C2">
            <v>103.3986342311013</v>
          </cell>
          <cell r="D2">
            <v>0.2923627964051313</v>
          </cell>
          <cell r="E2">
            <v>0.2</v>
          </cell>
        </row>
        <row r="3">
          <cell r="A3">
            <v>45322</v>
          </cell>
          <cell r="B3">
            <v>71.444832423799724</v>
          </cell>
          <cell r="C3">
            <v>101.0173900805292</v>
          </cell>
          <cell r="D3">
            <v>0.29274719563784768</v>
          </cell>
          <cell r="E3">
            <v>0.2</v>
          </cell>
        </row>
        <row r="4">
          <cell r="A4">
            <v>45351</v>
          </cell>
          <cell r="B4">
            <v>64.557090074515742</v>
          </cell>
          <cell r="C4">
            <v>101.1342581680248</v>
          </cell>
          <cell r="D4">
            <v>0.36166941604238217</v>
          </cell>
          <cell r="E4">
            <v>0.2</v>
          </cell>
        </row>
        <row r="5">
          <cell r="A5">
            <v>45382</v>
          </cell>
          <cell r="B5">
            <v>51.027164020044808</v>
          </cell>
          <cell r="C5">
            <v>101.3729362493347</v>
          </cell>
          <cell r="D5">
            <v>0.4966391829221608</v>
          </cell>
          <cell r="E5">
            <v>0.2</v>
          </cell>
        </row>
        <row r="6">
          <cell r="A6">
            <v>45412</v>
          </cell>
          <cell r="B6">
            <v>47.179250638179987</v>
          </cell>
          <cell r="C6">
            <v>102.399898596059</v>
          </cell>
          <cell r="D6">
            <v>0.53926467423283397</v>
          </cell>
          <cell r="E6">
            <v>0.2</v>
          </cell>
        </row>
        <row r="7">
          <cell r="A7">
            <v>45443</v>
          </cell>
          <cell r="B7">
            <v>49.665004820477243</v>
          </cell>
          <cell r="C7">
            <v>106.1289640998605</v>
          </cell>
          <cell r="D7">
            <v>0.53203156893394621</v>
          </cell>
          <cell r="E7">
            <v>0.2</v>
          </cell>
        </row>
        <row r="8">
          <cell r="A8">
            <v>45473</v>
          </cell>
          <cell r="B8">
            <v>49.755876688874238</v>
          </cell>
          <cell r="C8">
            <v>103.14486249407371</v>
          </cell>
          <cell r="D8">
            <v>0.51761168238764177</v>
          </cell>
          <cell r="E8">
            <v>0.2</v>
          </cell>
        </row>
        <row r="9">
          <cell r="A9">
            <v>45504</v>
          </cell>
          <cell r="B9">
            <v>48.619731988661172</v>
          </cell>
          <cell r="C9">
            <v>101.0838424024009</v>
          </cell>
          <cell r="D9">
            <v>0.51901579092024719</v>
          </cell>
          <cell r="E9">
            <v>0.2</v>
          </cell>
        </row>
        <row r="10">
          <cell r="A10">
            <v>45535</v>
          </cell>
          <cell r="B10">
            <v>49.661948460888183</v>
          </cell>
          <cell r="C10">
            <v>101.71674159361871</v>
          </cell>
          <cell r="D10">
            <v>0.51176229514607519</v>
          </cell>
          <cell r="E10">
            <v>0.2</v>
          </cell>
        </row>
        <row r="11">
          <cell r="A11">
            <v>45565</v>
          </cell>
          <cell r="B11">
            <v>43.193248703784917</v>
          </cell>
          <cell r="C11">
            <v>103.10843521090121</v>
          </cell>
          <cell r="D11">
            <v>0.58108908727558406</v>
          </cell>
          <cell r="E11">
            <v>0.2</v>
          </cell>
        </row>
        <row r="12">
          <cell r="A12">
            <v>45596</v>
          </cell>
          <cell r="B12">
            <v>42.421612635363942</v>
          </cell>
          <cell r="C12">
            <v>103.46247327113559</v>
          </cell>
          <cell r="D12">
            <v>0.58998068290719186</v>
          </cell>
          <cell r="E12">
            <v>0.2</v>
          </cell>
        </row>
        <row r="13">
          <cell r="A13">
            <v>45625</v>
          </cell>
          <cell r="B13">
            <v>44.33612198690755</v>
          </cell>
          <cell r="C13">
            <v>104.8894057255719</v>
          </cell>
          <cell r="D13">
            <v>0.577306004546287</v>
          </cell>
          <cell r="E13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B7AF-F240-4D01-87EF-D6DBAFF280DF}">
  <dimension ref="B2:M31"/>
  <sheetViews>
    <sheetView showGridLines="0" tabSelected="1" workbookViewId="0">
      <selection activeCell="N25" sqref="N25"/>
    </sheetView>
  </sheetViews>
  <sheetFormatPr defaultRowHeight="15" x14ac:dyDescent="0.25"/>
  <cols>
    <col min="1" max="1" width="3.7109375" customWidth="1"/>
    <col min="2" max="2" width="20.42578125" customWidth="1"/>
    <col min="3" max="3" width="11.140625" style="51" bestFit="1" customWidth="1"/>
    <col min="4" max="5" width="10.140625" bestFit="1" customWidth="1"/>
    <col min="7" max="7" width="10.140625" bestFit="1" customWidth="1"/>
    <col min="8" max="8" width="11.140625" bestFit="1" customWidth="1"/>
  </cols>
  <sheetData>
    <row r="2" spans="2:8" ht="26.25" x14ac:dyDescent="0.4">
      <c r="B2" s="69" t="s">
        <v>51</v>
      </c>
      <c r="C2"/>
      <c r="H2" s="2"/>
    </row>
    <row r="3" spans="2:8" ht="18.75" x14ac:dyDescent="0.3">
      <c r="B3" s="50"/>
      <c r="C3" s="10"/>
    </row>
    <row r="4" spans="2:8" x14ac:dyDescent="0.25">
      <c r="B4" s="42" t="s">
        <v>52</v>
      </c>
      <c r="C4" s="71">
        <v>5600</v>
      </c>
    </row>
    <row r="5" spans="2:8" x14ac:dyDescent="0.25">
      <c r="B5" s="10" t="s">
        <v>53</v>
      </c>
      <c r="C5" s="12">
        <v>12000</v>
      </c>
    </row>
    <row r="6" spans="2:8" x14ac:dyDescent="0.25">
      <c r="C6" s="3"/>
    </row>
    <row r="8" spans="2:8" ht="18.75" x14ac:dyDescent="0.3">
      <c r="B8" s="50" t="s">
        <v>0</v>
      </c>
      <c r="C8" s="50"/>
      <c r="F8" s="50" t="s">
        <v>205</v>
      </c>
      <c r="G8" s="50"/>
      <c r="H8" s="10"/>
    </row>
    <row r="9" spans="2:8" x14ac:dyDescent="0.25">
      <c r="B9" s="42" t="s">
        <v>1</v>
      </c>
      <c r="C9" s="71">
        <v>260</v>
      </c>
      <c r="F9" s="42" t="s">
        <v>151</v>
      </c>
      <c r="G9" s="42"/>
      <c r="H9" s="73">
        <v>2.524217936762152</v>
      </c>
    </row>
    <row r="10" spans="2:8" x14ac:dyDescent="0.25">
      <c r="B10" s="36" t="s">
        <v>2</v>
      </c>
      <c r="C10" s="46">
        <v>870</v>
      </c>
      <c r="F10" s="39" t="s">
        <v>148</v>
      </c>
      <c r="G10" s="36"/>
      <c r="H10" s="72">
        <v>2.2421839852689738</v>
      </c>
    </row>
    <row r="11" spans="2:8" x14ac:dyDescent="0.25">
      <c r="B11" s="36" t="s">
        <v>3</v>
      </c>
      <c r="C11" s="46">
        <v>675</v>
      </c>
      <c r="F11" s="36" t="s">
        <v>147</v>
      </c>
      <c r="G11" s="36"/>
      <c r="H11" s="72">
        <v>2.525281963294201</v>
      </c>
    </row>
    <row r="12" spans="2:8" x14ac:dyDescent="0.25">
      <c r="B12" s="36" t="s">
        <v>4</v>
      </c>
      <c r="C12" s="46">
        <v>1175</v>
      </c>
      <c r="F12" s="10" t="s">
        <v>146</v>
      </c>
      <c r="G12" s="10"/>
      <c r="H12" s="68">
        <v>2.9119783786305011</v>
      </c>
    </row>
    <row r="13" spans="2:8" x14ac:dyDescent="0.25">
      <c r="B13" s="39" t="s">
        <v>5</v>
      </c>
      <c r="C13" s="70">
        <v>260</v>
      </c>
    </row>
    <row r="14" spans="2:8" x14ac:dyDescent="0.25">
      <c r="B14" s="10" t="s">
        <v>6</v>
      </c>
      <c r="C14" s="3">
        <v>1490</v>
      </c>
    </row>
    <row r="15" spans="2:8" x14ac:dyDescent="0.25">
      <c r="B15" s="14" t="s">
        <v>75</v>
      </c>
      <c r="C15" s="15">
        <v>4730</v>
      </c>
    </row>
    <row r="17" spans="2:13" ht="18.75" x14ac:dyDescent="0.3">
      <c r="B17" s="50" t="s">
        <v>77</v>
      </c>
      <c r="C17" s="52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ht="45" x14ac:dyDescent="0.25">
      <c r="B18" s="9" t="s">
        <v>74</v>
      </c>
      <c r="C18" s="9" t="s">
        <v>73</v>
      </c>
      <c r="D18" s="9" t="s">
        <v>72</v>
      </c>
      <c r="E18" s="19" t="s">
        <v>56</v>
      </c>
      <c r="F18" s="9" t="s">
        <v>57</v>
      </c>
      <c r="G18" s="9" t="s">
        <v>58</v>
      </c>
      <c r="H18" s="19" t="s">
        <v>59</v>
      </c>
      <c r="I18" s="9" t="s">
        <v>60</v>
      </c>
      <c r="J18" s="9" t="s">
        <v>61</v>
      </c>
      <c r="K18" s="19" t="s">
        <v>62</v>
      </c>
      <c r="L18" s="9" t="s">
        <v>63</v>
      </c>
      <c r="M18" s="9" t="s">
        <v>64</v>
      </c>
    </row>
    <row r="19" spans="2:13" x14ac:dyDescent="0.25">
      <c r="B19" s="15">
        <v>2440</v>
      </c>
      <c r="C19" s="16">
        <v>0.43571428571428572</v>
      </c>
      <c r="D19" s="16">
        <v>0.20333333333333328</v>
      </c>
      <c r="E19" s="21">
        <v>138.67233606557375</v>
      </c>
      <c r="F19" s="18">
        <v>135.61065573770492</v>
      </c>
      <c r="G19" s="18">
        <v>130.61065573770492</v>
      </c>
      <c r="H19" s="22">
        <v>13.867233606557376</v>
      </c>
      <c r="I19" s="18">
        <v>13.471311475409836</v>
      </c>
      <c r="J19" s="18">
        <v>13.678278688524593</v>
      </c>
      <c r="K19" s="22">
        <v>4.0163934426229506</v>
      </c>
      <c r="L19" s="18">
        <v>4.2889344262295088</v>
      </c>
      <c r="M19" s="18">
        <v>4.7274590163934436</v>
      </c>
    </row>
    <row r="22" spans="2:13" ht="18.75" x14ac:dyDescent="0.3">
      <c r="B22" s="2" t="s">
        <v>91</v>
      </c>
      <c r="C22" s="2"/>
      <c r="D22" s="2"/>
      <c r="E22" s="2"/>
      <c r="F22" s="2"/>
      <c r="G22" s="2"/>
      <c r="H22" s="2"/>
    </row>
    <row r="23" spans="2:13" x14ac:dyDescent="0.25">
      <c r="C23"/>
    </row>
    <row r="24" spans="2:13" x14ac:dyDescent="0.25">
      <c r="B24" s="23" t="s">
        <v>92</v>
      </c>
      <c r="C24" s="24">
        <v>5</v>
      </c>
      <c r="D24" s="24">
        <v>20</v>
      </c>
      <c r="E24" s="24">
        <v>50</v>
      </c>
      <c r="F24" s="24">
        <v>75</v>
      </c>
      <c r="G24" s="24">
        <v>90</v>
      </c>
      <c r="H24" s="24" t="s">
        <v>75</v>
      </c>
    </row>
    <row r="25" spans="2:13" x14ac:dyDescent="0.25">
      <c r="B25" s="42" t="s">
        <v>96</v>
      </c>
      <c r="C25" s="54">
        <v>20</v>
      </c>
      <c r="D25" s="54">
        <v>1654.1</v>
      </c>
      <c r="E25" s="54">
        <v>1570</v>
      </c>
      <c r="F25" s="54">
        <v>75</v>
      </c>
      <c r="G25" s="54">
        <v>203.3</v>
      </c>
      <c r="H25" s="54">
        <v>3522.4</v>
      </c>
    </row>
    <row r="26" spans="2:13" x14ac:dyDescent="0.25">
      <c r="B26" s="36" t="s">
        <v>94</v>
      </c>
      <c r="C26" s="55"/>
      <c r="D26" s="55">
        <v>2006</v>
      </c>
      <c r="E26" s="55">
        <v>282</v>
      </c>
      <c r="F26" s="55">
        <v>250</v>
      </c>
      <c r="G26" s="55">
        <v>157.4</v>
      </c>
      <c r="H26" s="55">
        <v>2695.4</v>
      </c>
    </row>
    <row r="27" spans="2:13" x14ac:dyDescent="0.25">
      <c r="B27" s="39" t="s">
        <v>97</v>
      </c>
      <c r="C27" s="55"/>
      <c r="D27" s="55">
        <v>30</v>
      </c>
      <c r="E27" s="55"/>
      <c r="F27" s="55"/>
      <c r="G27" s="55"/>
      <c r="H27" s="55">
        <v>30</v>
      </c>
    </row>
    <row r="28" spans="2:13" x14ac:dyDescent="0.25">
      <c r="B28" s="36" t="s">
        <v>95</v>
      </c>
      <c r="C28" s="55"/>
      <c r="D28" s="55">
        <v>3729.03</v>
      </c>
      <c r="E28" s="55">
        <v>543.5</v>
      </c>
      <c r="F28" s="55">
        <v>102.5</v>
      </c>
      <c r="G28" s="55">
        <v>1365.5</v>
      </c>
      <c r="H28" s="55">
        <v>5740.53</v>
      </c>
    </row>
    <row r="29" spans="2:13" x14ac:dyDescent="0.25">
      <c r="B29" t="s">
        <v>93</v>
      </c>
      <c r="C29" s="3"/>
      <c r="D29" s="3">
        <v>126</v>
      </c>
      <c r="E29" s="3">
        <v>25</v>
      </c>
      <c r="F29" s="3">
        <v>5</v>
      </c>
      <c r="G29" s="3">
        <v>15</v>
      </c>
      <c r="H29" s="3">
        <v>171</v>
      </c>
    </row>
    <row r="30" spans="2:13" ht="15.75" thickBot="1" x14ac:dyDescent="0.3">
      <c r="B30" s="28" t="s">
        <v>75</v>
      </c>
      <c r="C30" s="53">
        <v>20</v>
      </c>
      <c r="D30" s="53">
        <v>8236.6299999999992</v>
      </c>
      <c r="E30" s="53">
        <v>2452</v>
      </c>
      <c r="F30" s="53">
        <v>454.5</v>
      </c>
      <c r="G30" s="53">
        <v>1792.2</v>
      </c>
      <c r="H30" s="53">
        <v>12955.33</v>
      </c>
    </row>
    <row r="31" spans="2:13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CA32-35FD-4E1C-8C81-5CF153D87749}">
  <dimension ref="B2:V45"/>
  <sheetViews>
    <sheetView showGridLines="0" workbookViewId="0">
      <selection activeCell="B2" sqref="B2:L2"/>
    </sheetView>
  </sheetViews>
  <sheetFormatPr defaultRowHeight="15" x14ac:dyDescent="0.25"/>
  <cols>
    <col min="1" max="1" width="3.42578125" customWidth="1"/>
    <col min="2" max="2" width="37.140625" customWidth="1"/>
    <col min="3" max="3" width="3.7109375" customWidth="1"/>
    <col min="4" max="4" width="37.140625" customWidth="1"/>
    <col min="5" max="5" width="3.7109375" customWidth="1"/>
    <col min="6" max="6" width="37.140625" customWidth="1"/>
    <col min="7" max="7" width="3.7109375" customWidth="1"/>
    <col min="8" max="8" width="37.140625" customWidth="1"/>
    <col min="9" max="9" width="3.7109375" customWidth="1"/>
    <col min="10" max="10" width="37.140625" customWidth="1"/>
    <col min="11" max="11" width="3.7109375" customWidth="1"/>
    <col min="12" max="12" width="37.140625" customWidth="1"/>
    <col min="19" max="19" width="10.85546875" bestFit="1" customWidth="1"/>
    <col min="20" max="20" width="27.7109375" bestFit="1" customWidth="1"/>
    <col min="21" max="21" width="8.5703125" bestFit="1" customWidth="1"/>
    <col min="22" max="22" width="20.42578125" bestFit="1" customWidth="1"/>
  </cols>
  <sheetData>
    <row r="2" spans="2:22" ht="26.25" x14ac:dyDescent="0.4">
      <c r="B2" s="56" t="s">
        <v>0</v>
      </c>
      <c r="C2" s="56"/>
      <c r="D2" s="56"/>
      <c r="E2" s="56"/>
      <c r="F2" s="56"/>
      <c r="G2" s="56"/>
      <c r="H2" s="56"/>
      <c r="I2" s="56"/>
      <c r="J2" s="56"/>
      <c r="K2" s="56"/>
      <c r="L2" s="56"/>
    </row>
    <row r="5" spans="2:22" s="1" customFormat="1" ht="21" x14ac:dyDescent="0.35">
      <c r="B5" s="4" t="str">
        <f>"€"&amp;SUM(U6:U8)&amp;"m"</f>
        <v>€260m</v>
      </c>
      <c r="C5" s="5"/>
      <c r="D5" s="4" t="str">
        <f>"€"&amp;SUM(U9:U14)&amp;"m"</f>
        <v>€870m</v>
      </c>
      <c r="E5" s="5"/>
      <c r="F5" s="4" t="str">
        <f>"€"&amp;SUM(U15:U21)&amp;"m"</f>
        <v>€675m</v>
      </c>
      <c r="G5" s="5"/>
      <c r="H5" s="4" t="str">
        <f>"€"&amp;SUM(U22:U30)&amp;"m"</f>
        <v>€1175m</v>
      </c>
      <c r="I5" s="5"/>
      <c r="J5" s="4" t="str">
        <f>"€"&amp;SUM(U31:U33)&amp;"m"</f>
        <v>€260m</v>
      </c>
      <c r="K5" s="5"/>
      <c r="L5" s="4" t="str">
        <f>"€"&amp;SUM(U34:U45)&amp;"m"</f>
        <v>€1490m</v>
      </c>
      <c r="T5" s="1" t="s">
        <v>7</v>
      </c>
      <c r="U5" s="1" t="s">
        <v>8</v>
      </c>
      <c r="V5" s="1" t="s">
        <v>9</v>
      </c>
    </row>
    <row r="6" spans="2:22" x14ac:dyDescent="0.25">
      <c r="T6" t="s">
        <v>11</v>
      </c>
      <c r="U6" s="3">
        <v>50</v>
      </c>
      <c r="V6" t="s">
        <v>1</v>
      </c>
    </row>
    <row r="7" spans="2:22" x14ac:dyDescent="0.25">
      <c r="T7" t="s">
        <v>12</v>
      </c>
      <c r="U7" s="3">
        <v>100</v>
      </c>
      <c r="V7" t="s">
        <v>1</v>
      </c>
    </row>
    <row r="8" spans="2:22" x14ac:dyDescent="0.25">
      <c r="T8" t="s">
        <v>13</v>
      </c>
      <c r="U8" s="3">
        <v>110</v>
      </c>
      <c r="V8" t="s">
        <v>1</v>
      </c>
    </row>
    <row r="9" spans="2:22" x14ac:dyDescent="0.25">
      <c r="T9" t="s">
        <v>14</v>
      </c>
      <c r="U9" s="3">
        <v>120</v>
      </c>
      <c r="V9" t="s">
        <v>2</v>
      </c>
    </row>
    <row r="10" spans="2:22" x14ac:dyDescent="0.25">
      <c r="T10" t="s">
        <v>15</v>
      </c>
      <c r="U10" s="3">
        <v>130</v>
      </c>
      <c r="V10" t="s">
        <v>2</v>
      </c>
    </row>
    <row r="11" spans="2:22" x14ac:dyDescent="0.25">
      <c r="T11" t="s">
        <v>16</v>
      </c>
      <c r="U11" s="3">
        <v>140</v>
      </c>
      <c r="V11" t="s">
        <v>2</v>
      </c>
    </row>
    <row r="12" spans="2:22" x14ac:dyDescent="0.25">
      <c r="T12" t="s">
        <v>17</v>
      </c>
      <c r="U12" s="3">
        <v>150</v>
      </c>
      <c r="V12" t="s">
        <v>2</v>
      </c>
    </row>
    <row r="13" spans="2:22" x14ac:dyDescent="0.25">
      <c r="T13" t="s">
        <v>18</v>
      </c>
      <c r="U13" s="3">
        <v>160</v>
      </c>
      <c r="V13" t="s">
        <v>2</v>
      </c>
    </row>
    <row r="14" spans="2:22" x14ac:dyDescent="0.25">
      <c r="T14" t="s">
        <v>19</v>
      </c>
      <c r="U14" s="3">
        <v>170</v>
      </c>
      <c r="V14" t="s">
        <v>2</v>
      </c>
    </row>
    <row r="15" spans="2:22" x14ac:dyDescent="0.25">
      <c r="T15" t="s">
        <v>24</v>
      </c>
      <c r="U15" s="3">
        <v>50</v>
      </c>
      <c r="V15" t="s">
        <v>3</v>
      </c>
    </row>
    <row r="16" spans="2:22" x14ac:dyDescent="0.25">
      <c r="T16" t="s">
        <v>21</v>
      </c>
      <c r="U16" s="3">
        <v>55</v>
      </c>
      <c r="V16" t="s">
        <v>3</v>
      </c>
    </row>
    <row r="17" spans="20:22" x14ac:dyDescent="0.25">
      <c r="T17" t="s">
        <v>22</v>
      </c>
      <c r="U17" s="3">
        <v>95</v>
      </c>
      <c r="V17" t="s">
        <v>3</v>
      </c>
    </row>
    <row r="18" spans="20:22" x14ac:dyDescent="0.25">
      <c r="T18" t="s">
        <v>25</v>
      </c>
      <c r="U18" s="3">
        <v>100</v>
      </c>
      <c r="V18" t="s">
        <v>3</v>
      </c>
    </row>
    <row r="19" spans="20:22" x14ac:dyDescent="0.25">
      <c r="T19" t="s">
        <v>23</v>
      </c>
      <c r="U19" s="3">
        <v>110</v>
      </c>
      <c r="V19" t="s">
        <v>3</v>
      </c>
    </row>
    <row r="20" spans="20:22" x14ac:dyDescent="0.25">
      <c r="T20" t="s">
        <v>26</v>
      </c>
      <c r="U20" s="3">
        <v>110</v>
      </c>
      <c r="V20" t="s">
        <v>3</v>
      </c>
    </row>
    <row r="21" spans="20:22" x14ac:dyDescent="0.25">
      <c r="T21" t="s">
        <v>20</v>
      </c>
      <c r="U21" s="3">
        <v>155</v>
      </c>
      <c r="V21" t="s">
        <v>3</v>
      </c>
    </row>
    <row r="22" spans="20:22" x14ac:dyDescent="0.25">
      <c r="T22" t="s">
        <v>34</v>
      </c>
      <c r="U22" s="3">
        <v>55</v>
      </c>
      <c r="V22" t="s">
        <v>4</v>
      </c>
    </row>
    <row r="23" spans="20:22" x14ac:dyDescent="0.25">
      <c r="T23" t="s">
        <v>35</v>
      </c>
      <c r="U23" s="3">
        <v>95</v>
      </c>
      <c r="V23" t="s">
        <v>4</v>
      </c>
    </row>
    <row r="24" spans="20:22" x14ac:dyDescent="0.25">
      <c r="T24" t="s">
        <v>27</v>
      </c>
      <c r="U24" s="3">
        <v>120</v>
      </c>
      <c r="V24" t="s">
        <v>4</v>
      </c>
    </row>
    <row r="25" spans="20:22" x14ac:dyDescent="0.25">
      <c r="T25" t="s">
        <v>28</v>
      </c>
      <c r="U25" s="3">
        <v>130</v>
      </c>
      <c r="V25" t="s">
        <v>4</v>
      </c>
    </row>
    <row r="26" spans="20:22" x14ac:dyDescent="0.25">
      <c r="T26" t="s">
        <v>29</v>
      </c>
      <c r="U26" s="3">
        <v>140</v>
      </c>
      <c r="V26" t="s">
        <v>4</v>
      </c>
    </row>
    <row r="27" spans="20:22" x14ac:dyDescent="0.25">
      <c r="T27" t="s">
        <v>30</v>
      </c>
      <c r="U27" s="3">
        <v>150</v>
      </c>
      <c r="V27" t="s">
        <v>4</v>
      </c>
    </row>
    <row r="28" spans="20:22" x14ac:dyDescent="0.25">
      <c r="T28" t="s">
        <v>33</v>
      </c>
      <c r="U28" s="3">
        <v>155</v>
      </c>
      <c r="V28" t="s">
        <v>4</v>
      </c>
    </row>
    <row r="29" spans="20:22" x14ac:dyDescent="0.25">
      <c r="T29" t="s">
        <v>31</v>
      </c>
      <c r="U29" s="3">
        <v>160</v>
      </c>
      <c r="V29" t="s">
        <v>4</v>
      </c>
    </row>
    <row r="30" spans="20:22" x14ac:dyDescent="0.25">
      <c r="T30" t="s">
        <v>32</v>
      </c>
      <c r="U30" s="3">
        <v>170</v>
      </c>
      <c r="V30" t="s">
        <v>4</v>
      </c>
    </row>
    <row r="31" spans="20:22" x14ac:dyDescent="0.25">
      <c r="T31" t="s">
        <v>37</v>
      </c>
      <c r="U31" s="3">
        <v>50</v>
      </c>
      <c r="V31" t="s">
        <v>5</v>
      </c>
    </row>
    <row r="32" spans="20:22" x14ac:dyDescent="0.25">
      <c r="T32" t="s">
        <v>38</v>
      </c>
      <c r="U32" s="3">
        <v>100</v>
      </c>
      <c r="V32" t="s">
        <v>5</v>
      </c>
    </row>
    <row r="33" spans="20:22" x14ac:dyDescent="0.25">
      <c r="T33" t="s">
        <v>36</v>
      </c>
      <c r="U33" s="3">
        <v>110</v>
      </c>
      <c r="V33" t="s">
        <v>5</v>
      </c>
    </row>
    <row r="34" spans="20:22" x14ac:dyDescent="0.25">
      <c r="T34" t="s">
        <v>47</v>
      </c>
      <c r="U34" s="3">
        <v>55</v>
      </c>
      <c r="V34" t="s">
        <v>6</v>
      </c>
    </row>
    <row r="35" spans="20:22" x14ac:dyDescent="0.25">
      <c r="T35" t="s">
        <v>48</v>
      </c>
      <c r="U35" s="3">
        <v>95</v>
      </c>
      <c r="V35" t="s">
        <v>6</v>
      </c>
    </row>
    <row r="36" spans="20:22" x14ac:dyDescent="0.25">
      <c r="T36" t="s">
        <v>50</v>
      </c>
      <c r="U36" s="3">
        <v>95</v>
      </c>
      <c r="V36" t="s">
        <v>6</v>
      </c>
    </row>
    <row r="37" spans="20:22" x14ac:dyDescent="0.25">
      <c r="T37" t="s">
        <v>39</v>
      </c>
      <c r="U37" s="3">
        <v>110</v>
      </c>
      <c r="V37" t="s">
        <v>6</v>
      </c>
    </row>
    <row r="38" spans="20:22" x14ac:dyDescent="0.25">
      <c r="T38" t="s">
        <v>49</v>
      </c>
      <c r="U38" s="3">
        <v>110</v>
      </c>
      <c r="V38" t="s">
        <v>6</v>
      </c>
    </row>
    <row r="39" spans="20:22" x14ac:dyDescent="0.25">
      <c r="T39" t="s">
        <v>40</v>
      </c>
      <c r="U39" s="3">
        <v>120</v>
      </c>
      <c r="V39" t="s">
        <v>6</v>
      </c>
    </row>
    <row r="40" spans="20:22" x14ac:dyDescent="0.25">
      <c r="T40" t="s">
        <v>41</v>
      </c>
      <c r="U40" s="3">
        <v>130</v>
      </c>
      <c r="V40" t="s">
        <v>6</v>
      </c>
    </row>
    <row r="41" spans="20:22" x14ac:dyDescent="0.25">
      <c r="T41" t="s">
        <v>42</v>
      </c>
      <c r="U41" s="3">
        <v>140</v>
      </c>
      <c r="V41" t="s">
        <v>6</v>
      </c>
    </row>
    <row r="42" spans="20:22" x14ac:dyDescent="0.25">
      <c r="T42" t="s">
        <v>43</v>
      </c>
      <c r="U42" s="3">
        <v>150</v>
      </c>
      <c r="V42" t="s">
        <v>6</v>
      </c>
    </row>
    <row r="43" spans="20:22" x14ac:dyDescent="0.25">
      <c r="T43" t="s">
        <v>46</v>
      </c>
      <c r="U43" s="3">
        <v>155</v>
      </c>
      <c r="V43" t="s">
        <v>6</v>
      </c>
    </row>
    <row r="44" spans="20:22" x14ac:dyDescent="0.25">
      <c r="T44" t="s">
        <v>44</v>
      </c>
      <c r="U44" s="3">
        <v>160</v>
      </c>
      <c r="V44" t="s">
        <v>6</v>
      </c>
    </row>
    <row r="45" spans="20:22" x14ac:dyDescent="0.25">
      <c r="T45" t="s">
        <v>45</v>
      </c>
      <c r="U45" s="3">
        <v>170</v>
      </c>
      <c r="V45" t="s">
        <v>6</v>
      </c>
    </row>
  </sheetData>
  <sortState xmlns:xlrd2="http://schemas.microsoft.com/office/spreadsheetml/2017/richdata2" ref="T9:V14">
    <sortCondition ref="U9:U14"/>
  </sortState>
  <mergeCells count="1">
    <mergeCell ref="B2:L2"/>
  </mergeCells>
  <pageMargins left="0.7" right="0.7" top="0.75" bottom="0.75" header="0.3" footer="0.3"/>
  <ignoredErrors>
    <ignoredError sqref="B5:L5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9775-8944-4AE0-9EDE-DC2F151DBBA9}">
  <dimension ref="B2:P33"/>
  <sheetViews>
    <sheetView showGridLines="0" workbookViewId="0">
      <selection activeCell="H1" sqref="H1"/>
    </sheetView>
  </sheetViews>
  <sheetFormatPr defaultRowHeight="15" x14ac:dyDescent="0.25"/>
  <cols>
    <col min="1" max="1" width="3.28515625" customWidth="1"/>
    <col min="2" max="2" width="28.140625" customWidth="1"/>
    <col min="3" max="3" width="15.140625" bestFit="1" customWidth="1"/>
    <col min="4" max="4" width="10.42578125" bestFit="1" customWidth="1"/>
    <col min="5" max="5" width="10.140625" bestFit="1" customWidth="1"/>
  </cols>
  <sheetData>
    <row r="2" spans="2:16" ht="26.25" x14ac:dyDescent="0.4">
      <c r="B2" s="56" t="s">
        <v>77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2:16" ht="14.25" customHeight="1" x14ac:dyDescent="0.4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2:16" ht="18.75" x14ac:dyDescent="0.3">
      <c r="B4" s="2" t="s">
        <v>51</v>
      </c>
    </row>
    <row r="5" spans="2:16" ht="9.75" customHeight="1" x14ac:dyDescent="0.3">
      <c r="B5" s="50"/>
      <c r="C5" s="10"/>
    </row>
    <row r="6" spans="2:16" x14ac:dyDescent="0.25">
      <c r="B6" t="s">
        <v>52</v>
      </c>
      <c r="C6" s="3">
        <v>5600</v>
      </c>
    </row>
    <row r="7" spans="2:16" x14ac:dyDescent="0.25">
      <c r="B7" s="10" t="s">
        <v>53</v>
      </c>
      <c r="C7" s="12">
        <v>12000</v>
      </c>
    </row>
    <row r="9" spans="2:16" ht="53.25" customHeight="1" x14ac:dyDescent="0.25">
      <c r="B9" s="8" t="s">
        <v>10</v>
      </c>
      <c r="C9" s="8" t="s">
        <v>54</v>
      </c>
      <c r="D9" s="9" t="s">
        <v>55</v>
      </c>
      <c r="E9" s="9" t="s">
        <v>74</v>
      </c>
      <c r="F9" s="9" t="s">
        <v>73</v>
      </c>
      <c r="G9" s="9" t="s">
        <v>72</v>
      </c>
      <c r="H9" s="19" t="s">
        <v>56</v>
      </c>
      <c r="I9" s="9" t="s">
        <v>57</v>
      </c>
      <c r="J9" s="9" t="s">
        <v>58</v>
      </c>
      <c r="K9" s="19" t="s">
        <v>59</v>
      </c>
      <c r="L9" s="9" t="s">
        <v>60</v>
      </c>
      <c r="M9" s="9" t="s">
        <v>61</v>
      </c>
      <c r="N9" s="19" t="s">
        <v>62</v>
      </c>
      <c r="O9" s="9" t="s">
        <v>63</v>
      </c>
      <c r="P9" s="9" t="s">
        <v>64</v>
      </c>
    </row>
    <row r="10" spans="2:16" x14ac:dyDescent="0.25">
      <c r="B10" s="36" t="s">
        <v>47</v>
      </c>
      <c r="C10" s="36" t="s">
        <v>65</v>
      </c>
      <c r="D10" s="45">
        <v>45322</v>
      </c>
      <c r="E10" s="46">
        <v>55</v>
      </c>
      <c r="F10" s="47">
        <f>E10/$C$6</f>
        <v>9.8214285714285712E-3</v>
      </c>
      <c r="G10" s="47">
        <f>E10/$C$7</f>
        <v>4.5833333333333334E-3</v>
      </c>
      <c r="H10" s="48">
        <v>149.9</v>
      </c>
      <c r="I10" s="36">
        <v>120</v>
      </c>
      <c r="J10" s="36">
        <f t="shared" ref="J10:J30" si="0">I10-5</f>
        <v>115</v>
      </c>
      <c r="K10" s="48">
        <f t="shared" ref="K10:K30" si="1">H10/10</f>
        <v>14.99</v>
      </c>
      <c r="L10" s="36">
        <v>14</v>
      </c>
      <c r="M10" s="36">
        <v>13</v>
      </c>
      <c r="N10" s="48">
        <v>7</v>
      </c>
      <c r="O10" s="36">
        <v>8</v>
      </c>
      <c r="P10" s="36">
        <v>7</v>
      </c>
    </row>
    <row r="11" spans="2:16" x14ac:dyDescent="0.25">
      <c r="B11" s="36" t="s">
        <v>48</v>
      </c>
      <c r="C11" s="36" t="s">
        <v>66</v>
      </c>
      <c r="D11" s="45">
        <v>45322</v>
      </c>
      <c r="E11" s="46">
        <v>95</v>
      </c>
      <c r="F11" s="47">
        <f t="shared" ref="F11:F30" si="2">E11/$C$6</f>
        <v>1.6964285714285713E-2</v>
      </c>
      <c r="G11" s="47">
        <f t="shared" ref="G11:G30" si="3">E11/$C$7</f>
        <v>7.9166666666666673E-3</v>
      </c>
      <c r="H11" s="48">
        <v>180.7</v>
      </c>
      <c r="I11" s="36">
        <v>175</v>
      </c>
      <c r="J11" s="36">
        <f t="shared" si="0"/>
        <v>170</v>
      </c>
      <c r="K11" s="48">
        <f t="shared" si="1"/>
        <v>18.07</v>
      </c>
      <c r="L11" s="36">
        <v>17</v>
      </c>
      <c r="M11" s="36">
        <v>18</v>
      </c>
      <c r="N11" s="48">
        <v>2</v>
      </c>
      <c r="O11" s="36">
        <v>3</v>
      </c>
      <c r="P11" s="36">
        <v>4</v>
      </c>
    </row>
    <row r="12" spans="2:16" x14ac:dyDescent="0.25">
      <c r="B12" s="36" t="s">
        <v>50</v>
      </c>
      <c r="C12" s="36" t="s">
        <v>67</v>
      </c>
      <c r="D12" s="45">
        <v>45350</v>
      </c>
      <c r="E12" s="46">
        <v>120</v>
      </c>
      <c r="F12" s="47">
        <f t="shared" si="2"/>
        <v>2.1428571428571429E-2</v>
      </c>
      <c r="G12" s="47">
        <f t="shared" si="3"/>
        <v>0.01</v>
      </c>
      <c r="H12" s="48">
        <v>87</v>
      </c>
      <c r="I12" s="36">
        <v>105</v>
      </c>
      <c r="J12" s="36">
        <f t="shared" si="0"/>
        <v>100</v>
      </c>
      <c r="K12" s="48">
        <f t="shared" si="1"/>
        <v>8.6999999999999993</v>
      </c>
      <c r="L12" s="36">
        <v>11</v>
      </c>
      <c r="M12" s="36">
        <v>12</v>
      </c>
      <c r="N12" s="48">
        <v>3</v>
      </c>
      <c r="O12" s="36">
        <v>2</v>
      </c>
      <c r="P12" s="36">
        <v>3</v>
      </c>
    </row>
    <row r="13" spans="2:16" x14ac:dyDescent="0.25">
      <c r="B13" s="36" t="s">
        <v>39</v>
      </c>
      <c r="C13" s="36" t="s">
        <v>68</v>
      </c>
      <c r="D13" s="45">
        <v>45350</v>
      </c>
      <c r="E13" s="46">
        <v>130</v>
      </c>
      <c r="F13" s="47">
        <f t="shared" si="2"/>
        <v>2.3214285714285715E-2</v>
      </c>
      <c r="G13" s="47">
        <f t="shared" si="3"/>
        <v>1.0833333333333334E-2</v>
      </c>
      <c r="H13" s="48">
        <v>143.19999999999999</v>
      </c>
      <c r="I13" s="36">
        <v>150</v>
      </c>
      <c r="J13" s="36">
        <f t="shared" si="0"/>
        <v>145</v>
      </c>
      <c r="K13" s="48">
        <f t="shared" si="1"/>
        <v>14.319999999999999</v>
      </c>
      <c r="L13" s="36">
        <v>15</v>
      </c>
      <c r="M13" s="36">
        <v>14</v>
      </c>
      <c r="N13" s="48">
        <v>5</v>
      </c>
      <c r="O13" s="36">
        <v>4</v>
      </c>
      <c r="P13" s="36">
        <v>5</v>
      </c>
    </row>
    <row r="14" spans="2:16" x14ac:dyDescent="0.25">
      <c r="B14" s="36" t="s">
        <v>49</v>
      </c>
      <c r="C14" s="36" t="s">
        <v>69</v>
      </c>
      <c r="D14" s="45">
        <v>45382</v>
      </c>
      <c r="E14" s="46">
        <v>140</v>
      </c>
      <c r="F14" s="47">
        <f t="shared" si="2"/>
        <v>2.5000000000000001E-2</v>
      </c>
      <c r="G14" s="47">
        <f t="shared" si="3"/>
        <v>1.1666666666666667E-2</v>
      </c>
      <c r="H14" s="48">
        <v>105.4</v>
      </c>
      <c r="I14" s="36">
        <v>100</v>
      </c>
      <c r="J14" s="36">
        <f t="shared" si="0"/>
        <v>95</v>
      </c>
      <c r="K14" s="48">
        <f t="shared" si="1"/>
        <v>10.540000000000001</v>
      </c>
      <c r="L14" s="36">
        <v>10</v>
      </c>
      <c r="M14" s="36">
        <v>11</v>
      </c>
      <c r="N14" s="48">
        <v>9</v>
      </c>
      <c r="O14" s="36">
        <v>8</v>
      </c>
      <c r="P14" s="36">
        <v>9</v>
      </c>
    </row>
    <row r="15" spans="2:16" x14ac:dyDescent="0.25">
      <c r="B15" s="36" t="s">
        <v>40</v>
      </c>
      <c r="C15" s="36" t="s">
        <v>70</v>
      </c>
      <c r="D15" s="45">
        <v>45382</v>
      </c>
      <c r="E15" s="46">
        <v>150</v>
      </c>
      <c r="F15" s="47">
        <f t="shared" si="2"/>
        <v>2.6785714285714284E-2</v>
      </c>
      <c r="G15" s="47">
        <f t="shared" si="3"/>
        <v>1.2500000000000001E-2</v>
      </c>
      <c r="H15" s="48">
        <v>24.9</v>
      </c>
      <c r="I15" s="36">
        <v>30</v>
      </c>
      <c r="J15" s="36">
        <f t="shared" si="0"/>
        <v>25</v>
      </c>
      <c r="K15" s="48">
        <f t="shared" si="1"/>
        <v>2.4899999999999998</v>
      </c>
      <c r="L15" s="36">
        <v>3</v>
      </c>
      <c r="M15" s="36">
        <v>2</v>
      </c>
      <c r="N15" s="48">
        <v>1</v>
      </c>
      <c r="O15" s="36">
        <v>2</v>
      </c>
      <c r="P15" s="36">
        <v>1</v>
      </c>
    </row>
    <row r="16" spans="2:16" x14ac:dyDescent="0.25">
      <c r="B16" s="36" t="s">
        <v>41</v>
      </c>
      <c r="C16" s="36" t="s">
        <v>71</v>
      </c>
      <c r="D16" s="45">
        <v>45411</v>
      </c>
      <c r="E16" s="46">
        <v>155</v>
      </c>
      <c r="F16" s="47">
        <f t="shared" si="2"/>
        <v>2.7678571428571427E-2</v>
      </c>
      <c r="G16" s="47">
        <f t="shared" si="3"/>
        <v>1.2916666666666667E-2</v>
      </c>
      <c r="H16" s="48">
        <v>116.5</v>
      </c>
      <c r="I16" s="36">
        <v>109</v>
      </c>
      <c r="J16" s="36">
        <f t="shared" si="0"/>
        <v>104</v>
      </c>
      <c r="K16" s="48">
        <f t="shared" si="1"/>
        <v>11.65</v>
      </c>
      <c r="L16" s="36">
        <v>11</v>
      </c>
      <c r="M16" s="36">
        <v>11</v>
      </c>
      <c r="N16" s="48">
        <v>11</v>
      </c>
      <c r="O16" s="36">
        <v>12</v>
      </c>
      <c r="P16" s="36">
        <v>13</v>
      </c>
    </row>
    <row r="17" spans="2:16" x14ac:dyDescent="0.25">
      <c r="B17" s="36" t="s">
        <v>42</v>
      </c>
      <c r="C17" s="36" t="s">
        <v>68</v>
      </c>
      <c r="D17" s="45">
        <v>45411</v>
      </c>
      <c r="E17" s="46">
        <v>160</v>
      </c>
      <c r="F17" s="47">
        <f t="shared" si="2"/>
        <v>2.8571428571428571E-2</v>
      </c>
      <c r="G17" s="47">
        <f t="shared" si="3"/>
        <v>1.3333333333333334E-2</v>
      </c>
      <c r="H17" s="48">
        <v>92.2</v>
      </c>
      <c r="I17" s="36">
        <v>91</v>
      </c>
      <c r="J17" s="36">
        <f t="shared" si="0"/>
        <v>86</v>
      </c>
      <c r="K17" s="48">
        <f t="shared" si="1"/>
        <v>9.2200000000000006</v>
      </c>
      <c r="L17" s="36">
        <v>10</v>
      </c>
      <c r="M17" s="36">
        <v>10</v>
      </c>
      <c r="N17" s="48">
        <v>2</v>
      </c>
      <c r="O17" s="36">
        <v>3</v>
      </c>
      <c r="P17" s="36">
        <v>4</v>
      </c>
    </row>
    <row r="18" spans="2:16" x14ac:dyDescent="0.25">
      <c r="B18" s="36" t="s">
        <v>43</v>
      </c>
      <c r="C18" s="36" t="s">
        <v>69</v>
      </c>
      <c r="D18" s="45">
        <v>45657</v>
      </c>
      <c r="E18" s="46">
        <v>170</v>
      </c>
      <c r="F18" s="47">
        <f t="shared" si="2"/>
        <v>3.0357142857142857E-2</v>
      </c>
      <c r="G18" s="47">
        <f t="shared" si="3"/>
        <v>1.4166666666666666E-2</v>
      </c>
      <c r="H18" s="48">
        <v>103.1</v>
      </c>
      <c r="I18" s="36">
        <v>102</v>
      </c>
      <c r="J18" s="36">
        <f t="shared" si="0"/>
        <v>97</v>
      </c>
      <c r="K18" s="48">
        <f t="shared" si="1"/>
        <v>10.309999999999999</v>
      </c>
      <c r="L18" s="36">
        <v>11</v>
      </c>
      <c r="M18" s="36">
        <v>12</v>
      </c>
      <c r="N18" s="48">
        <v>2</v>
      </c>
      <c r="O18" s="36">
        <v>3</v>
      </c>
      <c r="P18" s="36">
        <v>4</v>
      </c>
    </row>
    <row r="19" spans="2:16" x14ac:dyDescent="0.25">
      <c r="B19" s="36" t="s">
        <v>46</v>
      </c>
      <c r="C19" s="36" t="s">
        <v>70</v>
      </c>
      <c r="D19" s="45">
        <v>45657</v>
      </c>
      <c r="E19" s="46">
        <v>50</v>
      </c>
      <c r="F19" s="47">
        <f t="shared" si="2"/>
        <v>8.9285714285714281E-3</v>
      </c>
      <c r="G19" s="47">
        <f t="shared" si="3"/>
        <v>4.1666666666666666E-3</v>
      </c>
      <c r="H19" s="48">
        <v>444.9</v>
      </c>
      <c r="I19" s="36">
        <v>455</v>
      </c>
      <c r="J19" s="36">
        <f t="shared" si="0"/>
        <v>450</v>
      </c>
      <c r="K19" s="48">
        <f t="shared" si="1"/>
        <v>44.489999999999995</v>
      </c>
      <c r="L19" s="36">
        <v>41</v>
      </c>
      <c r="M19" s="36">
        <v>40</v>
      </c>
      <c r="N19" s="48">
        <v>15</v>
      </c>
      <c r="O19" s="36">
        <v>14</v>
      </c>
      <c r="P19" s="36">
        <v>15</v>
      </c>
    </row>
    <row r="20" spans="2:16" x14ac:dyDescent="0.25">
      <c r="B20" s="36" t="s">
        <v>44</v>
      </c>
      <c r="C20" s="36" t="s">
        <v>71</v>
      </c>
      <c r="D20" s="45">
        <v>45657</v>
      </c>
      <c r="E20" s="46">
        <v>100</v>
      </c>
      <c r="F20" s="47">
        <f t="shared" si="2"/>
        <v>1.7857142857142856E-2</v>
      </c>
      <c r="G20" s="47">
        <f t="shared" si="3"/>
        <v>8.3333333333333332E-3</v>
      </c>
      <c r="H20" s="48">
        <v>56.7</v>
      </c>
      <c r="I20" s="36">
        <v>59</v>
      </c>
      <c r="J20" s="36">
        <f t="shared" si="0"/>
        <v>54</v>
      </c>
      <c r="K20" s="48">
        <f t="shared" si="1"/>
        <v>5.67</v>
      </c>
      <c r="L20" s="36">
        <v>3</v>
      </c>
      <c r="M20" s="36">
        <v>5</v>
      </c>
      <c r="N20" s="48">
        <v>-5</v>
      </c>
      <c r="O20" s="36">
        <v>3</v>
      </c>
      <c r="P20" s="36">
        <v>2</v>
      </c>
    </row>
    <row r="21" spans="2:16" x14ac:dyDescent="0.25">
      <c r="B21" s="36" t="s">
        <v>45</v>
      </c>
      <c r="C21" s="36" t="s">
        <v>69</v>
      </c>
      <c r="D21" s="45">
        <v>45657</v>
      </c>
      <c r="E21" s="46">
        <v>110</v>
      </c>
      <c r="F21" s="47">
        <f t="shared" si="2"/>
        <v>1.9642857142857142E-2</v>
      </c>
      <c r="G21" s="47">
        <f t="shared" si="3"/>
        <v>9.1666666666666667E-3</v>
      </c>
      <c r="H21" s="48">
        <v>8.9</v>
      </c>
      <c r="I21" s="36">
        <v>10</v>
      </c>
      <c r="J21" s="36">
        <f t="shared" si="0"/>
        <v>5</v>
      </c>
      <c r="K21" s="48">
        <f t="shared" si="1"/>
        <v>0.89</v>
      </c>
      <c r="L21" s="36">
        <v>2</v>
      </c>
      <c r="M21" s="36">
        <v>2</v>
      </c>
      <c r="N21" s="48">
        <v>1</v>
      </c>
      <c r="O21" s="36">
        <v>2</v>
      </c>
      <c r="P21" s="36">
        <v>1</v>
      </c>
    </row>
    <row r="22" spans="2:16" x14ac:dyDescent="0.25">
      <c r="B22" s="36" t="s">
        <v>34</v>
      </c>
      <c r="C22" s="36" t="s">
        <v>65</v>
      </c>
      <c r="D22" s="45">
        <v>45322</v>
      </c>
      <c r="E22" s="46">
        <v>55</v>
      </c>
      <c r="F22" s="47">
        <f t="shared" si="2"/>
        <v>9.8214285714285712E-3</v>
      </c>
      <c r="G22" s="47">
        <f t="shared" si="3"/>
        <v>4.5833333333333334E-3</v>
      </c>
      <c r="H22" s="48">
        <v>357.5</v>
      </c>
      <c r="I22" s="36">
        <v>352</v>
      </c>
      <c r="J22" s="36">
        <f t="shared" si="0"/>
        <v>347</v>
      </c>
      <c r="K22" s="48">
        <f t="shared" si="1"/>
        <v>35.75</v>
      </c>
      <c r="L22" s="36">
        <v>35</v>
      </c>
      <c r="M22" s="36">
        <v>36</v>
      </c>
      <c r="N22" s="48">
        <v>6</v>
      </c>
      <c r="O22" s="36">
        <v>2</v>
      </c>
      <c r="P22" s="36">
        <v>1</v>
      </c>
    </row>
    <row r="23" spans="2:16" x14ac:dyDescent="0.25">
      <c r="B23" s="36" t="s">
        <v>35</v>
      </c>
      <c r="C23" s="36" t="s">
        <v>66</v>
      </c>
      <c r="D23" s="45">
        <v>45322</v>
      </c>
      <c r="E23" s="46">
        <v>95</v>
      </c>
      <c r="F23" s="47">
        <f t="shared" si="2"/>
        <v>1.6964285714285713E-2</v>
      </c>
      <c r="G23" s="47">
        <f t="shared" si="3"/>
        <v>7.9166666666666673E-3</v>
      </c>
      <c r="H23" s="48">
        <v>100.8</v>
      </c>
      <c r="I23" s="36">
        <v>100</v>
      </c>
      <c r="J23" s="36">
        <f t="shared" si="0"/>
        <v>95</v>
      </c>
      <c r="K23" s="48">
        <f t="shared" si="1"/>
        <v>10.08</v>
      </c>
      <c r="L23" s="36">
        <v>12</v>
      </c>
      <c r="M23" s="36">
        <v>13</v>
      </c>
      <c r="N23" s="48">
        <v>1</v>
      </c>
      <c r="O23" s="36">
        <v>2</v>
      </c>
      <c r="P23" s="36">
        <v>1</v>
      </c>
    </row>
    <row r="24" spans="2:16" x14ac:dyDescent="0.25">
      <c r="B24" s="36" t="s">
        <v>27</v>
      </c>
      <c r="C24" s="36" t="s">
        <v>67</v>
      </c>
      <c r="D24" s="45">
        <v>45350</v>
      </c>
      <c r="E24" s="46">
        <v>95</v>
      </c>
      <c r="F24" s="47">
        <f t="shared" si="2"/>
        <v>1.6964285714285713E-2</v>
      </c>
      <c r="G24" s="47">
        <f t="shared" si="3"/>
        <v>7.9166666666666673E-3</v>
      </c>
      <c r="H24" s="48">
        <v>255.3</v>
      </c>
      <c r="I24" s="36">
        <v>200</v>
      </c>
      <c r="J24" s="36">
        <f t="shared" si="0"/>
        <v>195</v>
      </c>
      <c r="K24" s="48">
        <f t="shared" si="1"/>
        <v>25.53</v>
      </c>
      <c r="L24" s="36">
        <v>27</v>
      </c>
      <c r="M24" s="36">
        <v>28</v>
      </c>
      <c r="N24" s="48">
        <v>5</v>
      </c>
      <c r="O24" s="36">
        <v>6</v>
      </c>
      <c r="P24" s="36">
        <v>5</v>
      </c>
    </row>
    <row r="25" spans="2:16" x14ac:dyDescent="0.25">
      <c r="B25" s="36" t="s">
        <v>28</v>
      </c>
      <c r="C25" s="36" t="s">
        <v>68</v>
      </c>
      <c r="D25" s="45">
        <v>45350</v>
      </c>
      <c r="E25" s="46">
        <v>110</v>
      </c>
      <c r="F25" s="47">
        <f t="shared" si="2"/>
        <v>1.9642857142857142E-2</v>
      </c>
      <c r="G25" s="47">
        <f t="shared" si="3"/>
        <v>9.1666666666666667E-3</v>
      </c>
      <c r="H25" s="48">
        <v>145.30000000000001</v>
      </c>
      <c r="I25" s="36">
        <v>143</v>
      </c>
      <c r="J25" s="36">
        <f t="shared" si="0"/>
        <v>138</v>
      </c>
      <c r="K25" s="48">
        <f t="shared" si="1"/>
        <v>14.530000000000001</v>
      </c>
      <c r="L25" s="36">
        <v>16</v>
      </c>
      <c r="M25" s="36">
        <v>17</v>
      </c>
      <c r="N25" s="48">
        <v>3</v>
      </c>
      <c r="O25" s="36">
        <v>4</v>
      </c>
      <c r="P25" s="36">
        <v>5</v>
      </c>
    </row>
    <row r="26" spans="2:16" x14ac:dyDescent="0.25">
      <c r="B26" s="36" t="s">
        <v>29</v>
      </c>
      <c r="C26" s="36" t="s">
        <v>69</v>
      </c>
      <c r="D26" s="45">
        <v>45382</v>
      </c>
      <c r="E26" s="46">
        <v>110</v>
      </c>
      <c r="F26" s="47">
        <f t="shared" si="2"/>
        <v>1.9642857142857142E-2</v>
      </c>
      <c r="G26" s="47">
        <f t="shared" si="3"/>
        <v>9.1666666666666667E-3</v>
      </c>
      <c r="H26" s="48">
        <v>245.3</v>
      </c>
      <c r="I26" s="36">
        <v>254</v>
      </c>
      <c r="J26" s="36">
        <f t="shared" si="0"/>
        <v>249</v>
      </c>
      <c r="K26" s="48">
        <f t="shared" si="1"/>
        <v>24.53</v>
      </c>
      <c r="L26" s="36">
        <v>22</v>
      </c>
      <c r="M26" s="36">
        <v>20</v>
      </c>
      <c r="N26" s="48">
        <v>9</v>
      </c>
      <c r="O26" s="36">
        <v>10</v>
      </c>
      <c r="P26" s="36">
        <v>12</v>
      </c>
    </row>
    <row r="27" spans="2:16" x14ac:dyDescent="0.25">
      <c r="B27" s="36" t="s">
        <v>30</v>
      </c>
      <c r="C27" s="36" t="s">
        <v>70</v>
      </c>
      <c r="D27" s="45">
        <v>45382</v>
      </c>
      <c r="E27" s="46">
        <v>120</v>
      </c>
      <c r="F27" s="47">
        <f t="shared" si="2"/>
        <v>2.1428571428571429E-2</v>
      </c>
      <c r="G27" s="47">
        <f t="shared" si="3"/>
        <v>0.01</v>
      </c>
      <c r="H27" s="48">
        <v>145.1</v>
      </c>
      <c r="I27" s="36">
        <v>155</v>
      </c>
      <c r="J27" s="36">
        <f t="shared" si="0"/>
        <v>150</v>
      </c>
      <c r="K27" s="48">
        <f t="shared" si="1"/>
        <v>14.51</v>
      </c>
      <c r="L27" s="36">
        <v>11</v>
      </c>
      <c r="M27" s="36">
        <v>10</v>
      </c>
      <c r="N27" s="48">
        <v>3</v>
      </c>
      <c r="O27" s="36">
        <v>2</v>
      </c>
      <c r="P27" s="36">
        <v>3</v>
      </c>
    </row>
    <row r="28" spans="2:16" x14ac:dyDescent="0.25">
      <c r="B28" s="36" t="s">
        <v>33</v>
      </c>
      <c r="C28" s="36" t="s">
        <v>71</v>
      </c>
      <c r="D28" s="45">
        <v>45411</v>
      </c>
      <c r="E28" s="46">
        <v>130</v>
      </c>
      <c r="F28" s="47">
        <f t="shared" si="2"/>
        <v>2.3214285714285715E-2</v>
      </c>
      <c r="G28" s="47">
        <f t="shared" si="3"/>
        <v>1.0833333333333334E-2</v>
      </c>
      <c r="H28" s="48">
        <v>254.3</v>
      </c>
      <c r="I28" s="36">
        <v>243</v>
      </c>
      <c r="J28" s="36">
        <f t="shared" si="0"/>
        <v>238</v>
      </c>
      <c r="K28" s="48">
        <f t="shared" si="1"/>
        <v>25.43</v>
      </c>
      <c r="L28" s="36">
        <v>24</v>
      </c>
      <c r="M28" s="36">
        <v>23</v>
      </c>
      <c r="N28" s="48">
        <v>5</v>
      </c>
      <c r="O28" s="36">
        <v>2</v>
      </c>
      <c r="P28" s="36">
        <v>3</v>
      </c>
    </row>
    <row r="29" spans="2:16" x14ac:dyDescent="0.25">
      <c r="B29" s="36" t="s">
        <v>31</v>
      </c>
      <c r="C29" s="36" t="s">
        <v>68</v>
      </c>
      <c r="D29" s="45">
        <v>45411</v>
      </c>
      <c r="E29" s="46">
        <v>140</v>
      </c>
      <c r="F29" s="47">
        <f t="shared" si="2"/>
        <v>2.5000000000000001E-2</v>
      </c>
      <c r="G29" s="47">
        <f t="shared" si="3"/>
        <v>1.1666666666666667E-2</v>
      </c>
      <c r="H29" s="48">
        <v>253.2</v>
      </c>
      <c r="I29" s="36">
        <v>235</v>
      </c>
      <c r="J29" s="36">
        <f t="shared" si="0"/>
        <v>230</v>
      </c>
      <c r="K29" s="48">
        <f t="shared" si="1"/>
        <v>25.32</v>
      </c>
      <c r="L29" s="36">
        <v>23</v>
      </c>
      <c r="M29" s="36">
        <v>25</v>
      </c>
      <c r="N29" s="48">
        <v>5</v>
      </c>
      <c r="O29" s="36">
        <v>2</v>
      </c>
      <c r="P29" s="36">
        <v>4</v>
      </c>
    </row>
    <row r="30" spans="2:16" x14ac:dyDescent="0.25">
      <c r="B30" s="10" t="s">
        <v>32</v>
      </c>
      <c r="C30" s="10" t="s">
        <v>68</v>
      </c>
      <c r="D30" s="11">
        <v>45411</v>
      </c>
      <c r="E30" s="12">
        <v>150</v>
      </c>
      <c r="F30" s="13">
        <f t="shared" si="2"/>
        <v>2.6785714285714284E-2</v>
      </c>
      <c r="G30" s="13">
        <f t="shared" si="3"/>
        <v>1.2500000000000001E-2</v>
      </c>
      <c r="H30" s="20">
        <v>25.3</v>
      </c>
      <c r="I30" s="10">
        <v>26</v>
      </c>
      <c r="J30" s="10">
        <f t="shared" si="0"/>
        <v>21</v>
      </c>
      <c r="K30" s="20">
        <f t="shared" si="1"/>
        <v>2.5300000000000002</v>
      </c>
      <c r="L30" s="10">
        <v>1</v>
      </c>
      <c r="M30" s="10">
        <v>1</v>
      </c>
      <c r="N30" s="20">
        <v>1</v>
      </c>
      <c r="O30" s="10">
        <v>2</v>
      </c>
      <c r="P30" s="10">
        <v>1</v>
      </c>
    </row>
    <row r="31" spans="2:16" x14ac:dyDescent="0.25">
      <c r="B31" s="14" t="s">
        <v>75</v>
      </c>
      <c r="C31" s="14"/>
      <c r="D31" s="14"/>
      <c r="E31" s="15">
        <f t="shared" ref="E31:G31" si="4">SUM(E10:E30)</f>
        <v>2440</v>
      </c>
      <c r="F31" s="16">
        <f t="shared" si="4"/>
        <v>0.43571428571428572</v>
      </c>
      <c r="G31" s="16">
        <f t="shared" si="4"/>
        <v>0.20333333333333328</v>
      </c>
      <c r="H31" s="21">
        <f t="shared" ref="H31:P31" si="5">SUMPRODUCT(H10:H30,$F$10:$F$30)/SUM($F$10:$F$30)</f>
        <v>138.67233606557375</v>
      </c>
      <c r="I31" s="18">
        <f t="shared" si="5"/>
        <v>135.61065573770492</v>
      </c>
      <c r="J31" s="18">
        <f t="shared" si="5"/>
        <v>130.61065573770492</v>
      </c>
      <c r="K31" s="22">
        <f t="shared" si="5"/>
        <v>13.867233606557376</v>
      </c>
      <c r="L31" s="18">
        <f t="shared" si="5"/>
        <v>13.471311475409836</v>
      </c>
      <c r="M31" s="18">
        <f t="shared" si="5"/>
        <v>13.678278688524593</v>
      </c>
      <c r="N31" s="22">
        <f t="shared" si="5"/>
        <v>4.0163934426229506</v>
      </c>
      <c r="O31" s="18">
        <f t="shared" si="5"/>
        <v>4.2889344262295088</v>
      </c>
      <c r="P31" s="18">
        <f t="shared" si="5"/>
        <v>4.7274590163934436</v>
      </c>
    </row>
    <row r="32" spans="2:16" x14ac:dyDescent="0.25">
      <c r="B32" s="17" t="s">
        <v>76</v>
      </c>
      <c r="E32" s="3"/>
    </row>
    <row r="33" spans="5:5" x14ac:dyDescent="0.25">
      <c r="E33" s="3"/>
    </row>
  </sheetData>
  <mergeCells count="1">
    <mergeCell ref="B2:P2"/>
  </mergeCells>
  <conditionalFormatting sqref="H10:H30">
    <cfRule type="expression" dxfId="5" priority="5">
      <formula>H10&lt;I10</formula>
    </cfRule>
    <cfRule type="expression" dxfId="4" priority="6">
      <formula>H10&gt;I10</formula>
    </cfRule>
  </conditionalFormatting>
  <conditionalFormatting sqref="K10:K30">
    <cfRule type="expression" dxfId="3" priority="3">
      <formula>K10&lt;L10</formula>
    </cfRule>
    <cfRule type="expression" dxfId="2" priority="4">
      <formula>K10&gt;L10</formula>
    </cfRule>
  </conditionalFormatting>
  <conditionalFormatting sqref="N10:N30">
    <cfRule type="expression" dxfId="1" priority="1">
      <formula>N10&lt;O10</formula>
    </cfRule>
    <cfRule type="expression" dxfId="0" priority="2">
      <formula>N10&gt;O10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6386-940D-4DED-B12B-EF717DF1E14B}">
  <sheetPr>
    <outlinePr summaryBelow="0"/>
    <pageSetUpPr fitToPage="1"/>
  </sheetPr>
  <dimension ref="B2:R57"/>
  <sheetViews>
    <sheetView showGridLines="0" workbookViewId="0"/>
  </sheetViews>
  <sheetFormatPr defaultRowHeight="12" x14ac:dyDescent="0.2"/>
  <cols>
    <col min="1" max="1" width="3.42578125" style="57" customWidth="1"/>
    <col min="2" max="2" width="26.7109375" style="57" customWidth="1"/>
    <col min="3" max="6" width="12.28515625" style="57" customWidth="1"/>
    <col min="7" max="18" width="9.7109375" style="57" customWidth="1"/>
    <col min="19" max="16384" width="9.140625" style="57"/>
  </cols>
  <sheetData>
    <row r="2" spans="2:6" x14ac:dyDescent="0.2">
      <c r="B2" s="58" t="s">
        <v>151</v>
      </c>
      <c r="C2" s="59" t="s">
        <v>150</v>
      </c>
    </row>
    <row r="3" spans="2:6" x14ac:dyDescent="0.2">
      <c r="B3" s="74" t="s">
        <v>151</v>
      </c>
      <c r="C3" s="75">
        <v>2.524217936762152</v>
      </c>
    </row>
    <row r="4" spans="2:6" x14ac:dyDescent="0.2">
      <c r="B4" s="74" t="s">
        <v>148</v>
      </c>
      <c r="C4" s="75">
        <v>2.2421839852689738</v>
      </c>
    </row>
    <row r="5" spans="2:6" x14ac:dyDescent="0.2">
      <c r="B5" s="74" t="s">
        <v>147</v>
      </c>
      <c r="C5" s="75">
        <v>2.525281963294201</v>
      </c>
    </row>
    <row r="6" spans="2:6" x14ac:dyDescent="0.2">
      <c r="B6" s="60" t="s">
        <v>146</v>
      </c>
      <c r="C6" s="61">
        <v>2.9119783786305011</v>
      </c>
    </row>
    <row r="7" spans="2:6" x14ac:dyDescent="0.2">
      <c r="B7" s="62"/>
      <c r="C7" s="62"/>
    </row>
    <row r="9" spans="2:6" x14ac:dyDescent="0.2">
      <c r="B9" s="58" t="s">
        <v>149</v>
      </c>
      <c r="C9" s="59" t="s">
        <v>151</v>
      </c>
      <c r="D9" s="59" t="s">
        <v>148</v>
      </c>
      <c r="E9" s="59" t="s">
        <v>147</v>
      </c>
      <c r="F9" s="59" t="s">
        <v>146</v>
      </c>
    </row>
    <row r="10" spans="2:6" x14ac:dyDescent="0.2">
      <c r="B10" s="74" t="s">
        <v>145</v>
      </c>
      <c r="C10" s="75">
        <v>2.5316017992941271</v>
      </c>
      <c r="D10" s="75">
        <v>2</v>
      </c>
      <c r="E10" s="75">
        <v>2.3271724331841162</v>
      </c>
      <c r="F10" s="75">
        <v>2.6635862165920581</v>
      </c>
    </row>
    <row r="11" spans="2:6" x14ac:dyDescent="0.2">
      <c r="B11" s="74" t="s">
        <v>144</v>
      </c>
      <c r="C11" s="75">
        <v>2.3916373500804982</v>
      </c>
      <c r="D11" s="75">
        <v>2.1119954983772282</v>
      </c>
      <c r="E11" s="75">
        <v>2.3900560783132319</v>
      </c>
      <c r="F11" s="75">
        <v>2.7867894475695079</v>
      </c>
    </row>
    <row r="12" spans="2:6" x14ac:dyDescent="0.2">
      <c r="B12" s="74" t="s">
        <v>143</v>
      </c>
      <c r="C12" s="75">
        <v>2.4832478973311249</v>
      </c>
      <c r="D12" s="75">
        <v>2.213685205315123</v>
      </c>
      <c r="E12" s="75">
        <v>2.2424733706179318</v>
      </c>
      <c r="F12" s="75">
        <v>2.301348494520119</v>
      </c>
    </row>
    <row r="13" spans="2:6" x14ac:dyDescent="0.2">
      <c r="B13" s="74" t="s">
        <v>142</v>
      </c>
      <c r="C13" s="75">
        <v>2.3582631833566579</v>
      </c>
      <c r="D13" s="75">
        <v>2.261139329998521</v>
      </c>
      <c r="E13" s="75">
        <v>2.261139329998521</v>
      </c>
      <c r="F13" s="75">
        <v>2.9142487719999828</v>
      </c>
    </row>
    <row r="14" spans="2:6" x14ac:dyDescent="0.2">
      <c r="B14" s="74" t="s">
        <v>141</v>
      </c>
      <c r="C14" s="75">
        <v>2.556101621544506</v>
      </c>
      <c r="D14" s="75">
        <v>2.1035586109454369</v>
      </c>
      <c r="E14" s="75">
        <v>2.3313239708525382</v>
      </c>
      <c r="F14" s="75">
        <v>2.6991435236523849</v>
      </c>
    </row>
    <row r="15" spans="2:6" x14ac:dyDescent="0.2">
      <c r="B15" s="74" t="s">
        <v>140</v>
      </c>
      <c r="C15" s="75">
        <v>2.3631340998418811</v>
      </c>
      <c r="D15" s="75">
        <v>1.7839669198091239</v>
      </c>
      <c r="E15" s="75">
        <v>2.1807614429998878</v>
      </c>
      <c r="F15" s="75">
        <v>2.7410437018336369</v>
      </c>
    </row>
    <row r="16" spans="2:6" x14ac:dyDescent="0.2">
      <c r="B16" s="74" t="s">
        <v>139</v>
      </c>
      <c r="C16" s="75">
        <v>2.6860142233747322</v>
      </c>
      <c r="D16" s="75">
        <v>2.564765793930996</v>
      </c>
      <c r="E16" s="75">
        <v>2.636998432082815</v>
      </c>
      <c r="F16" s="75">
        <v>2.9993749139747279</v>
      </c>
    </row>
    <row r="17" spans="2:18" x14ac:dyDescent="0.2">
      <c r="B17" s="74" t="s">
        <v>138</v>
      </c>
      <c r="C17" s="75">
        <v>2.443156591730796</v>
      </c>
      <c r="D17" s="75">
        <v>2.266318166231466</v>
      </c>
      <c r="E17" s="75">
        <v>2.545780467101495</v>
      </c>
      <c r="F17" s="75">
        <v>2.7607714476409608</v>
      </c>
    </row>
    <row r="18" spans="2:18" x14ac:dyDescent="0.2">
      <c r="B18" s="74" t="s">
        <v>137</v>
      </c>
      <c r="C18" s="75">
        <v>2.582617316114677</v>
      </c>
      <c r="D18" s="75">
        <v>2.4985679656293529</v>
      </c>
      <c r="E18" s="75">
        <v>3</v>
      </c>
      <c r="F18" s="75">
        <v>2.4985679656293529</v>
      </c>
    </row>
    <row r="19" spans="2:18" x14ac:dyDescent="0.2">
      <c r="B19" s="74" t="s">
        <v>136</v>
      </c>
      <c r="C19" s="75">
        <v>2.616148424288208</v>
      </c>
      <c r="D19" s="75">
        <v>2.313678798413672</v>
      </c>
      <c r="E19" s="75">
        <v>2.5532165507164848</v>
      </c>
      <c r="F19" s="75">
        <v>3.2395377523028119</v>
      </c>
    </row>
    <row r="20" spans="2:18" x14ac:dyDescent="0.2">
      <c r="B20" s="74" t="s">
        <v>135</v>
      </c>
      <c r="C20" s="75">
        <v>2.621424081320916</v>
      </c>
      <c r="D20" s="75">
        <v>2.5691135059412118</v>
      </c>
      <c r="E20" s="75">
        <v>2.5916196510352911</v>
      </c>
      <c r="F20" s="75">
        <v>3.4331345195261229</v>
      </c>
    </row>
    <row r="21" spans="2:18" x14ac:dyDescent="0.2">
      <c r="B21" s="74" t="s">
        <v>134</v>
      </c>
      <c r="C21" s="75">
        <v>2.5949127549574418</v>
      </c>
      <c r="D21" s="75">
        <v>2.2249469452827499</v>
      </c>
      <c r="E21" s="75">
        <v>2.6020096803029249</v>
      </c>
      <c r="F21" s="75">
        <v>2.972667368946154</v>
      </c>
    </row>
    <row r="22" spans="2:18" x14ac:dyDescent="0.2">
      <c r="B22" s="74" t="s">
        <v>133</v>
      </c>
      <c r="C22" s="75">
        <v>2.5572082956400082</v>
      </c>
      <c r="D22" s="75">
        <v>2.2416550351114219</v>
      </c>
      <c r="E22" s="75">
        <v>2.748565720069835</v>
      </c>
      <c r="F22" s="75">
        <v>3.090158698266928</v>
      </c>
    </row>
    <row r="23" spans="2:18" x14ac:dyDescent="0.2">
      <c r="B23" s="74" t="s">
        <v>132</v>
      </c>
      <c r="C23" s="75">
        <v>2.797927801356014</v>
      </c>
      <c r="D23" s="75">
        <v>2.7425314307929791</v>
      </c>
      <c r="E23" s="75">
        <v>2.2813528389424529</v>
      </c>
      <c r="F23" s="75">
        <v>2.6758419989454549</v>
      </c>
    </row>
    <row r="24" spans="2:18" x14ac:dyDescent="0.2">
      <c r="B24" s="74" t="s">
        <v>131</v>
      </c>
      <c r="C24" s="75">
        <v>2.4916229910959311</v>
      </c>
      <c r="D24" s="75">
        <v>2.1365683832892892</v>
      </c>
      <c r="E24" s="75">
        <v>2.893902208605613</v>
      </c>
      <c r="F24" s="75">
        <v>3.368525941877897</v>
      </c>
    </row>
    <row r="25" spans="2:18" x14ac:dyDescent="0.2">
      <c r="B25" s="74" t="s">
        <v>130</v>
      </c>
      <c r="C25" s="75">
        <v>2.6132800410901269</v>
      </c>
      <c r="D25" s="75">
        <v>2</v>
      </c>
      <c r="E25" s="75">
        <v>2.4141587425951618</v>
      </c>
      <c r="F25" s="75">
        <v>3</v>
      </c>
    </row>
    <row r="26" spans="2:18" x14ac:dyDescent="0.2">
      <c r="B26" s="60" t="s">
        <v>129</v>
      </c>
      <c r="C26" s="61">
        <v>1.7541666667</v>
      </c>
      <c r="D26" s="61">
        <v>1</v>
      </c>
      <c r="E26" s="61">
        <v>2</v>
      </c>
      <c r="F26" s="61">
        <v>2</v>
      </c>
    </row>
    <row r="27" spans="2:18" x14ac:dyDescent="0.2">
      <c r="B27" s="62"/>
      <c r="C27" s="62"/>
      <c r="D27" s="62"/>
      <c r="E27" s="62"/>
      <c r="F27" s="62"/>
    </row>
    <row r="29" spans="2:18" ht="12.75" thickBot="1" x14ac:dyDescent="0.25">
      <c r="B29" s="63" t="s">
        <v>128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</row>
    <row r="57" spans="2:18" ht="12.75" thickBot="1" x14ac:dyDescent="0.25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</row>
  </sheetData>
  <pageMargins left="0" right="0" top="0" bottom="0" header="0.3" footer="0.3"/>
  <pageSetup paperSize="9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BBF3-ADFC-4443-8B16-6E83FAF16864}">
  <sheetPr>
    <outlinePr summaryBelow="0"/>
    <pageSetUpPr fitToPage="1"/>
  </sheetPr>
  <dimension ref="B2:H108"/>
  <sheetViews>
    <sheetView showGridLines="0" workbookViewId="0">
      <selection activeCell="S27" sqref="S27"/>
    </sheetView>
  </sheetViews>
  <sheetFormatPr defaultRowHeight="12" x14ac:dyDescent="0.2"/>
  <cols>
    <col min="1" max="1" width="3.7109375" style="57" customWidth="1"/>
    <col min="2" max="2" width="28.7109375" style="57" customWidth="1"/>
    <col min="3" max="3" width="20.7109375" style="57" customWidth="1"/>
    <col min="4" max="4" width="13.7109375" style="57" customWidth="1"/>
    <col min="5" max="5" width="12.7109375" style="57" customWidth="1"/>
    <col min="6" max="6" width="14.7109375" style="57" customWidth="1"/>
    <col min="7" max="8" width="15.7109375" style="57" customWidth="1"/>
    <col min="9" max="16384" width="9.140625" style="57"/>
  </cols>
  <sheetData>
    <row r="2" spans="2:8" ht="15.75" x14ac:dyDescent="0.25">
      <c r="B2" s="64" t="s">
        <v>202</v>
      </c>
    </row>
    <row r="4" spans="2:8" x14ac:dyDescent="0.2">
      <c r="B4" s="58" t="s">
        <v>150</v>
      </c>
      <c r="C4" s="58" t="s">
        <v>201</v>
      </c>
      <c r="D4" s="58" t="s">
        <v>200</v>
      </c>
      <c r="E4" s="59" t="s">
        <v>199</v>
      </c>
      <c r="F4" s="59" t="s">
        <v>198</v>
      </c>
      <c r="G4" s="59" t="s">
        <v>197</v>
      </c>
      <c r="H4" s="59" t="s">
        <v>196</v>
      </c>
    </row>
    <row r="5" spans="2:8" x14ac:dyDescent="0.2">
      <c r="B5" s="60" t="s">
        <v>51</v>
      </c>
      <c r="C5" s="60" t="s">
        <v>203</v>
      </c>
      <c r="D5" s="60" t="s">
        <v>204</v>
      </c>
      <c r="E5" s="65">
        <v>44.33612198690755</v>
      </c>
      <c r="F5" s="65">
        <v>104.8894057255719</v>
      </c>
      <c r="G5" s="66">
        <v>0.577306004546287</v>
      </c>
      <c r="H5" s="66">
        <v>0.2</v>
      </c>
    </row>
    <row r="6" spans="2:8" x14ac:dyDescent="0.2">
      <c r="B6" s="62"/>
      <c r="C6" s="62"/>
      <c r="D6" s="62"/>
      <c r="E6" s="62"/>
      <c r="F6" s="62"/>
      <c r="G6" s="62"/>
      <c r="H6" s="62"/>
    </row>
    <row r="7" spans="2:8" ht="15.75" x14ac:dyDescent="0.25">
      <c r="B7" s="64" t="s">
        <v>195</v>
      </c>
    </row>
    <row r="30" spans="2:8" ht="15.75" x14ac:dyDescent="0.25">
      <c r="B30" s="64" t="s">
        <v>194</v>
      </c>
    </row>
    <row r="32" spans="2:8" x14ac:dyDescent="0.2">
      <c r="B32" s="58" t="s">
        <v>183</v>
      </c>
      <c r="C32" s="58" t="s">
        <v>149</v>
      </c>
      <c r="D32" s="58" t="s">
        <v>182</v>
      </c>
      <c r="E32" s="58" t="s">
        <v>181</v>
      </c>
      <c r="F32" s="59" t="s">
        <v>180</v>
      </c>
      <c r="G32" s="59" t="s">
        <v>179</v>
      </c>
      <c r="H32" s="59" t="s">
        <v>178</v>
      </c>
    </row>
    <row r="33" spans="2:8" x14ac:dyDescent="0.2">
      <c r="B33" s="74" t="s">
        <v>176</v>
      </c>
      <c r="C33" s="74" t="s">
        <v>153</v>
      </c>
      <c r="D33" s="74" t="s">
        <v>175</v>
      </c>
      <c r="E33" s="74" t="s">
        <v>174</v>
      </c>
      <c r="F33" s="79">
        <v>8.8526696300943772E-2</v>
      </c>
      <c r="G33" s="75">
        <v>93.742518583333336</v>
      </c>
      <c r="H33" s="75">
        <v>8.2963427887167054</v>
      </c>
    </row>
    <row r="34" spans="2:8" x14ac:dyDescent="0.2">
      <c r="B34" s="74" t="s">
        <v>177</v>
      </c>
      <c r="C34" s="74" t="s">
        <v>153</v>
      </c>
      <c r="D34" s="74" t="s">
        <v>95</v>
      </c>
      <c r="E34" s="74" t="s">
        <v>153</v>
      </c>
      <c r="F34" s="79">
        <v>6.4191342788265673E-2</v>
      </c>
      <c r="G34" s="75">
        <v>141.23065066666661</v>
      </c>
      <c r="H34" s="75">
        <v>9.0560005615065133</v>
      </c>
    </row>
    <row r="35" spans="2:8" x14ac:dyDescent="0.2">
      <c r="B35" s="74" t="s">
        <v>193</v>
      </c>
      <c r="C35" s="74" t="s">
        <v>131</v>
      </c>
      <c r="D35" s="74" t="s">
        <v>94</v>
      </c>
      <c r="E35" s="74" t="s">
        <v>171</v>
      </c>
      <c r="F35" s="79">
        <v>2.4088498420816978E-2</v>
      </c>
      <c r="G35" s="75">
        <v>20.227806999999991</v>
      </c>
      <c r="H35" s="75">
        <v>0.48725749697609061</v>
      </c>
    </row>
    <row r="36" spans="2:8" x14ac:dyDescent="0.2">
      <c r="B36" s="74" t="s">
        <v>166</v>
      </c>
      <c r="C36" s="74" t="s">
        <v>154</v>
      </c>
      <c r="D36" s="74" t="s">
        <v>165</v>
      </c>
      <c r="E36" s="74" t="s">
        <v>164</v>
      </c>
      <c r="F36" s="79">
        <v>2.4023291823902809E-2</v>
      </c>
      <c r="G36" s="75">
        <v>70.337973182527321</v>
      </c>
      <c r="H36" s="75">
        <v>1.688467351421165</v>
      </c>
    </row>
    <row r="37" spans="2:8" x14ac:dyDescent="0.2">
      <c r="B37" s="74" t="s">
        <v>192</v>
      </c>
      <c r="C37" s="74" t="s">
        <v>154</v>
      </c>
      <c r="D37" s="74" t="s">
        <v>165</v>
      </c>
      <c r="E37" s="74" t="s">
        <v>164</v>
      </c>
      <c r="F37" s="79">
        <v>2.0555242256148298E-2</v>
      </c>
      <c r="G37" s="75">
        <v>54.738375411210761</v>
      </c>
      <c r="H37" s="75">
        <v>1.126608572482515</v>
      </c>
    </row>
    <row r="38" spans="2:8" x14ac:dyDescent="0.2">
      <c r="B38" s="74" t="s">
        <v>191</v>
      </c>
      <c r="C38" s="74" t="s">
        <v>134</v>
      </c>
      <c r="D38" s="74" t="s">
        <v>162</v>
      </c>
      <c r="E38" s="74" t="s">
        <v>171</v>
      </c>
      <c r="F38" s="79">
        <v>1.7163399562439761E-2</v>
      </c>
      <c r="G38" s="75">
        <v>11.714014000000001</v>
      </c>
      <c r="H38" s="75">
        <v>0.20105230276201319</v>
      </c>
    </row>
    <row r="39" spans="2:8" x14ac:dyDescent="0.2">
      <c r="B39" s="74" t="s">
        <v>190</v>
      </c>
      <c r="C39" s="74" t="s">
        <v>154</v>
      </c>
      <c r="D39" s="74" t="s">
        <v>95</v>
      </c>
      <c r="E39" s="74" t="s">
        <v>189</v>
      </c>
      <c r="F39" s="79">
        <v>1.7097440987779471E-2</v>
      </c>
      <c r="G39" s="75">
        <v>64.69605</v>
      </c>
      <c r="H39" s="75">
        <v>1.124836829246991</v>
      </c>
    </row>
    <row r="40" spans="2:8" x14ac:dyDescent="0.2">
      <c r="B40" s="74" t="s">
        <v>188</v>
      </c>
      <c r="C40" s="74" t="s">
        <v>133</v>
      </c>
      <c r="D40" s="74" t="s">
        <v>187</v>
      </c>
      <c r="E40" s="74" t="s">
        <v>171</v>
      </c>
      <c r="F40" s="79">
        <v>1.5787199390843221E-2</v>
      </c>
      <c r="G40" s="75">
        <v>16.497714999999999</v>
      </c>
      <c r="H40" s="75">
        <v>0.26045271619830512</v>
      </c>
    </row>
    <row r="41" spans="2:8" x14ac:dyDescent="0.2">
      <c r="B41" s="74" t="s">
        <v>186</v>
      </c>
      <c r="C41" s="74" t="s">
        <v>139</v>
      </c>
      <c r="D41" s="74" t="s">
        <v>169</v>
      </c>
      <c r="E41" s="74" t="s">
        <v>171</v>
      </c>
      <c r="F41" s="79">
        <v>1.478799333650568E-2</v>
      </c>
      <c r="G41" s="75">
        <v>2.7169979999999998</v>
      </c>
      <c r="H41" s="75">
        <v>4.0178948319299253E-2</v>
      </c>
    </row>
    <row r="42" spans="2:8" x14ac:dyDescent="0.2">
      <c r="B42" s="76" t="s">
        <v>185</v>
      </c>
      <c r="C42" s="76" t="s">
        <v>132</v>
      </c>
      <c r="D42" s="76" t="s">
        <v>159</v>
      </c>
      <c r="E42" s="76" t="s">
        <v>158</v>
      </c>
      <c r="F42" s="77">
        <v>1.3471509568725551E-2</v>
      </c>
      <c r="G42" s="78">
        <v>5.0815410000000014</v>
      </c>
      <c r="H42" s="78">
        <v>6.845602820537118E-2</v>
      </c>
    </row>
    <row r="44" spans="2:8" ht="15.75" x14ac:dyDescent="0.25">
      <c r="B44" s="64" t="s">
        <v>184</v>
      </c>
    </row>
    <row r="46" spans="2:8" x14ac:dyDescent="0.2">
      <c r="B46" s="58" t="s">
        <v>183</v>
      </c>
      <c r="C46" s="58" t="s">
        <v>149</v>
      </c>
      <c r="D46" s="58" t="s">
        <v>182</v>
      </c>
      <c r="E46" s="58" t="s">
        <v>181</v>
      </c>
      <c r="F46" s="59" t="s">
        <v>180</v>
      </c>
      <c r="G46" s="59" t="s">
        <v>179</v>
      </c>
      <c r="H46" s="59" t="s">
        <v>178</v>
      </c>
    </row>
    <row r="47" spans="2:8" x14ac:dyDescent="0.2">
      <c r="B47" s="74" t="s">
        <v>177</v>
      </c>
      <c r="C47" s="74" t="s">
        <v>153</v>
      </c>
      <c r="D47" s="74" t="s">
        <v>95</v>
      </c>
      <c r="E47" s="74" t="s">
        <v>153</v>
      </c>
      <c r="F47" s="79">
        <v>6.4191342788265673E-2</v>
      </c>
      <c r="G47" s="75">
        <v>141.23065066666661</v>
      </c>
      <c r="H47" s="75">
        <v>9.0560005615065133</v>
      </c>
    </row>
    <row r="48" spans="2:8" x14ac:dyDescent="0.2">
      <c r="B48" s="74" t="s">
        <v>176</v>
      </c>
      <c r="C48" s="74" t="s">
        <v>153</v>
      </c>
      <c r="D48" s="74" t="s">
        <v>175</v>
      </c>
      <c r="E48" s="74" t="s">
        <v>174</v>
      </c>
      <c r="F48" s="79">
        <v>8.8526696300943772E-2</v>
      </c>
      <c r="G48" s="75">
        <v>93.742518583333336</v>
      </c>
      <c r="H48" s="75">
        <v>8.2963427887167054</v>
      </c>
    </row>
    <row r="49" spans="2:8" x14ac:dyDescent="0.2">
      <c r="B49" s="74" t="s">
        <v>173</v>
      </c>
      <c r="C49" s="74" t="s">
        <v>143</v>
      </c>
      <c r="D49" s="74" t="s">
        <v>172</v>
      </c>
      <c r="E49" s="74" t="s">
        <v>171</v>
      </c>
      <c r="F49" s="79">
        <v>7.126796019539249E-3</v>
      </c>
      <c r="G49" s="75">
        <v>464.86595599999993</v>
      </c>
      <c r="H49" s="75">
        <v>3.313004844840107</v>
      </c>
    </row>
    <row r="50" spans="2:8" x14ac:dyDescent="0.2">
      <c r="B50" s="74" t="s">
        <v>170</v>
      </c>
      <c r="C50" s="74" t="s">
        <v>141</v>
      </c>
      <c r="D50" s="74" t="s">
        <v>169</v>
      </c>
      <c r="E50" s="74" t="s">
        <v>158</v>
      </c>
      <c r="F50" s="79">
        <v>4.8387111792465116E-3</v>
      </c>
      <c r="G50" s="75">
        <v>476.74887699999999</v>
      </c>
      <c r="H50" s="75">
        <v>2.3068501208331211</v>
      </c>
    </row>
    <row r="51" spans="2:8" x14ac:dyDescent="0.2">
      <c r="B51" s="74" t="s">
        <v>168</v>
      </c>
      <c r="C51" s="74" t="s">
        <v>142</v>
      </c>
      <c r="D51" s="74" t="s">
        <v>95</v>
      </c>
      <c r="E51" s="74" t="s">
        <v>158</v>
      </c>
      <c r="F51" s="79">
        <v>3.7992478651490752E-3</v>
      </c>
      <c r="G51" s="75">
        <v>528.34172000000012</v>
      </c>
      <c r="H51" s="75">
        <v>2.007301151779191</v>
      </c>
    </row>
    <row r="52" spans="2:8" x14ac:dyDescent="0.2">
      <c r="B52" s="74" t="s">
        <v>167</v>
      </c>
      <c r="C52" s="74" t="s">
        <v>142</v>
      </c>
      <c r="D52" s="74" t="s">
        <v>159</v>
      </c>
      <c r="E52" s="74" t="s">
        <v>158</v>
      </c>
      <c r="F52" s="79">
        <v>1.1841595732974761E-2</v>
      </c>
      <c r="G52" s="75">
        <v>160.18082200000001</v>
      </c>
      <c r="H52" s="75">
        <v>1.8967965382995891</v>
      </c>
    </row>
    <row r="53" spans="2:8" x14ac:dyDescent="0.2">
      <c r="B53" s="74" t="s">
        <v>166</v>
      </c>
      <c r="C53" s="74" t="s">
        <v>154</v>
      </c>
      <c r="D53" s="74" t="s">
        <v>165</v>
      </c>
      <c r="E53" s="74" t="s">
        <v>164</v>
      </c>
      <c r="F53" s="79">
        <v>2.4023291823902809E-2</v>
      </c>
      <c r="G53" s="75">
        <v>70.337973182527321</v>
      </c>
      <c r="H53" s="75">
        <v>1.688467351421165</v>
      </c>
    </row>
    <row r="54" spans="2:8" x14ac:dyDescent="0.2">
      <c r="B54" s="74" t="s">
        <v>163</v>
      </c>
      <c r="C54" s="74" t="s">
        <v>143</v>
      </c>
      <c r="D54" s="74" t="s">
        <v>162</v>
      </c>
      <c r="E54" s="74" t="s">
        <v>158</v>
      </c>
      <c r="F54" s="79">
        <v>7.1777193608017124E-4</v>
      </c>
      <c r="G54" s="75">
        <v>1988.837452</v>
      </c>
      <c r="H54" s="75">
        <v>1.427531708470795</v>
      </c>
    </row>
    <row r="55" spans="2:8" x14ac:dyDescent="0.2">
      <c r="B55" s="74" t="s">
        <v>161</v>
      </c>
      <c r="C55" s="74" t="s">
        <v>143</v>
      </c>
      <c r="D55" s="74" t="s">
        <v>95</v>
      </c>
      <c r="E55" s="74" t="s">
        <v>158</v>
      </c>
      <c r="F55" s="79">
        <v>7.0824400476403549E-3</v>
      </c>
      <c r="G55" s="75">
        <v>199.84340900000001</v>
      </c>
      <c r="H55" s="75">
        <v>1.4153789631585709</v>
      </c>
    </row>
    <row r="56" spans="2:8" x14ac:dyDescent="0.2">
      <c r="B56" s="76" t="s">
        <v>160</v>
      </c>
      <c r="C56" s="76" t="s">
        <v>133</v>
      </c>
      <c r="D56" s="76" t="s">
        <v>159</v>
      </c>
      <c r="E56" s="76" t="s">
        <v>158</v>
      </c>
      <c r="F56" s="77">
        <v>3.3921068797769299E-3</v>
      </c>
      <c r="G56" s="78">
        <v>410.02689500000002</v>
      </c>
      <c r="H56" s="78">
        <v>1.3908550514230731</v>
      </c>
    </row>
    <row r="58" spans="2:8" ht="15.75" x14ac:dyDescent="0.25">
      <c r="B58" s="64" t="s">
        <v>157</v>
      </c>
    </row>
    <row r="60" spans="2:8" x14ac:dyDescent="0.2">
      <c r="B60" s="58" t="s">
        <v>149</v>
      </c>
      <c r="C60" s="59" t="s">
        <v>150</v>
      </c>
      <c r="D60" s="59" t="s">
        <v>155</v>
      </c>
    </row>
    <row r="61" spans="2:8" x14ac:dyDescent="0.2">
      <c r="B61" s="74" t="s">
        <v>143</v>
      </c>
      <c r="C61" s="75">
        <v>303.13249581598512</v>
      </c>
      <c r="D61" s="75">
        <v>340.90965281911662</v>
      </c>
    </row>
    <row r="62" spans="2:8" x14ac:dyDescent="0.2">
      <c r="B62" s="74" t="s">
        <v>129</v>
      </c>
      <c r="C62" s="75">
        <v>157.79403400000001</v>
      </c>
      <c r="D62" s="75">
        <v>721.06896651273712</v>
      </c>
    </row>
    <row r="63" spans="2:8" x14ac:dyDescent="0.2">
      <c r="B63" s="74" t="s">
        <v>142</v>
      </c>
      <c r="C63" s="75">
        <v>91.641610758088945</v>
      </c>
      <c r="D63" s="75">
        <v>94.529355002125257</v>
      </c>
    </row>
    <row r="64" spans="2:8" x14ac:dyDescent="0.2">
      <c r="B64" s="74" t="s">
        <v>141</v>
      </c>
      <c r="C64" s="75">
        <v>71.649430403504212</v>
      </c>
      <c r="D64" s="75">
        <v>33.861181856849207</v>
      </c>
    </row>
    <row r="65" spans="2:4" x14ac:dyDescent="0.2">
      <c r="B65" s="74" t="s">
        <v>135</v>
      </c>
      <c r="C65" s="75">
        <v>68.579859502592043</v>
      </c>
      <c r="D65" s="75">
        <v>85.833375405620401</v>
      </c>
    </row>
    <row r="66" spans="2:4" x14ac:dyDescent="0.2">
      <c r="B66" s="74" t="s">
        <v>153</v>
      </c>
      <c r="C66" s="75">
        <v>62.356748000000003</v>
      </c>
      <c r="D66" s="75">
        <v>0</v>
      </c>
    </row>
    <row r="67" spans="2:4" x14ac:dyDescent="0.2">
      <c r="B67" s="74" t="s">
        <v>154</v>
      </c>
      <c r="C67" s="75">
        <v>58.017946720392658</v>
      </c>
      <c r="D67" s="75">
        <v>0</v>
      </c>
    </row>
    <row r="68" spans="2:4" x14ac:dyDescent="0.2">
      <c r="B68" s="74" t="s">
        <v>145</v>
      </c>
      <c r="C68" s="75">
        <v>52.258659572579873</v>
      </c>
      <c r="D68" s="75">
        <v>47.89996977238291</v>
      </c>
    </row>
    <row r="69" spans="2:4" x14ac:dyDescent="0.2">
      <c r="B69" s="74" t="s">
        <v>134</v>
      </c>
      <c r="C69" s="75">
        <v>48.464478326114808</v>
      </c>
      <c r="D69" s="75">
        <v>19.007701109902069</v>
      </c>
    </row>
    <row r="70" spans="2:4" x14ac:dyDescent="0.2">
      <c r="B70" s="74" t="s">
        <v>133</v>
      </c>
      <c r="C70" s="75">
        <v>47.245198386439327</v>
      </c>
      <c r="D70" s="75">
        <v>38.050303425254263</v>
      </c>
    </row>
    <row r="71" spans="2:4" x14ac:dyDescent="0.2">
      <c r="B71" s="74" t="s">
        <v>136</v>
      </c>
      <c r="C71" s="75">
        <v>31.241859080208432</v>
      </c>
      <c r="D71" s="75">
        <v>20.87973643357412</v>
      </c>
    </row>
    <row r="72" spans="2:4" x14ac:dyDescent="0.2">
      <c r="B72" s="74" t="s">
        <v>137</v>
      </c>
      <c r="C72" s="75">
        <v>24.171471743240279</v>
      </c>
      <c r="D72" s="75">
        <v>73.84378095672696</v>
      </c>
    </row>
    <row r="73" spans="2:4" x14ac:dyDescent="0.2">
      <c r="B73" s="74" t="s">
        <v>130</v>
      </c>
      <c r="C73" s="75">
        <v>23.117062688393439</v>
      </c>
      <c r="D73" s="75">
        <v>227.77554114722301</v>
      </c>
    </row>
    <row r="74" spans="2:4" x14ac:dyDescent="0.2">
      <c r="B74" s="74" t="s">
        <v>131</v>
      </c>
      <c r="C74" s="75">
        <v>17.472102778621739</v>
      </c>
      <c r="D74" s="75">
        <v>22.629707212968651</v>
      </c>
    </row>
    <row r="75" spans="2:4" x14ac:dyDescent="0.2">
      <c r="B75" s="74" t="s">
        <v>139</v>
      </c>
      <c r="C75" s="75">
        <v>16.00959725252558</v>
      </c>
      <c r="D75" s="75">
        <v>28.301577238979561</v>
      </c>
    </row>
    <row r="76" spans="2:4" x14ac:dyDescent="0.2">
      <c r="B76" s="74" t="s">
        <v>132</v>
      </c>
      <c r="C76" s="75">
        <v>4.5190547762788338</v>
      </c>
      <c r="D76" s="75">
        <v>8.3937464009491691</v>
      </c>
    </row>
    <row r="77" spans="2:4" x14ac:dyDescent="0.2">
      <c r="B77" s="74" t="s">
        <v>140</v>
      </c>
      <c r="C77" s="75">
        <v>3.229454230466327</v>
      </c>
      <c r="D77" s="75">
        <v>19.670543289025989</v>
      </c>
    </row>
    <row r="78" spans="2:4" x14ac:dyDescent="0.2">
      <c r="B78" s="74" t="s">
        <v>144</v>
      </c>
      <c r="C78" s="75">
        <v>2.525099091926553</v>
      </c>
      <c r="D78" s="75">
        <v>4.1825524457946344</v>
      </c>
    </row>
    <row r="79" spans="2:4" x14ac:dyDescent="0.2">
      <c r="B79" s="74" t="s">
        <v>138</v>
      </c>
      <c r="C79" s="75">
        <v>0.84478377796202764</v>
      </c>
      <c r="D79" s="75">
        <v>2.9134829800146962</v>
      </c>
    </row>
    <row r="80" spans="2:4" x14ac:dyDescent="0.2">
      <c r="B80" s="60" t="s">
        <v>152</v>
      </c>
      <c r="C80" s="61">
        <v>0</v>
      </c>
      <c r="D80" s="61">
        <v>514.2030322995638</v>
      </c>
    </row>
    <row r="81" spans="2:4" x14ac:dyDescent="0.2">
      <c r="B81" s="67"/>
      <c r="C81" s="62"/>
      <c r="D81" s="62"/>
    </row>
    <row r="83" spans="2:4" ht="15.75" x14ac:dyDescent="0.25">
      <c r="B83" s="64" t="s">
        <v>156</v>
      </c>
    </row>
    <row r="85" spans="2:4" x14ac:dyDescent="0.2">
      <c r="B85" s="58" t="s">
        <v>149</v>
      </c>
      <c r="C85" s="59" t="s">
        <v>150</v>
      </c>
      <c r="D85" s="59" t="s">
        <v>155</v>
      </c>
    </row>
    <row r="86" spans="2:4" x14ac:dyDescent="0.2">
      <c r="B86" s="74" t="s">
        <v>154</v>
      </c>
      <c r="C86" s="75">
        <v>7.2817758815748359</v>
      </c>
      <c r="D86" s="75">
        <v>0</v>
      </c>
    </row>
    <row r="87" spans="2:4" x14ac:dyDescent="0.2">
      <c r="B87" s="74" t="s">
        <v>153</v>
      </c>
      <c r="C87" s="75">
        <v>5.9326284805596607</v>
      </c>
      <c r="D87" s="75">
        <v>0</v>
      </c>
    </row>
    <row r="88" spans="2:4" x14ac:dyDescent="0.2">
      <c r="B88" s="74" t="s">
        <v>143</v>
      </c>
      <c r="C88" s="75">
        <v>5.8809964593561919</v>
      </c>
      <c r="D88" s="75">
        <v>33.012913465235961</v>
      </c>
    </row>
    <row r="89" spans="2:4" x14ac:dyDescent="0.2">
      <c r="B89" s="74" t="s">
        <v>133</v>
      </c>
      <c r="C89" s="75">
        <v>5.4253609689280307</v>
      </c>
      <c r="D89" s="75">
        <v>4.4384090399139424</v>
      </c>
    </row>
    <row r="90" spans="2:4" x14ac:dyDescent="0.2">
      <c r="B90" s="74" t="s">
        <v>142</v>
      </c>
      <c r="C90" s="75">
        <v>4.9846950240662089</v>
      </c>
      <c r="D90" s="75">
        <v>5.3940306171015449</v>
      </c>
    </row>
    <row r="91" spans="2:4" x14ac:dyDescent="0.2">
      <c r="B91" s="74" t="s">
        <v>141</v>
      </c>
      <c r="C91" s="75">
        <v>3.8258450227244989</v>
      </c>
      <c r="D91" s="75">
        <v>2.174624347150746</v>
      </c>
    </row>
    <row r="92" spans="2:4" x14ac:dyDescent="0.2">
      <c r="B92" s="74" t="s">
        <v>135</v>
      </c>
      <c r="C92" s="75">
        <v>2.1153338007225631</v>
      </c>
      <c r="D92" s="75">
        <v>2.153276567955055</v>
      </c>
    </row>
    <row r="93" spans="2:4" x14ac:dyDescent="0.2">
      <c r="B93" s="74" t="s">
        <v>134</v>
      </c>
      <c r="C93" s="75">
        <v>1.871529897906552</v>
      </c>
      <c r="D93" s="75">
        <v>1.002651570693837</v>
      </c>
    </row>
    <row r="94" spans="2:4" x14ac:dyDescent="0.2">
      <c r="B94" s="74" t="s">
        <v>129</v>
      </c>
      <c r="C94" s="75">
        <v>1.47386364415215</v>
      </c>
      <c r="D94" s="75">
        <v>29.701049796102119</v>
      </c>
    </row>
    <row r="95" spans="2:4" x14ac:dyDescent="0.2">
      <c r="B95" s="74" t="s">
        <v>145</v>
      </c>
      <c r="C95" s="75">
        <v>1.113639622460026</v>
      </c>
      <c r="D95" s="75">
        <v>2.329973468379023</v>
      </c>
    </row>
    <row r="96" spans="2:4" x14ac:dyDescent="0.2">
      <c r="B96" s="74" t="s">
        <v>139</v>
      </c>
      <c r="C96" s="75">
        <v>1.0488383150385849</v>
      </c>
      <c r="D96" s="75">
        <v>3.2780058494100901</v>
      </c>
    </row>
    <row r="97" spans="2:4" x14ac:dyDescent="0.2">
      <c r="B97" s="74" t="s">
        <v>136</v>
      </c>
      <c r="C97" s="75">
        <v>0.86899400189090192</v>
      </c>
      <c r="D97" s="75">
        <v>0.87829656862098437</v>
      </c>
    </row>
    <row r="98" spans="2:4" x14ac:dyDescent="0.2">
      <c r="B98" s="74" t="s">
        <v>131</v>
      </c>
      <c r="C98" s="75">
        <v>0.81129797168023066</v>
      </c>
      <c r="D98" s="75">
        <v>2.216557130057828</v>
      </c>
    </row>
    <row r="99" spans="2:4" x14ac:dyDescent="0.2">
      <c r="B99" s="74" t="s">
        <v>130</v>
      </c>
      <c r="C99" s="75">
        <v>0.67653081368958523</v>
      </c>
      <c r="D99" s="75">
        <v>5.2601118155828601</v>
      </c>
    </row>
    <row r="100" spans="2:4" x14ac:dyDescent="0.2">
      <c r="B100" s="74" t="s">
        <v>137</v>
      </c>
      <c r="C100" s="75">
        <v>0.56669980682677334</v>
      </c>
      <c r="D100" s="75">
        <v>3.4604156840945262</v>
      </c>
    </row>
    <row r="101" spans="2:4" x14ac:dyDescent="0.2">
      <c r="B101" s="74" t="s">
        <v>144</v>
      </c>
      <c r="C101" s="75">
        <v>0.17345837109148959</v>
      </c>
      <c r="D101" s="75">
        <v>0.2053395263651</v>
      </c>
    </row>
    <row r="102" spans="2:4" x14ac:dyDescent="0.2">
      <c r="B102" s="74" t="s">
        <v>132</v>
      </c>
      <c r="C102" s="75">
        <v>0.14489962448278421</v>
      </c>
      <c r="D102" s="75">
        <v>0.46559597997508539</v>
      </c>
    </row>
    <row r="103" spans="2:4" x14ac:dyDescent="0.2">
      <c r="B103" s="74" t="s">
        <v>140</v>
      </c>
      <c r="C103" s="75">
        <v>8.1566305067775485E-2</v>
      </c>
      <c r="D103" s="75">
        <v>0.71069801275884192</v>
      </c>
    </row>
    <row r="104" spans="2:4" x14ac:dyDescent="0.2">
      <c r="B104" s="74" t="s">
        <v>138</v>
      </c>
      <c r="C104" s="75">
        <v>5.8167974688697062E-2</v>
      </c>
      <c r="D104" s="75">
        <v>3.9038575671532447E-2</v>
      </c>
    </row>
    <row r="105" spans="2:4" x14ac:dyDescent="0.2">
      <c r="B105" s="60" t="s">
        <v>152</v>
      </c>
      <c r="C105" s="61">
        <v>0</v>
      </c>
      <c r="D105" s="61">
        <v>8.1684177105027178</v>
      </c>
    </row>
    <row r="106" spans="2:4" x14ac:dyDescent="0.2">
      <c r="B106" s="67"/>
      <c r="C106" s="62"/>
      <c r="D106" s="62"/>
    </row>
    <row r="108" spans="2:4" ht="15.75" x14ac:dyDescent="0.25">
      <c r="B108" s="64"/>
    </row>
  </sheetData>
  <pageMargins left="0" right="0" top="0" bottom="0" header="0.3" footer="0.3"/>
  <pageSetup paperSize="9"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8425-7F9A-4479-B0DB-A29938DE4038}">
  <dimension ref="B2:O66"/>
  <sheetViews>
    <sheetView showGridLines="0" workbookViewId="0">
      <selection activeCell="M34" sqref="M34"/>
    </sheetView>
  </sheetViews>
  <sheetFormatPr defaultRowHeight="15" x14ac:dyDescent="0.25"/>
  <cols>
    <col min="1" max="1" width="3.85546875" customWidth="1"/>
    <col min="2" max="2" width="21" customWidth="1"/>
    <col min="3" max="3" width="13" customWidth="1"/>
    <col min="4" max="4" width="14.85546875" customWidth="1"/>
    <col min="5" max="15" width="13" customWidth="1"/>
  </cols>
  <sheetData>
    <row r="2" spans="2:15" ht="26.25" x14ac:dyDescent="0.4">
      <c r="B2" s="56" t="s">
        <v>90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4" spans="2:15" ht="18.75" x14ac:dyDescent="0.3">
      <c r="B4" s="2" t="s">
        <v>91</v>
      </c>
      <c r="C4" s="2"/>
      <c r="D4" s="2"/>
      <c r="E4" s="2"/>
      <c r="F4" s="2"/>
      <c r="G4" s="2"/>
      <c r="H4" s="2"/>
    </row>
    <row r="6" spans="2:15" x14ac:dyDescent="0.25">
      <c r="B6" s="23" t="s">
        <v>92</v>
      </c>
      <c r="C6" s="24">
        <v>5</v>
      </c>
      <c r="D6" s="24">
        <v>20</v>
      </c>
      <c r="E6" s="24">
        <v>50</v>
      </c>
      <c r="F6" s="24">
        <v>75</v>
      </c>
      <c r="G6" s="24">
        <v>90</v>
      </c>
      <c r="H6" s="24" t="s">
        <v>75</v>
      </c>
    </row>
    <row r="7" spans="2:15" x14ac:dyDescent="0.25">
      <c r="B7" s="42" t="s">
        <v>96</v>
      </c>
      <c r="C7" s="43">
        <v>20</v>
      </c>
      <c r="D7" s="44">
        <v>1654.1</v>
      </c>
      <c r="E7" s="44">
        <v>1570</v>
      </c>
      <c r="F7" s="44">
        <v>75</v>
      </c>
      <c r="G7" s="44">
        <v>203.3</v>
      </c>
      <c r="H7" s="44">
        <v>3522.4</v>
      </c>
    </row>
    <row r="8" spans="2:15" x14ac:dyDescent="0.25">
      <c r="B8" s="36" t="s">
        <v>94</v>
      </c>
      <c r="C8" s="37"/>
      <c r="D8" s="38">
        <v>2006</v>
      </c>
      <c r="E8" s="38">
        <v>282</v>
      </c>
      <c r="F8" s="38">
        <v>250</v>
      </c>
      <c r="G8" s="38">
        <v>157.4</v>
      </c>
      <c r="H8" s="38">
        <v>2695.4</v>
      </c>
    </row>
    <row r="9" spans="2:15" x14ac:dyDescent="0.25">
      <c r="B9" s="39" t="s">
        <v>97</v>
      </c>
      <c r="C9" s="40"/>
      <c r="D9" s="41">
        <v>30</v>
      </c>
      <c r="E9" s="41"/>
      <c r="F9" s="41"/>
      <c r="G9" s="41"/>
      <c r="H9" s="41">
        <v>30</v>
      </c>
    </row>
    <row r="10" spans="2:15" x14ac:dyDescent="0.25">
      <c r="B10" s="36" t="s">
        <v>95</v>
      </c>
      <c r="C10" s="37"/>
      <c r="D10" s="38">
        <v>3729.03</v>
      </c>
      <c r="E10" s="38">
        <v>543.5</v>
      </c>
      <c r="F10" s="38">
        <v>102.5</v>
      </c>
      <c r="G10" s="38">
        <v>1365.5</v>
      </c>
      <c r="H10" s="38">
        <v>5740.53</v>
      </c>
    </row>
    <row r="11" spans="2:15" x14ac:dyDescent="0.25">
      <c r="B11" t="s">
        <v>93</v>
      </c>
      <c r="C11" s="6"/>
      <c r="D11" s="26">
        <v>126</v>
      </c>
      <c r="E11" s="26">
        <v>25</v>
      </c>
      <c r="F11" s="26">
        <v>5</v>
      </c>
      <c r="G11" s="26">
        <v>15</v>
      </c>
      <c r="H11" s="35">
        <v>171</v>
      </c>
    </row>
    <row r="12" spans="2:15" ht="15.75" thickBot="1" x14ac:dyDescent="0.3">
      <c r="B12" s="28" t="s">
        <v>75</v>
      </c>
      <c r="C12" s="29">
        <v>20</v>
      </c>
      <c r="D12" s="30">
        <v>8236.6299999999992</v>
      </c>
      <c r="E12" s="30">
        <v>2452</v>
      </c>
      <c r="F12" s="30">
        <v>454.5</v>
      </c>
      <c r="G12" s="30">
        <v>1792.2</v>
      </c>
      <c r="H12" s="30">
        <v>12955.33</v>
      </c>
    </row>
    <row r="13" spans="2:15" ht="15.75" thickTop="1" x14ac:dyDescent="0.25"/>
    <row r="15" spans="2:15" ht="18.75" x14ac:dyDescent="0.3">
      <c r="B15" s="2" t="s">
        <v>98</v>
      </c>
    </row>
    <row r="17" spans="2:15" x14ac:dyDescent="0.25">
      <c r="B17" s="23" t="s">
        <v>107</v>
      </c>
      <c r="C17" s="31">
        <v>45291</v>
      </c>
      <c r="D17" s="31">
        <v>45322</v>
      </c>
      <c r="E17" s="31">
        <v>45351</v>
      </c>
      <c r="F17" s="31">
        <v>45382</v>
      </c>
      <c r="G17" s="31">
        <v>45412</v>
      </c>
      <c r="H17" s="31">
        <v>45443</v>
      </c>
      <c r="I17" s="31">
        <v>45473</v>
      </c>
      <c r="J17" s="31">
        <v>45504</v>
      </c>
      <c r="K17" s="31">
        <v>45535</v>
      </c>
      <c r="L17" s="31">
        <v>45565</v>
      </c>
      <c r="M17" s="31">
        <v>45596</v>
      </c>
      <c r="N17" s="31">
        <v>45626</v>
      </c>
      <c r="O17" s="31">
        <v>45657</v>
      </c>
    </row>
    <row r="18" spans="2:15" x14ac:dyDescent="0.25">
      <c r="B18" s="36" t="s">
        <v>96</v>
      </c>
      <c r="C18" s="37">
        <v>2255</v>
      </c>
      <c r="D18" s="37">
        <v>2555</v>
      </c>
      <c r="E18" s="37">
        <v>2655</v>
      </c>
      <c r="F18" s="37">
        <v>2455</v>
      </c>
      <c r="G18" s="37">
        <v>2655</v>
      </c>
      <c r="H18" s="37">
        <v>2111</v>
      </c>
      <c r="I18" s="37">
        <v>2254</v>
      </c>
      <c r="J18" s="37">
        <v>2685</v>
      </c>
      <c r="K18" s="37">
        <v>2235</v>
      </c>
      <c r="L18" s="37">
        <v>2458</v>
      </c>
      <c r="M18" s="37">
        <v>2569</v>
      </c>
      <c r="N18" s="37">
        <v>2995</v>
      </c>
      <c r="O18" s="37">
        <v>3025</v>
      </c>
    </row>
    <row r="19" spans="2:15" x14ac:dyDescent="0.25">
      <c r="B19" s="36" t="s">
        <v>94</v>
      </c>
      <c r="C19" s="37">
        <v>10</v>
      </c>
      <c r="D19" s="37">
        <v>10</v>
      </c>
      <c r="E19" s="37">
        <v>20</v>
      </c>
      <c r="F19" s="37">
        <v>10</v>
      </c>
      <c r="G19" s="37">
        <v>10</v>
      </c>
      <c r="H19" s="37">
        <v>10</v>
      </c>
      <c r="I19" s="37">
        <v>10</v>
      </c>
      <c r="J19" s="37">
        <v>7</v>
      </c>
      <c r="K19" s="37">
        <v>7</v>
      </c>
      <c r="L19" s="37">
        <v>-33</v>
      </c>
      <c r="M19" s="37">
        <v>-33</v>
      </c>
      <c r="N19" s="37">
        <v>7</v>
      </c>
      <c r="O19" s="37">
        <v>6</v>
      </c>
    </row>
    <row r="20" spans="2:15" x14ac:dyDescent="0.25">
      <c r="B20" s="36" t="s">
        <v>97</v>
      </c>
      <c r="C20" s="37">
        <v>160</v>
      </c>
      <c r="D20" s="37">
        <v>160</v>
      </c>
      <c r="E20" s="37">
        <v>190</v>
      </c>
      <c r="F20" s="37">
        <v>357</v>
      </c>
      <c r="G20" s="37">
        <v>358</v>
      </c>
      <c r="H20" s="37">
        <v>458</v>
      </c>
      <c r="I20" s="37">
        <v>468</v>
      </c>
      <c r="J20" s="37">
        <v>303</v>
      </c>
      <c r="K20" s="37">
        <v>264</v>
      </c>
      <c r="L20" s="37">
        <v>997</v>
      </c>
      <c r="M20" s="37">
        <v>873</v>
      </c>
      <c r="N20" s="37">
        <v>924</v>
      </c>
      <c r="O20" s="37">
        <v>1370</v>
      </c>
    </row>
    <row r="21" spans="2:15" x14ac:dyDescent="0.25">
      <c r="B21" s="36" t="s">
        <v>95</v>
      </c>
      <c r="C21" s="37">
        <v>169</v>
      </c>
      <c r="D21" s="37">
        <v>169</v>
      </c>
      <c r="E21" s="37">
        <v>101</v>
      </c>
      <c r="F21" s="37">
        <v>91</v>
      </c>
      <c r="G21" s="37">
        <v>76</v>
      </c>
      <c r="H21" s="37">
        <v>91</v>
      </c>
      <c r="I21" s="37">
        <v>91</v>
      </c>
      <c r="J21" s="37">
        <v>66</v>
      </c>
      <c r="K21" s="37">
        <v>55</v>
      </c>
      <c r="L21" s="37">
        <v>54</v>
      </c>
      <c r="M21" s="37">
        <v>54</v>
      </c>
      <c r="N21" s="37">
        <v>54</v>
      </c>
      <c r="O21" s="37">
        <v>54</v>
      </c>
    </row>
    <row r="22" spans="2:15" x14ac:dyDescent="0.25">
      <c r="B22" t="s">
        <v>93</v>
      </c>
      <c r="C22" s="6">
        <v>1337</v>
      </c>
      <c r="D22" s="6">
        <v>1249</v>
      </c>
      <c r="E22" s="6">
        <v>1311</v>
      </c>
      <c r="F22" s="6">
        <v>1018</v>
      </c>
      <c r="G22" s="6">
        <v>1018</v>
      </c>
      <c r="H22" s="6">
        <v>966</v>
      </c>
      <c r="I22" s="6">
        <v>994</v>
      </c>
      <c r="J22" s="6">
        <v>914</v>
      </c>
      <c r="K22" s="6">
        <v>876</v>
      </c>
      <c r="L22" s="6">
        <v>727</v>
      </c>
      <c r="M22" s="6">
        <v>639</v>
      </c>
      <c r="N22" s="6">
        <v>862</v>
      </c>
      <c r="O22" s="6">
        <v>871</v>
      </c>
    </row>
    <row r="23" spans="2:15" ht="15.75" thickBot="1" x14ac:dyDescent="0.3">
      <c r="B23" s="28" t="s">
        <v>75</v>
      </c>
      <c r="C23" s="29">
        <f t="shared" ref="C23:O23" si="0">SUM(C18:C22)</f>
        <v>3931</v>
      </c>
      <c r="D23" s="30">
        <f t="shared" si="0"/>
        <v>4143</v>
      </c>
      <c r="E23" s="30">
        <f t="shared" si="0"/>
        <v>4277</v>
      </c>
      <c r="F23" s="30">
        <f t="shared" si="0"/>
        <v>3931</v>
      </c>
      <c r="G23" s="30">
        <f t="shared" si="0"/>
        <v>4117</v>
      </c>
      <c r="H23" s="30">
        <f t="shared" si="0"/>
        <v>3636</v>
      </c>
      <c r="I23" s="29">
        <f t="shared" si="0"/>
        <v>3817</v>
      </c>
      <c r="J23" s="29">
        <f t="shared" si="0"/>
        <v>3975</v>
      </c>
      <c r="K23" s="30">
        <f t="shared" si="0"/>
        <v>3437</v>
      </c>
      <c r="L23" s="30">
        <f t="shared" si="0"/>
        <v>4203</v>
      </c>
      <c r="M23" s="30">
        <f t="shared" si="0"/>
        <v>4102</v>
      </c>
      <c r="N23" s="30">
        <f t="shared" si="0"/>
        <v>4842</v>
      </c>
      <c r="O23" s="30">
        <f t="shared" si="0"/>
        <v>5326</v>
      </c>
    </row>
    <row r="24" spans="2:15" ht="15.75" thickTop="1" x14ac:dyDescent="0.25"/>
    <row r="26" spans="2:15" ht="18.75" x14ac:dyDescent="0.3">
      <c r="B26" s="2" t="s">
        <v>99</v>
      </c>
    </row>
    <row r="28" spans="2:15" x14ac:dyDescent="0.25">
      <c r="B28" s="23" t="s">
        <v>107</v>
      </c>
      <c r="C28" s="31">
        <v>45291</v>
      </c>
      <c r="D28" s="31">
        <v>45322</v>
      </c>
      <c r="E28" s="31">
        <v>45351</v>
      </c>
      <c r="F28" s="31">
        <v>45382</v>
      </c>
      <c r="G28" s="31">
        <v>45412</v>
      </c>
      <c r="H28" s="31">
        <v>45443</v>
      </c>
      <c r="I28" s="31">
        <v>45473</v>
      </c>
      <c r="J28" s="31">
        <v>45504</v>
      </c>
      <c r="K28" s="31">
        <v>45535</v>
      </c>
      <c r="L28" s="31">
        <v>45565</v>
      </c>
      <c r="M28" s="31">
        <v>45596</v>
      </c>
      <c r="N28" s="31">
        <v>45626</v>
      </c>
      <c r="O28" s="31">
        <v>45657</v>
      </c>
    </row>
    <row r="29" spans="2:15" x14ac:dyDescent="0.25">
      <c r="B29" s="36" t="s">
        <v>96</v>
      </c>
      <c r="C29" s="37">
        <v>1255</v>
      </c>
      <c r="D29" s="37">
        <v>1555</v>
      </c>
      <c r="E29" s="37">
        <v>1655</v>
      </c>
      <c r="F29" s="37">
        <v>1455</v>
      </c>
      <c r="G29" s="37">
        <v>1655</v>
      </c>
      <c r="H29" s="37">
        <v>1111</v>
      </c>
      <c r="I29" s="37">
        <v>1254</v>
      </c>
      <c r="J29" s="37">
        <v>1685</v>
      </c>
      <c r="K29" s="37">
        <v>1235</v>
      </c>
      <c r="L29" s="37">
        <v>1458</v>
      </c>
      <c r="M29" s="37">
        <v>1569</v>
      </c>
      <c r="N29" s="37">
        <v>1995</v>
      </c>
      <c r="O29" s="37">
        <v>2025</v>
      </c>
    </row>
    <row r="30" spans="2:15" x14ac:dyDescent="0.25">
      <c r="B30" s="36" t="s">
        <v>94</v>
      </c>
      <c r="C30" s="37"/>
      <c r="D30" s="37"/>
      <c r="E30" s="37"/>
      <c r="F30" s="37">
        <v>225</v>
      </c>
      <c r="G30" s="37">
        <v>225</v>
      </c>
      <c r="H30" s="37">
        <v>225</v>
      </c>
      <c r="I30" s="37">
        <v>225</v>
      </c>
      <c r="J30" s="37"/>
      <c r="K30" s="37"/>
      <c r="L30" s="37">
        <v>314</v>
      </c>
      <c r="M30" s="37">
        <v>164</v>
      </c>
      <c r="N30" s="37">
        <v>254</v>
      </c>
      <c r="O30" s="37">
        <v>254</v>
      </c>
    </row>
    <row r="31" spans="2:15" x14ac:dyDescent="0.25">
      <c r="B31" s="36" t="s">
        <v>97</v>
      </c>
      <c r="C31" s="37">
        <v>99</v>
      </c>
      <c r="D31" s="37">
        <v>99</v>
      </c>
      <c r="E31" s="37">
        <v>6</v>
      </c>
      <c r="F31" s="37">
        <v>6</v>
      </c>
      <c r="G31" s="37">
        <v>6</v>
      </c>
      <c r="H31" s="37">
        <v>6</v>
      </c>
      <c r="I31" s="37">
        <v>6</v>
      </c>
      <c r="J31" s="37">
        <v>6</v>
      </c>
      <c r="K31" s="37"/>
      <c r="L31" s="37"/>
      <c r="M31" s="37"/>
      <c r="N31" s="37"/>
      <c r="O31" s="37"/>
    </row>
    <row r="32" spans="2:15" x14ac:dyDescent="0.25">
      <c r="B32" s="36" t="s">
        <v>95</v>
      </c>
      <c r="C32" s="37">
        <v>159</v>
      </c>
      <c r="D32" s="37">
        <v>390</v>
      </c>
      <c r="E32" s="37">
        <v>390</v>
      </c>
      <c r="F32" s="37">
        <v>480</v>
      </c>
      <c r="G32" s="37">
        <v>480</v>
      </c>
      <c r="H32" s="37">
        <v>469</v>
      </c>
      <c r="I32" s="37">
        <v>392</v>
      </c>
      <c r="J32" s="37">
        <v>392</v>
      </c>
      <c r="K32" s="37">
        <v>389</v>
      </c>
      <c r="L32" s="37">
        <v>351</v>
      </c>
      <c r="M32" s="37">
        <v>314</v>
      </c>
      <c r="N32" s="37">
        <v>329</v>
      </c>
      <c r="O32" s="37">
        <v>329</v>
      </c>
    </row>
    <row r="33" spans="2:15" x14ac:dyDescent="0.25">
      <c r="B33" t="s">
        <v>93</v>
      </c>
      <c r="C33" s="6">
        <v>905</v>
      </c>
      <c r="D33" s="6">
        <v>968</v>
      </c>
      <c r="E33" s="6">
        <v>929</v>
      </c>
      <c r="F33" s="6">
        <v>918</v>
      </c>
      <c r="G33" s="6">
        <v>985</v>
      </c>
      <c r="H33" s="6">
        <v>1180</v>
      </c>
      <c r="I33" s="6">
        <v>1167</v>
      </c>
      <c r="J33" s="6">
        <v>1216</v>
      </c>
      <c r="K33" s="6">
        <v>1296</v>
      </c>
      <c r="L33" s="6">
        <v>1195</v>
      </c>
      <c r="M33" s="6">
        <v>1387</v>
      </c>
      <c r="N33" s="6">
        <v>1276</v>
      </c>
      <c r="O33" s="6">
        <v>1306</v>
      </c>
    </row>
    <row r="34" spans="2:15" ht="15.75" thickBot="1" x14ac:dyDescent="0.3">
      <c r="B34" s="28" t="s">
        <v>75</v>
      </c>
      <c r="C34" s="29">
        <f t="shared" ref="C34" si="1">SUM(C29:C33)</f>
        <v>2418</v>
      </c>
      <c r="D34" s="30">
        <f t="shared" ref="D34" si="2">SUM(D29:D33)</f>
        <v>3012</v>
      </c>
      <c r="E34" s="30">
        <f t="shared" ref="E34" si="3">SUM(E29:E33)</f>
        <v>2980</v>
      </c>
      <c r="F34" s="30">
        <f t="shared" ref="F34" si="4">SUM(F29:F33)</f>
        <v>3084</v>
      </c>
      <c r="G34" s="30">
        <f t="shared" ref="G34" si="5">SUM(G29:G33)</f>
        <v>3351</v>
      </c>
      <c r="H34" s="30">
        <f t="shared" ref="H34" si="6">SUM(H29:H33)</f>
        <v>2991</v>
      </c>
      <c r="I34" s="29">
        <f t="shared" ref="I34" si="7">SUM(I29:I33)</f>
        <v>3044</v>
      </c>
      <c r="J34" s="29">
        <f t="shared" ref="J34" si="8">SUM(J29:J33)</f>
        <v>3299</v>
      </c>
      <c r="K34" s="30">
        <f t="shared" ref="K34" si="9">SUM(K29:K33)</f>
        <v>2920</v>
      </c>
      <c r="L34" s="30">
        <f t="shared" ref="L34" si="10">SUM(L29:L33)</f>
        <v>3318</v>
      </c>
      <c r="M34" s="30">
        <f t="shared" ref="M34" si="11">SUM(M29:M33)</f>
        <v>3434</v>
      </c>
      <c r="N34" s="30">
        <f t="shared" ref="N34" si="12">SUM(N29:N33)</f>
        <v>3854</v>
      </c>
      <c r="O34" s="30">
        <f t="shared" ref="O34" si="13">SUM(O29:O33)</f>
        <v>3914</v>
      </c>
    </row>
    <row r="35" spans="2:15" ht="15.75" thickTop="1" x14ac:dyDescent="0.25">
      <c r="B35" s="32"/>
      <c r="C35" s="33"/>
      <c r="D35" s="34"/>
      <c r="E35" s="34"/>
      <c r="F35" s="34"/>
      <c r="G35" s="34"/>
      <c r="H35" s="34"/>
      <c r="I35" s="33"/>
      <c r="J35" s="33"/>
      <c r="K35" s="34"/>
      <c r="L35" s="34"/>
      <c r="M35" s="34"/>
      <c r="N35" s="34"/>
      <c r="O35" s="34"/>
    </row>
    <row r="37" spans="2:15" ht="18.75" x14ac:dyDescent="0.3">
      <c r="B37" s="2" t="s">
        <v>78</v>
      </c>
      <c r="C37" s="2"/>
      <c r="D37" s="2"/>
      <c r="E37" s="2"/>
      <c r="F37" s="2"/>
      <c r="G37" s="2"/>
      <c r="H37" s="2"/>
    </row>
    <row r="39" spans="2:15" x14ac:dyDescent="0.25">
      <c r="B39" s="23" t="s">
        <v>79</v>
      </c>
      <c r="C39" s="24" t="s">
        <v>80</v>
      </c>
      <c r="D39" s="24" t="s">
        <v>81</v>
      </c>
      <c r="E39" s="24" t="s">
        <v>82</v>
      </c>
      <c r="F39" s="24" t="s">
        <v>83</v>
      </c>
      <c r="G39" s="24" t="s">
        <v>84</v>
      </c>
      <c r="H39" s="24" t="s">
        <v>85</v>
      </c>
    </row>
    <row r="40" spans="2:15" x14ac:dyDescent="0.25">
      <c r="B40" s="36" t="s">
        <v>86</v>
      </c>
      <c r="C40" s="37">
        <f>C23</f>
        <v>3931</v>
      </c>
      <c r="D40" s="38">
        <f>F23</f>
        <v>3931</v>
      </c>
      <c r="E40" s="37">
        <v>680</v>
      </c>
      <c r="F40" s="37">
        <f t="shared" ref="F40" si="14">-(E40+G40)</f>
        <v>-574</v>
      </c>
      <c r="G40" s="37">
        <v>-106</v>
      </c>
      <c r="H40" s="38">
        <f>D40-C40</f>
        <v>0</v>
      </c>
    </row>
    <row r="41" spans="2:15" x14ac:dyDescent="0.25">
      <c r="B41" s="36" t="s">
        <v>87</v>
      </c>
      <c r="C41" s="38">
        <f>D40</f>
        <v>3931</v>
      </c>
      <c r="D41" s="37">
        <f>I23</f>
        <v>3817</v>
      </c>
      <c r="E41" s="37">
        <v>252</v>
      </c>
      <c r="F41" s="37">
        <v>-2</v>
      </c>
      <c r="G41" s="37">
        <v>-364</v>
      </c>
      <c r="H41" s="38">
        <f t="shared" ref="H41:H43" si="15">D41-C41</f>
        <v>-114</v>
      </c>
    </row>
    <row r="42" spans="2:15" x14ac:dyDescent="0.25">
      <c r="B42" s="36" t="s">
        <v>88</v>
      </c>
      <c r="C42" s="37">
        <f>D41</f>
        <v>3817</v>
      </c>
      <c r="D42" s="38">
        <f>L23</f>
        <v>4203</v>
      </c>
      <c r="E42" s="37">
        <v>1206</v>
      </c>
      <c r="F42" s="37">
        <v>-400</v>
      </c>
      <c r="G42" s="37">
        <v>-420</v>
      </c>
      <c r="H42" s="38">
        <f t="shared" si="15"/>
        <v>386</v>
      </c>
    </row>
    <row r="43" spans="2:15" x14ac:dyDescent="0.25">
      <c r="B43" s="10" t="s">
        <v>89</v>
      </c>
      <c r="C43" s="27">
        <f>D42</f>
        <v>4203</v>
      </c>
      <c r="D43" s="27">
        <f>O23</f>
        <v>5326</v>
      </c>
      <c r="E43" s="25">
        <v>1800</v>
      </c>
      <c r="F43" s="25">
        <v>-419</v>
      </c>
      <c r="G43" s="25">
        <v>-258</v>
      </c>
      <c r="H43" s="27">
        <f t="shared" si="15"/>
        <v>1123</v>
      </c>
    </row>
    <row r="44" spans="2:15" x14ac:dyDescent="0.25">
      <c r="B44" s="49" t="s">
        <v>127</v>
      </c>
      <c r="C44" s="26"/>
      <c r="D44" s="26"/>
      <c r="E44" s="6"/>
      <c r="F44" s="6"/>
      <c r="G44" s="6"/>
      <c r="H44" s="26"/>
    </row>
    <row r="46" spans="2:15" ht="18.75" x14ac:dyDescent="0.3">
      <c r="B46" s="2" t="s">
        <v>100</v>
      </c>
    </row>
    <row r="47" spans="2:15" ht="51" customHeight="1" x14ac:dyDescent="0.25">
      <c r="B47" s="8" t="s">
        <v>101</v>
      </c>
      <c r="C47" s="8"/>
      <c r="D47" s="8" t="s">
        <v>107</v>
      </c>
      <c r="E47" s="9" t="s">
        <v>102</v>
      </c>
      <c r="F47" s="9" t="s">
        <v>103</v>
      </c>
      <c r="G47" s="9" t="s">
        <v>104</v>
      </c>
      <c r="H47" s="9" t="s">
        <v>105</v>
      </c>
      <c r="I47" s="9" t="s">
        <v>106</v>
      </c>
    </row>
    <row r="48" spans="2:15" x14ac:dyDescent="0.25">
      <c r="B48" s="42" t="s">
        <v>108</v>
      </c>
      <c r="C48" s="36"/>
      <c r="D48" s="36" t="s">
        <v>96</v>
      </c>
      <c r="E48" s="37">
        <v>60</v>
      </c>
      <c r="F48" s="37">
        <v>499</v>
      </c>
      <c r="G48" s="37">
        <v>20</v>
      </c>
      <c r="H48" s="37">
        <v>50</v>
      </c>
      <c r="I48" s="37">
        <v>30</v>
      </c>
    </row>
    <row r="49" spans="2:9" x14ac:dyDescent="0.25">
      <c r="B49" s="36" t="s">
        <v>109</v>
      </c>
      <c r="C49" s="36"/>
      <c r="D49" s="36" t="s">
        <v>94</v>
      </c>
      <c r="E49" s="37">
        <v>100</v>
      </c>
      <c r="F49" s="37">
        <v>252</v>
      </c>
      <c r="G49" s="37">
        <v>50</v>
      </c>
      <c r="H49" s="37">
        <v>90</v>
      </c>
      <c r="I49" s="37">
        <v>40</v>
      </c>
    </row>
    <row r="50" spans="2:9" x14ac:dyDescent="0.25">
      <c r="B50" s="36" t="s">
        <v>110</v>
      </c>
      <c r="C50" s="36"/>
      <c r="D50" s="36" t="s">
        <v>97</v>
      </c>
      <c r="E50" s="37">
        <v>180</v>
      </c>
      <c r="F50" s="37">
        <v>200</v>
      </c>
      <c r="G50" s="37">
        <v>90</v>
      </c>
      <c r="H50" s="37">
        <v>100</v>
      </c>
      <c r="I50" s="37">
        <v>10</v>
      </c>
    </row>
    <row r="51" spans="2:9" x14ac:dyDescent="0.25">
      <c r="B51" s="36" t="s">
        <v>111</v>
      </c>
      <c r="C51" s="36"/>
      <c r="D51" s="36" t="s">
        <v>95</v>
      </c>
      <c r="E51" s="37">
        <v>0</v>
      </c>
      <c r="F51" s="37">
        <v>120</v>
      </c>
      <c r="G51" s="37">
        <v>0</v>
      </c>
      <c r="H51" s="37">
        <v>20</v>
      </c>
      <c r="I51" s="37">
        <v>20</v>
      </c>
    </row>
    <row r="52" spans="2:9" x14ac:dyDescent="0.25">
      <c r="B52" s="36" t="s">
        <v>112</v>
      </c>
      <c r="C52" s="36"/>
      <c r="D52" s="36" t="s">
        <v>93</v>
      </c>
      <c r="E52" s="37">
        <v>50</v>
      </c>
      <c r="F52" s="37">
        <v>90</v>
      </c>
      <c r="G52" s="37">
        <v>50</v>
      </c>
      <c r="H52" s="37">
        <v>90</v>
      </c>
      <c r="I52" s="37">
        <v>40</v>
      </c>
    </row>
    <row r="53" spans="2:9" x14ac:dyDescent="0.25">
      <c r="B53" s="36" t="s">
        <v>113</v>
      </c>
      <c r="C53" s="36"/>
      <c r="D53" s="36" t="s">
        <v>96</v>
      </c>
      <c r="E53" s="37">
        <v>0</v>
      </c>
      <c r="F53" s="37">
        <v>60</v>
      </c>
      <c r="G53" s="37">
        <v>0</v>
      </c>
      <c r="H53" s="37">
        <v>20</v>
      </c>
      <c r="I53" s="37">
        <v>20</v>
      </c>
    </row>
    <row r="54" spans="2:9" x14ac:dyDescent="0.25">
      <c r="B54" s="36" t="s">
        <v>114</v>
      </c>
      <c r="C54" s="36"/>
      <c r="D54" s="36" t="s">
        <v>94</v>
      </c>
      <c r="E54" s="37">
        <v>40</v>
      </c>
      <c r="F54" s="37">
        <v>50</v>
      </c>
      <c r="G54" s="37">
        <v>20</v>
      </c>
      <c r="H54" s="37">
        <v>50</v>
      </c>
      <c r="I54" s="37">
        <v>30</v>
      </c>
    </row>
    <row r="55" spans="2:9" x14ac:dyDescent="0.25">
      <c r="B55" s="36" t="s">
        <v>115</v>
      </c>
      <c r="C55" s="36"/>
      <c r="D55" s="36" t="s">
        <v>97</v>
      </c>
      <c r="E55" s="37">
        <v>25</v>
      </c>
      <c r="F55" s="37">
        <v>50</v>
      </c>
      <c r="G55" s="37">
        <v>50</v>
      </c>
      <c r="H55" s="37">
        <v>100</v>
      </c>
      <c r="I55" s="37">
        <v>50</v>
      </c>
    </row>
    <row r="56" spans="2:9" x14ac:dyDescent="0.25">
      <c r="B56" s="36" t="s">
        <v>116</v>
      </c>
      <c r="C56" s="36"/>
      <c r="D56" s="36" t="s">
        <v>95</v>
      </c>
      <c r="E56" s="37">
        <v>38</v>
      </c>
      <c r="F56" s="37">
        <v>50</v>
      </c>
      <c r="G56" s="37">
        <v>75</v>
      </c>
      <c r="H56" s="37">
        <v>100</v>
      </c>
      <c r="I56" s="37">
        <v>25</v>
      </c>
    </row>
    <row r="57" spans="2:9" x14ac:dyDescent="0.25">
      <c r="B57" s="36" t="s">
        <v>117</v>
      </c>
      <c r="C57" s="36"/>
      <c r="D57" s="36" t="s">
        <v>93</v>
      </c>
      <c r="E57" s="37">
        <v>10</v>
      </c>
      <c r="F57" s="37">
        <v>45</v>
      </c>
      <c r="G57" s="37">
        <v>20</v>
      </c>
      <c r="H57" s="37">
        <v>90</v>
      </c>
      <c r="I57" s="37">
        <v>70</v>
      </c>
    </row>
    <row r="58" spans="2:9" x14ac:dyDescent="0.25">
      <c r="B58" s="36" t="s">
        <v>118</v>
      </c>
      <c r="C58" s="36"/>
      <c r="D58" s="36" t="s">
        <v>96</v>
      </c>
      <c r="E58" s="37">
        <v>38</v>
      </c>
      <c r="F58" s="37">
        <v>45</v>
      </c>
      <c r="G58" s="37">
        <v>75</v>
      </c>
      <c r="H58" s="37">
        <v>90</v>
      </c>
      <c r="I58" s="37">
        <v>15</v>
      </c>
    </row>
    <row r="59" spans="2:9" x14ac:dyDescent="0.25">
      <c r="B59" s="36" t="s">
        <v>119</v>
      </c>
      <c r="C59" s="36"/>
      <c r="D59" s="36" t="s">
        <v>94</v>
      </c>
      <c r="E59" s="37">
        <v>0</v>
      </c>
      <c r="F59" s="37">
        <v>20</v>
      </c>
      <c r="G59" s="37">
        <v>0</v>
      </c>
      <c r="H59" s="37">
        <v>20</v>
      </c>
      <c r="I59" s="37">
        <v>20</v>
      </c>
    </row>
    <row r="60" spans="2:9" x14ac:dyDescent="0.25">
      <c r="B60" s="36" t="s">
        <v>120</v>
      </c>
      <c r="C60" s="36"/>
      <c r="D60" s="36" t="s">
        <v>97</v>
      </c>
      <c r="E60" s="37">
        <v>0</v>
      </c>
      <c r="F60" s="37">
        <v>20</v>
      </c>
      <c r="G60" s="37">
        <v>0</v>
      </c>
      <c r="H60" s="37">
        <v>20</v>
      </c>
      <c r="I60" s="37">
        <v>20</v>
      </c>
    </row>
    <row r="61" spans="2:9" x14ac:dyDescent="0.25">
      <c r="B61" s="36" t="s">
        <v>121</v>
      </c>
      <c r="C61" s="36"/>
      <c r="D61" s="36" t="s">
        <v>95</v>
      </c>
      <c r="E61" s="37">
        <v>0</v>
      </c>
      <c r="F61" s="37">
        <v>18</v>
      </c>
      <c r="G61" s="37">
        <v>0</v>
      </c>
      <c r="H61" s="37">
        <v>90</v>
      </c>
      <c r="I61" s="37">
        <v>90</v>
      </c>
    </row>
    <row r="62" spans="2:9" x14ac:dyDescent="0.25">
      <c r="B62" s="36" t="s">
        <v>122</v>
      </c>
      <c r="C62" s="36"/>
      <c r="D62" s="36" t="s">
        <v>93</v>
      </c>
      <c r="E62" s="37">
        <v>16</v>
      </c>
      <c r="F62" s="37">
        <v>18</v>
      </c>
      <c r="G62" s="37">
        <v>90</v>
      </c>
      <c r="H62" s="37">
        <v>100</v>
      </c>
      <c r="I62" s="37">
        <v>10</v>
      </c>
    </row>
    <row r="63" spans="2:9" x14ac:dyDescent="0.25">
      <c r="B63" s="36" t="s">
        <v>123</v>
      </c>
      <c r="C63" s="36"/>
      <c r="D63" s="36" t="s">
        <v>96</v>
      </c>
      <c r="E63" s="37">
        <v>0</v>
      </c>
      <c r="F63" s="37">
        <v>12</v>
      </c>
      <c r="G63" s="37">
        <v>0</v>
      </c>
      <c r="H63" s="37">
        <v>20</v>
      </c>
      <c r="I63" s="37">
        <v>20</v>
      </c>
    </row>
    <row r="64" spans="2:9" x14ac:dyDescent="0.25">
      <c r="B64" s="36" t="s">
        <v>124</v>
      </c>
      <c r="C64" s="36"/>
      <c r="D64" s="36" t="s">
        <v>94</v>
      </c>
      <c r="E64" s="37">
        <v>0</v>
      </c>
      <c r="F64" s="37">
        <v>10</v>
      </c>
      <c r="G64" s="37">
        <v>0</v>
      </c>
      <c r="H64" s="37">
        <v>20</v>
      </c>
      <c r="I64" s="37">
        <v>20</v>
      </c>
    </row>
    <row r="65" spans="2:9" x14ac:dyDescent="0.25">
      <c r="B65" s="36" t="s">
        <v>125</v>
      </c>
      <c r="C65" s="36"/>
      <c r="D65" s="36" t="s">
        <v>97</v>
      </c>
      <c r="E65" s="37">
        <v>0</v>
      </c>
      <c r="F65" s="37">
        <v>10</v>
      </c>
      <c r="G65" s="37">
        <v>0</v>
      </c>
      <c r="H65" s="37">
        <v>20</v>
      </c>
      <c r="I65" s="37">
        <v>20</v>
      </c>
    </row>
    <row r="66" spans="2:9" x14ac:dyDescent="0.25">
      <c r="B66" s="10" t="s">
        <v>126</v>
      </c>
      <c r="C66" s="10"/>
      <c r="D66" s="10" t="s">
        <v>95</v>
      </c>
      <c r="E66" s="25">
        <v>0</v>
      </c>
      <c r="F66" s="25">
        <v>10</v>
      </c>
      <c r="G66" s="25">
        <v>0</v>
      </c>
      <c r="H66" s="25">
        <v>50</v>
      </c>
      <c r="I66" s="25">
        <v>50</v>
      </c>
    </row>
  </sheetData>
  <mergeCells count="1">
    <mergeCell ref="B2:O2"/>
  </mergeCells>
  <pageMargins left="0.7" right="0.7" top="0.75" bottom="0.75" header="0.3" footer="0.3"/>
  <ignoredErrors>
    <ignoredError sqref="C23:O23 C34:O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Executive Summary</vt:lpstr>
      <vt:lpstr>Deal Pipeline</vt:lpstr>
      <vt:lpstr>Portfolio Metrics</vt:lpstr>
      <vt:lpstr>ESG</vt:lpstr>
      <vt:lpstr>WACI</vt:lpstr>
      <vt:lpstr>Investor 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Raagaard</dc:creator>
  <cp:lastModifiedBy>Dennis Raagaard</cp:lastModifiedBy>
  <dcterms:created xsi:type="dcterms:W3CDTF">2025-01-24T08:58:33Z</dcterms:created>
  <dcterms:modified xsi:type="dcterms:W3CDTF">2025-02-03T20:43:28Z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92c15a-43d0-45bf-bc6e-e51cf85b1ef6_Enabled">
    <vt:lpwstr>true</vt:lpwstr>
  </property>
  <property fmtid="{D5CDD505-2E9C-101B-9397-08002B2CF9AE}" pid="3" name="MSIP_Label_b192c15a-43d0-45bf-bc6e-e51cf85b1ef6_SetDate">
    <vt:lpwstr>2025-01-31T15:19:58Z</vt:lpwstr>
  </property>
  <property fmtid="{D5CDD505-2E9C-101B-9397-08002B2CF9AE}" pid="4" name="MSIP_Label_b192c15a-43d0-45bf-bc6e-e51cf85b1ef6_Method">
    <vt:lpwstr>Standard</vt:lpwstr>
  </property>
  <property fmtid="{D5CDD505-2E9C-101B-9397-08002B2CF9AE}" pid="5" name="MSIP_Label_b192c15a-43d0-45bf-bc6e-e51cf85b1ef6_Name">
    <vt:lpwstr>defa4170-0d19-0005-0004-bc88714345d2</vt:lpwstr>
  </property>
  <property fmtid="{D5CDD505-2E9C-101B-9397-08002B2CF9AE}" pid="6" name="MSIP_Label_b192c15a-43d0-45bf-bc6e-e51cf85b1ef6_SiteId">
    <vt:lpwstr>62c5eb46-d129-44dd-91fd-47d9e6a17d69</vt:lpwstr>
  </property>
  <property fmtid="{D5CDD505-2E9C-101B-9397-08002B2CF9AE}" pid="7" name="MSIP_Label_b192c15a-43d0-45bf-bc6e-e51cf85b1ef6_ActionId">
    <vt:lpwstr>cafa3510-a9ea-478d-a4b7-386fdc9de296</vt:lpwstr>
  </property>
  <property fmtid="{D5CDD505-2E9C-101B-9397-08002B2CF9AE}" pid="8" name="MSIP_Label_b192c15a-43d0-45bf-bc6e-e51cf85b1ef6_ContentBits">
    <vt:lpwstr>0</vt:lpwstr>
  </property>
</Properties>
</file>