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resa\Desktop\MAIN\AISL\Budget\"/>
    </mc:Choice>
  </mc:AlternateContent>
  <xr:revisionPtr revIDLastSave="0" documentId="8_{27D11485-7D93-4B4B-8361-F45373BDBD13}" xr6:coauthVersionLast="45" xr6:coauthVersionMax="45" xr10:uidLastSave="{00000000-0000-0000-0000-000000000000}"/>
  <bookViews>
    <workbookView xWindow="1620" yWindow="218" windowWidth="13575" windowHeight="15449" xr2:uid="{00000000-000D-0000-FFFF-FFFF00000000}"/>
  </bookViews>
  <sheets>
    <sheet name="Sheet1" sheetId="1" r:id="rId1"/>
  </sheets>
  <calcPr calcId="191029"/>
  <customWorkbookViews>
    <customWorkbookView name="Bordelon, Kayla (kbordelon@uidaho.edu) - Personal View" guid="{213675BD-0063-4A50-9092-ABD7BFAE5C17}" mergeInterval="0" personalView="1" maximized="1" xWindow="-11" yWindow="-11" windowWidth="1942" windowHeight="1042" activeSheetId="1"/>
    <customWorkbookView name="Teresa - Personal View" guid="{19CB2093-3EDF-48C4-A9D0-A92B6B584ADA}" mergeInterval="0" personalView="1" yWindow="20" windowWidth="1810" windowHeight="206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RUILvmIQMC4sYZVSWAZdMT/D67Q=="/>
    </ext>
  </extLst>
</workbook>
</file>

<file path=xl/calcChain.xml><?xml version="1.0" encoding="utf-8"?>
<calcChain xmlns="http://schemas.openxmlformats.org/spreadsheetml/2006/main">
  <c r="G15" i="1" l="1"/>
  <c r="E15" i="1"/>
  <c r="G96" i="1" l="1"/>
  <c r="I38" i="1"/>
  <c r="E16" i="1"/>
  <c r="G13" i="1"/>
  <c r="G7" i="1"/>
  <c r="E11" i="1"/>
  <c r="E9" i="1"/>
  <c r="E7" i="1"/>
  <c r="I92" i="1"/>
  <c r="E65" i="1"/>
  <c r="G57" i="1"/>
  <c r="G52" i="1"/>
  <c r="E52" i="1"/>
  <c r="E46" i="1"/>
  <c r="G36" i="1"/>
  <c r="E36" i="1"/>
  <c r="G40" i="1"/>
  <c r="G16" i="1"/>
  <c r="G11" i="1"/>
  <c r="G9" i="1"/>
  <c r="I15" i="1" l="1"/>
  <c r="I16" i="1"/>
  <c r="I11" i="1"/>
  <c r="O27" i="1"/>
  <c r="O26" i="1"/>
  <c r="E63" i="1"/>
  <c r="G100" i="1"/>
  <c r="E100" i="1"/>
  <c r="E101" i="1"/>
  <c r="G103" i="1"/>
  <c r="G102" i="1"/>
  <c r="G101" i="1"/>
  <c r="G99" i="1"/>
  <c r="E103" i="1"/>
  <c r="I90" i="1"/>
  <c r="G84" i="1"/>
  <c r="E84" i="1"/>
  <c r="G83" i="1"/>
  <c r="E83" i="1"/>
  <c r="I82" i="1"/>
  <c r="G81" i="1"/>
  <c r="E81" i="1"/>
  <c r="I80" i="1"/>
  <c r="I91" i="1"/>
  <c r="I50" i="1"/>
  <c r="E51" i="1"/>
  <c r="I51" i="1" s="1"/>
  <c r="E49" i="1"/>
  <c r="I49" i="1" s="1"/>
  <c r="E99" i="1"/>
  <c r="E102" i="1"/>
  <c r="I99" i="1" l="1"/>
  <c r="I83" i="1"/>
  <c r="I52" i="1"/>
  <c r="G105" i="1"/>
  <c r="I100" i="1"/>
  <c r="I102" i="1"/>
  <c r="I101" i="1"/>
  <c r="I84" i="1"/>
  <c r="I81" i="1"/>
  <c r="E62" i="1"/>
  <c r="E64" i="1"/>
  <c r="I64" i="1" s="1"/>
  <c r="I65" i="1"/>
  <c r="G56" i="1"/>
  <c r="I56" i="1" s="1"/>
  <c r="I57" i="1"/>
  <c r="G54" i="1"/>
  <c r="I54" i="1" s="1"/>
  <c r="G55" i="1"/>
  <c r="I55" i="1" s="1"/>
  <c r="G14" i="1"/>
  <c r="E13" i="1"/>
  <c r="E14" i="1" s="1"/>
  <c r="G12" i="1"/>
  <c r="E12" i="1"/>
  <c r="G19" i="1"/>
  <c r="G20" i="1" s="1"/>
  <c r="E19" i="1"/>
  <c r="E20" i="1" s="1"/>
  <c r="G17" i="1"/>
  <c r="G18" i="1" s="1"/>
  <c r="E17" i="1"/>
  <c r="E18" i="1" s="1"/>
  <c r="G8" i="1"/>
  <c r="E8" i="1"/>
  <c r="I103" i="1"/>
  <c r="I89" i="1"/>
  <c r="I88" i="1"/>
  <c r="I87" i="1"/>
  <c r="I63" i="1"/>
  <c r="G78" i="1"/>
  <c r="E78" i="1"/>
  <c r="G77" i="1"/>
  <c r="E77" i="1"/>
  <c r="I76" i="1"/>
  <c r="E75" i="1"/>
  <c r="G75" i="1"/>
  <c r="I74" i="1"/>
  <c r="G72" i="1"/>
  <c r="E72" i="1"/>
  <c r="E71" i="1"/>
  <c r="G71" i="1"/>
  <c r="I70" i="1"/>
  <c r="E69" i="1"/>
  <c r="G69" i="1"/>
  <c r="G33" i="1"/>
  <c r="G35" i="1"/>
  <c r="G38" i="1"/>
  <c r="G41" i="1"/>
  <c r="I68" i="1"/>
  <c r="I46" i="1"/>
  <c r="E45" i="1"/>
  <c r="I45" i="1" s="1"/>
  <c r="E44" i="1"/>
  <c r="I44" i="1" s="1"/>
  <c r="E43" i="1"/>
  <c r="E41" i="1"/>
  <c r="E40" i="1"/>
  <c r="I39" i="1"/>
  <c r="E38" i="1"/>
  <c r="E35" i="1"/>
  <c r="I34" i="1"/>
  <c r="E33" i="1"/>
  <c r="G28" i="1"/>
  <c r="E28" i="1"/>
  <c r="G27" i="1"/>
  <c r="E27" i="1"/>
  <c r="G29" i="1"/>
  <c r="E29" i="1"/>
  <c r="I7" i="1"/>
  <c r="G22" i="1" l="1"/>
  <c r="E22" i="1"/>
  <c r="E96" i="1"/>
  <c r="E30" i="1"/>
  <c r="I30" i="1" s="1"/>
  <c r="G30" i="1"/>
  <c r="E10" i="1"/>
  <c r="E21" i="1" s="1"/>
  <c r="G58" i="1"/>
  <c r="E58" i="1"/>
  <c r="I43" i="1"/>
  <c r="I28" i="1"/>
  <c r="I40" i="1"/>
  <c r="I33" i="1"/>
  <c r="I77" i="1"/>
  <c r="G10" i="1"/>
  <c r="G21" i="1" s="1"/>
  <c r="I29" i="1"/>
  <c r="I27" i="1"/>
  <c r="I69" i="1"/>
  <c r="I71" i="1"/>
  <c r="I36" i="1"/>
  <c r="I72" i="1"/>
  <c r="I62" i="1"/>
  <c r="I17" i="1"/>
  <c r="I75" i="1"/>
  <c r="I9" i="1"/>
  <c r="I12" i="1"/>
  <c r="I35" i="1"/>
  <c r="I13" i="1"/>
  <c r="I14" i="1" s="1"/>
  <c r="I78" i="1"/>
  <c r="I41" i="1"/>
  <c r="I18" i="1"/>
  <c r="I20" i="1"/>
  <c r="I19" i="1"/>
  <c r="E105" i="1"/>
  <c r="I105" i="1" s="1"/>
  <c r="I8" i="1"/>
  <c r="G24" i="1" l="1"/>
  <c r="G108" i="1" s="1"/>
  <c r="G109" i="1" s="1"/>
  <c r="E24" i="1"/>
  <c r="E108" i="1" s="1"/>
  <c r="E109" i="1" s="1"/>
  <c r="I96" i="1"/>
  <c r="I58" i="1"/>
  <c r="I10" i="1"/>
  <c r="I24" i="1" l="1"/>
  <c r="E110" i="1" l="1"/>
  <c r="I109" i="1"/>
  <c r="I108" i="1"/>
  <c r="G110" i="1"/>
  <c r="G112" i="1" s="1"/>
  <c r="I110" i="1" l="1"/>
  <c r="E112" i="1"/>
  <c r="I112" i="1" s="1"/>
</calcChain>
</file>

<file path=xl/sharedStrings.xml><?xml version="1.0" encoding="utf-8"?>
<sst xmlns="http://schemas.openxmlformats.org/spreadsheetml/2006/main" count="137" uniqueCount="99">
  <si>
    <t>Communicating Fire: Integrative Informal Science Learning through Participatory Narratives</t>
  </si>
  <si>
    <t>Year 1</t>
  </si>
  <si>
    <t>Year 2</t>
  </si>
  <si>
    <t>Total</t>
  </si>
  <si>
    <t>Personnel</t>
  </si>
  <si>
    <t>Fringe @ 30.9</t>
  </si>
  <si>
    <t>Student Health Insurance</t>
  </si>
  <si>
    <t>$899/semester</t>
  </si>
  <si>
    <t>SUBTOTAL PERSONNEL</t>
  </si>
  <si>
    <t>Tuition</t>
  </si>
  <si>
    <t>$4676/sem</t>
  </si>
  <si>
    <t>Travel</t>
  </si>
  <si>
    <t>Rental Car</t>
  </si>
  <si>
    <t>3 days x 65/day</t>
  </si>
  <si>
    <t>Gas</t>
  </si>
  <si>
    <t>$45 x 2</t>
  </si>
  <si>
    <t>Lodging</t>
  </si>
  <si>
    <t>2 units @ $100/night x 2 nights</t>
  </si>
  <si>
    <t>Per Diem</t>
  </si>
  <si>
    <t>$49/day x 2 days x 6 people</t>
  </si>
  <si>
    <t>3 days x 55/day x 3 trips</t>
  </si>
  <si>
    <t>Lodging $120/night x 2 nights</t>
  </si>
  <si>
    <t>Board Member 1</t>
  </si>
  <si>
    <t>Flight</t>
  </si>
  <si>
    <t>Rental Car 55 x 3</t>
  </si>
  <si>
    <t>Lodging $12/night x 2 nights</t>
  </si>
  <si>
    <t>Per Diem $55/day x 2 days</t>
  </si>
  <si>
    <t>Board Member 2</t>
  </si>
  <si>
    <t>SUBTOTAL TRAVEL</t>
  </si>
  <si>
    <t>Participant Support</t>
  </si>
  <si>
    <t>$300/participant</t>
  </si>
  <si>
    <t>Five Guest Speakers</t>
  </si>
  <si>
    <t>SUBTOTAL PARTICIPANT SUPPORT</t>
  </si>
  <si>
    <t>Computing</t>
  </si>
  <si>
    <t>NVIVO</t>
  </si>
  <si>
    <t>Transcription</t>
  </si>
  <si>
    <t>Modified Direct Cost</t>
  </si>
  <si>
    <t xml:space="preserve">Indirect cost </t>
  </si>
  <si>
    <t>Total for the year</t>
  </si>
  <si>
    <t>$20.03 x 2600 hrs</t>
  </si>
  <si>
    <t>Lunch @ $10.00 x 20 x 3</t>
  </si>
  <si>
    <t>$17.57/hr x 2340 hrs</t>
  </si>
  <si>
    <t>$2500/episode</t>
  </si>
  <si>
    <t>3 days x 55/day x 5 trips</t>
  </si>
  <si>
    <t>Gas 150/trip x 5 trips</t>
  </si>
  <si>
    <t>Lodging $120/night x 10 nights</t>
  </si>
  <si>
    <t>Lodging $120/night x 2 nights x 5</t>
  </si>
  <si>
    <t>Advisory Board Travel (G6)</t>
  </si>
  <si>
    <t>Interviews (E1)</t>
  </si>
  <si>
    <t>Research Team Workshop Travel (E1)</t>
  </si>
  <si>
    <t>Research Team Planning Session 1 (E1)</t>
  </si>
  <si>
    <t>Guest Speakers Workshop (G6)</t>
  </si>
  <si>
    <t>20 Participants for 3-day Workshop (F)</t>
  </si>
  <si>
    <t>T Cohn (A1)</t>
  </si>
  <si>
    <t>E James (Summer Salary) (A2)</t>
  </si>
  <si>
    <t>J Ladino (Summer Salary) (A3)</t>
  </si>
  <si>
    <t>Leda Kobziar (Summer Salary) (A4)</t>
  </si>
  <si>
    <t>Grad Student PhD (B3)</t>
  </si>
  <si>
    <t>Grad Student MS (B3)</t>
  </si>
  <si>
    <t>Grad Student 1 (G6)</t>
  </si>
  <si>
    <t>Grad Student 2 (G6)</t>
  </si>
  <si>
    <t>Food (F3)</t>
  </si>
  <si>
    <t>(C)</t>
  </si>
  <si>
    <t>Stipend (F1)</t>
  </si>
  <si>
    <t>Fringe Sum</t>
  </si>
  <si>
    <t>Salary Sum</t>
  </si>
  <si>
    <t>G6</t>
  </si>
  <si>
    <t>Evaluator Travel (E1)</t>
  </si>
  <si>
    <t>3 days x 55/day</t>
  </si>
  <si>
    <t>40x2</t>
  </si>
  <si>
    <t>Lodging 120/night x 2</t>
  </si>
  <si>
    <t>150/trip x 3 trips</t>
  </si>
  <si>
    <t>$120/night x 2 nights</t>
  </si>
  <si>
    <t>Workshop Participant Observation (E1)</t>
  </si>
  <si>
    <t>NKN</t>
  </si>
  <si>
    <t>SUBTOTAL G6</t>
  </si>
  <si>
    <t>Recording</t>
  </si>
  <si>
    <t>Breakfast @ $10.00 x 20 x 2</t>
  </si>
  <si>
    <t>Dinner @ $15 x 20 x 2</t>
  </si>
  <si>
    <t>$100/night x 10 units x 4 nights</t>
  </si>
  <si>
    <t>Materials and Supplies</t>
  </si>
  <si>
    <t>Total indirect and direct costs</t>
  </si>
  <si>
    <t>Fringe @3.4</t>
  </si>
  <si>
    <t>$49/day x 2 days</t>
  </si>
  <si>
    <t>Per diem 49/day x 2 days</t>
  </si>
  <si>
    <t>Per diem $49/day x 10 nights</t>
  </si>
  <si>
    <t>Per Diem $49/day x 2 days x 5</t>
  </si>
  <si>
    <t>SUBTOTAL TUITION AND FEES</t>
  </si>
  <si>
    <t>Classroom Space (G6)</t>
  </si>
  <si>
    <t>250/day x 2 full days</t>
  </si>
  <si>
    <t>M Davis (Summer Salary)</t>
  </si>
  <si>
    <t>Stipend</t>
  </si>
  <si>
    <t>$47.44/hr x 200 hrs</t>
  </si>
  <si>
    <t>$45.49/hr x 160 hrs</t>
  </si>
  <si>
    <t>$45.52/hr x 160 hrs</t>
  </si>
  <si>
    <t>$56.03/hr x 120 hrs</t>
  </si>
  <si>
    <t>Podcast (G3)</t>
  </si>
  <si>
    <t>Lodging (F4)</t>
  </si>
  <si>
    <t>78.40/hr x 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</si>
</sst>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* #,##0_);_(* \(#,##0\);_(* &quot;-&quot;??_);_(@_)"/>
    <numFmt numFmtId="165" formatCode="#,##0.0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0"/>
      <name val="Calibri"/>
    </font>
    <font>
      <sz val="11"/>
      <color rgb="FF9C5700"/>
      <name val="Calibri"/>
    </font>
    <font>
      <sz val="12"/>
      <color rgb="FF000000"/>
      <name val="Calibri"/>
    </font>
    <font>
      <sz val="11"/>
      <color rgb="FF9C6500"/>
      <name val="Calibri"/>
    </font>
    <font>
      <b/>
      <sz val="11"/>
      <color rgb="FF9C6500"/>
      <name val="Calibri"/>
    </font>
    <font>
      <b/>
      <sz val="11"/>
      <color rgb="FFC55A11"/>
      <name val="Calibri"/>
    </font>
    <font>
      <sz val="11"/>
      <color rgb="FFC55A11"/>
      <name val="Calibri"/>
    </font>
    <font>
      <sz val="11"/>
      <color theme="4"/>
      <name val="Calibri"/>
    </font>
    <font>
      <b/>
      <sz val="11"/>
      <color theme="4"/>
      <name val="Calibri"/>
    </font>
    <font>
      <sz val="11"/>
      <color rgb="FF000000"/>
      <name val="Calibri"/>
    </font>
    <font>
      <i/>
      <sz val="11"/>
      <color theme="1"/>
      <name val="Calibri"/>
    </font>
    <font>
      <b/>
      <sz val="11"/>
      <color rgb="FF9C5700"/>
      <name val="Calibri"/>
    </font>
    <font>
      <b/>
      <i/>
      <sz val="11"/>
      <color rgb="FFC55A11"/>
      <name val="Calibri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</font>
    <font>
      <sz val="11"/>
      <color rgb="FF9C65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rgb="FFC55A11"/>
      <name val="Calibri"/>
      <family val="2"/>
    </font>
    <font>
      <b/>
      <sz val="11"/>
      <color theme="5" tint="-0.249977111117893"/>
      <name val="Calibri"/>
      <family val="2"/>
    </font>
    <font>
      <sz val="11"/>
      <name val="Calibri"/>
      <family val="2"/>
    </font>
    <font>
      <sz val="11"/>
      <color theme="9" tint="-0.249977111117893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FFEB9C"/>
        <b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EB9C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2" fillId="2" borderId="6" xfId="0" applyFont="1" applyFill="1" applyBorder="1"/>
    <xf numFmtId="0" fontId="4" fillId="2" borderId="7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3" borderId="6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4" fillId="3" borderId="8" xfId="0" applyFont="1" applyFill="1" applyBorder="1"/>
    <xf numFmtId="0" fontId="4" fillId="0" borderId="4" xfId="0" applyFont="1" applyBorder="1"/>
    <xf numFmtId="0" fontId="4" fillId="0" borderId="0" xfId="0" applyFont="1"/>
    <xf numFmtId="0" fontId="6" fillId="4" borderId="7" xfId="0" applyFont="1" applyFill="1" applyBorder="1"/>
    <xf numFmtId="3" fontId="4" fillId="0" borderId="0" xfId="0" applyNumberFormat="1" applyFont="1"/>
    <xf numFmtId="3" fontId="4" fillId="0" borderId="5" xfId="0" applyNumberFormat="1" applyFont="1" applyBorder="1"/>
    <xf numFmtId="0" fontId="7" fillId="0" borderId="4" xfId="0" applyFont="1" applyBorder="1"/>
    <xf numFmtId="0" fontId="8" fillId="4" borderId="7" xfId="0" applyFont="1" applyFill="1" applyBorder="1"/>
    <xf numFmtId="0" fontId="7" fillId="0" borderId="0" xfId="0" applyFont="1"/>
    <xf numFmtId="0" fontId="2" fillId="0" borderId="0" xfId="0" applyFont="1"/>
    <xf numFmtId="3" fontId="2" fillId="0" borderId="0" xfId="0" applyNumberFormat="1" applyFont="1"/>
    <xf numFmtId="0" fontId="9" fillId="4" borderId="7" xfId="0" applyFont="1" applyFill="1" applyBorder="1"/>
    <xf numFmtId="3" fontId="2" fillId="0" borderId="5" xfId="0" applyNumberFormat="1" applyFont="1" applyBorder="1"/>
    <xf numFmtId="0" fontId="10" fillId="0" borderId="4" xfId="0" applyFont="1" applyBorder="1"/>
    <xf numFmtId="0" fontId="11" fillId="0" borderId="0" xfId="0" applyFont="1"/>
    <xf numFmtId="0" fontId="11" fillId="4" borderId="7" xfId="0" applyFont="1" applyFill="1" applyBorder="1"/>
    <xf numFmtId="3" fontId="10" fillId="0" borderId="0" xfId="0" applyNumberFormat="1" applyFont="1"/>
    <xf numFmtId="0" fontId="10" fillId="4" borderId="7" xfId="0" applyFont="1" applyFill="1" applyBorder="1"/>
    <xf numFmtId="0" fontId="10" fillId="0" borderId="0" xfId="0" applyFont="1"/>
    <xf numFmtId="3" fontId="10" fillId="0" borderId="5" xfId="0" applyNumberFormat="1" applyFont="1" applyBorder="1"/>
    <xf numFmtId="0" fontId="12" fillId="0" borderId="4" xfId="0" applyFont="1" applyBorder="1"/>
    <xf numFmtId="0" fontId="12" fillId="0" borderId="0" xfId="0" applyFont="1"/>
    <xf numFmtId="0" fontId="12" fillId="4" borderId="7" xfId="0" applyFont="1" applyFill="1" applyBorder="1"/>
    <xf numFmtId="0" fontId="13" fillId="4" borderId="7" xfId="0" applyFont="1" applyFill="1" applyBorder="1"/>
    <xf numFmtId="0" fontId="12" fillId="3" borderId="7" xfId="0" applyFont="1" applyFill="1" applyBorder="1"/>
    <xf numFmtId="0" fontId="13" fillId="3" borderId="7" xfId="0" applyFont="1" applyFill="1" applyBorder="1"/>
    <xf numFmtId="3" fontId="13" fillId="3" borderId="8" xfId="0" applyNumberFormat="1" applyFont="1" applyFill="1" applyBorder="1"/>
    <xf numFmtId="0" fontId="4" fillId="4" borderId="7" xfId="0" applyFont="1" applyFill="1" applyBorder="1"/>
    <xf numFmtId="0" fontId="13" fillId="0" borderId="0" xfId="0" applyFont="1"/>
    <xf numFmtId="3" fontId="2" fillId="3" borderId="7" xfId="0" applyNumberFormat="1" applyFont="1" applyFill="1" applyBorder="1"/>
    <xf numFmtId="0" fontId="9" fillId="3" borderId="7" xfId="0" applyFont="1" applyFill="1" applyBorder="1"/>
    <xf numFmtId="3" fontId="2" fillId="3" borderId="8" xfId="0" applyNumberFormat="1" applyFont="1" applyFill="1" applyBorder="1"/>
    <xf numFmtId="0" fontId="4" fillId="0" borderId="0" xfId="0" applyFont="1" applyAlignment="1">
      <alignment horizontal="right"/>
    </xf>
    <xf numFmtId="0" fontId="8" fillId="4" borderId="7" xfId="0" applyFont="1" applyFill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0" fontId="2" fillId="0" borderId="4" xfId="0" applyFont="1" applyBorder="1"/>
    <xf numFmtId="0" fontId="15" fillId="0" borderId="0" xfId="0" applyFont="1"/>
    <xf numFmtId="0" fontId="4" fillId="0" borderId="0" xfId="0" applyFont="1" applyAlignment="1">
      <alignment vertical="top"/>
    </xf>
    <xf numFmtId="0" fontId="16" fillId="4" borderId="7" xfId="0" applyFont="1" applyFill="1" applyBorder="1"/>
    <xf numFmtId="0" fontId="2" fillId="3" borderId="7" xfId="0" applyFont="1" applyFill="1" applyBorder="1"/>
    <xf numFmtId="0" fontId="4" fillId="0" borderId="5" xfId="0" applyFont="1" applyBorder="1"/>
    <xf numFmtId="0" fontId="8" fillId="3" borderId="7" xfId="0" applyFont="1" applyFill="1" applyBorder="1"/>
    <xf numFmtId="3" fontId="4" fillId="3" borderId="8" xfId="0" applyNumberFormat="1" applyFont="1" applyFill="1" applyBorder="1"/>
    <xf numFmtId="10" fontId="4" fillId="0" borderId="0" xfId="0" applyNumberFormat="1" applyFont="1"/>
    <xf numFmtId="1" fontId="2" fillId="0" borderId="0" xfId="0" applyNumberFormat="1" applyFont="1"/>
    <xf numFmtId="1" fontId="9" fillId="4" borderId="7" xfId="0" applyNumberFormat="1" applyFont="1" applyFill="1" applyBorder="1"/>
    <xf numFmtId="0" fontId="2" fillId="0" borderId="9" xfId="0" applyFont="1" applyBorder="1"/>
    <xf numFmtId="0" fontId="4" fillId="0" borderId="10" xfId="0" applyFont="1" applyBorder="1"/>
    <xf numFmtId="0" fontId="6" fillId="4" borderId="11" xfId="0" applyFont="1" applyFill="1" applyBorder="1"/>
    <xf numFmtId="3" fontId="2" fillId="0" borderId="10" xfId="0" applyNumberFormat="1" applyFont="1" applyBorder="1"/>
    <xf numFmtId="0" fontId="9" fillId="4" borderId="11" xfId="0" applyFont="1" applyFill="1" applyBorder="1"/>
    <xf numFmtId="3" fontId="2" fillId="0" borderId="12" xfId="0" applyNumberFormat="1" applyFont="1" applyBorder="1"/>
    <xf numFmtId="0" fontId="17" fillId="0" borderId="0" xfId="0" applyFont="1"/>
    <xf numFmtId="0" fontId="4" fillId="0" borderId="0" xfId="0" applyFont="1" applyAlignment="1">
      <alignment horizontal="right" vertical="center"/>
    </xf>
    <xf numFmtId="0" fontId="0" fillId="0" borderId="0" xfId="0" applyFont="1" applyAlignment="1"/>
    <xf numFmtId="0" fontId="19" fillId="0" borderId="0" xfId="0" applyFont="1" applyAlignment="1"/>
    <xf numFmtId="0" fontId="20" fillId="0" borderId="0" xfId="0" applyFont="1"/>
    <xf numFmtId="3" fontId="19" fillId="0" borderId="0" xfId="0" applyNumberFormat="1" applyFont="1" applyAlignment="1"/>
    <xf numFmtId="0" fontId="18" fillId="4" borderId="7" xfId="0" applyFont="1" applyFill="1" applyBorder="1"/>
    <xf numFmtId="3" fontId="19" fillId="0" borderId="5" xfId="0" applyNumberFormat="1" applyFont="1" applyBorder="1" applyAlignment="1"/>
    <xf numFmtId="3" fontId="1" fillId="0" borderId="0" xfId="0" applyNumberFormat="1" applyFont="1"/>
    <xf numFmtId="3" fontId="1" fillId="0" borderId="5" xfId="0" applyNumberFormat="1" applyFont="1" applyBorder="1"/>
    <xf numFmtId="0" fontId="21" fillId="0" borderId="4" xfId="0" applyFont="1" applyBorder="1"/>
    <xf numFmtId="0" fontId="21" fillId="0" borderId="0" xfId="0" applyFont="1"/>
    <xf numFmtId="0" fontId="22" fillId="4" borderId="7" xfId="0" applyFont="1" applyFill="1" applyBorder="1"/>
    <xf numFmtId="0" fontId="23" fillId="4" borderId="7" xfId="0" applyFont="1" applyFill="1" applyBorder="1"/>
    <xf numFmtId="3" fontId="20" fillId="0" borderId="5" xfId="0" applyNumberFormat="1" applyFont="1" applyBorder="1"/>
    <xf numFmtId="0" fontId="24" fillId="0" borderId="0" xfId="0" applyFont="1"/>
    <xf numFmtId="0" fontId="0" fillId="0" borderId="0" xfId="0" applyFont="1" applyAlignment="1"/>
    <xf numFmtId="3" fontId="0" fillId="0" borderId="0" xfId="0" applyNumberFormat="1" applyFont="1" applyAlignment="1"/>
    <xf numFmtId="0" fontId="20" fillId="0" borderId="4" xfId="0" applyFont="1" applyBorder="1"/>
    <xf numFmtId="0" fontId="24" fillId="0" borderId="4" xfId="0" applyFont="1" applyBorder="1"/>
    <xf numFmtId="0" fontId="20" fillId="0" borderId="6" xfId="0" applyFont="1" applyBorder="1"/>
    <xf numFmtId="0" fontId="4" fillId="0" borderId="8" xfId="0" applyFont="1" applyBorder="1"/>
    <xf numFmtId="0" fontId="4" fillId="0" borderId="6" xfId="0" applyFont="1" applyBorder="1"/>
    <xf numFmtId="3" fontId="4" fillId="0" borderId="8" xfId="0" applyNumberFormat="1" applyFont="1" applyBorder="1"/>
    <xf numFmtId="0" fontId="24" fillId="0" borderId="6" xfId="0" applyFont="1" applyBorder="1"/>
    <xf numFmtId="165" fontId="2" fillId="0" borderId="0" xfId="0" applyNumberFormat="1" applyFont="1"/>
    <xf numFmtId="1" fontId="4" fillId="0" borderId="0" xfId="0" applyNumberFormat="1" applyFont="1"/>
    <xf numFmtId="1" fontId="20" fillId="0" borderId="0" xfId="0" applyNumberFormat="1" applyFont="1"/>
    <xf numFmtId="0" fontId="10" fillId="0" borderId="6" xfId="0" applyFont="1" applyBorder="1"/>
    <xf numFmtId="3" fontId="10" fillId="0" borderId="8" xfId="0" applyNumberFormat="1" applyFont="1" applyBorder="1"/>
    <xf numFmtId="0" fontId="2" fillId="5" borderId="0" xfId="0" applyFont="1" applyFill="1"/>
    <xf numFmtId="0" fontId="16" fillId="6" borderId="7" xfId="0" applyFont="1" applyFill="1" applyBorder="1"/>
    <xf numFmtId="3" fontId="10" fillId="5" borderId="0" xfId="0" applyNumberFormat="1" applyFont="1" applyFill="1"/>
    <xf numFmtId="0" fontId="10" fillId="6" borderId="7" xfId="0" applyFont="1" applyFill="1" applyBorder="1"/>
    <xf numFmtId="0" fontId="10" fillId="5" borderId="0" xfId="0" applyFont="1" applyFill="1"/>
    <xf numFmtId="3" fontId="10" fillId="5" borderId="8" xfId="0" applyNumberFormat="1" applyFont="1" applyFill="1" applyBorder="1"/>
    <xf numFmtId="0" fontId="4" fillId="7" borderId="7" xfId="0" applyFont="1" applyFill="1" applyBorder="1"/>
    <xf numFmtId="0" fontId="0" fillId="8" borderId="0" xfId="0" applyFont="1" applyFill="1" applyAlignment="1"/>
    <xf numFmtId="0" fontId="27" fillId="5" borderId="6" xfId="0" applyFont="1" applyFill="1" applyBorder="1"/>
    <xf numFmtId="0" fontId="28" fillId="0" borderId="4" xfId="0" applyFont="1" applyBorder="1"/>
    <xf numFmtId="0" fontId="29" fillId="4" borderId="7" xfId="0" applyFont="1" applyFill="1" applyBorder="1"/>
    <xf numFmtId="3" fontId="29" fillId="0" borderId="0" xfId="0" applyNumberFormat="1" applyFont="1"/>
    <xf numFmtId="3" fontId="29" fillId="0" borderId="8" xfId="0" applyNumberFormat="1" applyFont="1" applyBorder="1"/>
    <xf numFmtId="0" fontId="2" fillId="0" borderId="6" xfId="0" applyFont="1" applyBorder="1"/>
    <xf numFmtId="3" fontId="20" fillId="0" borderId="0" xfId="0" applyNumberFormat="1" applyFont="1"/>
    <xf numFmtId="3" fontId="20" fillId="0" borderId="8" xfId="0" applyNumberFormat="1" applyFont="1" applyBorder="1"/>
    <xf numFmtId="0" fontId="26" fillId="0" borderId="0" xfId="0" applyFont="1" applyAlignment="1"/>
    <xf numFmtId="0" fontId="12" fillId="0" borderId="6" xfId="0" applyFont="1" applyBorder="1"/>
    <xf numFmtId="0" fontId="20" fillId="0" borderId="0" xfId="0" applyFont="1" applyAlignment="1">
      <alignment vertical="top"/>
    </xf>
    <xf numFmtId="1" fontId="0" fillId="0" borderId="0" xfId="0" applyNumberFormat="1" applyFont="1" applyAlignment="1"/>
    <xf numFmtId="3" fontId="31" fillId="0" borderId="8" xfId="0" applyNumberFormat="1" applyFont="1" applyBorder="1"/>
    <xf numFmtId="3" fontId="32" fillId="0" borderId="0" xfId="0" applyNumberFormat="1" applyFont="1"/>
    <xf numFmtId="0" fontId="25" fillId="0" borderId="4" xfId="0" applyFont="1" applyBorder="1"/>
    <xf numFmtId="0" fontId="30" fillId="0" borderId="0" xfId="0" applyFont="1"/>
    <xf numFmtId="3" fontId="30" fillId="0" borderId="0" xfId="0" applyNumberFormat="1" applyFont="1"/>
    <xf numFmtId="3" fontId="20" fillId="0" borderId="7" xfId="0" applyNumberFormat="1" applyFont="1" applyBorder="1"/>
    <xf numFmtId="0" fontId="28" fillId="0" borderId="6" xfId="0" applyFont="1" applyBorder="1"/>
    <xf numFmtId="3" fontId="13" fillId="0" borderId="8" xfId="0" applyNumberFormat="1" applyFont="1" applyBorder="1"/>
    <xf numFmtId="0" fontId="27" fillId="0" borderId="4" xfId="0" applyFont="1" applyBorder="1"/>
    <xf numFmtId="0" fontId="27" fillId="0" borderId="0" xfId="0" applyFont="1"/>
    <xf numFmtId="0" fontId="27" fillId="4" borderId="7" xfId="0" applyFont="1" applyFill="1" applyBorder="1"/>
    <xf numFmtId="3" fontId="27" fillId="0" borderId="5" xfId="0" applyNumberFormat="1" applyFont="1" applyBorder="1"/>
    <xf numFmtId="0" fontId="29" fillId="0" borderId="0" xfId="0" applyFont="1"/>
    <xf numFmtId="3" fontId="29" fillId="0" borderId="5" xfId="0" applyNumberFormat="1" applyFont="1" applyBorder="1"/>
    <xf numFmtId="3" fontId="4" fillId="0" borderId="13" xfId="0" applyNumberFormat="1" applyFont="1" applyBorder="1"/>
    <xf numFmtId="3" fontId="20" fillId="0" borderId="13" xfId="0" applyNumberFormat="1" applyFont="1" applyBorder="1"/>
    <xf numFmtId="3" fontId="2" fillId="0" borderId="13" xfId="0" applyNumberFormat="1" applyFont="1" applyBorder="1"/>
    <xf numFmtId="3" fontId="0" fillId="0" borderId="13" xfId="0" applyNumberFormat="1" applyFont="1" applyBorder="1" applyAlignment="1"/>
    <xf numFmtId="3" fontId="10" fillId="0" borderId="13" xfId="0" applyNumberFormat="1" applyFont="1" applyBorder="1"/>
    <xf numFmtId="164" fontId="14" fillId="0" borderId="7" xfId="0" applyNumberFormat="1" applyFont="1" applyBorder="1" applyAlignment="1">
      <alignment horizontal="right"/>
    </xf>
    <xf numFmtId="8" fontId="20" fillId="0" borderId="0" xfId="0" applyNumberFormat="1" applyFont="1"/>
    <xf numFmtId="3" fontId="27" fillId="0" borderId="0" xfId="0" applyNumberFormat="1" applyFont="1"/>
    <xf numFmtId="0" fontId="30" fillId="4" borderId="7" xfId="0" applyFont="1" applyFill="1" applyBorder="1"/>
    <xf numFmtId="3" fontId="30" fillId="0" borderId="8" xfId="0" applyNumberFormat="1" applyFont="1" applyBorder="1"/>
    <xf numFmtId="0" fontId="25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customschemas.google.com/relationships/workbookmetadata" Target="metadata"/><Relationship Id="rId10" Type="http://schemas.openxmlformats.org/officeDocument/2006/relationships/usernames" Target="revisions/userNames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6.xml"/><Relationship Id="rId3" Type="http://schemas.openxmlformats.org/officeDocument/2006/relationships/revisionLog" Target="revisionLog3.xml"/><Relationship Id="rId7" Type="http://schemas.openxmlformats.org/officeDocument/2006/relationships/revisionLog" Target="revisionLog5.xml"/><Relationship Id="rId2" Type="http://schemas.openxmlformats.org/officeDocument/2006/relationships/revisionLog" Target="NULL"/><Relationship Id="rId1" Type="http://schemas.openxmlformats.org/officeDocument/2006/relationships/revisionLog" Target="NULL"/><Relationship Id="rId6" Type="http://schemas.openxmlformats.org/officeDocument/2006/relationships/revisionLog" Target="revisionLog4.xml"/><Relationship Id="rId11" Type="http://schemas.openxmlformats.org/officeDocument/2006/relationships/revisionLog" Target="revisionLog9.xml"/><Relationship Id="rId5" Type="http://schemas.openxmlformats.org/officeDocument/2006/relationships/revisionLog" Target="revisionLog2.xml"/><Relationship Id="rId10" Type="http://schemas.openxmlformats.org/officeDocument/2006/relationships/revisionLog" Target="revisionLog8.xml"/><Relationship Id="rId4" Type="http://schemas.openxmlformats.org/officeDocument/2006/relationships/revisionLog" Target="revisionLog1.xml"/><Relationship Id="rId9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7D9348E-3287-4ECC-9E11-6959F6FD8D70}" diskRevisions="1" revisionId="482" version="2">
  <header guid="{F8E5E9B3-AFE2-43F4-A5A7-FA11533AA7BF}" dateTime="2019-10-28T06:08:57" maxSheetId="2" userName="Bordelon, Kayla (kbordelon@uidaho.edu)" r:id="rId1">
    <sheetIdMap count="1">
      <sheetId val="1"/>
    </sheetIdMap>
  </header>
  <header guid="{C72DB644-8CCE-4319-ADEE-4D42DAB5E474}" dateTime="2019-10-28T06:22:27" maxSheetId="2" userName="Bordelon, Kayla (kbordelon@uidaho.edu)" r:id="rId2" minRId="1" maxRId="10">
    <sheetIdMap count="1">
      <sheetId val="1"/>
    </sheetIdMap>
  </header>
  <header guid="{19FEB0F9-5647-4F32-935C-DB7E793F45E4}" dateTime="2019-10-28T08:36:30" maxSheetId="2" userName="Teresa" r:id="rId3" minRId="11" maxRId="26">
    <sheetIdMap count="1">
      <sheetId val="1"/>
    </sheetIdMap>
  </header>
  <header guid="{5CB06482-28F9-4C71-8EAB-4ACD226404EE}" dateTime="2019-10-28T08:56:30" maxSheetId="2" userName="Teresa" r:id="rId4" minRId="27" maxRId="48">
    <sheetIdMap count="1">
      <sheetId val="1"/>
    </sheetIdMap>
  </header>
  <header guid="{9048CAC1-AA47-4928-A075-F1CC2404401E}" dateTime="2019-10-28T09:33:36" maxSheetId="2" userName="Teresa" r:id="rId5" minRId="49" maxRId="51">
    <sheetIdMap count="1">
      <sheetId val="1"/>
    </sheetIdMap>
  </header>
  <header guid="{2A77B590-256C-4201-B433-1892A62CE735}" dateTime="2019-10-28T09:35:00" maxSheetId="2" userName="Teresa" r:id="rId6" minRId="52" maxRId="54">
    <sheetIdMap count="1">
      <sheetId val="1"/>
    </sheetIdMap>
  </header>
  <header guid="{C192AEDD-16DB-4D4B-B9DF-2530B69E0350}" dateTime="2019-10-28T09:41:12" maxSheetId="2" userName="Teresa" r:id="rId7" minRId="55" maxRId="75">
    <sheetIdMap count="1">
      <sheetId val="1"/>
    </sheetIdMap>
  </header>
  <header guid="{82EE7FEF-1CF3-46D9-A9D2-6E9701D418FF}" dateTime="2019-10-31T12:31:59" maxSheetId="2" userName="Teresa" r:id="rId8" minRId="76" maxRId="363">
    <sheetIdMap count="1">
      <sheetId val="1"/>
    </sheetIdMap>
  </header>
  <header guid="{4BA2586D-2869-4FD7-B9BF-84755A18E435}" dateTime="2019-11-04T11:21:44" maxSheetId="2" userName="Teresa" r:id="rId9" minRId="364" maxRId="436">
    <sheetIdMap count="1">
      <sheetId val="1"/>
    </sheetIdMap>
  </header>
  <header guid="{03FC53A9-62E1-43D2-9DA1-8FCD5A45DCC5}" dateTime="2019-11-04T13:25:25" maxSheetId="2" userName="Teresa" r:id="rId10" minRId="437" maxRId="479">
    <sheetIdMap count="1">
      <sheetId val="1"/>
    </sheetIdMap>
  </header>
  <header guid="{A7D9348E-3287-4ECC-9E11-6959F6FD8D70}" dateTime="2019-11-05T19:31:41" maxSheetId="2" userName="Teresa" r:id="rId11" minRId="480" maxRId="48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odxf="1" dxf="1">
    <oc r="C63" t="inlineStr">
      <is>
        <t>Lodging $120/night x 4 nights</t>
      </is>
    </oc>
    <nc r="C63" t="inlineStr">
      <is>
        <t>Lodging $120/night x 6 nights</t>
      </is>
    </nc>
    <odxf>
      <font>
        <name val="Calibri"/>
      </font>
    </odxf>
    <ndxf>
      <font>
        <name val="Calibri"/>
        <family val="2"/>
      </font>
    </ndxf>
  </rcc>
  <rcc rId="28" sId="1" odxf="1" dxf="1">
    <oc r="C64" t="inlineStr">
      <is>
        <t>Per diem $45/day x 4 days</t>
      </is>
    </oc>
    <nc r="C64" t="inlineStr">
      <is>
        <t>Per diem $45/day x 6 nights</t>
      </is>
    </nc>
    <odxf>
      <font>
        <name val="Calibri"/>
      </font>
    </odxf>
    <ndxf>
      <font>
        <name val="Calibri"/>
        <family val="2"/>
      </font>
    </ndxf>
  </rcc>
  <rcmt sheetId="1" cell="C63" guid="{00000000-0000-0000-0000-000000000000}" action="delete" author="Bordelon, Kayla (kbordelon@uidaho.edu)"/>
  <rcmt sheetId="1" cell="C64" guid="{00000000-0000-0000-0000-000000000000}" action="delete" author="Bordelon, Kayla (kbordelon@uidaho.edu)"/>
  <rfmt sheetId="1" sqref="C70" start="0" length="0">
    <dxf>
      <font>
        <sz val="12"/>
        <color rgb="FF000000"/>
        <name val="Calibri"/>
        <family val="2"/>
      </font>
    </dxf>
  </rfmt>
  <rcc rId="29" sId="1" odxf="1" dxf="1">
    <oc r="C71" t="inlineStr">
      <is>
        <t>Lunch @ $10.00 x 9 x 3</t>
      </is>
    </oc>
    <nc r="C71" t="inlineStr">
      <is>
        <t>Lunch @ $10.00 x 20 x 3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30" sId="1">
    <oc r="C70" t="inlineStr">
      <is>
        <t>Breakfast @ $10.00 x 9 x 3</t>
      </is>
    </oc>
    <nc r="C70" t="inlineStr">
      <is>
        <t>Breakfast @ $10.00 x 20 x 3</t>
      </is>
    </nc>
  </rcc>
  <rcc rId="31" sId="1" odxf="1" dxf="1">
    <oc r="C72" t="inlineStr">
      <is>
        <t>Dinner @ $15 x 9 x 3</t>
      </is>
    </oc>
    <nc r="C72" t="inlineStr">
      <is>
        <t>Dinner @ $15 x 20 x 3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mt sheetId="1" cell="C70" guid="{00000000-0000-0000-0000-000000000000}" action="delete" author="Bordelon, Kayla (kbordelon@uidaho.edu)"/>
  <rcc rId="32" sId="1">
    <oc r="G17">
      <f>17.57*1300</f>
    </oc>
    <nc r="G17">
      <f>17.57*1040</f>
    </nc>
  </rcc>
  <rcc rId="33" sId="1" odxf="1" dxf="1">
    <nc r="C28" t="inlineStr">
      <is>
        <t>$4676/sem</t>
      </is>
    </nc>
    <odxf>
      <font>
        <color theme="4"/>
        <name val="Calibri"/>
      </font>
    </odxf>
    <ndxf>
      <font>
        <color theme="4"/>
        <name val="Calibri"/>
      </font>
    </ndxf>
  </rcc>
  <rcc rId="34" sId="1" odxf="1" dxf="1">
    <oc r="C13" t="inlineStr">
      <is>
        <t>$47/hr x 320 hrs</t>
      </is>
    </oc>
    <nc r="C13" t="inlineStr">
      <is>
        <t>$47/hr x 160 hrs</t>
      </is>
    </nc>
    <odxf>
      <font>
        <name val="Calibri"/>
      </font>
    </odxf>
    <ndxf>
      <font>
        <name val="Calibri"/>
        <family val="2"/>
      </font>
    </ndxf>
  </rcc>
  <rcc rId="35" sId="1">
    <oc r="E13">
      <f>47*160</f>
    </oc>
    <nc r="E13">
      <f>47*80</f>
    </nc>
  </rcc>
  <rcc rId="36" sId="1">
    <oc r="G13">
      <f>47*160</f>
    </oc>
    <nc r="G13">
      <f>47*80</f>
    </nc>
  </rcc>
  <rcc rId="37" sId="1" odxf="1" dxf="1">
    <oc r="C9" t="inlineStr">
      <is>
        <t>$44.87/hr x 160 hrs</t>
      </is>
    </oc>
    <nc r="C9" t="inlineStr">
      <is>
        <t>$44.87/hr x 80 hrs</t>
      </is>
    </nc>
    <odxf>
      <font>
        <name val="Calibri"/>
      </font>
    </odxf>
    <ndxf>
      <font>
        <name val="Calibri"/>
        <family val="2"/>
      </font>
    </ndxf>
  </rcc>
  <rcc rId="38" sId="1">
    <oc r="E9">
      <f>44.87*80</f>
    </oc>
    <nc r="E9">
      <f>44.87*40</f>
    </nc>
  </rcc>
  <rcc rId="39" sId="1">
    <oc r="G9">
      <f>44.87*80</f>
    </oc>
    <nc r="G9">
      <f>44.87*40</f>
    </nc>
  </rcc>
  <rcc rId="40" sId="1">
    <oc r="C11" t="inlineStr">
      <is>
        <t>$45.52/hr x 160 hrs</t>
      </is>
    </oc>
    <nc r="C11" t="inlineStr">
      <is>
        <t>$45.52/hr x 80 hrs</t>
      </is>
    </nc>
  </rcc>
  <rcc rId="41" sId="1" numFmtId="4">
    <oc r="E11">
      <v>3641</v>
    </oc>
    <nc r="E11">
      <f>45.52*40</f>
    </nc>
  </rcc>
  <rcc rId="42" sId="1" odxf="1" dxf="1">
    <oc r="G11">
      <v>3641</v>
    </oc>
    <nc r="G11">
      <f>45.52*40</f>
    </nc>
    <ndxf>
      <numFmt numFmtId="3" formatCode="#,##0"/>
    </ndxf>
  </rcc>
  <rcc rId="43" sId="1" odxf="1" dxf="1">
    <oc r="C7" t="inlineStr">
      <is>
        <t>$47.44/hr x 320 hrs</t>
      </is>
    </oc>
    <nc r="C7" t="inlineStr">
      <is>
        <t>$47.44/hr x 240 hrs</t>
      </is>
    </nc>
    <odxf>
      <font>
        <name val="Calibri"/>
      </font>
    </odxf>
    <ndxf>
      <font>
        <name val="Calibri"/>
        <family val="2"/>
      </font>
    </ndxf>
  </rcc>
  <rcc rId="44" sId="1">
    <oc r="E7">
      <f>47.44*160</f>
    </oc>
    <nc r="E7">
      <f>47.44*120</f>
    </nc>
  </rcc>
  <rcc rId="45" sId="1">
    <oc r="G7">
      <f>47.44*160</f>
    </oc>
    <nc r="G7">
      <f>47.44*120</f>
    </nc>
  </rcc>
  <rcc rId="46" sId="1">
    <oc r="C17" t="inlineStr">
      <is>
        <t>$17.57/hr x 1560hrs</t>
      </is>
    </oc>
    <nc r="C17" t="inlineStr">
      <is>
        <t>$17.57/hr x 2340 hrs</t>
      </is>
    </nc>
  </rcc>
  <rcc rId="47" sId="1">
    <oc r="E20">
      <v>5000</v>
    </oc>
    <nc r="E20">
      <v>3000</v>
    </nc>
  </rcc>
  <rcc rId="48" sId="1">
    <oc r="G20">
      <v>5000</v>
    </oc>
    <nc r="G20">
      <v>3000</v>
    </nc>
  </rcc>
  <rfmt sheetId="1" sqref="C21" start="0" length="0">
    <dxf>
      <font>
        <name val="Calibri"/>
        <family val="2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" start="0" length="0">
    <dxf>
      <font>
        <name val="Calibri"/>
        <family val="2"/>
      </font>
    </dxf>
  </rfmt>
  <rcc rId="49" sId="1">
    <oc r="C13" t="inlineStr">
      <is>
        <t>$47/hr x 160 hrs</t>
      </is>
    </oc>
    <nc r="C13" t="inlineStr">
      <is>
        <t>$56.03/hr x 160 hrs</t>
      </is>
    </nc>
  </rcc>
  <rcc rId="50" sId="1">
    <oc r="E13">
      <f>47*80</f>
    </oc>
    <nc r="E13">
      <f>56.03*80</f>
    </nc>
  </rcc>
  <rcc rId="51" sId="1" odxf="1" dxf="1">
    <oc r="G13">
      <f>47*80</f>
    </oc>
    <nc r="G13">
      <f>56.03*80</f>
    </nc>
    <odxf>
      <numFmt numFmtId="0" formatCode="General"/>
    </odxf>
    <ndxf>
      <numFmt numFmtId="3" formatCode="#,##0"/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1" start="0" length="2147483647">
    <dxf>
      <font>
        <name val="Calibri"/>
        <family val="2"/>
        <scheme val="minor"/>
      </font>
    </dxf>
  </rfmt>
  <rcc rId="11" sId="1" odxf="1" dxf="1">
    <oc r="C8" t="inlineStr">
      <is>
        <t>Fringe @ 26.5</t>
      </is>
    </oc>
    <nc r="C8" t="inlineStr">
      <is>
        <t>Fringe @ 30.9</t>
      </is>
    </nc>
    <odxf>
      <font>
        <name val="Calibri"/>
      </font>
    </odxf>
    <ndxf>
      <font>
        <name val="Calibri"/>
        <family val="2"/>
      </font>
    </ndxf>
  </rcc>
  <rcc rId="12" sId="1">
    <oc r="E8">
      <f>E7*0.265</f>
    </oc>
    <nc r="E8">
      <f>E7*0.309</f>
    </nc>
  </rcc>
  <rcc rId="13" sId="1">
    <oc r="G8">
      <f>G7*0.265</f>
    </oc>
    <nc r="G8">
      <f>G7*0.309</f>
    </nc>
  </rcc>
  <rcc rId="14" sId="1">
    <oc r="E10">
      <f>E9*0.265</f>
    </oc>
    <nc r="E10">
      <f>E9*0.309</f>
    </nc>
  </rcc>
  <rcc rId="15" sId="1">
    <oc r="G10">
      <f>E9*0.265</f>
    </oc>
    <nc r="G10">
      <f>E9*0.309</f>
    </nc>
  </rcc>
  <rfmt sheetId="1" sqref="E11:I11" start="0" length="2147483647">
    <dxf>
      <font>
        <name val="Calibri"/>
        <family val="2"/>
        <scheme val="major"/>
      </font>
    </dxf>
  </rfmt>
  <rfmt sheetId="1" sqref="E11:I11" start="0" length="2147483647">
    <dxf>
      <font/>
    </dxf>
  </rfmt>
  <rfmt sheetId="1" sqref="C12:I12" start="0" length="2147483647">
    <dxf>
      <font>
        <name val="Calibri"/>
        <family val="2"/>
        <scheme val="minor"/>
      </font>
    </dxf>
  </rfmt>
  <rcc rId="16" sId="1">
    <oc r="E12">
      <f>E11*0.265</f>
    </oc>
    <nc r="E12">
      <f>E11*0.309</f>
    </nc>
  </rcc>
  <rcc rId="17" sId="1">
    <oc r="G12">
      <f>G11*0.265</f>
    </oc>
    <nc r="G12">
      <f>G11*0.309</f>
    </nc>
  </rcc>
  <rcc rId="18" sId="1" odxf="1" dxf="1">
    <oc r="C10" t="inlineStr">
      <is>
        <t>Fringe @ 26.5</t>
      </is>
    </oc>
    <nc r="C10" t="inlineStr">
      <is>
        <t>Fringe @ 30.9</t>
      </is>
    </nc>
    <odxf>
      <font>
        <name val="Calibri"/>
      </font>
    </odxf>
    <ndxf>
      <font>
        <name val="Calibri"/>
        <family val="2"/>
      </font>
    </ndxf>
  </rcc>
  <rcc rId="19" sId="1" odxf="1" dxf="1">
    <oc r="C14" t="inlineStr">
      <is>
        <t>Fringe @ 26.5</t>
      </is>
    </oc>
    <nc r="C14" t="inlineStr">
      <is>
        <t>Fringe @ 30.9</t>
      </is>
    </nc>
    <ndxf>
      <font>
        <name val="Calibri"/>
        <family val="2"/>
      </font>
    </ndxf>
  </rcc>
  <rcc rId="20" sId="1">
    <oc r="E14">
      <f>E13*0.265</f>
    </oc>
    <nc r="E14">
      <f>E13*0.309</f>
    </nc>
  </rcc>
  <rcc rId="21" sId="1">
    <oc r="G14">
      <f>G13*0.265</f>
    </oc>
    <nc r="G14">
      <f>G13*0.309</f>
    </nc>
  </rcc>
  <rcc rId="22" sId="1">
    <oc r="E15">
      <f>20.03*780</f>
    </oc>
    <nc r="E15">
      <f>20.03*1300</f>
    </nc>
  </rcc>
  <rcc rId="23" sId="1">
    <oc r="G15">
      <f>20.03*780</f>
    </oc>
    <nc r="G15">
      <f>20.03*1300</f>
    </nc>
  </rcc>
  <rcc rId="24" sId="1" odxf="1" dxf="1">
    <oc r="C15" t="inlineStr">
      <is>
        <t>$20.03 x 1560 hrs</t>
      </is>
    </oc>
    <nc r="C15" t="inlineStr">
      <is>
        <t>$20.03 x 2600 hrs</t>
      </is>
    </nc>
    <odxf>
      <font>
        <name val="Calibri"/>
      </font>
    </odxf>
    <ndxf>
      <font>
        <name val="Calibri"/>
        <family val="2"/>
      </font>
    </ndxf>
  </rcc>
  <rcc rId="25" sId="1">
    <oc r="E17">
      <f>17.57*780</f>
    </oc>
    <nc r="E17">
      <f>17.57*1300</f>
    </nc>
  </rcc>
  <rcc rId="26" sId="1">
    <oc r="G17">
      <f>17.57*780</f>
    </oc>
    <nc r="G17">
      <f>17.57*1300</f>
    </nc>
  </rcc>
  <rfmt sheetId="1" sqref="A17:I17" start="0" length="2147483647">
    <dxf>
      <font>
        <sz val="11"/>
      </font>
    </dxf>
  </rfmt>
  <rcv guid="{19CB2093-3EDF-48C4-A9D0-A92B6B584ADA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 numFmtId="4">
    <oc r="G21">
      <v>6000</v>
    </oc>
    <nc r="G21">
      <v>5000</v>
    </nc>
  </rcc>
  <rcc rId="53" sId="1">
    <oc r="C21" t="inlineStr">
      <is>
        <t>$3000 per episode</t>
      </is>
    </oc>
    <nc r="C21" t="inlineStr">
      <is>
        <t>$2500/episode</t>
      </is>
    </nc>
  </rcc>
  <rcc rId="54" sId="1" numFmtId="4">
    <oc r="I21">
      <v>6000</v>
    </oc>
    <nc r="I21">
      <v>5000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E81">
      <v>2500</v>
    </oc>
    <nc r="E81">
      <v>2000</v>
    </nc>
  </rcc>
  <rcc rId="56" sId="1" odxf="1" dxf="1">
    <oc r="C61" t="inlineStr">
      <is>
        <t>3 days x 55/day x 6 trips</t>
      </is>
    </oc>
    <nc r="C61" t="inlineStr">
      <is>
        <t>3 days x 55/day x 5 trips</t>
      </is>
    </nc>
    <odxf>
      <font>
        <name val="Calibri"/>
      </font>
    </odxf>
    <ndxf>
      <font>
        <name val="Calibri"/>
        <family val="2"/>
      </font>
    </ndxf>
  </rcc>
  <rcc rId="57" sId="1" odxf="1" dxf="1">
    <oc r="C62" t="inlineStr">
      <is>
        <t>Gas 150/trip x 6 trips</t>
      </is>
    </oc>
    <nc r="C62" t="inlineStr">
      <is>
        <t>Gas 150/trip x 5 trips</t>
      </is>
    </nc>
    <odxf>
      <font>
        <name val="Calibri"/>
      </font>
    </odxf>
    <ndxf>
      <font>
        <name val="Calibri"/>
        <family val="2"/>
      </font>
    </ndxf>
  </rcc>
  <rcc rId="58" sId="1">
    <oc r="G62">
      <f>150*6</f>
    </oc>
    <nc r="G62">
      <f>150*5</f>
    </nc>
  </rcc>
  <rcc rId="59" sId="1">
    <oc r="G61">
      <f>3*55*6</f>
    </oc>
    <nc r="G61">
      <f>3*55*5</f>
    </nc>
  </rcc>
  <rcc rId="60" sId="1">
    <oc r="C63" t="inlineStr">
      <is>
        <t>Lodging $120/night x 6 nights</t>
      </is>
    </oc>
    <nc r="C63" t="inlineStr">
      <is>
        <t>Lodging $120/night x 10 nights</t>
      </is>
    </nc>
  </rcc>
  <rcc rId="61" sId="1">
    <oc r="C64" t="inlineStr">
      <is>
        <t>Per diem $45/day x 6 nights</t>
      </is>
    </oc>
    <nc r="C64" t="inlineStr">
      <is>
        <t>Per diem $45/day x 10 nights</t>
      </is>
    </nc>
  </rcc>
  <rcc rId="62" sId="1">
    <oc r="G64">
      <f>45*2*6</f>
    </oc>
    <nc r="G64">
      <f>45*2*10</f>
    </nc>
  </rcc>
  <rcc rId="63" sId="1">
    <oc r="G63">
      <f>120*2*6</f>
    </oc>
    <nc r="G63">
      <f>120*2*10</f>
    </nc>
  </rcc>
  <rcc rId="64" sId="1" odxf="1" dxf="1">
    <oc r="C77" t="inlineStr">
      <is>
        <t>Lodging $120/night x 2 nights</t>
      </is>
    </oc>
    <nc r="C77" t="inlineStr">
      <is>
        <t>Lodging $120/night x 2 nights x 5</t>
      </is>
    </nc>
    <odxf>
      <font>
        <name val="Calibri"/>
      </font>
    </odxf>
    <ndxf>
      <font>
        <name val="Calibri"/>
        <family val="2"/>
      </font>
    </ndxf>
  </rcc>
  <rcc rId="65" sId="1" odxf="1" dxf="1">
    <oc r="C78" t="inlineStr">
      <is>
        <t>Per Diem $55/day x 2 days</t>
      </is>
    </oc>
    <nc r="C78" t="inlineStr">
      <is>
        <t>Per Diem $55/day x 2 days x 5</t>
      </is>
    </nc>
    <odxf>
      <font>
        <name val="Calibri"/>
      </font>
    </odxf>
    <ndxf>
      <font>
        <name val="Calibri"/>
        <family val="2"/>
      </font>
    </ndxf>
  </rcc>
  <rcc rId="66" sId="1">
    <oc r="E78">
      <f>55*2*5</f>
    </oc>
    <nc r="E78">
      <f>55*2*4</f>
    </nc>
  </rcc>
  <rcc rId="67" sId="1">
    <oc r="E77">
      <f>120*2*5</f>
    </oc>
    <nc r="E77">
      <f>120*2*4</f>
    </nc>
  </rcc>
  <rcc rId="68" sId="1">
    <oc r="E76">
      <f>80*3*5</f>
    </oc>
    <nc r="E76">
      <f>80*3*4</f>
    </nc>
  </rcc>
  <rcc rId="69" sId="1">
    <oc r="E75">
      <f>55*3*5</f>
    </oc>
    <nc r="E75">
      <f>55*3*4</f>
    </nc>
  </rcc>
  <rcc rId="70" sId="1" odxf="1" dxf="1">
    <oc r="C52" t="inlineStr">
      <is>
        <t>Lodging $12/night x 2 nights</t>
      </is>
    </oc>
    <nc r="C52" t="inlineStr">
      <is>
        <t>Lodging $120/night x 2 nights</t>
      </is>
    </nc>
    <odxf>
      <font>
        <name val="Calibri"/>
      </font>
    </odxf>
    <ndxf>
      <font>
        <name val="Calibri"/>
        <family val="2"/>
      </font>
    </ndxf>
  </rcc>
  <rcc rId="71" sId="1" numFmtId="4">
    <oc r="E49">
      <v>400</v>
    </oc>
    <nc r="E49">
      <v>350</v>
    </nc>
  </rcc>
  <rcc rId="72" sId="1" numFmtId="4">
    <oc r="G49">
      <v>400</v>
    </oc>
    <nc r="G49">
      <v>350</v>
    </nc>
  </rcc>
  <rcc rId="73" sId="1" numFmtId="4">
    <oc r="E54">
      <v>400</v>
    </oc>
    <nc r="E54">
      <v>350</v>
    </nc>
  </rcc>
  <rcc rId="74" sId="1" numFmtId="4">
    <oc r="G54">
      <v>400</v>
    </oc>
    <nc r="G54">
      <v>350</v>
    </nc>
  </rcc>
  <rcc rId="75" sId="1">
    <oc r="E83">
      <v>3000</v>
    </oc>
    <nc r="E83">
      <v>2000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 odxf="1" dxf="1">
    <nc r="M9">
      <f>I8+I10+I12+I14+I16+I18</f>
    </nc>
    <ndxf>
      <numFmt numFmtId="3" formatCode="#,##0"/>
    </ndxf>
  </rcc>
  <rcc rId="77" sId="1">
    <oc r="A20" t="inlineStr">
      <is>
        <t>Evaluator</t>
      </is>
    </oc>
    <nc r="A20"/>
  </rcc>
  <rrc rId="78" sId="1" ref="A20:XFD20" action="deleteRow">
    <rfmt sheetId="1" xfDxf="1" sqref="A20:XFD20" start="0" length="0"/>
    <rfmt sheetId="1" sqref="A20" start="0" length="0">
      <dxf>
        <font>
          <sz val="12"/>
          <color rgb="FF000000"/>
          <name val="Calibri"/>
          <scheme val="none"/>
        </font>
        <border outline="0">
          <left style="medium">
            <color rgb="FF000000"/>
          </left>
        </border>
      </dxf>
    </rfmt>
    <rfmt sheetId="1" sqref="B20" start="0" length="0">
      <dxf>
        <font>
          <sz val="11"/>
          <color theme="1"/>
          <name val="Calibri"/>
          <scheme val="none"/>
        </font>
      </dxf>
    </rfmt>
    <rfmt sheetId="1" sqref="C20" start="0" length="0">
      <dxf>
        <font>
          <sz val="11"/>
          <color theme="1"/>
          <name val="Calibri"/>
          <scheme val="none"/>
        </font>
      </dxf>
    </rfmt>
    <rfmt sheetId="1" sqref="D20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20">
        <v>3000</v>
      </nc>
      <ndxf>
        <font>
          <sz val="11"/>
          <color theme="1"/>
          <name val="Calibri"/>
          <scheme val="none"/>
        </font>
      </ndxf>
    </rcc>
    <rfmt sheetId="1" sqref="F20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G20">
        <v>3000</v>
      </nc>
      <ndxf>
        <font>
          <sz val="11"/>
          <color theme="1"/>
          <name val="Calibri"/>
          <scheme val="none"/>
        </font>
      </ndxf>
    </rcc>
    <rfmt sheetId="1" sqref="H20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20">
        <f>SUM(E20:H20)</f>
      </nc>
      <n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rc>
  <rcc rId="79" sId="1">
    <oc r="E7">
      <f>47.44*120</f>
    </oc>
    <nc r="E7">
      <f>47.44*120</f>
    </nc>
  </rcc>
  <rcc rId="80" sId="1">
    <oc r="G7">
      <f>47.44*120</f>
    </oc>
    <nc r="G7">
      <f>47.44*120</f>
    </nc>
  </rcc>
  <rcc rId="81" sId="1" numFmtId="4">
    <oc r="G20">
      <v>5000</v>
    </oc>
    <nc r="G20">
      <v>5120</v>
    </nc>
  </rcc>
  <rcc rId="82" sId="1" numFmtId="4">
    <oc r="I11">
      <v>7283</v>
    </oc>
    <nc r="I11">
      <v>3642</v>
    </nc>
  </rcc>
  <rcc rId="83" sId="1" numFmtId="4">
    <oc r="I20">
      <v>5000</v>
    </oc>
    <nc r="I20">
      <v>5120</v>
    </nc>
  </rcc>
  <rfmt sheetId="1" sqref="K16" start="0" length="0">
    <dxf>
      <numFmt numFmtId="3" formatCode="#,##0"/>
    </dxf>
  </rfmt>
  <rcc rId="84" sId="1">
    <nc r="K16">
      <f>E8+E10+E12+E14+E16+E19</f>
    </nc>
  </rcc>
  <rcc rId="85" sId="1">
    <nc r="K16">
      <f>E8+E10+E12+E14+E16+F18</f>
    </nc>
  </rcc>
  <rcc rId="86" sId="1" odxf="1" dxf="1">
    <oc r="A47" t="inlineStr">
      <is>
        <t>Advisory Board Travel</t>
      </is>
    </oc>
    <nc r="A47" t="inlineStr">
      <is>
        <t>Advisory Board Travel (G6)</t>
      </is>
    </nc>
    <odxf>
      <font>
        <name val="Calibri"/>
      </font>
    </odxf>
    <ndxf>
      <font>
        <name val="Calibri"/>
        <family val="2"/>
      </font>
    </ndxf>
  </rcc>
  <rcc rId="87" sId="1" odxf="1" dxf="1">
    <oc r="A41" t="inlineStr">
      <is>
        <t>Interviews</t>
      </is>
    </oc>
    <nc r="A41" t="inlineStr">
      <is>
        <t>Interviews (E1)</t>
      </is>
    </nc>
    <odxf>
      <font>
        <name val="Calibri"/>
      </font>
    </odxf>
    <ndxf>
      <font>
        <name val="Calibri"/>
        <family val="2"/>
      </font>
    </ndxf>
  </rcc>
  <rcc rId="88" sId="1" odxf="1" dxf="1">
    <oc r="A36" t="inlineStr">
      <is>
        <t>Research Team Workshop Travel</t>
      </is>
    </oc>
    <nc r="A36" t="inlineStr">
      <is>
        <t>Research Team Workshop Travel (E1)</t>
      </is>
    </nc>
    <odxf>
      <font>
        <name val="Calibri"/>
      </font>
    </odxf>
    <ndxf>
      <font>
        <name val="Calibri"/>
        <family val="2"/>
      </font>
    </ndxf>
  </rcc>
  <rcc rId="89" sId="1" odxf="1" dxf="1">
    <oc r="A31" t="inlineStr">
      <is>
        <t>Research Team Planning Session 1</t>
      </is>
    </oc>
    <nc r="A31" t="inlineStr">
      <is>
        <t>Research Team Planning Session 1 (E1)</t>
      </is>
    </nc>
    <odxf>
      <font>
        <name val="Calibri"/>
      </font>
    </odxf>
    <ndxf>
      <font>
        <name val="Calibri"/>
        <family val="2"/>
      </font>
    </ndxf>
  </rcc>
  <rcc rId="90" sId="1" odxf="1" dxf="1">
    <oc r="A73" t="inlineStr">
      <is>
        <t>Guest Speakers Workshop</t>
      </is>
    </oc>
    <nc r="A73" t="inlineStr">
      <is>
        <t>Guest Speakers Workshop (G6)</t>
      </is>
    </nc>
    <odxf>
      <font>
        <name val="Calibri"/>
      </font>
    </odxf>
    <ndxf>
      <font>
        <name val="Calibri"/>
        <family val="2"/>
      </font>
    </ndxf>
  </rcc>
  <rcc rId="91" sId="1" odxf="1" dxf="1">
    <oc r="A67" t="inlineStr">
      <is>
        <t>20 Participants for 3-day Workshop</t>
      </is>
    </oc>
    <nc r="A67" t="inlineStr">
      <is>
        <t>20 Participants for 3-day Workshop (F)</t>
      </is>
    </nc>
    <odxf>
      <font>
        <name val="Calibri"/>
      </font>
    </odxf>
    <ndxf>
      <font>
        <name val="Calibri"/>
        <family val="2"/>
      </font>
    </ndxf>
  </rcc>
  <rcc rId="92" sId="1" odxf="1" dxf="1">
    <oc r="A7" t="inlineStr">
      <is>
        <t>T Cohn</t>
      </is>
    </oc>
    <nc r="A7" t="inlineStr">
      <is>
        <t>T Cohn (A1)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93" sId="1" odxf="1" dxf="1">
    <oc r="A9" t="inlineStr">
      <is>
        <t>E James (Summer Salary)</t>
      </is>
    </oc>
    <nc r="A9" t="inlineStr">
      <is>
        <t>E James (Summer Salary) (A2)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94" sId="1" odxf="1" dxf="1">
    <oc r="A11" t="inlineStr">
      <is>
        <t>J Ladino (Summer Salary)</t>
      </is>
    </oc>
    <nc r="A11" t="inlineStr">
      <is>
        <t>J Ladino (Summer Salary) (A3)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95" sId="1" odxf="1" dxf="1">
    <oc r="A13" t="inlineStr">
      <is>
        <t>Leda Kobziar (Summer Salary)</t>
      </is>
    </oc>
    <nc r="A13" t="inlineStr">
      <is>
        <t>Leda Kobziar (Summer Salary) (A4)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96" sId="1" odxf="1" dxf="1">
    <oc r="A15" t="inlineStr">
      <is>
        <t>Grad Student PhD</t>
      </is>
    </oc>
    <nc r="A15" t="inlineStr">
      <is>
        <t>Grad Student PhD (B3)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97" sId="1">
    <oc r="A17" t="inlineStr">
      <is>
        <t>Grad Student MS</t>
      </is>
    </oc>
    <nc r="A17" t="inlineStr">
      <is>
        <t>Grad Student MS (B3)</t>
      </is>
    </nc>
  </rcc>
  <rcc rId="98" sId="1" odxf="1" dxf="1">
    <oc r="A26" t="inlineStr">
      <is>
        <t>Grad Student 1</t>
      </is>
    </oc>
    <nc r="A26" t="inlineStr">
      <is>
        <t>Grad Student 1 (G6)</t>
      </is>
    </nc>
    <odxf>
      <font>
        <name val="Calibri"/>
      </font>
    </odxf>
    <ndxf>
      <font>
        <name val="Calibri"/>
        <family val="2"/>
      </font>
    </ndxf>
  </rcc>
  <rcc rId="99" sId="1" odxf="1" dxf="1">
    <oc r="A27" t="inlineStr">
      <is>
        <t>Grad Student 2</t>
      </is>
    </oc>
    <nc r="A27" t="inlineStr">
      <is>
        <t>Grad Student 2 (G6)</t>
      </is>
    </nc>
    <odxf>
      <font>
        <name val="Calibri"/>
      </font>
    </odxf>
    <ndxf>
      <font>
        <name val="Calibri"/>
        <family val="2"/>
      </font>
    </ndxf>
  </rcc>
  <rcc rId="100" sId="1" odxf="1" dxf="1">
    <oc r="A20" t="inlineStr">
      <is>
        <t xml:space="preserve">Podcast </t>
      </is>
    </oc>
    <nc r="A20" t="inlineStr">
      <is>
        <t>Podcast (B2)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rc rId="101" sId="1" ref="A68:XFD68" action="insertRow"/>
  <rfmt sheetId="1" sqref="B100" start="0" length="0">
    <dxf>
      <font>
        <name val="Calibri"/>
        <family val="2"/>
      </font>
    </dxf>
  </rfmt>
  <rfmt sheetId="1" sqref="C100" start="0" length="0">
    <dxf>
      <font>
        <name val="Calibri"/>
        <family val="2"/>
      </font>
    </dxf>
  </rfmt>
  <rfmt sheetId="1" sqref="B99" start="0" length="0">
    <dxf>
      <font>
        <name val="Calibri"/>
        <family val="2"/>
      </font>
    </dxf>
  </rfmt>
  <rfmt sheetId="1" sqref="C99" start="0" length="0">
    <dxf>
      <font>
        <name val="Calibri"/>
        <family val="2"/>
      </font>
    </dxf>
  </rfmt>
  <rcc rId="102" sId="1">
    <nc r="B67" t="inlineStr">
      <is>
        <t>Stipend (F2)</t>
      </is>
    </nc>
  </rcc>
  <rcc rId="103" sId="1">
    <nc r="B68" t="inlineStr">
      <is>
        <t>Lodging (F3)</t>
      </is>
    </nc>
  </rcc>
  <rcc rId="104" sId="1" odxf="1" dxf="1">
    <oc r="B69" t="inlineStr">
      <is>
        <t>Classroom Space</t>
      </is>
    </oc>
    <nc r="B69" t="inlineStr">
      <is>
        <t>Classroom Space (F3)</t>
      </is>
    </nc>
    <odxf>
      <font>
        <name val="Calibri"/>
      </font>
    </odxf>
    <ndxf>
      <font>
        <name val="Calibri"/>
        <family val="2"/>
      </font>
    </ndxf>
  </rcc>
  <rcc rId="105" sId="1" odxf="1" dxf="1">
    <oc r="B70" t="inlineStr">
      <is>
        <t>Food</t>
      </is>
    </oc>
    <nc r="B70" t="inlineStr">
      <is>
        <t>Food (F3)</t>
      </is>
    </nc>
    <odxf>
      <font>
        <name val="Calibri"/>
      </font>
    </odxf>
    <ndxf>
      <font>
        <name val="Calibri"/>
        <family val="2"/>
      </font>
    </ndxf>
  </rcc>
  <rfmt sheetId="1" sqref="A10" start="0" length="0">
    <dxf>
      <font>
        <sz val="12"/>
        <color rgb="FF000000"/>
        <name val="Calibri"/>
        <family val="2"/>
      </font>
    </dxf>
  </rfmt>
  <rcc rId="106" sId="1">
    <nc r="A10" t="inlineStr">
      <is>
        <t>(C)</t>
      </is>
    </nc>
  </rcc>
  <rcc rId="107" sId="1" odxf="1" dxf="1">
    <nc r="A12" t="inlineStr">
      <is>
        <t>(C)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108" sId="1" odxf="1" dxf="1">
    <nc r="A14" t="inlineStr">
      <is>
        <t>(C)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109" sId="1" odxf="1" dxf="1">
    <nc r="A16" t="inlineStr">
      <is>
        <t>(C)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110" sId="1" odxf="1" dxf="1">
    <nc r="A18" t="inlineStr">
      <is>
        <t>(C)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111" sId="1" odxf="1" dxf="1">
    <nc r="A8" t="inlineStr">
      <is>
        <t>(C)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fmt sheetId="1" sqref="A55" start="0" length="0">
    <dxf>
      <font>
        <name val="Calibri"/>
        <family val="2"/>
      </font>
    </dxf>
  </rfmt>
  <rfmt sheetId="1" sqref="G55" start="0" length="0">
    <dxf>
      <numFmt numFmtId="3" formatCode="#,##0"/>
    </dxf>
  </rfmt>
  <rfmt sheetId="1" sqref="I55" start="0" length="0">
    <dxf>
      <border outline="0">
        <right/>
      </border>
    </dxf>
  </rfmt>
  <rcc rId="112" sId="1">
    <nc r="I58">
      <f>SUM(I48:I57)</f>
    </nc>
  </rcc>
  <rrc rId="113" sId="1" ref="A79:XFD79" action="insertRow">
    <undo index="65535" exp="area" v="1" dr="$A79:$XFD79" r="K32" sId="1"/>
  </rrc>
  <rfmt sheetId="1" sqref="E106" start="0" length="0">
    <dxf>
      <numFmt numFmtId="3" formatCode="#,##0"/>
    </dxf>
  </rfmt>
  <rcc rId="114" sId="1" odxf="1" dxf="1">
    <nc r="K32">
      <f>E28+E58+E79</f>
    </nc>
    <ndxf>
      <numFmt numFmtId="3" formatCode="#,##0"/>
    </ndxf>
  </rcc>
  <rcc rId="115" sId="1">
    <nc r="B67" t="inlineStr">
      <is>
        <t>Stipend (F1)</t>
      </is>
    </nc>
  </rcc>
  <rfmt sheetId="1" sqref="G98" start="0" length="0">
    <dxf>
      <numFmt numFmtId="3" formatCode="#,##0"/>
    </dxf>
  </rfmt>
  <rfmt sheetId="1" sqref="K46" start="0" length="0">
    <dxf>
      <numFmt numFmtId="3" formatCode="#,##0"/>
    </dxf>
  </rfmt>
  <rcc rId="116" sId="1">
    <nc r="G58">
      <f>SUM(G48:G57)</f>
    </nc>
  </rcc>
  <rcc rId="117" sId="1">
    <oc r="G13">
      <f>56.03*80</f>
    </oc>
    <nc r="G13">
      <f>56.03*40</f>
    </nc>
  </rcc>
  <rrc rId="118" sId="1" ref="A21:XFD21" action="insertRow"/>
  <rcc rId="119" sId="1">
    <nc r="A21" t="inlineStr">
      <is>
        <t>Fringe Sum</t>
      </is>
    </nc>
  </rcc>
  <rcc rId="120" sId="1">
    <nc r="E21">
      <f>E8+E10+E12+E14+E16+E18</f>
    </nc>
  </rcc>
  <rcc rId="121" sId="1" odxf="1" dxf="1">
    <nc r="G21">
      <f>G8+G10+G12+G14+G16+G18</f>
    </nc>
    <odxf>
      <font>
        <b val="0"/>
        <name val="Calibri"/>
      </font>
    </odxf>
    <ndxf>
      <font>
        <b/>
        <name val="Calibri"/>
      </font>
    </ndxf>
  </rcc>
  <rfmt sheetId="1" sqref="I19" start="0" length="0">
    <dxf>
      <font>
        <b/>
        <name val="Calibri"/>
      </font>
      <border outline="0">
        <right/>
      </border>
    </dxf>
  </rfmt>
  <rcc rId="122" sId="1" odxf="1" dxf="1">
    <nc r="A22" t="inlineStr">
      <is>
        <t>Salary Sum</t>
      </is>
    </nc>
    <odxf>
      <font>
        <sz val="12"/>
        <color rgb="FF000000"/>
        <name val="Calibri"/>
      </font>
    </odxf>
    <ndxf>
      <font>
        <sz val="12"/>
        <color rgb="FF000000"/>
        <name val="Calibri"/>
        <family val="2"/>
      </font>
    </ndxf>
  </rcc>
  <rcc rId="123" sId="1" odxf="1" dxf="1">
    <nc r="E22">
      <f>E7+E9+E11+E13+E15+E17</f>
    </nc>
    <odxf>
      <numFmt numFmtId="0" formatCode="General"/>
    </odxf>
    <ndxf>
      <numFmt numFmtId="3" formatCode="#,##0"/>
    </ndxf>
  </rcc>
  <rcc rId="124" sId="1" odxf="1" dxf="1">
    <nc r="G22">
      <f>G7+G9+G11+G13+G15+G17</f>
    </nc>
    <odxf>
      <numFmt numFmtId="0" formatCode="General"/>
    </odxf>
    <ndxf>
      <numFmt numFmtId="165" formatCode="#,##0.0"/>
    </ndxf>
  </rcc>
  <rrc rId="125" sId="1" ref="A21:XFD21" action="insertRow"/>
  <rm rId="126" sheetId="1" source="A24:XFD24" destination="A21:XFD21" sourceSheetId="1">
    <undo index="65535" exp="area" dr="G7:G24" r="G25" sId="1"/>
    <undo index="65535" exp="area" dr="E7:E24" r="E25" sId="1"/>
    <rfmt sheetId="1" xfDxf="1" sqref="A21:XFD21" start="0" length="0"/>
    <rfmt sheetId="1" sqref="A21" start="0" length="0">
      <dxf>
        <font>
          <sz val="12"/>
          <color rgb="FF000000"/>
          <name val="Calibri"/>
          <family val="2"/>
          <scheme val="none"/>
        </font>
        <border outline="0">
          <left style="medium">
            <color rgb="FF000000"/>
          </left>
        </border>
      </dxf>
    </rfmt>
    <rfmt sheetId="1" sqref="B21" start="0" length="0">
      <dxf>
        <font>
          <b/>
          <sz val="11"/>
          <color theme="1"/>
          <name val="Calibri"/>
          <scheme val="none"/>
        </font>
      </dxf>
    </rfmt>
    <rfmt sheetId="1" sqref="C21" start="0" length="0">
      <dxf>
        <font>
          <sz val="11"/>
          <color theme="1"/>
          <name val="Calibri"/>
          <family val="2"/>
          <scheme val="none"/>
        </font>
      </dxf>
    </rfmt>
    <rfmt sheetId="1" sqref="D21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21" start="0" length="0">
      <dxf>
        <font>
          <b/>
          <sz val="11"/>
          <color theme="1"/>
          <name val="Calibri"/>
          <scheme val="none"/>
        </font>
        <numFmt numFmtId="3" formatCode="#,##0"/>
      </dxf>
    </rfmt>
    <rfmt sheetId="1" sqref="F21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1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H21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21" start="0" length="0">
      <dxf>
        <font>
          <sz val="11"/>
          <color theme="1"/>
          <name val="Calibri"/>
          <scheme val="none"/>
        </font>
        <numFmt numFmtId="3" formatCode="#,##0"/>
      </dxf>
    </rfmt>
  </rm>
  <rcc rId="127" sId="1">
    <oc r="E25">
      <f>SUM(E7:E23)</f>
    </oc>
    <nc r="E25">
      <f>SUM(E19:E23)</f>
    </nc>
  </rcc>
  <rcc rId="128" sId="1" odxf="1" dxf="1">
    <oc r="G25">
      <f>SUM(G7:G23)</f>
    </oc>
    <nc r="G25">
      <f>SUM(G19:G23)</f>
    </nc>
    <odxf>
      <numFmt numFmtId="0" formatCode="General"/>
    </odxf>
    <ndxf>
      <numFmt numFmtId="3" formatCode="#,##0"/>
    </ndxf>
  </rcc>
  <rcc rId="129" sId="1">
    <oc r="I14">
      <f>I13*0.265</f>
    </oc>
    <nc r="I14">
      <f>I13*0.309</f>
    </nc>
  </rcc>
  <rfmt sheetId="1" sqref="G7">
    <dxf>
      <numFmt numFmtId="2" formatCode="0.00"/>
    </dxf>
  </rfmt>
  <rfmt sheetId="1" sqref="G7">
    <dxf>
      <numFmt numFmtId="166" formatCode="0.0"/>
    </dxf>
  </rfmt>
  <rfmt sheetId="1" sqref="G7">
    <dxf>
      <numFmt numFmtId="1" formatCode="0"/>
    </dxf>
  </rfmt>
  <rfmt sheetId="1" sqref="G9">
    <dxf>
      <numFmt numFmtId="1" formatCode="0"/>
    </dxf>
  </rfmt>
  <rfmt sheetId="1" sqref="G10">
    <dxf>
      <numFmt numFmtId="167" formatCode="0.000"/>
    </dxf>
  </rfmt>
  <rfmt sheetId="1" sqref="G10">
    <dxf>
      <numFmt numFmtId="2" formatCode="0.00"/>
    </dxf>
  </rfmt>
  <rfmt sheetId="1" sqref="G10">
    <dxf>
      <numFmt numFmtId="166" formatCode="0.0"/>
    </dxf>
  </rfmt>
  <rfmt sheetId="1" sqref="G10">
    <dxf>
      <numFmt numFmtId="1" formatCode="0"/>
    </dxf>
  </rfmt>
  <rfmt sheetId="1" sqref="G17">
    <dxf>
      <numFmt numFmtId="1" formatCode="0"/>
    </dxf>
  </rfmt>
  <rcc rId="130" sId="1" numFmtId="4">
    <oc r="G21">
      <v>10000</v>
    </oc>
    <nc r="G21"/>
  </rcc>
  <rfmt sheetId="1" sqref="D21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fmt sheetId="1" sqref="F21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fmt sheetId="1" sqref="H21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rc rId="131" sId="1" ref="A67:XFD67" action="insertRow"/>
  <rrc rId="132" sId="1" ref="A67:XFD68" action="insertRow"/>
  <rrc rId="133" sId="1" ref="A67:XFD70" action="insertRow"/>
  <rfmt sheetId="1" sqref="A68:I68">
    <dxf>
      <fill>
        <patternFill>
          <bgColor theme="4" tint="0.59999389629810485"/>
        </patternFill>
      </fill>
    </dxf>
  </rfmt>
  <rfmt sheetId="1" sqref="J75:AC76">
    <dxf>
      <fill>
        <patternFill>
          <bgColor theme="0"/>
        </patternFill>
      </fill>
    </dxf>
  </rfmt>
  <rm rId="134" sheetId="1" source="A83:I87" destination="A69:I73" sourceSheetId="1">
    <rfmt sheetId="1" sqref="A69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69" start="0" length="0">
      <dxf>
        <font>
          <b/>
          <sz val="11"/>
          <color theme="1"/>
          <name val="Calibri"/>
          <scheme val="none"/>
        </font>
      </dxf>
    </rfmt>
    <rfmt sheetId="1" sqref="C69" start="0" length="0">
      <dxf>
        <font>
          <b/>
          <sz val="11"/>
          <color theme="1"/>
          <name val="Calibri"/>
          <scheme val="none"/>
        </font>
      </dxf>
    </rfmt>
    <rfmt sheetId="1" sqref="D69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69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69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69" start="0" length="0">
      <dxf>
        <font>
          <b/>
          <sz val="11"/>
          <color rgb="FFC55A11"/>
          <name val="Calibri"/>
          <scheme val="none"/>
        </font>
      </dxf>
    </rfmt>
    <rfmt sheetId="1" sqref="H69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69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0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70" start="0" length="0">
      <dxf>
        <font>
          <b/>
          <sz val="11"/>
          <color theme="1"/>
          <name val="Calibri"/>
          <scheme val="none"/>
        </font>
      </dxf>
    </rfmt>
    <rfmt sheetId="1" sqref="C70" start="0" length="0">
      <dxf>
        <font>
          <b/>
          <sz val="11"/>
          <color theme="1"/>
          <name val="Calibri"/>
          <scheme val="none"/>
        </font>
      </dxf>
    </rfmt>
    <rfmt sheetId="1" sqref="D70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0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70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0" start="0" length="0">
      <dxf>
        <font>
          <b/>
          <sz val="11"/>
          <color rgb="FFC55A11"/>
          <name val="Calibri"/>
          <scheme val="none"/>
        </font>
      </dxf>
    </rfmt>
    <rfmt sheetId="1" sqref="H70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0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1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71" start="0" length="0">
      <dxf>
        <font>
          <b/>
          <sz val="11"/>
          <color theme="1"/>
          <name val="Calibri"/>
          <scheme val="none"/>
        </font>
      </dxf>
    </rfmt>
    <rfmt sheetId="1" sqref="C71" start="0" length="0">
      <dxf>
        <font>
          <b/>
          <sz val="11"/>
          <color theme="1"/>
          <name val="Calibri"/>
          <scheme val="none"/>
        </font>
      </dxf>
    </rfmt>
    <rfmt sheetId="1" sqref="D71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1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71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1" start="0" length="0">
      <dxf>
        <font>
          <b/>
          <sz val="11"/>
          <color rgb="FFC55A11"/>
          <name val="Calibri"/>
          <scheme val="none"/>
        </font>
      </dxf>
    </rfmt>
    <rfmt sheetId="1" sqref="H71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1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2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72" start="0" length="0">
      <dxf>
        <font>
          <b/>
          <sz val="11"/>
          <color theme="1"/>
          <name val="Calibri"/>
          <scheme val="none"/>
        </font>
      </dxf>
    </rfmt>
    <rfmt sheetId="1" sqref="C72" start="0" length="0">
      <dxf>
        <font>
          <b/>
          <sz val="11"/>
          <color theme="1"/>
          <name val="Calibri"/>
          <scheme val="none"/>
        </font>
      </dxf>
    </rfmt>
    <rfmt sheetId="1" sqref="D72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2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72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2" start="0" length="0">
      <dxf>
        <font>
          <b/>
          <sz val="11"/>
          <color rgb="FFC55A11"/>
          <name val="Calibri"/>
          <scheme val="none"/>
        </font>
      </dxf>
    </rfmt>
    <rfmt sheetId="1" sqref="H72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2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3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73" start="0" length="0">
      <dxf>
        <font>
          <b/>
          <sz val="11"/>
          <color theme="1"/>
          <name val="Calibri"/>
          <scheme val="none"/>
        </font>
      </dxf>
    </rfmt>
    <rfmt sheetId="1" sqref="C73" start="0" length="0">
      <dxf>
        <font>
          <b/>
          <sz val="11"/>
          <color theme="1"/>
          <name val="Calibri"/>
          <scheme val="none"/>
        </font>
      </dxf>
    </rfmt>
    <rfmt sheetId="1" sqref="D73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3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73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3" start="0" length="0">
      <dxf>
        <font>
          <b/>
          <sz val="11"/>
          <color rgb="FFC55A11"/>
          <name val="Calibri"/>
          <scheme val="none"/>
        </font>
      </dxf>
    </rfmt>
    <rfmt sheetId="1" sqref="H73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3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cc rId="135" sId="1" odxf="1" dxf="1">
    <nc r="A68" t="inlineStr">
      <is>
        <t>G6</t>
      </is>
    </nc>
    <odxf>
      <font>
        <color rgb="FFC55A11"/>
        <name val="Calibri"/>
      </font>
    </odxf>
    <ndxf>
      <font>
        <color auto="1"/>
        <name val="Calibri"/>
        <family val="2"/>
      </font>
    </ndxf>
  </rcc>
  <rrc rId="136" sId="1" ref="A74:XFD74" action="insertRow"/>
  <rrc rId="137" sId="1" ref="A74:XFD75" action="insertRow"/>
  <rrc rId="138" sId="1" ref="A76:XFD77" action="insertRow"/>
  <rrc rId="139" sId="1" ref="A76:XFD79" action="insertRow"/>
  <rm rId="140" sheetId="1" source="A49:I59" destination="M58:U68" sourceSheetId="1"/>
  <rrc rId="141" sId="1" ref="A75:XFD80" action="insertRow"/>
  <rm rId="142" sheetId="1" source="M58:U68" destination="A75:I85" sourceSheetId="1">
    <rfmt sheetId="1" sqref="A75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75" start="0" length="0">
      <dxf>
        <font>
          <sz val="11"/>
          <color theme="1"/>
          <name val="Calibri"/>
          <scheme val="none"/>
        </font>
      </dxf>
    </rfmt>
    <rfmt sheetId="1" sqref="C75" start="0" length="0">
      <dxf>
        <font>
          <sz val="11"/>
          <color theme="1"/>
          <name val="Calibri"/>
          <family val="2"/>
          <scheme val="none"/>
        </font>
      </dxf>
    </rfmt>
    <rfmt sheetId="1" sqref="D7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5" start="0" length="0">
      <dxf>
        <font>
          <sz val="11"/>
          <color theme="1"/>
          <name val="Calibri"/>
          <scheme val="none"/>
        </font>
      </dxf>
    </rfmt>
    <rfmt sheetId="1" sqref="F75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5" start="0" length="0">
      <dxf>
        <font>
          <sz val="11"/>
          <color theme="1"/>
          <name val="Calibri"/>
          <scheme val="none"/>
        </font>
      </dxf>
    </rfmt>
    <rfmt sheetId="1" sqref="H75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5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6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76" start="0" length="0">
      <dxf>
        <font>
          <sz val="11"/>
          <color theme="1"/>
          <name val="Calibri"/>
          <scheme val="none"/>
        </font>
      </dxf>
    </rfmt>
    <rfmt sheetId="1" sqref="C76" start="0" length="0">
      <dxf>
        <font>
          <sz val="11"/>
          <color theme="1"/>
          <name val="Calibri"/>
          <family val="2"/>
          <scheme val="none"/>
        </font>
      </dxf>
    </rfmt>
    <rfmt sheetId="1" sqref="D7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6" start="0" length="0">
      <dxf>
        <font>
          <sz val="11"/>
          <color theme="1"/>
          <name val="Calibri"/>
          <scheme val="none"/>
        </font>
      </dxf>
    </rfmt>
    <rfmt sheetId="1" sqref="F76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6" start="0" length="0">
      <dxf>
        <font>
          <sz val="11"/>
          <color theme="1"/>
          <name val="Calibri"/>
          <scheme val="none"/>
        </font>
      </dxf>
    </rfmt>
    <rfmt sheetId="1" sqref="H7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6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7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77" start="0" length="0">
      <dxf>
        <font>
          <sz val="11"/>
          <color theme="1"/>
          <name val="Calibri"/>
          <scheme val="none"/>
        </font>
      </dxf>
    </rfmt>
    <rfmt sheetId="1" sqref="C77" start="0" length="0">
      <dxf>
        <font>
          <sz val="11"/>
          <color theme="1"/>
          <name val="Calibri"/>
          <family val="2"/>
          <scheme val="none"/>
        </font>
      </dxf>
    </rfmt>
    <rfmt sheetId="1" sqref="D77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7" start="0" length="0">
      <dxf>
        <font>
          <sz val="11"/>
          <color theme="1"/>
          <name val="Calibri"/>
          <scheme val="none"/>
        </font>
      </dxf>
    </rfmt>
    <rfmt sheetId="1" sqref="F77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7" start="0" length="0">
      <dxf>
        <font>
          <sz val="11"/>
          <color theme="1"/>
          <name val="Calibri"/>
          <scheme val="none"/>
        </font>
      </dxf>
    </rfmt>
    <rfmt sheetId="1" sqref="H77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7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8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78" start="0" length="0">
      <dxf>
        <font>
          <sz val="11"/>
          <color theme="1"/>
          <name val="Calibri"/>
          <scheme val="none"/>
        </font>
      </dxf>
    </rfmt>
    <rfmt sheetId="1" sqref="C78" start="0" length="0">
      <dxf>
        <font>
          <sz val="11"/>
          <color theme="1"/>
          <name val="Calibri"/>
          <family val="2"/>
          <scheme val="none"/>
        </font>
      </dxf>
    </rfmt>
    <rfmt sheetId="1" sqref="D78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8" start="0" length="0">
      <dxf>
        <font>
          <sz val="11"/>
          <color theme="1"/>
          <name val="Calibri"/>
          <scheme val="none"/>
        </font>
      </dxf>
    </rfmt>
    <rfmt sheetId="1" sqref="F78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8" start="0" length="0">
      <dxf>
        <font>
          <sz val="11"/>
          <color theme="1"/>
          <name val="Calibri"/>
          <scheme val="none"/>
        </font>
      </dxf>
    </rfmt>
    <rfmt sheetId="1" sqref="H78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8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79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79" start="0" length="0">
      <dxf>
        <font>
          <sz val="11"/>
          <color theme="1"/>
          <name val="Calibri"/>
          <scheme val="none"/>
        </font>
      </dxf>
    </rfmt>
    <rfmt sheetId="1" sqref="C79" start="0" length="0">
      <dxf>
        <font>
          <sz val="11"/>
          <color theme="1"/>
          <name val="Calibri"/>
          <family val="2"/>
          <scheme val="none"/>
        </font>
      </dxf>
    </rfmt>
    <rfmt sheetId="1" sqref="D79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79" start="0" length="0">
      <dxf>
        <font>
          <sz val="11"/>
          <color theme="1"/>
          <name val="Calibri"/>
          <scheme val="none"/>
        </font>
      </dxf>
    </rfmt>
    <rfmt sheetId="1" sqref="F79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79" start="0" length="0">
      <dxf>
        <font>
          <sz val="11"/>
          <color theme="1"/>
          <name val="Calibri"/>
          <scheme val="none"/>
        </font>
      </dxf>
    </rfmt>
    <rfmt sheetId="1" sqref="H79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79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0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0" start="0" length="0">
      <dxf>
        <font>
          <sz val="11"/>
          <color theme="1"/>
          <name val="Calibri"/>
          <scheme val="none"/>
        </font>
      </dxf>
    </rfmt>
    <rfmt sheetId="1" sqref="C80" start="0" length="0">
      <dxf>
        <font>
          <sz val="11"/>
          <color theme="1"/>
          <name val="Calibri"/>
          <family val="2"/>
          <scheme val="none"/>
        </font>
      </dxf>
    </rfmt>
    <rfmt sheetId="1" sqref="D80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0" start="0" length="0">
      <dxf>
        <font>
          <sz val="11"/>
          <color theme="1"/>
          <name val="Calibri"/>
          <scheme val="none"/>
        </font>
      </dxf>
    </rfmt>
    <rfmt sheetId="1" sqref="F80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0" start="0" length="0">
      <dxf>
        <font>
          <sz val="11"/>
          <color theme="1"/>
          <name val="Calibri"/>
          <scheme val="none"/>
        </font>
      </dxf>
    </rfmt>
    <rfmt sheetId="1" sqref="H80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0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1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1" start="0" length="0">
      <dxf>
        <font>
          <sz val="11"/>
          <color theme="1"/>
          <name val="Calibri"/>
          <scheme val="none"/>
        </font>
      </dxf>
    </rfmt>
    <rfmt sheetId="1" sqref="C81" start="0" length="0">
      <dxf>
        <font>
          <sz val="11"/>
          <color theme="1"/>
          <name val="Calibri"/>
          <family val="2"/>
          <scheme val="none"/>
        </font>
      </dxf>
    </rfmt>
    <rfmt sheetId="1" sqref="D81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1" start="0" length="0">
      <dxf>
        <font>
          <sz val="11"/>
          <color theme="1"/>
          <name val="Calibri"/>
          <scheme val="none"/>
        </font>
      </dxf>
    </rfmt>
    <rfmt sheetId="1" sqref="F81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1" start="0" length="0">
      <dxf>
        <font>
          <sz val="11"/>
          <color theme="1"/>
          <name val="Calibri"/>
          <scheme val="none"/>
        </font>
      </dxf>
    </rfmt>
    <rfmt sheetId="1" sqref="H81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1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2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2" start="0" length="0">
      <dxf>
        <font>
          <sz val="11"/>
          <color theme="1"/>
          <name val="Calibri"/>
          <scheme val="none"/>
        </font>
      </dxf>
    </rfmt>
    <rfmt sheetId="1" sqref="C82" start="0" length="0">
      <dxf>
        <font>
          <sz val="11"/>
          <color theme="1"/>
          <name val="Calibri"/>
          <family val="2"/>
          <scheme val="none"/>
        </font>
      </dxf>
    </rfmt>
    <rfmt sheetId="1" sqref="D82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2" start="0" length="0">
      <dxf>
        <font>
          <sz val="11"/>
          <color theme="1"/>
          <name val="Calibri"/>
          <scheme val="none"/>
        </font>
      </dxf>
    </rfmt>
    <rfmt sheetId="1" sqref="F82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2" start="0" length="0">
      <dxf>
        <font>
          <sz val="11"/>
          <color theme="1"/>
          <name val="Calibri"/>
          <scheme val="none"/>
        </font>
      </dxf>
    </rfmt>
    <rfmt sheetId="1" sqref="H82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2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3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3" start="0" length="0">
      <dxf>
        <font>
          <sz val="11"/>
          <color theme="1"/>
          <name val="Calibri"/>
          <scheme val="none"/>
        </font>
      </dxf>
    </rfmt>
    <rfmt sheetId="1" sqref="C83" start="0" length="0">
      <dxf>
        <font>
          <sz val="11"/>
          <color theme="1"/>
          <name val="Calibri"/>
          <family val="2"/>
          <scheme val="none"/>
        </font>
      </dxf>
    </rfmt>
    <rfmt sheetId="1" sqref="D83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3" start="0" length="0">
      <dxf>
        <font>
          <sz val="11"/>
          <color theme="1"/>
          <name val="Calibri"/>
          <scheme val="none"/>
        </font>
      </dxf>
    </rfmt>
    <rfmt sheetId="1" sqref="F83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3" start="0" length="0">
      <dxf>
        <font>
          <sz val="11"/>
          <color theme="1"/>
          <name val="Calibri"/>
          <scheme val="none"/>
        </font>
      </dxf>
    </rfmt>
    <rfmt sheetId="1" sqref="H83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3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4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4" start="0" length="0">
      <dxf>
        <font>
          <sz val="11"/>
          <color theme="1"/>
          <name val="Calibri"/>
          <scheme val="none"/>
        </font>
      </dxf>
    </rfmt>
    <rfmt sheetId="1" sqref="C84" start="0" length="0">
      <dxf>
        <font>
          <sz val="11"/>
          <color theme="1"/>
          <name val="Calibri"/>
          <family val="2"/>
          <scheme val="none"/>
        </font>
      </dxf>
    </rfmt>
    <rfmt sheetId="1" sqref="D84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4" start="0" length="0">
      <dxf>
        <font>
          <sz val="11"/>
          <color theme="1"/>
          <name val="Calibri"/>
          <scheme val="none"/>
        </font>
      </dxf>
    </rfmt>
    <rfmt sheetId="1" sqref="F84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4" start="0" length="0">
      <dxf>
        <font>
          <sz val="11"/>
          <color theme="1"/>
          <name val="Calibri"/>
          <scheme val="none"/>
        </font>
      </dxf>
    </rfmt>
    <rfmt sheetId="1" sqref="H84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4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5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85" start="0" length="0">
      <dxf>
        <font>
          <sz val="11"/>
          <color theme="1"/>
          <name val="Calibri"/>
          <scheme val="none"/>
        </font>
      </dxf>
    </rfmt>
    <rfmt sheetId="1" sqref="C85" start="0" length="0">
      <dxf>
        <font>
          <sz val="11"/>
          <color theme="1"/>
          <name val="Calibri"/>
          <family val="2"/>
          <scheme val="none"/>
        </font>
      </dxf>
    </rfmt>
    <rfmt sheetId="1" sqref="D8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5" start="0" length="0">
      <dxf>
        <font>
          <sz val="11"/>
          <color theme="1"/>
          <name val="Calibri"/>
          <scheme val="none"/>
        </font>
      </dxf>
    </rfmt>
    <rfmt sheetId="1" sqref="F85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5" start="0" length="0">
      <dxf>
        <font>
          <sz val="11"/>
          <color theme="1"/>
          <name val="Calibri"/>
          <scheme val="none"/>
        </font>
      </dxf>
    </rfmt>
    <rfmt sheetId="1" sqref="H85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5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rc rId="143" sId="1" ref="A49:XFD49" action="deleteRow">
    <rfmt sheetId="1" xfDxf="1" sqref="A49:XFD49" start="0" length="0"/>
  </rrc>
  <rrc rId="144" sId="1" ref="A49:XFD49" action="deleteRow">
    <undo index="65535" exp="area" dr="E49:E64" r="E65" sId="1"/>
    <rfmt sheetId="1" xfDxf="1" sqref="A49:XFD49" start="0" length="0"/>
  </rrc>
  <rrc rId="145" sId="1" ref="A49:XFD49" action="deleteRow">
    <undo index="65535" exp="area" dr="E49:E63" r="E64" sId="1"/>
    <rfmt sheetId="1" xfDxf="1" sqref="A49:XFD49" start="0" length="0"/>
  </rrc>
  <rrc rId="146" sId="1" ref="A49:XFD49" action="deleteRow">
    <undo index="65535" exp="area" dr="E49:E62" r="E63" sId="1"/>
    <rfmt sheetId="1" xfDxf="1" sqref="A49:XFD49" start="0" length="0"/>
  </rrc>
  <rrc rId="147" sId="1" ref="A49:XFD49" action="deleteRow">
    <undo index="65535" exp="area" dr="E49:E61" r="E62" sId="1"/>
    <rfmt sheetId="1" xfDxf="1" sqref="A49:XFD49" start="0" length="0"/>
  </rrc>
  <rrc rId="148" sId="1" ref="A49:XFD49" action="deleteRow">
    <undo index="65535" exp="area" dr="E49:E60" r="E61" sId="1"/>
    <rfmt sheetId="1" xfDxf="1" sqref="A49:XFD49" start="0" length="0"/>
  </rrc>
  <rrc rId="149" sId="1" ref="A49:XFD49" action="deleteRow">
    <undo index="65535" exp="area" dr="E49:E59" r="E60" sId="1"/>
    <rfmt sheetId="1" xfDxf="1" sqref="A49:XFD49" start="0" length="0"/>
    <rfmt sheetId="1" sqref="L49" start="0" length="0">
      <dxf>
        <font>
          <sz val="11"/>
          <color theme="1"/>
          <name val="Calibri"/>
          <scheme val="none"/>
        </font>
      </dxf>
    </rfmt>
  </rrc>
  <rrc rId="150" sId="1" ref="A49:XFD49" action="deleteRow">
    <undo index="65535" exp="area" dr="E49:E58" r="E59" sId="1"/>
    <rfmt sheetId="1" xfDxf="1" sqref="A49:XFD49" start="0" length="0"/>
    <rfmt sheetId="1" sqref="L49" start="0" length="0">
      <dxf>
        <font>
          <sz val="11"/>
          <color theme="1"/>
          <name val="Calibri"/>
          <scheme val="none"/>
        </font>
      </dxf>
    </rfmt>
  </rrc>
  <rrc rId="151" sId="1" ref="A49:XFD49" action="deleteRow">
    <undo index="65535" exp="area" dr="E49:E57" r="E58" sId="1"/>
    <rfmt sheetId="1" xfDxf="1" sqref="A49:XFD49" start="0" length="0"/>
    <rfmt sheetId="1" sqref="L49" start="0" length="0">
      <dxf>
        <font>
          <sz val="11"/>
          <color theme="1"/>
          <name val="Calibri"/>
          <scheme val="none"/>
        </font>
      </dxf>
    </rfmt>
  </rrc>
  <rrc rId="152" sId="1" ref="A49:XFD49" action="deleteRow">
    <undo index="65535" exp="area" dr="E49:E56" r="E57" sId="1"/>
    <rfmt sheetId="1" xfDxf="1" sqref="A49:XFD49" start="0" length="0"/>
    <rfmt sheetId="1" sqref="L49" start="0" length="0">
      <dxf>
        <font>
          <sz val="11"/>
          <color theme="1"/>
          <name val="Calibri"/>
          <scheme val="none"/>
        </font>
      </dxf>
    </rfmt>
  </rrc>
  <rrc rId="153" sId="1" ref="A49:XFD49" action="deleteRow">
    <undo index="65535" exp="area" dr="E49:E55" r="E56" sId="1"/>
    <rfmt sheetId="1" xfDxf="1" sqref="A49:XFD49" start="0" length="0"/>
    <rfmt sheetId="1" sqref="L49" start="0" length="0">
      <dxf>
        <font>
          <sz val="11"/>
          <color theme="1"/>
          <name val="Calibri"/>
          <scheme val="none"/>
        </font>
      </dxf>
    </rfmt>
  </rrc>
  <rrc rId="154" sId="1" ref="A49:XFD49" action="deleteRow">
    <undo index="65535" exp="area" dr="E49:E54" r="E55" sId="1"/>
    <undo index="65535" exp="ref" v="1" dr="E49" r="K34" sId="1"/>
    <rfmt sheetId="1" xfDxf="1" sqref="A49:XFD49" start="0" length="0"/>
    <rfmt sheetId="1" sqref="A49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49" start="0" length="0">
      <dxf>
        <font>
          <i/>
          <sz val="11"/>
          <color theme="4"/>
          <name val="Calibri"/>
          <scheme val="none"/>
        </font>
      </dxf>
    </rfmt>
    <rfmt sheetId="1" sqref="C49" start="0" length="0">
      <dxf>
        <font>
          <i/>
          <sz val="11"/>
          <color theme="4"/>
          <name val="Calibri"/>
          <scheme val="none"/>
        </font>
      </dxf>
    </rfmt>
    <rfmt sheetId="1" sqref="D49" start="0" length="0">
      <dxf>
        <font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49" start="0" length="0">
      <dxf>
        <font>
          <b/>
          <sz val="11"/>
          <color theme="4"/>
          <name val="Calibri"/>
          <scheme val="none"/>
        </font>
        <numFmt numFmtId="3" formatCode="#,##0"/>
      </dxf>
    </rfmt>
    <rfmt sheetId="1" sqref="F49" start="0" length="0">
      <dxf>
        <font>
          <b/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49" start="0" length="0">
      <dxf>
        <font>
          <b/>
          <sz val="11"/>
          <color theme="4"/>
          <name val="Calibri"/>
          <scheme val="none"/>
        </font>
        <numFmt numFmtId="3" formatCode="#,##0"/>
      </dxf>
    </rfmt>
    <rfmt sheetId="1" sqref="H49" start="0" length="0">
      <dxf>
        <font>
          <b/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49" start="0" length="0">
      <dxf>
        <font>
          <b/>
          <sz val="11"/>
          <color theme="4"/>
          <name val="Calibri"/>
          <scheme val="none"/>
        </font>
        <numFmt numFmtId="3" formatCode="#,##0"/>
      </dxf>
    </rfmt>
    <rfmt sheetId="1" sqref="L49" start="0" length="0">
      <dxf>
        <font>
          <sz val="11"/>
          <color theme="1"/>
          <name val="Calibri"/>
          <scheme val="none"/>
        </font>
      </dxf>
    </rfmt>
  </rrc>
  <rrc rId="155" sId="1" ref="A26:XFD26" action="insertRow"/>
  <rrc rId="156" sId="1" ref="A26:XFD26" action="insertRow"/>
  <rrc rId="157" sId="1" ref="A27:XFD27" action="insertRow"/>
  <rm rId="158" sheetId="1" source="A19:I21" destination="A27:I29" sourceSheetId="1">
    <rfmt sheetId="1" sqref="A27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27" start="0" length="0">
      <dxf>
        <font>
          <sz val="11"/>
          <color rgb="FFC55A11"/>
          <name val="Calibri"/>
          <scheme val="none"/>
        </font>
      </dxf>
    </rfmt>
    <rfmt sheetId="1" sqref="C27" start="0" length="0">
      <dxf>
        <font>
          <sz val="11"/>
          <color rgb="FFC55A11"/>
          <name val="Calibri"/>
          <scheme val="none"/>
        </font>
      </dxf>
    </rfmt>
    <rfmt sheetId="1" sqref="D27" start="0" length="0">
      <dxf>
        <font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27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27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7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H27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27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28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28" start="0" length="0">
      <dxf>
        <font>
          <sz val="11"/>
          <color rgb="FFC55A11"/>
          <name val="Calibri"/>
          <scheme val="none"/>
        </font>
      </dxf>
    </rfmt>
    <rfmt sheetId="1" sqref="C28" start="0" length="0">
      <dxf>
        <font>
          <sz val="11"/>
          <color rgb="FFC55A11"/>
          <name val="Calibri"/>
          <scheme val="none"/>
        </font>
      </dxf>
    </rfmt>
    <rfmt sheetId="1" sqref="D28" start="0" length="0">
      <dxf>
        <font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28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28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8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H28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28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29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29" start="0" length="0">
      <dxf>
        <font>
          <sz val="11"/>
          <color theme="4"/>
          <name val="Calibri"/>
          <scheme val="none"/>
        </font>
      </dxf>
    </rfmt>
    <rfmt sheetId="1" sqref="C29" start="0" length="0">
      <dxf>
        <font>
          <sz val="11"/>
          <color theme="4"/>
          <name val="Calibri"/>
          <scheme val="none"/>
        </font>
      </dxf>
    </rfmt>
    <rfmt sheetId="1" sqref="D29" start="0" length="0">
      <dxf>
        <font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29" start="0" length="0">
      <dxf>
        <font>
          <b/>
          <sz val="11"/>
          <color theme="4"/>
          <name val="Calibri"/>
          <scheme val="none"/>
        </font>
        <numFmt numFmtId="3" formatCode="#,##0"/>
      </dxf>
    </rfmt>
    <rfmt sheetId="1" sqref="F29" start="0" length="0">
      <dxf>
        <font>
          <b/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9" start="0" length="0">
      <dxf>
        <font>
          <b/>
          <sz val="11"/>
          <color theme="4"/>
          <name val="Calibri"/>
          <scheme val="none"/>
        </font>
        <numFmt numFmtId="3" formatCode="#,##0"/>
      </dxf>
    </rfmt>
    <rfmt sheetId="1" sqref="H29" start="0" length="0">
      <dxf>
        <font>
          <b/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29" start="0" length="0">
      <dxf>
        <font>
          <b/>
          <sz val="11"/>
          <color theme="4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rc rId="159" sId="1" ref="A19:XFD19" action="deleteRow">
    <undo index="65535" exp="area" dr="G19:G23" r="G25" sId="1"/>
    <undo index="65535" exp="area" dr="E19:E23" r="E25" sId="1"/>
    <rfmt sheetId="1" xfDxf="1" sqref="A19:XFD19" start="0" length="0"/>
  </rrc>
  <rrc rId="160" sId="1" ref="A19:XFD19" action="deleteRow">
    <undo index="65535" exp="area" dr="G19:G22" r="G24" sId="1"/>
    <undo index="65535" exp="area" dr="E19:E22" r="E24" sId="1"/>
    <rfmt sheetId="1" xfDxf="1" sqref="A19:XFD19" start="0" length="0"/>
  </rrc>
  <rrc rId="161" sId="1" ref="A19:XFD19" action="deleteRow">
    <undo index="65535" exp="area" dr="G19:G21" r="G23" sId="1"/>
    <undo index="65535" exp="area" dr="E19:E21" r="E23" sId="1"/>
    <rfmt sheetId="1" xfDxf="1" sqref="A19:XFD19" start="0" length="0"/>
  </rrc>
  <rrc rId="162" sId="1" ref="A23:XFD23" action="insertRow"/>
  <rfmt sheetId="1" sqref="A24:I24">
    <dxf>
      <fill>
        <patternFill>
          <bgColor theme="4" tint="0.59999389629810485"/>
        </patternFill>
      </fill>
    </dxf>
  </rfmt>
  <rcc rId="163" sId="1" odxf="1" dxf="1">
    <nc r="A24" t="inlineStr">
      <is>
        <t>Other</t>
      </is>
    </nc>
    <odxf>
      <font>
        <color rgb="FFC55A11"/>
        <name val="Calibri"/>
      </font>
    </odxf>
    <ndxf>
      <font>
        <color rgb="FFC55A11"/>
        <name val="Calibri"/>
        <family val="2"/>
      </font>
    </ndxf>
  </rcc>
  <rrc rId="164" sId="1" ref="A28:XFD28" action="insertRow"/>
  <rrc rId="165" sId="1" ref="A28:XFD28" action="insertRow"/>
  <rcc rId="166" sId="1">
    <nc r="E28">
      <f>SUM(E25:E27)</f>
    </nc>
  </rcc>
  <rcc rId="167" sId="1">
    <nc r="G28">
      <f>SUM(G25:G27)</f>
    </nc>
  </rcc>
  <rcc rId="168" sId="1">
    <oc r="I27">
      <v>20000</v>
    </oc>
    <nc r="I27">
      <f>SUM(E27:H27)</f>
    </nc>
  </rcc>
  <rcc rId="169" sId="1">
    <nc r="I28">
      <f>SUM(E28:H28)</f>
    </nc>
  </rcc>
  <rfmt sheetId="1" sqref="A27" start="0" length="0">
    <dxf>
      <font>
        <b/>
        <sz val="12"/>
        <color rgb="FFC55A11"/>
        <name val="Calibri"/>
      </font>
    </dxf>
  </rfmt>
  <rcc rId="170" sId="1" odxf="1" dxf="1">
    <nc r="A28" t="inlineStr">
      <is>
        <t>SUBTOTAL OTHER</t>
      </is>
    </nc>
    <ndxf>
      <font>
        <color rgb="FFC55A11"/>
        <name val="Calibri"/>
        <family val="2"/>
      </font>
    </ndxf>
  </rcc>
  <rfmt sheetId="1" sqref="E28:I28" start="0" length="2147483647">
    <dxf>
      <font>
        <color theme="5" tint="-0.249977111117893"/>
      </font>
    </dxf>
  </rfmt>
  <rfmt sheetId="1" sqref="E28:I28" start="0" length="2147483647">
    <dxf>
      <font>
        <b/>
      </font>
    </dxf>
  </rfmt>
  <rcc rId="171" sId="1">
    <nc r="E57">
      <f>SUM(E46:E56)</f>
    </nc>
  </rcc>
  <rcc rId="172" sId="1">
    <nc r="G57">
      <f>SUM(G45)</f>
    </nc>
  </rcc>
  <rcc rId="173" sId="1">
    <nc r="I57">
      <f>SUM(I53:I56)</f>
    </nc>
  </rcc>
  <rrc rId="174" sId="1" ref="A45:XFD45" action="insertRow"/>
  <rrc rId="175" sId="1" ref="A45:XFD45" action="insertRow"/>
  <rrc rId="176" sId="1" ref="A45:XFD45" action="insertRow"/>
  <rrc rId="177" sId="1" ref="A45:XFD47" action="insertRow"/>
  <rcc rId="178" sId="1" odxf="1" dxf="1">
    <nc r="A46" t="inlineStr">
      <is>
        <t>Research Team Workshop Travel (E1)</t>
      </is>
    </nc>
    <odxf>
      <font>
        <name val="Calibri"/>
      </font>
    </odxf>
    <ndxf>
      <font>
        <name val="Calibri"/>
        <family val="2"/>
      </font>
    </ndxf>
  </rcc>
  <rcc rId="179" sId="1">
    <nc r="B46" t="inlineStr">
      <is>
        <t>Rental Car</t>
      </is>
    </nc>
  </rcc>
  <rcc rId="180" sId="1">
    <nc r="C46" t="inlineStr">
      <is>
        <t>3 days x 65/day</t>
      </is>
    </nc>
  </rcc>
  <rcc rId="181" sId="1" odxf="1" dxf="1">
    <nc r="E46">
      <f>3*65</f>
    </nc>
    <odxf>
      <numFmt numFmtId="3" formatCode="#,##0"/>
      <alignment horizontal="general" vertical="bottom"/>
    </odxf>
    <ndxf>
      <numFmt numFmtId="0" formatCode="General"/>
      <alignment horizontal="right" vertical="top"/>
    </ndxf>
  </rcc>
  <rfmt sheetId="1" sqref="F44" start="0" length="0">
    <dxf>
      <alignment horizontal="right" vertical="top"/>
    </dxf>
  </rfmt>
  <rcc rId="182" sId="1" odxf="1" dxf="1">
    <nc r="G46">
      <f>3*65</f>
    </nc>
    <odxf>
      <alignment horizontal="general" vertical="bottom"/>
    </odxf>
    <ndxf>
      <alignment horizontal="right" vertical="top"/>
    </ndxf>
  </rcc>
  <rfmt sheetId="1" sqref="H44" start="0" length="0">
    <dxf>
      <alignment horizontal="right" vertical="top"/>
    </dxf>
  </rfmt>
  <rcc rId="183" sId="1" odxf="1" dxf="1">
    <nc r="I46">
      <f>SUM(E46:H46)</f>
    </nc>
    <odxf>
      <alignment horizontal="general" vertical="bottom"/>
    </odxf>
    <ndxf>
      <alignment horizontal="right" vertical="top"/>
    </ndxf>
  </rcc>
  <rfmt sheetId="1" sqref="A44" start="0" length="0">
    <dxf>
      <font>
        <b/>
        <name val="Calibri"/>
      </font>
    </dxf>
  </rfmt>
  <rcc rId="184" sId="1">
    <nc r="B47" t="inlineStr">
      <is>
        <t>Gas</t>
      </is>
    </nc>
  </rcc>
  <rcc rId="185" sId="1">
    <nc r="C47" t="inlineStr">
      <is>
        <t>$45 x 2</t>
      </is>
    </nc>
  </rcc>
  <rcc rId="186" sId="1" odxf="1" dxf="1">
    <nc r="E47">
      <v>90</v>
    </nc>
    <odxf>
      <numFmt numFmtId="3" formatCode="#,##0"/>
      <alignment horizontal="general" vertical="bottom"/>
    </odxf>
    <ndxf>
      <numFmt numFmtId="0" formatCode="General"/>
      <alignment horizontal="right" vertical="top"/>
    </ndxf>
  </rcc>
  <rfmt sheetId="1" sqref="F44" start="0" length="0">
    <dxf>
      <alignment horizontal="right" vertical="top"/>
    </dxf>
  </rfmt>
  <rcc rId="187" sId="1" odxf="1" dxf="1">
    <nc r="G47">
      <v>90</v>
    </nc>
    <odxf>
      <alignment horizontal="general" vertical="bottom"/>
    </odxf>
    <ndxf>
      <alignment horizontal="right" vertical="top"/>
    </ndxf>
  </rcc>
  <rfmt sheetId="1" sqref="H44" start="0" length="0">
    <dxf>
      <alignment horizontal="right" vertical="top"/>
    </dxf>
  </rfmt>
  <rcc rId="188" sId="1" odxf="1" dxf="1">
    <nc r="I47">
      <f>SUM(E47:H47)</f>
    </nc>
    <odxf>
      <alignment horizontal="general" vertical="bottom"/>
    </odxf>
    <ndxf>
      <alignment horizontal="right" vertical="top"/>
    </ndxf>
  </rcc>
  <rfmt sheetId="1" sqref="A44" start="0" length="0">
    <dxf/>
  </rfmt>
  <rcc rId="189" sId="1">
    <nc r="B48" t="inlineStr">
      <is>
        <t>Lodging</t>
      </is>
    </nc>
  </rcc>
  <rcc rId="190" sId="1">
    <nc r="C48" t="inlineStr">
      <is>
        <t>2 units @ $100/night x 2 nights</t>
      </is>
    </nc>
  </rcc>
  <rcc rId="191" sId="1" odxf="1" dxf="1">
    <nc r="E48">
      <f>2*100</f>
    </nc>
    <odxf>
      <font>
        <name val="Calibri"/>
      </font>
      <numFmt numFmtId="3" formatCode="#,##0"/>
      <alignment horizontal="general" vertical="bottom"/>
      <border outline="0">
        <right/>
      </border>
    </odxf>
    <ndxf>
      <font>
        <color rgb="FF000000"/>
        <name val="Calibri"/>
      </font>
      <numFmt numFmtId="164" formatCode="_(* #,##0_);_(* \(#,##0\);_(* &quot;-&quot;??_);_(@_)"/>
      <alignment horizontal="right" vertical="top"/>
      <border outline="0">
        <right style="thin">
          <color rgb="FF000000"/>
        </right>
      </border>
    </ndxf>
  </rcc>
  <rfmt sheetId="1" sqref="F44" start="0" length="0">
    <dxf>
      <alignment horizontal="right" vertical="top"/>
    </dxf>
  </rfmt>
  <rcc rId="192" sId="1" odxf="1" dxf="1">
    <nc r="G48">
      <f>2*100</f>
    </nc>
    <odxf>
      <font>
        <name val="Calibri"/>
      </font>
      <numFmt numFmtId="0" formatCode="General"/>
      <alignment horizontal="general" vertical="bottom"/>
      <border outline="0">
        <right/>
      </border>
    </odxf>
    <ndxf>
      <font>
        <color rgb="FF000000"/>
        <name val="Calibri"/>
      </font>
      <numFmt numFmtId="164" formatCode="_(* #,##0_);_(* \(#,##0\);_(* &quot;-&quot;??_);_(@_)"/>
      <alignment horizontal="right" vertical="top"/>
      <border outline="0">
        <right style="thin">
          <color rgb="FF000000"/>
        </right>
      </border>
    </ndxf>
  </rcc>
  <rfmt sheetId="1" sqref="H44" start="0" length="0">
    <dxf>
      <alignment horizontal="right" vertical="top"/>
    </dxf>
  </rfmt>
  <rcc rId="193" sId="1" odxf="1" dxf="1">
    <nc r="I48">
      <f>SUM(E48:H48)</f>
    </nc>
    <odxf>
      <alignment horizontal="general" vertical="bottom"/>
    </odxf>
    <ndxf>
      <alignment horizontal="right" vertical="top"/>
    </ndxf>
  </rcc>
  <rfmt sheetId="1" sqref="A44" start="0" length="0">
    <dxf/>
  </rfmt>
  <rcc rId="194" sId="1">
    <nc r="B49" t="inlineStr">
      <is>
        <t>Per Diem</t>
      </is>
    </nc>
  </rcc>
  <rcc rId="195" sId="1">
    <nc r="C49" t="inlineStr">
      <is>
        <t>$49/day x 2 days x 6 people</t>
      </is>
    </nc>
  </rcc>
  <rcc rId="196" sId="1">
    <nc r="E49">
      <f>49*2*6</f>
    </nc>
  </rcc>
  <rcc rId="197" sId="1">
    <nc r="G49">
      <f>49*2*6</f>
    </nc>
  </rcc>
  <rcc rId="198" sId="1" odxf="1" dxf="1">
    <nc r="I49">
      <f>SUM(E49:H49)</f>
    </nc>
    <odxf/>
    <ndxf/>
  </rcc>
  <rrc rId="199" sId="1" ref="A57:XFD57" action="insertRow"/>
  <rrc rId="200" sId="1" ref="A57:XFD57" action="insertRow"/>
  <rcc rId="201" sId="1" odxf="1" dxf="1">
    <nc r="A58" t="inlineStr">
      <is>
        <t>Evaluator Travel (E1)</t>
      </is>
    </nc>
    <odxf>
      <font>
        <name val="Calibri"/>
      </font>
    </odxf>
    <ndxf>
      <font>
        <name val="Calibri"/>
        <family val="2"/>
      </font>
    </ndxf>
  </rcc>
  <rfmt sheetId="1" sqref="B51" start="0" length="0">
    <dxf>
      <font>
        <name val="Calibri"/>
        <family val="2"/>
      </font>
    </dxf>
  </rfmt>
  <rcc rId="202" sId="1" odxf="1" dxf="1">
    <nc r="C58" t="inlineStr">
      <is>
        <t>3 days x 55/day</t>
      </is>
    </nc>
    <odxf>
      <font>
        <name val="Calibri"/>
      </font>
    </odxf>
    <ndxf>
      <font>
        <name val="Calibri"/>
        <family val="2"/>
      </font>
    </ndxf>
  </rcc>
  <rcc rId="203" sId="1" odxf="1" dxf="1">
    <nc r="C59" t="inlineStr">
      <is>
        <t>40x2</t>
      </is>
    </nc>
    <odxf>
      <font>
        <name val="Calibri"/>
      </font>
    </odxf>
    <ndxf>
      <font>
        <name val="Calibri"/>
        <family val="2"/>
      </font>
    </ndxf>
  </rcc>
  <rcc rId="204" sId="1" numFmtId="4">
    <nc r="E59">
      <v>80</v>
    </nc>
  </rcc>
  <rfmt sheetId="1" sqref="C59" start="0" length="2147483647">
    <dxf>
      <font>
        <i val="0"/>
      </font>
    </dxf>
  </rfmt>
  <rrc rId="205" sId="1" ref="A60:XFD60" action="insertRow"/>
  <rrc rId="206" sId="1" ref="A60:XFD60" action="insertRow"/>
  <rcc rId="207" sId="1">
    <nc r="A62" t="inlineStr">
      <is>
        <t>Workshop Participant Evaluation (E1)</t>
      </is>
    </nc>
  </rcc>
  <rfmt sheetId="1" sqref="E59" start="0" length="2147483647">
    <dxf>
      <font>
        <b val="0"/>
        <family val="2"/>
      </font>
    </dxf>
  </rfmt>
  <rcc rId="208" sId="1">
    <nc r="C60" t="inlineStr">
      <is>
        <t>Lodging 120/night x 2</t>
      </is>
    </nc>
  </rcc>
  <rfmt sheetId="1" sqref="E53" start="0" length="0">
    <dxf>
      <font>
        <name val="Calibri"/>
        <family val="2"/>
      </font>
    </dxf>
  </rfmt>
  <rcc rId="209" sId="1">
    <nc r="E58">
      <f>3*55</f>
    </nc>
  </rcc>
  <rcc rId="210" sId="1" odxf="1" dxf="1">
    <nc r="B53" t="inlineStr">
      <is>
        <t>Gas</t>
      </is>
    </nc>
    <odxf>
      <font>
        <name val="Calibri"/>
      </font>
    </odxf>
    <ndxf>
      <font>
        <name val="Calibri"/>
        <family val="2"/>
      </font>
    </ndxf>
  </rcc>
  <rcc rId="211" sId="1" odxf="1" dxf="1">
    <nc r="B54" t="inlineStr">
      <is>
        <t>Lodging</t>
      </is>
    </nc>
    <odxf>
      <font>
        <name val="Calibri"/>
      </font>
    </odxf>
    <ndxf>
      <font>
        <name val="Calibri"/>
        <family val="2"/>
      </font>
    </ndxf>
  </rcc>
  <rcc rId="212" sId="1" odxf="1" dxf="1">
    <nc r="B55" t="inlineStr">
      <is>
        <t>Per Diem</t>
      </is>
    </nc>
    <odxf>
      <font>
        <name val="Calibri"/>
      </font>
    </odxf>
    <ndxf>
      <font>
        <name val="Calibri"/>
        <family val="2"/>
      </font>
    </ndxf>
  </rcc>
  <rcc rId="213" sId="1" odxf="1" dxf="1">
    <oc r="C53" t="inlineStr">
      <is>
        <t>Gas 150/trip x 3 trips</t>
      </is>
    </oc>
    <nc r="C53" t="inlineStr">
      <is>
        <t>150/trip x 3 trips</t>
      </is>
    </nc>
    <odxf>
      <font>
        <name val="Calibri"/>
      </font>
    </odxf>
    <ndxf>
      <font>
        <name val="Calibri"/>
        <family val="2"/>
      </font>
    </ndxf>
  </rcc>
  <rfmt sheetId="1" sqref="C47" start="0" length="0">
    <dxf>
      <font>
        <name val="Calibri"/>
        <family val="2"/>
      </font>
    </dxf>
  </rfmt>
  <rcc rId="214" sId="1" odxf="1" dxf="1">
    <oc r="C55" t="inlineStr">
      <is>
        <t>Per diem $45/day x 2 days</t>
      </is>
    </oc>
    <nc r="C55" t="inlineStr">
      <is>
        <t>$45/day x 2 days</t>
      </is>
    </nc>
    <odxf>
      <font>
        <name val="Calibri"/>
      </font>
    </odxf>
    <ndxf>
      <font>
        <name val="Calibri"/>
        <family val="2"/>
      </font>
    </ndxf>
  </rcc>
  <rcc rId="215" sId="1">
    <oc r="C54" t="inlineStr">
      <is>
        <t>Lodging $120/night x 2 nights</t>
      </is>
    </oc>
    <nc r="C54" t="inlineStr">
      <is>
        <t>$120/night x 2 nights</t>
      </is>
    </nc>
  </rcc>
  <rcc rId="216" sId="1">
    <nc r="E60">
      <f>120*2</f>
    </nc>
  </rcc>
  <rfmt sheetId="1" sqref="E60" start="0" length="2147483647">
    <dxf>
      <font>
        <b val="0"/>
      </font>
    </dxf>
  </rfmt>
  <rfmt sheetId="1" sqref="E61" start="0" length="2147483647">
    <dxf>
      <font>
        <b val="0"/>
        <family val="2"/>
      </font>
    </dxf>
  </rfmt>
  <rfmt sheetId="1" sqref="E61" start="0" length="2147483647">
    <dxf>
      <font>
        <b/>
      </font>
    </dxf>
  </rfmt>
  <rfmt sheetId="1" sqref="E61" start="0" length="2147483647">
    <dxf>
      <font>
        <b val="0"/>
      </font>
    </dxf>
  </rfmt>
  <rcc rId="217" sId="1">
    <nc r="G58">
      <v>165</v>
    </nc>
  </rcc>
  <rcc rId="218" sId="1">
    <nc r="G59">
      <v>80</v>
    </nc>
  </rcc>
  <rcc rId="219" sId="1">
    <nc r="G60">
      <v>240</v>
    </nc>
  </rcc>
  <rfmt sheetId="1" sqref="G59:G61" start="0" length="2147483647">
    <dxf>
      <font>
        <b val="0"/>
        <family val="2"/>
      </font>
    </dxf>
  </rfmt>
  <rcc rId="220" sId="1">
    <oc r="A62" t="inlineStr">
      <is>
        <t>Workshop Evaluation Travel</t>
      </is>
    </oc>
    <nc r="A62" t="inlineStr">
      <is>
        <t>Workshop Participant Observation (E1)</t>
      </is>
    </nc>
  </rcc>
  <rcc rId="221" sId="1">
    <nc r="I58">
      <f>SUM(E58:H58)</f>
    </nc>
  </rcc>
  <rcc rId="222" sId="1">
    <nc r="I59">
      <f>SUM(E59:H59)</f>
    </nc>
  </rcc>
  <rcc rId="223" sId="1">
    <nc r="I60">
      <f>SUM(E60:H60)</f>
    </nc>
  </rcc>
  <rcc rId="224" sId="1">
    <nc r="I61">
      <f>SUM(E61:H61)</f>
    </nc>
  </rcc>
  <rfmt sheetId="1" sqref="E58:I61" start="0" length="2147483647">
    <dxf>
      <font>
        <b/>
        <family val="2"/>
      </font>
    </dxf>
  </rfmt>
  <rfmt sheetId="1" sqref="E58:I61" start="0" length="2147483647">
    <dxf>
      <font>
        <b val="0"/>
      </font>
    </dxf>
  </rfmt>
  <rcc rId="225" sId="1">
    <oc r="E67">
      <f>SUM(E52:E56)</f>
    </oc>
    <nc r="E67">
      <f>SUM(E36:E66)</f>
    </nc>
  </rcc>
  <rcc rId="226" sId="1">
    <oc r="G67">
      <f>SUM(G36:G56)</f>
    </oc>
    <nc r="G67">
      <f>SUM(G36:G66)</f>
    </nc>
  </rcc>
  <rcc rId="227" sId="1">
    <oc r="I67">
      <f>SUM(E57:H57)</f>
    </oc>
    <nc r="I67">
      <f>SUM(I36:I66)</f>
    </nc>
  </rcc>
  <rrc rId="228" sId="1" ref="A99:XFD99" action="deleteRow">
    <rfmt sheetId="1" xfDxf="1" sqref="A99:XFD99" start="0" length="0"/>
  </rrc>
  <rrc rId="229" sId="1" ref="A99:XFD99" action="deleteRow">
    <rfmt sheetId="1" xfDxf="1" sqref="A99:XFD99" start="0" length="0"/>
  </rrc>
  <rrc rId="230" sId="1" ref="A99:XFD99" action="deleteRow">
    <rfmt sheetId="1" xfDxf="1" sqref="A99:XFD99" start="0" length="0"/>
  </rrc>
  <rrc rId="231" sId="1" ref="A99:XFD99" action="deleteRow">
    <rfmt sheetId="1" xfDxf="1" sqref="A99:XFD99" start="0" length="0"/>
  </rrc>
  <rrc rId="232" sId="1" ref="A99:XFD99" action="deleteRow">
    <undo index="65535" exp="area" dr="E92:E99" r="E101" sId="1"/>
    <rfmt sheetId="1" xfDxf="1" sqref="A99:XFD99" start="0" length="0"/>
  </rrc>
  <rrc rId="233" sId="1" ref="A105:XFD105" action="insertRow"/>
  <rcc rId="234" sId="1" odxf="1" dxf="1">
    <nc r="C105" t="inlineStr">
      <is>
        <t>NKN</t>
      </is>
    </nc>
    <odxf>
      <font>
        <name val="Calibri"/>
      </font>
    </odxf>
    <ndxf>
      <font>
        <name val="Calibri"/>
        <family val="2"/>
      </font>
    </ndxf>
  </rcc>
  <rfmt sheetId="1" sqref="E96" start="0" length="0">
    <dxf>
      <numFmt numFmtId="3" formatCode="#,##0"/>
    </dxf>
  </rfmt>
  <rfmt sheetId="1" sqref="G96" start="0" length="0">
    <dxf>
      <numFmt numFmtId="3" formatCode="#,##0"/>
    </dxf>
  </rfmt>
  <rfmt sheetId="1" sqref="A96" start="0" length="0">
    <dxf>
      <font>
        <b/>
        <color rgb="FFC55A11"/>
        <name val="Calibri"/>
      </font>
    </dxf>
  </rfmt>
  <rcc rId="235" sId="1" odxf="1" dxf="1">
    <nc r="A87" t="inlineStr">
      <is>
        <t>SUBTOTAL G6</t>
      </is>
    </nc>
    <ndxf>
      <font>
        <color rgb="FFC55A11"/>
        <name val="Calibri"/>
        <family val="2"/>
      </font>
    </ndxf>
  </rcc>
  <rfmt sheetId="1" sqref="E87:I87" start="0" length="2147483647">
    <dxf>
      <font>
        <color theme="5" tint="-0.249977111117893"/>
      </font>
    </dxf>
  </rfmt>
  <rfmt sheetId="1" sqref="E87:I87" start="0" length="2147483647">
    <dxf>
      <font>
        <b/>
      </font>
    </dxf>
  </rfmt>
  <rfmt sheetId="1" sqref="N78" start="0" length="0">
    <dxf>
      <font>
        <sz val="11"/>
        <color theme="1"/>
        <name val="Arial"/>
        <family val="2"/>
        <scheme val="none"/>
      </font>
    </dxf>
  </rfmt>
  <rcc rId="236" sId="1">
    <nc r="O50" t="inlineStr">
      <is>
        <t>e22, 28, 33, 67,87, 100, 106</t>
      </is>
    </nc>
  </rcc>
  <rm rId="237" sheetId="1" source="O50" destination="N85" sourceSheetId="1"/>
  <rcc rId="238" sId="1">
    <nc r="E108">
      <f>E22+E28+E33+E67++E87+E100+E106</f>
    </nc>
  </rcc>
  <rcc rId="239" sId="1">
    <oc r="G109">
      <f>G108-G33-G100</f>
    </oc>
    <nc r="G109">
      <f>G108-G33-G100</f>
    </nc>
  </rcc>
  <rcc rId="240" sId="1">
    <nc r="G108">
      <f>G22+G28+G33+G67++G87+G100+G106</f>
    </nc>
  </rcc>
  <rcc rId="241" sId="1">
    <nc r="I105">
      <f>SUM(E105:H105)</f>
    </nc>
  </rcc>
  <rrc rId="242" sId="1" ref="A87:XFD87" action="insertRow"/>
  <rrc rId="243" sId="1" ref="A87:XFD87" action="insertRow"/>
  <rrc rId="244" sId="1" ref="A87:XFD88" action="insertRow"/>
  <rrc rId="245" sId="1" ref="A87:XFD88" action="insertRow"/>
  <rcc rId="246" sId="1" odxf="1" dxf="1">
    <nc r="B87" t="inlineStr">
      <is>
        <t>Board Member 2</t>
      </is>
    </nc>
    <odxf>
      <font>
        <i/>
        <name val="Calibri"/>
      </font>
    </odxf>
    <ndxf>
      <font>
        <i val="0"/>
        <name val="Calibri"/>
      </font>
    </ndxf>
  </rcc>
  <rcc rId="247" sId="1">
    <nc r="C87" t="inlineStr">
      <is>
        <t>Flight</t>
      </is>
    </nc>
  </rcc>
  <rcc rId="248" sId="1" odxf="1" dxf="1" numFmtId="4">
    <nc r="E87">
      <v>350</v>
    </nc>
    <odxf>
      <numFmt numFmtId="0" formatCode="General"/>
    </odxf>
    <ndxf>
      <numFmt numFmtId="3" formatCode="#,##0"/>
    </ndxf>
  </rcc>
  <rfmt sheetId="1" sqref="F80" start="0" length="0">
    <dxf>
      <font>
        <color rgb="FF9C6500"/>
        <name val="Calibri"/>
      </font>
    </dxf>
  </rfmt>
  <rcc rId="249" sId="1" odxf="1" dxf="1" numFmtId="4">
    <nc r="G87">
      <v>350</v>
    </nc>
    <odxf>
      <numFmt numFmtId="0" formatCode="General"/>
    </odxf>
    <ndxf>
      <numFmt numFmtId="3" formatCode="#,##0"/>
    </ndxf>
  </rcc>
  <rcc rId="250" sId="1" odxf="1" dxf="1">
    <nc r="I87">
      <f>SUM(E87:H87)</f>
    </nc>
    <odxf/>
    <ndxf/>
  </rcc>
  <rfmt sheetId="1" sqref="B81" start="0" length="0">
    <dxf>
      <font>
        <i val="0"/>
        <name val="Calibri"/>
      </font>
    </dxf>
  </rfmt>
  <rcc rId="251" sId="1">
    <nc r="C88" t="inlineStr">
      <is>
        <t>Rental Car 55 x 3</t>
      </is>
    </nc>
  </rcc>
  <rcc rId="252" sId="1" odxf="1" dxf="1">
    <nc r="E88">
      <f>55*3</f>
    </nc>
    <odxf>
      <numFmt numFmtId="0" formatCode="General"/>
    </odxf>
    <ndxf>
      <numFmt numFmtId="3" formatCode="#,##0"/>
    </ndxf>
  </rcc>
  <rfmt sheetId="1" sqref="F81" start="0" length="0">
    <dxf>
      <font>
        <color rgb="FF9C6500"/>
        <name val="Calibri"/>
      </font>
    </dxf>
  </rfmt>
  <rcc rId="253" sId="1" odxf="1" dxf="1">
    <nc r="G88">
      <f>55*3</f>
    </nc>
    <odxf>
      <numFmt numFmtId="0" formatCode="General"/>
    </odxf>
    <ndxf>
      <numFmt numFmtId="3" formatCode="#,##0"/>
    </ndxf>
  </rcc>
  <rcc rId="254" sId="1" odxf="1" dxf="1">
    <nc r="I88">
      <f>SUM(E88:H88)</f>
    </nc>
    <odxf/>
    <ndxf/>
  </rcc>
  <rcc rId="255" sId="1">
    <nc r="C89" t="inlineStr">
      <is>
        <t>Gas</t>
      </is>
    </nc>
  </rcc>
  <rcc rId="256" sId="1" odxf="1" dxf="1" numFmtId="4">
    <nc r="E89">
      <v>80</v>
    </nc>
    <odxf>
      <numFmt numFmtId="0" formatCode="General"/>
    </odxf>
    <ndxf>
      <numFmt numFmtId="3" formatCode="#,##0"/>
    </ndxf>
  </rcc>
  <rfmt sheetId="1" sqref="F82" start="0" length="0">
    <dxf>
      <font>
        <color rgb="FF9C6500"/>
        <name val="Calibri"/>
      </font>
    </dxf>
  </rfmt>
  <rcc rId="257" sId="1" odxf="1" dxf="1" numFmtId="4">
    <nc r="G89">
      <v>80</v>
    </nc>
    <odxf>
      <numFmt numFmtId="0" formatCode="General"/>
    </odxf>
    <ndxf>
      <numFmt numFmtId="3" formatCode="#,##0"/>
    </ndxf>
  </rcc>
  <rcc rId="258" sId="1" odxf="1" dxf="1">
    <nc r="I89">
      <f>SUM(E89:H89)</f>
    </nc>
    <odxf/>
    <ndxf/>
  </rcc>
  <rcc rId="259" sId="1">
    <nc r="C90" t="inlineStr">
      <is>
        <t>Lodging $12/night x 2 nights</t>
      </is>
    </nc>
  </rcc>
  <rcc rId="260" sId="1" odxf="1" dxf="1">
    <nc r="E90">
      <f>120*2</f>
    </nc>
    <odxf>
      <numFmt numFmtId="0" formatCode="General"/>
    </odxf>
    <ndxf>
      <numFmt numFmtId="3" formatCode="#,##0"/>
    </ndxf>
  </rcc>
  <rfmt sheetId="1" sqref="F83" start="0" length="0">
    <dxf>
      <font>
        <color rgb="FF9C6500"/>
        <name val="Calibri"/>
      </font>
    </dxf>
  </rfmt>
  <rcc rId="261" sId="1" odxf="1" dxf="1">
    <nc r="G90">
      <f>120*2</f>
    </nc>
    <odxf>
      <numFmt numFmtId="0" formatCode="General"/>
    </odxf>
    <ndxf>
      <numFmt numFmtId="3" formatCode="#,##0"/>
    </ndxf>
  </rcc>
  <rcc rId="262" sId="1" odxf="1" dxf="1">
    <nc r="I90">
      <f>SUM(E90:H90)</f>
    </nc>
    <odxf/>
    <ndxf/>
  </rcc>
  <rcc rId="263" sId="1">
    <nc r="C91" t="inlineStr">
      <is>
        <t>Per Diem $55/day x 2 days</t>
      </is>
    </nc>
  </rcc>
  <rcc rId="264" sId="1">
    <nc r="E91">
      <f>55*2</f>
    </nc>
  </rcc>
  <rcc rId="265" sId="1">
    <nc r="G91">
      <f>55*2</f>
    </nc>
  </rcc>
  <rcc rId="266" sId="1" odxf="1" dxf="1">
    <nc r="I91">
      <f>SUM(E91:H91)</f>
    </nc>
    <odxf/>
    <ndxf/>
  </rcc>
  <rcc rId="267" sId="1">
    <nc r="E93">
      <f>SUM(E71:E92)</f>
    </nc>
  </rcc>
  <rcc rId="268" sId="1">
    <nc r="G93">
      <f>SUM(G77:G92)</f>
    </nc>
  </rcc>
  <rcc rId="269" sId="1">
    <nc r="I93">
      <f>SUM(E93:H93)</f>
    </nc>
  </rcc>
  <rfmt sheetId="1" sqref="L57" start="0" length="0">
    <dxf>
      <font>
        <name val="Calibri"/>
        <family val="2"/>
      </font>
    </dxf>
  </rfmt>
  <rrc rId="270" sId="1" ref="A95:XFD95" action="deleteRow">
    <rfmt sheetId="1" xfDxf="1" sqref="A95:XFD95" start="0" length="0"/>
    <rfmt sheetId="1" sqref="A95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95" start="0" length="0">
      <dxf>
        <font>
          <sz val="11"/>
          <color theme="1"/>
          <name val="Calibri"/>
          <scheme val="none"/>
        </font>
      </dxf>
    </rfmt>
    <rfmt sheetId="1" sqref="C95" start="0" length="0">
      <dxf>
        <font>
          <sz val="11"/>
          <color theme="1"/>
          <name val="Calibri"/>
          <family val="2"/>
          <scheme val="none"/>
        </font>
      </dxf>
    </rfmt>
    <rfmt sheetId="1" sqref="D9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5" start="0" length="0">
      <dxf>
        <font>
          <sz val="11"/>
          <color theme="1"/>
          <name val="Calibri"/>
          <scheme val="none"/>
        </font>
      </dxf>
    </rfmt>
    <rfmt sheetId="1" sqref="F95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5" start="0" length="0">
      <dxf>
        <font>
          <sz val="11"/>
          <color theme="1"/>
          <name val="Calibri"/>
          <scheme val="none"/>
        </font>
      </dxf>
    </rfmt>
    <rfmt sheetId="1" sqref="H95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5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rc>
  <rrc rId="271" sId="1" ref="A95:XFD95" action="deleteRow">
    <undo index="65535" exp="ref" v="1" dr="G95" r="K53" sId="1"/>
    <rfmt sheetId="1" xfDxf="1" sqref="A95:XFD95" start="0" length="0"/>
    <rfmt sheetId="1" sqref="A95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95" start="0" length="0">
      <dxf>
        <font>
          <b/>
          <sz val="11"/>
          <color theme="1"/>
          <name val="Calibri"/>
          <scheme val="none"/>
        </font>
      </dxf>
    </rfmt>
    <rfmt sheetId="1" sqref="C95" start="0" length="0">
      <dxf>
        <font>
          <b/>
          <sz val="11"/>
          <color theme="1"/>
          <name val="Calibri"/>
          <scheme val="none"/>
        </font>
      </dxf>
    </rfmt>
    <rfmt sheetId="1" sqref="D95" start="0" length="0">
      <dxf>
        <font>
          <b/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5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F95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5" start="0" length="0">
      <dxf>
        <font>
          <b/>
          <sz val="11"/>
          <color rgb="FFC55A11"/>
          <name val="Calibri"/>
          <scheme val="none"/>
        </font>
        <numFmt numFmtId="3" formatCode="#,##0"/>
      </dxf>
    </rfmt>
    <rfmt sheetId="1" sqref="H95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5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rc>
  <rrc rId="272" sId="1" ref="A109:XFD109" action="insertRow"/>
  <rcc rId="273" sId="1" odxf="1" dxf="1">
    <nc r="C109" t="inlineStr">
      <is>
        <t>Recording</t>
      </is>
    </nc>
    <odxf>
      <font>
        <name val="Calibri"/>
      </font>
    </odxf>
    <ndxf>
      <font>
        <name val="Calibri"/>
        <family val="2"/>
      </font>
    </ndxf>
  </rcc>
  <rcc rId="274" sId="1">
    <nc r="I109">
      <f>SUM(E109:H109)</f>
    </nc>
  </rcc>
  <rfmt sheetId="1" sqref="L21" start="0" length="0">
    <dxf>
      <numFmt numFmtId="3" formatCode="#,##0"/>
    </dxf>
  </rfmt>
  <rfmt sheetId="1" sqref="L22" start="0" length="0">
    <dxf>
      <numFmt numFmtId="1" formatCode="0"/>
    </dxf>
  </rfmt>
  <rfmt sheetId="1" sqref="L23" start="0" length="0">
    <dxf>
      <numFmt numFmtId="3" formatCode="#,##0"/>
    </dxf>
  </rfmt>
  <rfmt sheetId="1" sqref="N15" start="0" length="0">
    <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dxf>
  </rfmt>
  <rfmt sheetId="1" sqref="N18" start="0" length="0">
    <dxf>
      <font>
        <sz val="11"/>
        <color theme="1"/>
        <name val="Calibri"/>
        <family val="2"/>
        <scheme val="none"/>
      </font>
      <numFmt numFmtId="3" formatCode="#,##0"/>
      <border outline="0">
        <right style="medium">
          <color rgb="FF000000"/>
        </right>
      </border>
    </dxf>
  </rfmt>
  <rrc rId="275" sId="1" ref="A46:XFD46" action="deleteRow">
    <rfmt sheetId="1" xfDxf="1" sqref="A46:XFD46" start="0" length="0"/>
    <rcc rId="0" sId="1" dxf="1">
      <nc r="A46" t="inlineStr">
        <is>
          <t>Research Team Workshop Travel (E1)</t>
        </is>
      </nc>
      <ndxf>
        <font>
          <sz val="11"/>
          <color theme="1"/>
          <name val="Calibri"/>
          <family val="2"/>
          <scheme val="none"/>
        </font>
        <border outline="0">
          <left style="medium">
            <color rgb="FF000000"/>
          </left>
        </border>
      </ndxf>
    </rcc>
    <rcc rId="0" sId="1" dxf="1">
      <nc r="B46" t="inlineStr">
        <is>
          <t>Rental Car</t>
        </is>
      </nc>
      <ndxf>
        <font>
          <sz val="11"/>
          <color theme="1"/>
          <name val="Calibri"/>
          <scheme val="none"/>
        </font>
      </ndxf>
    </rcc>
    <rcc rId="0" sId="1" dxf="1">
      <nc r="C46" t="inlineStr">
        <is>
          <t>3 days x 65/day</t>
        </is>
      </nc>
      <ndxf>
        <font>
          <sz val="11"/>
          <color theme="1"/>
          <name val="Calibri"/>
          <scheme val="none"/>
        </font>
      </ndxf>
    </rcc>
    <rfmt sheetId="1" sqref="D4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46">
        <f>3*65</f>
      </nc>
      <ndxf>
        <font>
          <sz val="11"/>
          <color theme="1"/>
          <name val="Calibri"/>
          <scheme val="none"/>
        </font>
        <alignment horizontal="right"/>
      </ndxf>
    </rcc>
    <rfmt sheetId="1" sqref="F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G46">
        <f>3*65</f>
      </nc>
      <ndxf>
        <font>
          <sz val="11"/>
          <color theme="1"/>
          <name val="Calibri"/>
          <scheme val="none"/>
        </font>
        <alignment horizontal="right"/>
      </ndxf>
    </rcc>
    <rfmt sheetId="1" sqref="H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I46">
        <f>SUM(E46:H46)</f>
      </nc>
      <ndxf>
        <font>
          <sz val="11"/>
          <color theme="1"/>
          <name val="Calibri"/>
          <scheme val="none"/>
        </font>
        <numFmt numFmtId="3" formatCode="#,##0"/>
        <alignment horizontal="right"/>
        <border outline="0">
          <right style="medium">
            <color rgb="FF000000"/>
          </right>
        </border>
      </ndxf>
    </rcc>
  </rrc>
  <rrc rId="276" sId="1" ref="A46:XFD46" action="deleteRow">
    <rfmt sheetId="1" xfDxf="1" sqref="A46:XFD46" start="0" length="0"/>
    <rfmt sheetId="1" sqref="A46" start="0" length="0">
      <dxf>
        <font>
          <b/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cc rId="0" sId="1" dxf="1">
      <nc r="B46" t="inlineStr">
        <is>
          <t>Gas</t>
        </is>
      </nc>
      <ndxf>
        <font>
          <sz val="11"/>
          <color theme="1"/>
          <name val="Calibri"/>
          <scheme val="none"/>
        </font>
      </ndxf>
    </rcc>
    <rcc rId="0" sId="1" dxf="1">
      <nc r="C46" t="inlineStr">
        <is>
          <t>$45 x 2</t>
        </is>
      </nc>
      <ndxf>
        <font>
          <sz val="11"/>
          <color theme="1"/>
          <name val="Calibri"/>
          <scheme val="none"/>
        </font>
      </ndxf>
    </rcc>
    <rfmt sheetId="1" sqref="D4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46">
        <v>90</v>
      </nc>
      <ndxf>
        <font>
          <sz val="11"/>
          <color theme="1"/>
          <name val="Calibri"/>
          <scheme val="none"/>
        </font>
        <alignment horizontal="right"/>
      </ndxf>
    </rcc>
    <rfmt sheetId="1" sqref="F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G46">
        <v>90</v>
      </nc>
      <ndxf>
        <font>
          <sz val="11"/>
          <color theme="1"/>
          <name val="Calibri"/>
          <scheme val="none"/>
        </font>
        <alignment horizontal="right"/>
      </ndxf>
    </rcc>
    <rfmt sheetId="1" sqref="H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I46">
        <f>SUM(E46:H46)</f>
      </nc>
      <ndxf>
        <font>
          <sz val="11"/>
          <color theme="1"/>
          <name val="Calibri"/>
          <scheme val="none"/>
        </font>
        <numFmt numFmtId="3" formatCode="#,##0"/>
        <alignment horizontal="right"/>
        <border outline="0">
          <right style="medium">
            <color rgb="FF000000"/>
          </right>
        </border>
      </ndxf>
    </rcc>
  </rrc>
  <rrc rId="277" sId="1" ref="A46:XFD46" action="deleteRow">
    <rfmt sheetId="1" xfDxf="1" sqref="A46:XFD46" start="0" length="0"/>
    <rfmt sheetId="1" sqref="A46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cc rId="0" sId="1" dxf="1">
      <nc r="B46" t="inlineStr">
        <is>
          <t>Lodging</t>
        </is>
      </nc>
      <ndxf>
        <font>
          <sz val="11"/>
          <color theme="1"/>
          <name val="Calibri"/>
          <scheme val="none"/>
        </font>
      </ndxf>
    </rcc>
    <rcc rId="0" sId="1" dxf="1">
      <nc r="C46" t="inlineStr">
        <is>
          <t>2 units @ $100/night x 2 nights</t>
        </is>
      </nc>
      <ndxf>
        <font>
          <sz val="11"/>
          <color theme="1"/>
          <name val="Calibri"/>
          <scheme val="none"/>
        </font>
      </ndxf>
    </rcc>
    <rfmt sheetId="1" sqref="D4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46">
        <f>2*100</f>
      </nc>
      <ndxf>
        <font>
          <sz val="11"/>
          <color rgb="FF000000"/>
          <name val="Calibri"/>
          <scheme val="none"/>
        </font>
        <numFmt numFmtId="164" formatCode="_(* #,##0_);_(* \(#,##0\);_(* &quot;-&quot;??_);_(@_)"/>
        <alignment horizontal="right"/>
        <border outline="0">
          <right style="thin">
            <color rgb="FF000000"/>
          </right>
        </border>
      </ndxf>
    </rcc>
    <rfmt sheetId="1" sqref="F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G46">
        <f>2*100</f>
      </nc>
      <ndxf>
        <font>
          <sz val="11"/>
          <color rgb="FF000000"/>
          <name val="Calibri"/>
          <scheme val="none"/>
        </font>
        <numFmt numFmtId="164" formatCode="_(* #,##0_);_(* \(#,##0\);_(* &quot;-&quot;??_);_(@_)"/>
        <alignment horizontal="right"/>
        <border outline="0">
          <right style="thin">
            <color rgb="FF000000"/>
          </right>
        </border>
      </ndxf>
    </rcc>
    <rfmt sheetId="1" sqref="H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  <alignment horizontal="right"/>
      </dxf>
    </rfmt>
    <rcc rId="0" sId="1" dxf="1">
      <nc r="I46">
        <f>SUM(E46:H46)</f>
      </nc>
      <ndxf>
        <font>
          <sz val="11"/>
          <color theme="1"/>
          <name val="Calibri"/>
          <scheme val="none"/>
        </font>
        <numFmt numFmtId="3" formatCode="#,##0"/>
        <alignment horizontal="right"/>
        <border outline="0">
          <right style="medium">
            <color rgb="FF000000"/>
          </right>
        </border>
      </ndxf>
    </rcc>
  </rrc>
  <rrc rId="278" sId="1" ref="A46:XFD46" action="deleteRow">
    <rfmt sheetId="1" xfDxf="1" sqref="A46:XFD46" start="0" length="0"/>
    <rfmt sheetId="1" sqref="A46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cc rId="0" sId="1" dxf="1">
      <nc r="B46" t="inlineStr">
        <is>
          <t>Per Diem</t>
        </is>
      </nc>
      <ndxf>
        <font>
          <sz val="11"/>
          <color theme="1"/>
          <name val="Calibri"/>
          <scheme val="none"/>
        </font>
      </ndxf>
    </rcc>
    <rcc rId="0" sId="1" dxf="1">
      <nc r="C46" t="inlineStr">
        <is>
          <t>$49/day x 2 days x 6 people</t>
        </is>
      </nc>
      <ndxf>
        <font>
          <sz val="11"/>
          <color theme="1"/>
          <name val="Calibri"/>
          <scheme val="none"/>
        </font>
      </ndxf>
    </rcc>
    <rfmt sheetId="1" sqref="D4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46">
        <f>49*2*6</f>
      </nc>
      <ndxf>
        <font>
          <sz val="11"/>
          <color theme="1"/>
          <name val="Calibri"/>
          <scheme val="none"/>
        </font>
        <numFmt numFmtId="3" formatCode="#,##0"/>
      </ndxf>
    </rcc>
    <rfmt sheetId="1" sqref="F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G46">
        <f>49*2*6</f>
      </nc>
      <ndxf>
        <font>
          <sz val="11"/>
          <color theme="1"/>
          <name val="Calibri"/>
          <scheme val="none"/>
        </font>
      </ndxf>
    </rcc>
    <rfmt sheetId="1" sqref="H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46">
        <f>SUM(E46:H46)</f>
      </nc>
      <n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rc>
  <rrc rId="279" sId="1" ref="A46:XFD46" action="deleteRow">
    <rfmt sheetId="1" xfDxf="1" sqref="A46:XFD46" start="0" length="0"/>
    <rfmt sheetId="1" sqref="A46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46" start="0" length="0">
      <dxf>
        <font>
          <sz val="11"/>
          <color theme="1"/>
          <name val="Calibri"/>
          <scheme val="none"/>
        </font>
      </dxf>
    </rfmt>
    <rfmt sheetId="1" sqref="C46" start="0" length="0">
      <dxf>
        <font>
          <sz val="11"/>
          <color theme="1"/>
          <name val="Calibri"/>
          <scheme val="none"/>
        </font>
      </dxf>
    </rfmt>
    <rfmt sheetId="1" sqref="D4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46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46" start="0" length="0">
      <dxf>
        <font>
          <sz val="11"/>
          <color theme="1"/>
          <name val="Calibri"/>
          <scheme val="none"/>
        </font>
      </dxf>
    </rfmt>
    <rfmt sheetId="1" sqref="H46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46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rc>
  <rrc rId="280" sId="1" ref="A45:XFD45" action="deleteRow">
    <rfmt sheetId="1" xfDxf="1" sqref="A45:XFD45" start="0" length="0"/>
    <rfmt sheetId="1" sqref="A45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45" start="0" length="0">
      <dxf>
        <font>
          <sz val="11"/>
          <color theme="1"/>
          <name val="Calibri"/>
          <scheme val="none"/>
        </font>
      </dxf>
    </rfmt>
    <rfmt sheetId="1" sqref="C45" start="0" length="0">
      <dxf>
        <font>
          <sz val="11"/>
          <color theme="1"/>
          <name val="Calibri"/>
          <scheme val="none"/>
        </font>
      </dxf>
    </rfmt>
    <rfmt sheetId="1" sqref="D4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45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45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45" start="0" length="0">
      <dxf>
        <font>
          <sz val="11"/>
          <color theme="1"/>
          <name val="Calibri"/>
          <scheme val="none"/>
        </font>
      </dxf>
    </rfmt>
    <rfmt sheetId="1" sqref="H45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45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rc>
  <rcc rId="281" sId="1">
    <nc r="E50">
      <f>SUM(E46:E49)</f>
    </nc>
  </rcc>
  <rcc rId="282" sId="1">
    <oc r="E50">
      <f>SUM(E52:E55)</f>
    </oc>
    <nc r="E50"/>
  </rcc>
  <rfmt sheetId="1" sqref="O45" start="0" length="0">
    <dxf>
      <font>
        <sz val="11"/>
        <color theme="1"/>
        <name val="Calibri"/>
        <scheme val="none"/>
      </font>
      <numFmt numFmtId="3" formatCode="#,##0"/>
    </dxf>
  </rfmt>
  <rfmt sheetId="1" sqref="O46" start="0" length="0">
    <dxf>
      <font>
        <sz val="11"/>
        <color theme="1"/>
        <name val="Calibri"/>
        <scheme val="none"/>
      </font>
    </dxf>
  </rfmt>
  <rfmt sheetId="1" sqref="O47" start="0" length="0">
    <dxf>
      <font>
        <sz val="11"/>
        <color theme="1"/>
        <name val="Calibri"/>
        <scheme val="none"/>
      </font>
    </dxf>
  </rfmt>
  <rfmt sheetId="1" sqref="O48" start="0" length="0">
    <dxf>
      <font>
        <sz val="11"/>
        <color theme="1"/>
        <name val="Calibri"/>
        <scheme val="none"/>
      </font>
    </dxf>
  </rfmt>
  <rfmt sheetId="1" sqref="O49" start="0" length="0">
    <dxf>
      <numFmt numFmtId="3" formatCode="#,##0"/>
    </dxf>
  </rfmt>
  <rcc rId="283" sId="1">
    <oc r="E95">
      <f>15*20*3</f>
    </oc>
    <nc r="E95">
      <f>15*20*2</f>
    </nc>
  </rcc>
  <rcc rId="284" sId="1">
    <oc r="E93">
      <f>10*20*3</f>
    </oc>
    <nc r="E93">
      <f>10*20*2</f>
    </nc>
  </rcc>
  <rcc rId="285" sId="1">
    <oc r="C93" t="inlineStr">
      <is>
        <t>Breakfast @ $10.00 x 20 x 3</t>
      </is>
    </oc>
    <nc r="C93" t="inlineStr">
      <is>
        <t>Breakfast @ $10.00 x 20 x 2</t>
      </is>
    </nc>
  </rcc>
  <rcc rId="286" sId="1">
    <oc r="C95" t="inlineStr">
      <is>
        <t>Dinner @ $15 x 20 x 3</t>
      </is>
    </oc>
    <nc r="C95" t="inlineStr">
      <is>
        <t>Dinner @ $15 x 20 x 2</t>
      </is>
    </nc>
  </rcc>
  <rcc rId="287" sId="1">
    <nc r="G90">
      <f>300*20</f>
    </nc>
  </rcc>
  <rcc rId="288" sId="1">
    <nc r="G92">
      <f>300*3</f>
    </nc>
  </rcc>
  <rcc rId="289" sId="1">
    <nc r="G93">
      <f>10*20*2</f>
    </nc>
  </rcc>
  <rcc rId="290" sId="1">
    <nc r="G94">
      <f>10*20*3</f>
    </nc>
  </rcc>
  <rcc rId="291" sId="1">
    <nc r="G95">
      <f>15*20*2</f>
    </nc>
  </rcc>
  <rcc rId="292" sId="1">
    <nc r="G98">
      <f>SUM(G90:G97)</f>
    </nc>
  </rcc>
  <rcc rId="293" sId="1">
    <nc r="E103">
      <v>800</v>
    </nc>
  </rcc>
  <rcc rId="294" sId="1">
    <nc r="E104">
      <v>2000</v>
    </nc>
  </rcc>
  <rcc rId="295" sId="1">
    <nc r="E102">
      <v>4000</v>
    </nc>
  </rcc>
  <rfmt sheetId="1" sqref="M95" start="0" length="0">
    <dxf>
      <font>
        <sz val="11"/>
        <color theme="1"/>
        <name val="Calibri"/>
        <scheme val="none"/>
      </font>
    </dxf>
  </rfmt>
  <rfmt sheetId="1" sqref="M80" start="0" length="0">
    <dxf>
      <font>
        <sz val="11"/>
        <color theme="1"/>
        <name val="Calibri"/>
        <scheme val="none"/>
      </font>
    </dxf>
  </rfmt>
  <rfmt sheetId="1" sqref="M81" start="0" length="0">
    <dxf>
      <font>
        <sz val="11"/>
        <color theme="1"/>
        <name val="Calibri"/>
        <scheme val="none"/>
      </font>
    </dxf>
  </rfmt>
  <rfmt sheetId="1" sqref="M82" start="0" length="0">
    <dxf>
      <font>
        <sz val="11"/>
        <color theme="1"/>
        <name val="Calibri"/>
        <scheme val="none"/>
      </font>
    </dxf>
  </rfmt>
  <rfmt sheetId="1" sqref="M83" start="0" length="0">
    <dxf>
      <font>
        <sz val="11"/>
        <color theme="1"/>
        <name val="Calibri"/>
        <scheme val="none"/>
      </font>
    </dxf>
  </rfmt>
  <rfmt sheetId="1" sqref="M84" start="0" length="0">
    <dxf>
      <font>
        <sz val="11"/>
        <color theme="1"/>
        <name val="Calibri"/>
        <scheme val="none"/>
      </font>
    </dxf>
  </rfmt>
  <rcc rId="296" sId="1">
    <nc r="M86">
      <f>SUM(M80:M85)</f>
    </nc>
  </rcc>
  <rcc rId="297" sId="1">
    <nc r="I91">
      <f>SUM(E91:H91)</f>
    </nc>
  </rcc>
  <rcc rId="298" sId="1">
    <nc r="C91" t="inlineStr">
      <is>
        <t>$100/night x 10 units x 4 nights</t>
      </is>
    </nc>
  </rcc>
  <rcc rId="299" sId="1">
    <nc r="E91">
      <f>100*10*4</f>
    </nc>
  </rcc>
  <rcc rId="300" sId="1">
    <nc r="G91">
      <f>100*10*4</f>
    </nc>
  </rcc>
  <rm rId="301" sheetId="1" source="M80" destination="M86" sourceSheetId="1">
    <rcc rId="0" sId="1">
      <nc r="M86">
        <f>SUM(M80:M85)</f>
      </nc>
    </rcc>
  </rm>
  <rcc rId="302" sId="1">
    <nc r="E91">
      <f>100*5*4</f>
    </nc>
  </rcc>
  <rcc rId="303" sId="1">
    <nc r="G91">
      <f>100*5*4</f>
    </nc>
  </rcc>
  <rcc rId="304" sId="1">
    <nc r="L75">
      <f>220*3</f>
    </nc>
  </rcc>
  <rcc rId="305" sId="1">
    <nc r="L74">
      <f>480*3</f>
    </nc>
  </rcc>
  <rcc rId="306" sId="1">
    <nc r="E66">
      <f>80*5</f>
    </nc>
  </rcc>
  <rcc rId="307" sId="1">
    <oc r="E66">
      <f>80*3*4</f>
    </oc>
    <nc r="E66">
      <f>80*3</f>
    </nc>
  </rcc>
  <rcc rId="308" sId="1">
    <oc r="C68" t="inlineStr">
      <is>
        <t>Per Diem $55/day x 2 days x 5</t>
      </is>
    </oc>
    <nc r="C68" t="inlineStr">
      <is>
        <t>Per Diem $45/day x 2 days x 5</t>
      </is>
    </nc>
  </rcc>
  <rcc rId="309" sId="1">
    <oc r="E68">
      <f>55*2*4</f>
    </oc>
    <nc r="E68">
      <f>45*2*4</f>
    </nc>
  </rcc>
  <rfmt sheetId="1" sqref="E68" start="0" length="0">
    <dxf>
      <numFmt numFmtId="3" formatCode="#,##0"/>
    </dxf>
  </rfmt>
  <rcc rId="310" sId="1">
    <nc r="E102">
      <v>3000</v>
    </nc>
  </rcc>
  <rcc rId="311" sId="1">
    <nc r="E104">
      <v>1050</v>
    </nc>
  </rcc>
  <rrc rId="312" sId="1" ref="A86:XFD86" action="insertRow"/>
  <rrc rId="313" sId="1" ref="A86:XFD87" action="insertRow"/>
  <rrc rId="314" sId="1" ref="A86:XFD89" action="insertRow"/>
  <rm rId="315" sheetId="1" source="A107:I112" destination="A87:I92" sourceSheetId="1">
    <rfmt sheetId="1" sqref="A87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87" start="0" length="0">
      <dxf>
        <font>
          <i/>
          <sz val="11"/>
          <color theme="1"/>
          <name val="Calibri"/>
          <scheme val="none"/>
        </font>
      </dxf>
    </rfmt>
    <rfmt sheetId="1" sqref="C87" start="0" length="0">
      <dxf>
        <font>
          <sz val="11"/>
          <color theme="1"/>
          <name val="Calibri"/>
          <scheme val="none"/>
        </font>
      </dxf>
    </rfmt>
    <rfmt sheetId="1" sqref="D87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7" start="0" length="0">
      <dxf>
        <font>
          <sz val="11"/>
          <color theme="1"/>
          <name val="Calibri"/>
          <scheme val="none"/>
        </font>
      </dxf>
    </rfmt>
    <rfmt sheetId="1" sqref="F87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7" start="0" length="0">
      <dxf>
        <font>
          <sz val="11"/>
          <color theme="1"/>
          <name val="Calibri"/>
          <scheme val="none"/>
        </font>
      </dxf>
    </rfmt>
    <rfmt sheetId="1" sqref="H87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7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8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88" start="0" length="0">
      <dxf>
        <font>
          <i/>
          <sz val="11"/>
          <color theme="1"/>
          <name val="Calibri"/>
          <scheme val="none"/>
        </font>
      </dxf>
    </rfmt>
    <rfmt sheetId="1" sqref="C88" start="0" length="0">
      <dxf>
        <font>
          <sz val="11"/>
          <color theme="1"/>
          <name val="Calibri"/>
          <scheme val="none"/>
        </font>
      </dxf>
    </rfmt>
    <rfmt sheetId="1" sqref="D88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8" start="0" length="0">
      <dxf>
        <font>
          <sz val="11"/>
          <color theme="1"/>
          <name val="Calibri"/>
          <scheme val="none"/>
        </font>
      </dxf>
    </rfmt>
    <rfmt sheetId="1" sqref="F88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8" start="0" length="0">
      <dxf>
        <font>
          <sz val="11"/>
          <color theme="1"/>
          <name val="Calibri"/>
          <scheme val="none"/>
        </font>
      </dxf>
    </rfmt>
    <rfmt sheetId="1" sqref="H88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8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89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89" start="0" length="0">
      <dxf>
        <font>
          <i/>
          <sz val="11"/>
          <color theme="1"/>
          <name val="Calibri"/>
          <scheme val="none"/>
        </font>
      </dxf>
    </rfmt>
    <rfmt sheetId="1" sqref="C89" start="0" length="0">
      <dxf>
        <font>
          <sz val="11"/>
          <color theme="1"/>
          <name val="Calibri"/>
          <scheme val="none"/>
        </font>
      </dxf>
    </rfmt>
    <rfmt sheetId="1" sqref="D89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89" start="0" length="0">
      <dxf>
        <font>
          <sz val="11"/>
          <color theme="1"/>
          <name val="Calibri"/>
          <scheme val="none"/>
        </font>
      </dxf>
    </rfmt>
    <rfmt sheetId="1" sqref="F89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89" start="0" length="0">
      <dxf>
        <font>
          <sz val="11"/>
          <color theme="1"/>
          <name val="Calibri"/>
          <scheme val="none"/>
        </font>
      </dxf>
    </rfmt>
    <rfmt sheetId="1" sqref="H89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89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90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90" start="0" length="0">
      <dxf>
        <font>
          <i/>
          <sz val="11"/>
          <color theme="1"/>
          <name val="Calibri"/>
          <scheme val="none"/>
        </font>
      </dxf>
    </rfmt>
    <rfmt sheetId="1" sqref="C90" start="0" length="0">
      <dxf>
        <font>
          <sz val="11"/>
          <color theme="1"/>
          <name val="Calibri"/>
          <scheme val="none"/>
        </font>
      </dxf>
    </rfmt>
    <rfmt sheetId="1" sqref="D90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0" start="0" length="0">
      <dxf>
        <font>
          <sz val="11"/>
          <color theme="1"/>
          <name val="Calibri"/>
          <scheme val="none"/>
        </font>
      </dxf>
    </rfmt>
    <rfmt sheetId="1" sqref="F90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0" start="0" length="0">
      <dxf>
        <font>
          <sz val="11"/>
          <color theme="1"/>
          <name val="Calibri"/>
          <scheme val="none"/>
        </font>
      </dxf>
    </rfmt>
    <rfmt sheetId="1" sqref="H90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0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91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91" start="0" length="0">
      <dxf>
        <font>
          <i/>
          <sz val="11"/>
          <color theme="1"/>
          <name val="Calibri"/>
          <scheme val="none"/>
        </font>
      </dxf>
    </rfmt>
    <rfmt sheetId="1" sqref="C91" start="0" length="0">
      <dxf>
        <font>
          <sz val="11"/>
          <color theme="1"/>
          <name val="Calibri"/>
          <scheme val="none"/>
        </font>
      </dxf>
    </rfmt>
    <rfmt sheetId="1" sqref="D91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1" start="0" length="0">
      <dxf>
        <font>
          <sz val="11"/>
          <color theme="1"/>
          <name val="Calibri"/>
          <scheme val="none"/>
        </font>
      </dxf>
    </rfmt>
    <rfmt sheetId="1" sqref="F91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1" start="0" length="0">
      <dxf>
        <font>
          <sz val="11"/>
          <color theme="1"/>
          <name val="Calibri"/>
          <scheme val="none"/>
        </font>
      </dxf>
    </rfmt>
    <rfmt sheetId="1" sqref="H91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1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92" start="0" length="0">
      <dxf>
        <font>
          <sz val="11"/>
          <color theme="4"/>
          <name val="Calibri"/>
          <scheme val="none"/>
        </font>
        <border outline="0">
          <left style="medium">
            <color rgb="FF000000"/>
          </left>
        </border>
      </dxf>
    </rfmt>
    <rfmt sheetId="1" sqref="B92" start="0" length="0">
      <dxf>
        <font>
          <i/>
          <sz val="11"/>
          <color theme="1"/>
          <name val="Calibri"/>
          <scheme val="none"/>
        </font>
      </dxf>
    </rfmt>
    <rfmt sheetId="1" sqref="C92" start="0" length="0">
      <dxf>
        <font>
          <sz val="11"/>
          <color theme="1"/>
          <name val="Calibri"/>
          <scheme val="none"/>
        </font>
      </dxf>
    </rfmt>
    <rfmt sheetId="1" sqref="D92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2" start="0" length="0">
      <dxf>
        <font>
          <sz val="11"/>
          <color theme="1"/>
          <name val="Calibri"/>
          <scheme val="none"/>
        </font>
      </dxf>
    </rfmt>
    <rfmt sheetId="1" sqref="F92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2" start="0" length="0">
      <dxf>
        <font>
          <sz val="11"/>
          <color theme="1"/>
          <name val="Calibri"/>
          <scheme val="none"/>
        </font>
      </dxf>
    </rfmt>
    <rfmt sheetId="1" sqref="H92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2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cc rId="316" sId="1">
    <oc r="A92" t="inlineStr">
      <is>
        <t>SUBTOTAL MATERIALS</t>
      </is>
    </oc>
    <nc r="A92"/>
  </rcc>
  <rcc rId="317" sId="1">
    <oc r="I92">
      <f>SUM(E92:H92)</f>
    </oc>
    <nc r="I92"/>
  </rcc>
  <rrc rId="318" sId="1" ref="A93:XFD93" action="insertRow"/>
  <rrc rId="319" sId="1" ref="A93:XFD94" action="insertRow"/>
  <rrc rId="320" sId="1" ref="A110:XFD110" action="deleteRow">
    <rfmt sheetId="1" xfDxf="1" sqref="A110:XFD110" start="0" length="0"/>
  </rrc>
  <rrc rId="321" sId="1" ref="A110:XFD110" action="deleteRow">
    <rfmt sheetId="1" xfDxf="1" sqref="A110:XFD110" start="0" length="0"/>
  </rrc>
  <rrc rId="322" sId="1" ref="A110:XFD110" action="deleteRow">
    <rfmt sheetId="1" xfDxf="1" sqref="A110:XFD110" start="0" length="0"/>
  </rrc>
  <rrc rId="323" sId="1" ref="A110:XFD110" action="deleteRow">
    <rfmt sheetId="1" xfDxf="1" sqref="A110:XFD110" start="0" length="0"/>
  </rrc>
  <rrc rId="324" sId="1" ref="A110:XFD110" action="deleteRow">
    <rfmt sheetId="1" xfDxf="1" sqref="A110:XFD110" start="0" length="0"/>
  </rrc>
  <rrc rId="325" sId="1" ref="A110:XFD110" action="deleteRow">
    <rfmt sheetId="1" xfDxf="1" sqref="A110:XFD110" start="0" length="0"/>
  </rrc>
  <rcc rId="326" sId="1" odxf="1" dxf="1">
    <nc r="A93" t="inlineStr">
      <is>
        <t>Course Buyout</t>
      </is>
    </nc>
    <odxf>
      <font>
        <color rgb="FFC55A11"/>
        <name val="Calibri"/>
      </font>
    </odxf>
    <ndxf>
      <font>
        <color auto="1"/>
        <name val="Calibri"/>
        <family val="2"/>
      </font>
    </ndxf>
  </rcc>
  <rfmt sheetId="1" sqref="A93" start="0" length="2147483647">
    <dxf>
      <font>
        <b val="0"/>
      </font>
    </dxf>
  </rfmt>
  <rcc rId="327" sId="1" odxf="1" dxf="1" numFmtId="11">
    <nc r="E93">
      <v>10000</v>
    </nc>
    <odxf>
      <numFmt numFmtId="0" formatCode="General"/>
    </odxf>
    <ndxf>
      <numFmt numFmtId="10" formatCode="&quot;$&quot;#,##0_);[Red]\(&quot;$&quot;#,##0\)"/>
    </ndxf>
  </rcc>
  <rfmt sheetId="1" sqref="E93" start="0" length="2147483647">
    <dxf>
      <font>
        <color auto="1"/>
      </font>
    </dxf>
  </rfmt>
  <rfmt sheetId="1" sqref="E93" start="0" length="2147483647">
    <dxf>
      <font>
        <b val="0"/>
      </font>
    </dxf>
  </rfmt>
  <rrc rId="328" sId="1" ref="A27:XFD27" action="deleteRow">
    <undo index="65535" exp="area" dr="G25:G27" r="G28" sId="1"/>
    <undo index="65535" exp="area" dr="E25:E27" r="E28" sId="1"/>
    <rfmt sheetId="1" xfDxf="1" sqref="A27:XFD27" start="0" length="0"/>
    <rcc rId="0" sId="1" dxf="1">
      <nc r="A27" t="inlineStr">
        <is>
          <t>Course Buyout x 2</t>
        </is>
      </nc>
      <ndxf>
        <font>
          <sz val="12"/>
          <color rgb="FF000000"/>
          <name val="Calibri"/>
          <scheme val="none"/>
        </font>
        <border outline="0">
          <left style="medium">
            <color rgb="FF000000"/>
          </left>
        </border>
      </ndxf>
    </rcc>
    <rfmt sheetId="1" sqref="B27" start="0" length="0">
      <dxf>
        <font>
          <b/>
          <sz val="11"/>
          <color theme="1"/>
          <name val="Calibri"/>
          <scheme val="none"/>
        </font>
      </dxf>
    </rfmt>
    <rfmt sheetId="1" sqref="C27" start="0" length="0">
      <dxf>
        <font>
          <b/>
          <sz val="11"/>
          <color theme="1"/>
          <name val="Calibri"/>
          <scheme val="none"/>
        </font>
      </dxf>
    </rfmt>
    <rfmt sheetId="1" sqref="D27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 numFmtId="4">
      <nc r="E27">
        <v>10000</v>
      </nc>
      <ndxf>
        <font>
          <sz val="11"/>
          <color theme="1"/>
          <name val="Calibri"/>
          <scheme val="none"/>
        </font>
        <numFmt numFmtId="3" formatCode="#,##0"/>
      </ndxf>
    </rcc>
    <rfmt sheetId="1" sqref="F27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7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H27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27">
        <f>SUM(E27:H27)</f>
      </nc>
      <n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rc>
  <rm rId="329" sheetId="1" source="A25:I25" destination="A93:I93" sourceSheetId="1">
    <rfmt sheetId="1" sqref="A93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93" start="0" length="0">
      <dxf>
        <font>
          <sz val="11"/>
          <color theme="1"/>
          <name val="Calibri"/>
          <scheme val="none"/>
        </font>
      </dxf>
    </rfmt>
    <rfmt sheetId="1" sqref="C93" start="0" length="0">
      <dxf>
        <font>
          <sz val="11"/>
          <color theme="1"/>
          <name val="Calibri"/>
          <scheme val="none"/>
        </font>
      </dxf>
    </rfmt>
    <rfmt sheetId="1" sqref="D93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3" start="0" length="0">
      <dxf>
        <font>
          <b/>
          <sz val="11"/>
          <color rgb="FFC55A11"/>
          <name val="Calibri"/>
          <scheme val="none"/>
        </font>
      </dxf>
    </rfmt>
    <rfmt sheetId="1" sqref="F93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3" start="0" length="0">
      <dxf>
        <font>
          <b/>
          <sz val="11"/>
          <color rgb="FFC55A11"/>
          <name val="Calibri"/>
          <scheme val="none"/>
        </font>
      </dxf>
    </rfmt>
    <rfmt sheetId="1" sqref="H93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3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cc rId="330" sId="1">
    <oc r="E88">
      <v>2000</v>
    </oc>
    <nc r="E88">
      <v>2844</v>
    </nc>
  </rcc>
  <rcc rId="331" sId="1" numFmtId="4">
    <nc r="I92">
      <v>10000</v>
    </nc>
  </rcc>
  <rfmt sheetId="1" sqref="I92" start="0" length="2147483647">
    <dxf>
      <font>
        <color auto="1"/>
      </font>
    </dxf>
  </rfmt>
  <rcc rId="332" sId="1">
    <oc r="E110">
      <f>E22+E33+E67+E100+E106</f>
    </oc>
    <nc r="E110">
      <f>E22+E27+E32+E60++E96+E107</f>
    </nc>
  </rcc>
  <rcc rId="333" sId="1">
    <oc r="G110">
      <f>G22+G33+G67+G100+G106</f>
    </oc>
    <nc r="G110">
      <f>G22+G27+G32+G60++G96+G107</f>
    </nc>
  </rcc>
  <rcc rId="334" sId="1" odxf="1" dxf="1">
    <oc r="C38" t="inlineStr">
      <is>
        <t>$49/day x 2 days x 6 people</t>
      </is>
    </oc>
    <nc r="C38" t="inlineStr">
      <is>
        <t>$45/day x 2 days x 6 people</t>
      </is>
    </nc>
    <odxf>
      <font>
        <name val="Calibri"/>
      </font>
    </odxf>
    <ndxf>
      <font>
        <name val="Calibri"/>
        <family val="2"/>
      </font>
    </ndxf>
  </rcc>
  <rcc rId="335" sId="1">
    <oc r="E38">
      <f>49*2*6</f>
    </oc>
    <nc r="E38">
      <f>45*2*6</f>
    </nc>
  </rcc>
  <rcc rId="336" sId="1">
    <oc r="G38">
      <f>49*2*6</f>
    </oc>
    <nc r="G38">
      <f>45*2*6</f>
    </nc>
  </rcc>
  <rcc rId="337" sId="1">
    <nc r="I39">
      <f>SUM(I35:I38)</f>
    </nc>
  </rcc>
  <rcc rId="338" sId="1">
    <nc r="I49">
      <f>SUM(I45:I48)</f>
    </nc>
  </rcc>
  <rcc rId="339" sId="1">
    <oc r="I49">
      <f>SUM(E56:H56)</f>
    </oc>
    <nc r="I49"/>
  </rcc>
  <rcc rId="340" sId="1">
    <nc r="C54" t="inlineStr">
      <is>
        <t>Per diem 45/day x 2 days</t>
      </is>
    </nc>
  </rcc>
  <rcc rId="341" sId="1">
    <nc r="E54">
      <f>45*2</f>
    </nc>
  </rcc>
  <rcc rId="342" sId="1" odxf="1" dxf="1" numFmtId="4">
    <nc r="G54">
      <f>45*2</f>
    </nc>
    <ndxf>
      <numFmt numFmtId="3" formatCode="#,##0"/>
    </ndxf>
  </rcc>
  <rcc rId="343" sId="1" odxf="1" dxf="1">
    <nc r="O27">
      <f>SUM(K27:N27)</f>
    </nc>
    <odxf>
      <font>
        <sz val="11"/>
        <color theme="1"/>
        <name val="Arial"/>
        <scheme val="none"/>
      </font>
      <numFmt numFmtId="0" formatCode="General"/>
      <border outline="0">
        <right/>
      </border>
    </odxf>
    <n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ndxf>
  </rcc>
  <rcc rId="344" sId="1" odxf="1" dxf="1">
    <nc r="O28">
      <f>SUM(K28:N28)</f>
    </nc>
    <odxf>
      <font>
        <sz val="11"/>
        <color theme="1"/>
        <name val="Arial"/>
        <scheme val="none"/>
      </font>
      <numFmt numFmtId="0" formatCode="General"/>
      <border outline="0">
        <right/>
      </border>
    </odxf>
    <n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ndxf>
  </rcc>
  <rcc rId="345" sId="1" odxf="1" dxf="1">
    <nc r="O29">
      <f>SUM(K29:N29)</f>
    </nc>
    <odxf>
      <font>
        <sz val="11"/>
        <color theme="1"/>
        <name val="Arial"/>
        <scheme val="none"/>
      </font>
      <numFmt numFmtId="0" formatCode="General"/>
      <border outline="0">
        <right/>
      </border>
    </odxf>
    <n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ndxf>
  </rcc>
  <rcc rId="346" sId="1" odxf="1" dxf="1">
    <nc r="O30">
      <f>SUM(K30:N30)</f>
    </nc>
    <odxf>
      <font>
        <sz val="11"/>
        <color theme="1"/>
        <name val="Arial"/>
        <scheme val="none"/>
      </font>
      <numFmt numFmtId="0" formatCode="General"/>
      <border outline="0">
        <right/>
      </border>
    </odxf>
    <n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ndxf>
  </rcc>
  <rcc rId="347" sId="1">
    <oc r="A108" t="inlineStr">
      <is>
        <t xml:space="preserve">Materials </t>
      </is>
    </oc>
    <nc r="A108"/>
  </rcc>
  <rcc rId="348" sId="1">
    <nc r="I85">
      <f>SUM(I70:I84)</f>
    </nc>
  </rcc>
  <rfmt sheetId="1" sqref="G85" start="0" length="0">
    <dxf>
      <numFmt numFmtId="3" formatCode="#,##0"/>
    </dxf>
  </rfmt>
  <rcc rId="349" sId="1">
    <nc r="I68">
      <f>SUM(I64:I67)</f>
    </nc>
  </rcc>
  <rcc rId="350" sId="1" odxf="1" dxf="1">
    <nc r="A86" t="inlineStr">
      <is>
        <t>Materials and Supplies</t>
      </is>
    </nc>
    <odxf>
      <font>
        <name val="Calibri"/>
      </font>
    </odxf>
    <ndxf>
      <font>
        <name val="Calibri"/>
        <family val="2"/>
      </font>
    </ndxf>
  </rcc>
  <rcc rId="351" sId="1">
    <nc r="E91">
      <f>SUM(E86:E90)</f>
    </nc>
  </rcc>
  <rcc rId="352" sId="1">
    <oc r="E91">
      <f>SUM(E102:E104)</f>
    </oc>
    <nc r="E91"/>
  </rcc>
  <rcc rId="353" sId="1">
    <nc r="I85">
      <f>SUM(I70:I84)</f>
    </nc>
  </rcc>
  <rcc rId="354" sId="1">
    <nc r="I68">
      <f>SUM(I64:I67)</f>
    </nc>
  </rcc>
  <rcc rId="355" sId="1" odxf="1" dxf="1">
    <nc r="L68">
      <f>SUM(L64:L67)</f>
    </nc>
    <odxf>
      <font>
        <sz val="11"/>
        <color theme="1"/>
        <name val="Arial"/>
        <scheme val="none"/>
      </font>
      <numFmt numFmtId="0" formatCode="General"/>
      <border outline="0">
        <right/>
      </border>
    </odxf>
    <ndxf>
      <font>
        <sz val="11"/>
        <color theme="1"/>
        <name val="Calibri"/>
        <scheme val="none"/>
      </font>
      <numFmt numFmtId="3" formatCode="#,##0"/>
      <border outline="0">
        <right style="medium">
          <color rgb="FF000000"/>
        </right>
      </border>
    </ndxf>
  </rcc>
  <rcc rId="356" sId="1">
    <nc r="I85">
      <f>SUM(I70:I84)</f>
    </nc>
  </rcc>
  <rfmt sheetId="1" sqref="I85" start="0" length="2147483647">
    <dxf>
      <font>
        <color theme="9" tint="0.39997558519241921"/>
      </font>
    </dxf>
  </rfmt>
  <rfmt sheetId="1" sqref="I68" start="0" length="2147483647">
    <dxf>
      <font>
        <color theme="9" tint="-0.249977111117893"/>
      </font>
    </dxf>
  </rfmt>
  <rcc rId="357" sId="1">
    <nc r="E68">
      <f>SUM(E64:E67)</f>
    </nc>
  </rcc>
  <rfmt sheetId="1" sqref="E68" start="0" length="2147483647">
    <dxf>
      <font>
        <color theme="4"/>
      </font>
    </dxf>
  </rfmt>
  <rfmt sheetId="1" sqref="E68" start="0" length="2147483647">
    <dxf>
      <font>
        <color rgb="FFFF0000"/>
      </font>
    </dxf>
  </rfmt>
  <rfmt sheetId="1" sqref="E68" start="0" length="2147483647">
    <dxf>
      <font>
        <b/>
      </font>
    </dxf>
  </rfmt>
  <rfmt sheetId="1" sqref="E85" start="0" length="0">
    <dxf>
      <numFmt numFmtId="3" formatCode="#,##0"/>
    </dxf>
  </rfmt>
  <rfmt sheetId="1" sqref="E85" start="0" length="2147483647">
    <dxf>
      <font>
        <color rgb="FFFF0000"/>
      </font>
    </dxf>
  </rfmt>
  <rfmt sheetId="1" sqref="E85" start="0" length="2147483647">
    <dxf>
      <font>
        <b/>
      </font>
    </dxf>
  </rfmt>
  <rcc rId="358" sId="1">
    <nc r="G85">
      <f>SUM(G70:G84)</f>
    </nc>
  </rcc>
  <rfmt sheetId="1" sqref="G85" start="0" length="2147483647">
    <dxf>
      <font>
        <color rgb="FFFF0000"/>
      </font>
    </dxf>
  </rfmt>
  <rfmt sheetId="1" sqref="G85" start="0" length="2147483647">
    <dxf>
      <font>
        <b/>
      </font>
    </dxf>
  </rfmt>
  <rfmt sheetId="1" sqref="E86:E89" start="0" length="2147483647">
    <dxf>
      <font>
        <color rgb="FF00B050"/>
      </font>
    </dxf>
  </rfmt>
  <rfmt sheetId="1" sqref="E86:E89" start="0" length="2147483647">
    <dxf>
      <font>
        <b/>
      </font>
    </dxf>
  </rfmt>
  <rcc rId="359" sId="1" odxf="1" dxf="1">
    <oc r="A110" t="inlineStr">
      <is>
        <t>Total direct costs</t>
      </is>
    </oc>
    <nc r="A110" t="inlineStr">
      <is>
        <t>Total indirect and direct costs</t>
      </is>
    </nc>
    <odxf>
      <font>
        <name val="Calibri"/>
      </font>
    </odxf>
    <ndxf>
      <font>
        <name val="Calibri"/>
        <family val="2"/>
      </font>
    </ndxf>
  </rcc>
  <rfmt sheetId="1" sqref="E64:E68" start="0" length="2147483647">
    <dxf>
      <font>
        <color rgb="FF00B050"/>
      </font>
    </dxf>
  </rfmt>
  <rcc rId="360" sId="1">
    <nc r="E85">
      <f>SUM(E70:E84)</f>
    </nc>
  </rcc>
  <rcc rId="361" sId="1">
    <nc r="E68">
      <f>SUM(E64:E67)</f>
    </nc>
  </rcc>
  <rfmt sheetId="1" sqref="E64:E68" start="0" length="2147483647">
    <dxf>
      <font>
        <color rgb="FFFF0000"/>
      </font>
    </dxf>
  </rfmt>
  <rfmt sheetId="1" sqref="E64:E68" start="0" length="2147483647">
    <dxf>
      <font>
        <b/>
      </font>
    </dxf>
  </rfmt>
  <rfmt sheetId="1" sqref="E64:E67" start="0" length="2147483647">
    <dxf>
      <font>
        <color auto="1"/>
      </font>
    </dxf>
  </rfmt>
  <rfmt sheetId="1" sqref="I21" start="0" length="0">
    <dxf>
      <numFmt numFmtId="3" formatCode="#,##0"/>
    </dxf>
  </rfmt>
  <rcc rId="362" sId="1">
    <nc r="I22">
      <f>SUM(I19:I21)</f>
    </nc>
  </rcc>
  <rcc rId="363" sId="1">
    <oc r="I22">
      <f>SUM(E22:H22)</f>
    </oc>
    <nc r="I22">
      <f>SUM(I7:I21)</f>
    </nc>
  </rcc>
  <rfmt sheetId="1" sqref="E86:E90" start="0" length="2147483647">
    <dxf>
      <font>
        <color auto="1"/>
      </font>
    </dxf>
  </rfmt>
  <rfmt sheetId="1" sqref="E86:E90" start="0" length="2147483647">
    <dxf>
      <font>
        <b val="0"/>
      </font>
    </dxf>
  </rfmt>
  <rfmt sheetId="1" sqref="E64:E67" start="0" length="2147483647">
    <dxf>
      <font>
        <b val="0"/>
      </font>
    </dxf>
  </rfmt>
  <rcv guid="{19CB2093-3EDF-48C4-A9D0-A92B6B584ADA}" action="delete"/>
  <rcv guid="{19CB2093-3EDF-48C4-A9D0-A92B6B584ADA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oc r="C9" t="inlineStr">
      <is>
        <t>$44.87/hr x 80 hrs</t>
      </is>
    </oc>
    <nc r="C9" t="inlineStr">
      <is>
        <t>$45.49/hr x 80 hrs</t>
      </is>
    </nc>
  </rcc>
  <rrc rId="365" sId="1" ref="A92:XFD92" action="deleteRow">
    <rfmt sheetId="1" xfDxf="1" sqref="A92:XFD92" start="0" length="0"/>
    <rcc rId="0" sId="1" dxf="1">
      <nc r="A92" t="inlineStr">
        <is>
          <t>Course Buyout</t>
        </is>
      </nc>
      <ndxf>
        <font>
          <sz val="11"/>
          <color auto="1"/>
          <name val="Calibri"/>
          <family val="2"/>
          <scheme val="none"/>
        </font>
        <border outline="0">
          <left style="medium">
            <color rgb="FF000000"/>
          </left>
        </border>
      </ndxf>
    </rcc>
    <rfmt sheetId="1" sqref="B92" start="0" length="0">
      <dxf>
        <font>
          <sz val="11"/>
          <color theme="1"/>
          <name val="Calibri"/>
          <scheme val="none"/>
        </font>
      </dxf>
    </rfmt>
    <rfmt sheetId="1" sqref="C92" start="0" length="0">
      <dxf>
        <font>
          <sz val="11"/>
          <color theme="1"/>
          <name val="Calibri"/>
          <scheme val="none"/>
        </font>
      </dxf>
    </rfmt>
    <rfmt sheetId="1" sqref="D92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 numFmtId="11">
      <nc r="E92">
        <v>10000</v>
      </nc>
      <ndxf>
        <font>
          <sz val="11"/>
          <color auto="1"/>
          <name val="Calibri"/>
          <family val="2"/>
          <scheme val="none"/>
        </font>
        <numFmt numFmtId="10" formatCode="&quot;$&quot;#,##0_);[Red]\(&quot;$&quot;#,##0\)"/>
      </ndxf>
    </rcc>
    <rfmt sheetId="1" sqref="F92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2" start="0" length="0">
      <dxf>
        <font>
          <b/>
          <sz val="11"/>
          <color rgb="FFC55A11"/>
          <name val="Calibri"/>
          <scheme val="none"/>
        </font>
      </dxf>
    </rfmt>
    <rfmt sheetId="1" sqref="H92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 numFmtId="4">
      <nc r="I92">
        <v>10000</v>
      </nc>
      <ndxf>
        <font>
          <b/>
          <sz val="11"/>
          <color auto="1"/>
          <name val="Calibri"/>
          <family val="2"/>
          <scheme val="none"/>
        </font>
        <numFmt numFmtId="3" formatCode="#,##0"/>
        <border outline="0">
          <right style="medium">
            <color rgb="FF000000"/>
          </right>
        </border>
      </ndxf>
    </rcc>
    <rfmt sheetId="1" sqref="M92" start="0" length="0">
      <dxf>
        <font>
          <sz val="11"/>
          <color theme="1"/>
          <name val="Calibri"/>
          <scheme val="none"/>
        </font>
      </dxf>
    </rfmt>
  </rrc>
  <rcc rId="366" sId="1">
    <oc r="I11">
      <v>3642</v>
    </oc>
    <nc r="I11">
      <f>SUM(E11:H11)</f>
    </nc>
  </rcc>
  <rcc rId="367" sId="1">
    <oc r="G9">
      <f>44.87*40</f>
    </oc>
    <nc r="G9">
      <f>45.49*80</f>
    </nc>
  </rcc>
  <rcc rId="368" sId="1">
    <oc r="G11">
      <f>45.52*40</f>
    </oc>
    <nc r="G11">
      <f>45.52*80</f>
    </nc>
  </rcc>
  <rrc rId="369" sId="1" ref="A19:XFD19" action="insertRow"/>
  <rfmt sheetId="1" sqref="C19" start="0" length="0">
    <dxf>
      <numFmt numFmtId="12" formatCode="&quot;$&quot;#,##0.00_);[Red]\(&quot;$&quot;#,##0.00\)"/>
    </dxf>
  </rfmt>
  <rrc rId="370" sId="1" ref="A20:XFD20" action="insertRow"/>
  <rcc rId="371" sId="1" numFmtId="11">
    <nc r="C19" t="inlineStr">
      <is>
        <t>82.5/hr x 40 hrs</t>
      </is>
    </nc>
  </rcc>
  <rcc rId="372" sId="1">
    <nc r="E19">
      <f>82.5*20</f>
    </nc>
  </rcc>
  <rcc rId="373" sId="1">
    <nc r="G19">
      <f>82.5*20</f>
    </nc>
  </rcc>
  <rcc rId="374" sId="1">
    <nc r="I19">
      <f>SUM(E19:H19)</f>
    </nc>
  </rcc>
  <rcc rId="375" sId="1">
    <nc r="C20" t="inlineStr">
      <is>
        <t>Fringe @ 30.0</t>
      </is>
    </nc>
  </rcc>
  <rcc rId="376" sId="1">
    <nc r="E20">
      <f>E19*0.309</f>
    </nc>
  </rcc>
  <rcc rId="377" sId="1">
    <nc r="G20">
      <f>G19*0.309</f>
    </nc>
  </rcc>
  <rcc rId="378" sId="1">
    <nc r="I20">
      <f>SUM(E20:H20)</f>
    </nc>
  </rcc>
  <rcc rId="379" sId="1">
    <oc r="E22">
      <f>E7+E9+E11+E13+E15+E17</f>
    </oc>
    <nc r="E22">
      <f>E7+E9+E11+E13+E15+E17+E19</f>
    </nc>
  </rcc>
  <rcc rId="380" sId="1">
    <oc r="G22">
      <f>G7+G9+G11+G13+G15+G17</f>
    </oc>
    <nc r="G22">
      <f>G7+G9+G11+G13+G15+G17+G19</f>
    </nc>
  </rcc>
  <rcc rId="381" sId="1">
    <oc r="E21">
      <f>E8+E10+E12+E14+E16+E18</f>
    </oc>
    <nc r="E21">
      <f>E8+E10+E12+E14+E16+E18+E20</f>
    </nc>
  </rcc>
  <rcc rId="382" sId="1">
    <oc r="G21">
      <f>G8+G10+G12+G14+G16+G18</f>
    </oc>
    <nc r="G21">
      <f>G8+G10+G12+G14+G16+G18+G20</f>
    </nc>
  </rcc>
  <rcc rId="383" sId="1">
    <oc r="C16" t="inlineStr">
      <is>
        <t>Fringe @3.8</t>
      </is>
    </oc>
    <nc r="C16" t="inlineStr">
      <is>
        <t>Fringe @3.4</t>
      </is>
    </nc>
  </rcc>
  <rcc rId="384" sId="1">
    <oc r="C18" t="inlineStr">
      <is>
        <t>Fringe @3.8</t>
      </is>
    </oc>
    <nc r="C18" t="inlineStr">
      <is>
        <t>Fringe @3.4</t>
      </is>
    </nc>
  </rcc>
  <rcc rId="385" sId="1">
    <oc r="E16">
      <f>E15*0.038</f>
    </oc>
    <nc r="E16">
      <f>E15*0.034</f>
    </nc>
  </rcc>
  <rcc rId="386" sId="1">
    <oc r="G16">
      <f>G15*0.038</f>
    </oc>
    <nc r="G16">
      <f>G15*0.034</f>
    </nc>
  </rcc>
  <rcc rId="387" sId="1">
    <oc r="E18">
      <f>E17*0.038</f>
    </oc>
    <nc r="E18">
      <f>E17*0.034</f>
    </nc>
  </rcc>
  <rcc rId="388" sId="1">
    <oc r="G18">
      <f>G17*0.038</f>
    </oc>
    <nc r="G18">
      <f>G17*0.034</f>
    </nc>
  </rcc>
  <rm rId="389" sheetId="1" source="A28:I28" destination="A95:I95" sourceSheetId="1">
    <undo index="65535" exp="area" dr="E27:E28" r="E29" sId="1"/>
    <undo index="65535" exp="area" dr="G27:G28" r="G29" sId="1"/>
    <rfmt sheetId="1" sqref="A95" start="0" length="0">
      <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dxf>
    </rfmt>
    <rfmt sheetId="1" sqref="B95" start="0" length="0">
      <dxf>
        <font>
          <sz val="11"/>
          <color theme="1"/>
          <name val="Calibri"/>
          <scheme val="none"/>
        </font>
      </dxf>
    </rfmt>
    <rfmt sheetId="1" sqref="C95" start="0" length="0">
      <dxf>
        <font>
          <sz val="11"/>
          <color theme="1"/>
          <name val="Calibri"/>
          <scheme val="none"/>
        </font>
      </dxf>
    </rfmt>
    <rfmt sheetId="1" sqref="D9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95" start="0" length="0">
      <dxf>
        <font>
          <b/>
          <sz val="11"/>
          <color rgb="FFC55A11"/>
          <name val="Calibri"/>
          <scheme val="none"/>
        </font>
      </dxf>
    </rfmt>
    <rfmt sheetId="1" sqref="F95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95" start="0" length="0">
      <dxf>
        <font>
          <b/>
          <sz val="11"/>
          <color rgb="FFC55A11"/>
          <name val="Calibri"/>
          <scheme val="none"/>
        </font>
      </dxf>
    </rfmt>
    <rfmt sheetId="1" sqref="H95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95" start="0" length="0">
      <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cc rId="390" sId="1">
    <oc r="A95" t="inlineStr">
      <is>
        <t>Podcast (B2)</t>
      </is>
    </oc>
    <nc r="A95" t="inlineStr">
      <is>
        <t>Podcast (G6)</t>
      </is>
    </nc>
  </rcc>
  <rcc rId="391" sId="1">
    <oc r="C40" t="inlineStr">
      <is>
        <t>$45/day x 2 days x 6 people</t>
      </is>
    </oc>
    <nc r="C40" t="inlineStr">
      <is>
        <t>$49/day x 2 days x 6 people</t>
      </is>
    </nc>
  </rcc>
  <rcc rId="392" sId="1">
    <oc r="E40">
      <f>45*2*6</f>
    </oc>
    <nc r="E40">
      <f>49*2*6</f>
    </nc>
  </rcc>
  <rcc rId="393" sId="1">
    <oc r="G40">
      <f>45*2*6</f>
    </oc>
    <nc r="G40">
      <f>49*2*6</f>
    </nc>
  </rcc>
  <rcc rId="394" sId="1">
    <oc r="E50">
      <f>45*2*3</f>
    </oc>
    <nc r="E50">
      <f>49*2*3</f>
    </nc>
  </rcc>
  <rcc rId="395" sId="1">
    <oc r="C50" t="inlineStr">
      <is>
        <t>$45/day x 2 days</t>
      </is>
    </oc>
    <nc r="C50" t="inlineStr">
      <is>
        <t>$49/day x 2 days</t>
      </is>
    </nc>
  </rcc>
  <rcc rId="396" sId="1">
    <oc r="C56" t="inlineStr">
      <is>
        <t>Per diem 45/day x 2 days</t>
      </is>
    </oc>
    <nc r="C56" t="inlineStr">
      <is>
        <t>Per diem 49/day x 2 days</t>
      </is>
    </nc>
  </rcc>
  <rcc rId="397" sId="1">
    <oc r="E56">
      <f>45*2</f>
    </oc>
    <nc r="E56">
      <f>49*2</f>
    </nc>
  </rcc>
  <rcc rId="398" sId="1">
    <oc r="G56">
      <f>45*2</f>
    </oc>
    <nc r="G56">
      <f>49*2</f>
    </nc>
  </rcc>
  <rcc rId="399" sId="1">
    <oc r="C61" t="inlineStr">
      <is>
        <t>Per diem $45/day x 10 nights</t>
      </is>
    </oc>
    <nc r="C61" t="inlineStr">
      <is>
        <t>Per diem $49/day x 10 nights</t>
      </is>
    </nc>
  </rcc>
  <rcc rId="400" sId="1">
    <oc r="G61">
      <f>45*2*10</f>
    </oc>
    <nc r="G61">
      <f>49*2*10</f>
    </nc>
  </rcc>
  <rcc rId="401" sId="1">
    <oc r="C69" t="inlineStr">
      <is>
        <t>Per Diem $45/day x 2 days x 5</t>
      </is>
    </oc>
    <nc r="C69" t="inlineStr">
      <is>
        <t>Per Diem $49/day x 2 days x 5</t>
      </is>
    </nc>
  </rcc>
  <rcc rId="402" sId="1">
    <oc r="E69">
      <f>45*2*4</f>
    </oc>
    <nc r="E69">
      <f>49*2*4</f>
    </nc>
  </rcc>
  <rm rId="403" sheetId="1" source="A94:I94" destination="A34:I34" sourceSheetId="1">
    <undo index="65535" exp="ref" v="1" dr="E34" r="E112" sId="1"/>
    <undo index="65535" exp="ref" v="1" dr="E34" r="E111" sId="1"/>
    <undo index="65535" exp="ref" v="1" dr="G34" r="G112" sId="1"/>
    <undo index="65535" exp="ref" v="1" dr="G34" r="G111" sId="1"/>
    <rcc rId="0" sId="1" dxf="1">
      <nc r="A34" t="inlineStr">
        <is>
          <t>SUBTOTAL TUITION</t>
        </is>
      </nc>
      <ndxf>
        <font>
          <b/>
          <sz val="11"/>
          <color rgb="FFC55A11"/>
          <name val="Calibri"/>
          <scheme val="none"/>
        </font>
        <border outline="0">
          <left style="medium">
            <color rgb="FF000000"/>
          </left>
        </border>
      </ndxf>
    </rcc>
    <rfmt sheetId="1" sqref="B34" start="0" length="0">
      <dxf>
        <font>
          <sz val="11"/>
          <color theme="4"/>
          <name val="Calibri"/>
          <scheme val="none"/>
        </font>
      </dxf>
    </rfmt>
    <rfmt sheetId="1" sqref="C34" start="0" length="0">
      <dxf>
        <font>
          <sz val="11"/>
          <color theme="4"/>
          <name val="Calibri"/>
          <scheme val="none"/>
        </font>
      </dxf>
    </rfmt>
    <rfmt sheetId="1" sqref="D34" start="0" length="0">
      <dxf>
        <font>
          <sz val="11"/>
          <color theme="4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34">
        <f>SUM(E32:E33)</f>
      </nc>
      <ndxf>
        <font>
          <b/>
          <sz val="11"/>
          <color rgb="FFC55A11"/>
          <name val="Calibri"/>
          <scheme val="none"/>
        </font>
      </ndxf>
    </rcc>
    <rfmt sheetId="1" sqref="F34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G34">
        <f>SUM(G32:G33)</f>
      </nc>
      <ndxf>
        <font>
          <b/>
          <sz val="11"/>
          <color rgb="FFC55A11"/>
          <name val="Calibri"/>
          <scheme val="none"/>
        </font>
      </ndxf>
    </rcc>
    <rfmt sheetId="1" sqref="H34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34">
        <f>SUM(E34:H34)</f>
      </nc>
      <ndxf>
        <font>
          <b/>
          <sz val="11"/>
          <color rgb="FFC55A1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m>
  <rfmt sheetId="1" sqref="A35" start="0" length="0">
    <dxf>
      <font>
        <b/>
        <color rgb="FFC55A11"/>
        <name val="Calibri"/>
        <family val="2"/>
      </font>
    </dxf>
  </rfmt>
  <rcc rId="404" sId="1">
    <nc r="A35" t="inlineStr">
      <is>
        <t>SUBTOTAL TUITION AND FEES</t>
      </is>
    </nc>
  </rcc>
  <rcc rId="405" sId="1">
    <nc r="E35">
      <f>SUM(E32:E34)</f>
    </nc>
  </rcc>
  <rcc rId="406" sId="1">
    <nc r="G35">
      <f>SUM(G32:G34)</f>
    </nc>
  </rcc>
  <rcc rId="407" sId="1">
    <nc r="I35">
      <f>SUM(E35:H35)</f>
    </nc>
  </rcc>
  <rrc rId="408" sId="1" ref="A36:XFD36" action="insertRow"/>
  <rcc rId="409" sId="1">
    <nc r="A94" t="inlineStr">
      <is>
        <t>Classroom Space (G6)</t>
      </is>
    </nc>
  </rcc>
  <rcc rId="410" sId="1">
    <nc r="I94">
      <f>SUM(E94:H94)</f>
    </nc>
  </rcc>
  <rfmt sheetId="1" sqref="A94" start="0" length="2147483647">
    <dxf>
      <font>
        <color auto="1"/>
      </font>
    </dxf>
  </rfmt>
  <rfmt sheetId="1" sqref="E94:I94" start="0" length="2147483647">
    <dxf>
      <font>
        <color auto="1"/>
      </font>
    </dxf>
  </rfmt>
  <rfmt sheetId="1" sqref="D95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fmt sheetId="1" sqref="F95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fmt sheetId="1" sqref="H95" start="0" length="0">
    <dxf>
      <font>
        <sz val="11"/>
        <color rgb="FF9C5700"/>
        <name val="Calibri"/>
        <scheme val="none"/>
      </font>
      <fill>
        <patternFill patternType="solid">
          <fgColor rgb="FFFFEB9C"/>
          <bgColor rgb="FFFFEB9C"/>
        </patternFill>
      </fill>
    </dxf>
  </rfmt>
  <rrc rId="411" sId="1" ref="A103:XFD103" action="deleteRow">
    <rfmt sheetId="1" xfDxf="1" sqref="A103:XFD103" start="0" length="0"/>
    <rfmt sheetId="1" sqref="A103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cc rId="0" sId="1" dxf="1">
      <nc r="B103" t="inlineStr">
        <is>
          <t>Classroom Space (F3)</t>
        </is>
      </nc>
      <ndxf>
        <font>
          <sz val="11"/>
          <color theme="1"/>
          <name val="Calibri"/>
          <family val="2"/>
          <scheme val="none"/>
        </font>
      </ndxf>
    </rcc>
    <rcc rId="0" sId="1" dxf="1">
      <nc r="C103" t="inlineStr">
        <is>
          <t>$300/day for 3 days</t>
        </is>
      </nc>
      <ndxf>
        <font>
          <sz val="11"/>
          <color theme="1"/>
          <name val="Calibri"/>
          <scheme val="none"/>
        </font>
      </ndxf>
    </rcc>
    <rfmt sheetId="1" sqref="D103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103">
        <f>300*3</f>
      </nc>
      <ndxf>
        <font>
          <sz val="11"/>
          <color theme="1"/>
          <name val="Calibri"/>
          <scheme val="none"/>
        </font>
      </ndxf>
    </rcc>
    <rfmt sheetId="1" sqref="F103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G103">
        <f>300*3</f>
      </nc>
      <ndxf>
        <font>
          <sz val="11"/>
          <color theme="1"/>
          <name val="Calibri"/>
          <scheme val="none"/>
        </font>
      </ndxf>
    </rcc>
    <rfmt sheetId="1" sqref="H103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103">
        <f>SUM(E103:H103)</f>
      </nc>
      <ndxf>
        <font>
          <sz val="11"/>
          <color theme="1"/>
          <name val="Calibri"/>
          <scheme val="none"/>
        </font>
        <border outline="0">
          <right style="medium">
            <color rgb="FF000000"/>
          </right>
        </border>
      </ndxf>
    </rcc>
  </rrc>
  <rcc rId="412" sId="1">
    <nc r="A19" t="inlineStr">
      <is>
        <t>M Hamilton (Summer Salary)</t>
      </is>
    </nc>
  </rcc>
  <rrc rId="413" sId="1" ref="A27:XFD27" action="deleteRow">
    <undo index="65535" exp="area" dr="G27:G96" r="G29" sId="1"/>
    <undo index="65535" exp="area" dr="E27:E96" r="E29" sId="1"/>
    <rfmt sheetId="1" xfDxf="1" sqref="A27:XFD27" start="0" length="0"/>
  </rrc>
  <rrc rId="414" sId="1" ref="A27:XFD27" action="deleteRow">
    <undo index="65535" exp="area" dr="G27:G95" r="G28" sId="1"/>
    <undo index="65535" exp="area" dr="E27:E95" r="E28" sId="1"/>
    <rfmt sheetId="1" xfDxf="1" sqref="A27:XFD27" start="0" length="0"/>
  </rrc>
  <rrc rId="415" sId="1" ref="A27:XFD27" action="deleteRow">
    <undo index="65535" exp="ref" v="1" dr="G27" r="G109" sId="1"/>
    <undo index="65535" exp="ref" v="1" dr="E27" r="E109" sId="1"/>
    <rfmt sheetId="1" xfDxf="1" sqref="A27:XFD27" start="0" length="0"/>
    <rcc rId="0" sId="1" dxf="1">
      <nc r="A27" t="inlineStr">
        <is>
          <t>SUBTOTAL OTHER</t>
        </is>
      </nc>
      <ndxf>
        <font>
          <b/>
          <sz val="11"/>
          <color rgb="FFC55A11"/>
          <name val="Calibri"/>
          <family val="2"/>
          <scheme val="none"/>
        </font>
        <border outline="0">
          <left style="medium">
            <color rgb="FF000000"/>
          </left>
        </border>
      </ndxf>
    </rcc>
    <rfmt sheetId="1" sqref="B27" start="0" length="0">
      <dxf>
        <font>
          <b/>
          <sz val="11"/>
          <color theme="1"/>
          <name val="Calibri"/>
          <scheme val="none"/>
        </font>
      </dxf>
    </rfmt>
    <rfmt sheetId="1" sqref="C27" start="0" length="0">
      <dxf>
        <font>
          <b/>
          <sz val="11"/>
          <color theme="1"/>
          <name val="Calibri"/>
          <scheme val="none"/>
        </font>
      </dxf>
    </rfmt>
    <rfmt sheetId="1" sqref="D27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E27">
        <f>SUM(E27:E94)</f>
      </nc>
      <ndxf>
        <font>
          <b/>
          <sz val="11"/>
          <color theme="5" tint="-0.249977111117893"/>
          <name val="Calibri"/>
          <family val="2"/>
          <scheme val="none"/>
        </font>
        <numFmt numFmtId="3" formatCode="#,##0"/>
      </ndxf>
    </rcc>
    <rfmt sheetId="1" sqref="F27" start="0" length="0">
      <dxf>
        <font>
          <b/>
          <sz val="11"/>
          <color theme="5" tint="-0.249977111117893"/>
          <name val="Calibri"/>
          <family val="2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G27">
        <f>SUM(G27:G94)</f>
      </nc>
      <ndxf>
        <font>
          <b/>
          <sz val="11"/>
          <color theme="5" tint="-0.249977111117893"/>
          <name val="Calibri"/>
          <family val="2"/>
          <scheme val="none"/>
        </font>
        <numFmt numFmtId="3" formatCode="#,##0"/>
      </ndxf>
    </rcc>
    <rfmt sheetId="1" sqref="H27" start="0" length="0">
      <dxf>
        <font>
          <b/>
          <sz val="11"/>
          <color theme="5" tint="-0.249977111117893"/>
          <name val="Calibri"/>
          <family val="2"/>
          <scheme val="none"/>
        </font>
        <fill>
          <patternFill patternType="solid">
            <fgColor rgb="FFFFEB9C"/>
            <bgColor rgb="FFFFEB9C"/>
          </patternFill>
        </fill>
      </dxf>
    </rfmt>
    <rcc rId="0" sId="1" dxf="1">
      <nc r="I27">
        <f>SUM(E27:H27)</f>
      </nc>
      <ndxf>
        <font>
          <b/>
          <sz val="11"/>
          <color theme="5" tint="-0.249977111117893"/>
          <name val="Calibri"/>
          <family val="2"/>
          <scheme val="none"/>
        </font>
        <numFmt numFmtId="3" formatCode="#,##0"/>
        <border outline="0">
          <right style="medium">
            <color rgb="FF000000"/>
          </right>
        </border>
      </ndxf>
    </rcc>
    <rcc rId="0" sId="1" dxf="1">
      <nc r="O27">
        <f>SUM(K27:N27)</f>
      </nc>
      <n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rc>
  <rrc rId="416" sId="1" ref="A27:XFD27" action="deleteRow">
    <rfmt sheetId="1" xfDxf="1" sqref="A27:XFD27" start="0" length="0"/>
    <rfmt sheetId="1" sqref="A27" start="0" length="0">
      <dxf>
        <font>
          <sz val="12"/>
          <color rgb="FF000000"/>
          <name val="Calibri"/>
          <scheme val="none"/>
        </font>
        <border outline="0">
          <left style="medium">
            <color rgb="FF000000"/>
          </left>
        </border>
      </dxf>
    </rfmt>
    <rfmt sheetId="1" sqref="B27" start="0" length="0">
      <dxf>
        <font>
          <b/>
          <sz val="11"/>
          <color theme="1"/>
          <name val="Calibri"/>
          <scheme val="none"/>
        </font>
      </dxf>
    </rfmt>
    <rfmt sheetId="1" sqref="C27" start="0" length="0">
      <dxf>
        <font>
          <b/>
          <sz val="11"/>
          <color theme="1"/>
          <name val="Calibri"/>
          <scheme val="none"/>
        </font>
      </dxf>
    </rfmt>
    <rfmt sheetId="1" sqref="D27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27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27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27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H27" start="0" length="0">
      <dxf>
        <font>
          <b/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27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cc rId="0" sId="1" dxf="1">
      <nc r="O27">
        <f>SUM(K27:N27)</f>
      </nc>
      <n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ndxf>
    </rcc>
  </rrc>
  <rrc rId="417" sId="1" ref="A26:XFD26" action="deleteRow">
    <rfmt sheetId="1" xfDxf="1" sqref="A26:XFD26" start="0" length="0"/>
    <rcc rId="0" sId="1" dxf="1">
      <nc r="A26" t="inlineStr">
        <is>
          <t>Other</t>
        </is>
      </nc>
      <ndxf>
        <font>
          <b/>
          <sz val="11"/>
          <color rgb="FFC55A11"/>
          <name val="Calibri"/>
          <family val="2"/>
          <scheme val="none"/>
        </font>
        <fill>
          <patternFill patternType="solid">
            <bgColor theme="4" tint="0.59999389629810485"/>
          </patternFill>
        </fill>
        <border outline="0">
          <left style="medium">
            <color rgb="FF000000"/>
          </left>
        </border>
      </ndxf>
    </rcc>
    <rfmt sheetId="1" sqref="B26" start="0" length="0">
      <dxf>
        <font>
          <sz val="11"/>
          <color rgb="FFC55A11"/>
          <name val="Calibri"/>
          <scheme val="none"/>
        </font>
        <fill>
          <patternFill patternType="solid">
            <bgColor theme="4" tint="0.59999389629810485"/>
          </patternFill>
        </fill>
      </dxf>
    </rfmt>
    <rfmt sheetId="1" sqref="C26" start="0" length="0">
      <dxf>
        <font>
          <sz val="11"/>
          <color rgb="FFC55A11"/>
          <name val="Calibri"/>
          <scheme val="none"/>
        </font>
        <fill>
          <patternFill patternType="solid">
            <bgColor theme="4" tint="0.59999389629810485"/>
          </patternFill>
        </fill>
      </dxf>
    </rfmt>
    <rfmt sheetId="1" sqref="D26" start="0" length="0">
      <dxf>
        <font>
          <sz val="11"/>
          <color rgb="FFC55A11"/>
          <name val="Calibri"/>
          <scheme val="none"/>
        </font>
        <fill>
          <patternFill patternType="solid">
            <fgColor rgb="FFFFEB9C"/>
            <bgColor theme="4" tint="0.59999389629810485"/>
          </patternFill>
        </fill>
      </dxf>
    </rfmt>
    <rfmt sheetId="1" sqref="E26" start="0" length="0">
      <dxf>
        <font>
          <b/>
          <sz val="11"/>
          <color rgb="FFC55A11"/>
          <name val="Calibri"/>
          <scheme val="none"/>
        </font>
        <numFmt numFmtId="3" formatCode="#,##0"/>
        <fill>
          <patternFill patternType="solid">
            <bgColor theme="4" tint="0.59999389629810485"/>
          </patternFill>
        </fill>
      </dxf>
    </rfmt>
    <rfmt sheetId="1" sqref="F26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theme="4" tint="0.59999389629810485"/>
          </patternFill>
        </fill>
      </dxf>
    </rfmt>
    <rfmt sheetId="1" sqref="G26" start="0" length="0">
      <dxf>
        <font>
          <b/>
          <sz val="11"/>
          <color rgb="FFC55A11"/>
          <name val="Calibri"/>
          <scheme val="none"/>
        </font>
        <numFmt numFmtId="3" formatCode="#,##0"/>
        <fill>
          <patternFill patternType="solid">
            <bgColor theme="4" tint="0.59999389629810485"/>
          </patternFill>
        </fill>
      </dxf>
    </rfmt>
    <rfmt sheetId="1" sqref="H26" start="0" length="0">
      <dxf>
        <font>
          <b/>
          <sz val="11"/>
          <color rgb="FFC55A11"/>
          <name val="Calibri"/>
          <scheme val="none"/>
        </font>
        <fill>
          <patternFill patternType="solid">
            <fgColor rgb="FFFFEB9C"/>
            <bgColor theme="4" tint="0.59999389629810485"/>
          </patternFill>
        </fill>
      </dxf>
    </rfmt>
    <rfmt sheetId="1" sqref="I26" start="0" length="0">
      <dxf>
        <font>
          <b/>
          <sz val="11"/>
          <color rgb="FFC55A11"/>
          <name val="Calibri"/>
          <scheme val="none"/>
        </font>
        <numFmt numFmtId="3" formatCode="#,##0"/>
        <fill>
          <patternFill patternType="solid">
            <bgColor theme="4" tint="0.59999389629810485"/>
          </patternFill>
        </fill>
        <border outline="0">
          <right style="medium">
            <color rgb="FF000000"/>
          </right>
        </border>
      </dxf>
    </rfmt>
  </rrc>
  <rcc rId="418" sId="1">
    <oc r="L66">
      <f>SUM(L62:L65)</f>
    </oc>
    <nc r="L66"/>
  </rcc>
  <rcc rId="419" sId="1">
    <oc r="L71">
      <f>480*3</f>
    </oc>
    <nc r="L71"/>
  </rcc>
  <rcc rId="420" sId="1">
    <oc r="L72">
      <f>220*3</f>
    </oc>
    <nc r="L72"/>
  </rcc>
  <rcc rId="421" sId="1">
    <oc r="G24">
      <f>SUM(G21:G22)</f>
    </oc>
    <nc r="G24">
      <f>SUM(G21:G22)</f>
    </nc>
  </rcc>
  <rcc rId="422" sId="1">
    <oc r="I24">
      <f>SUM(I7:I23)</f>
    </oc>
    <nc r="I24">
      <f>SUM(E24:H24)</f>
    </nc>
  </rcc>
  <rfmt sheetId="1" sqref="E30" start="0" length="2147483647">
    <dxf>
      <font>
        <color theme="5" tint="-0.249977111117893"/>
      </font>
    </dxf>
  </rfmt>
  <rfmt sheetId="1" sqref="G30" start="0" length="2147483647">
    <dxf>
      <font>
        <color theme="5" tint="-0.249977111117893"/>
      </font>
    </dxf>
  </rfmt>
  <rfmt sheetId="1" sqref="I30" start="0" length="2147483647">
    <dxf>
      <font>
        <color theme="5" tint="-0.249977111117893"/>
      </font>
    </dxf>
  </rfmt>
  <rcc rId="423" sId="1">
    <oc r="E93">
      <f>SUM(E62:E92)</f>
    </oc>
    <nc r="E93">
      <f>SUM(E62:E92)</f>
    </nc>
  </rcc>
  <rrc rId="424" sId="1" ref="A102:XFD102" action="deleteRow">
    <undo index="65535" exp="area" dr="G96:G102" r="G103" sId="1"/>
    <rfmt sheetId="1" xfDxf="1" sqref="A102:XFD102" start="0" length="0"/>
    <rfmt sheetId="1" sqref="A102" start="0" length="0">
      <dxf>
        <font>
          <sz val="11"/>
          <color theme="1"/>
          <name val="Calibri"/>
          <scheme val="none"/>
        </font>
        <border outline="0">
          <left style="medium">
            <color rgb="FF000000"/>
          </left>
        </border>
      </dxf>
    </rfmt>
    <rfmt sheetId="1" sqref="B102" start="0" length="0">
      <dxf>
        <font>
          <sz val="11"/>
          <color theme="1"/>
          <name val="Calibri"/>
          <scheme val="none"/>
        </font>
      </dxf>
    </rfmt>
    <rfmt sheetId="1" sqref="C102" start="0" length="0">
      <dxf>
        <font>
          <sz val="11"/>
          <color theme="1"/>
          <name val="Calibri"/>
          <family val="2"/>
          <scheme val="none"/>
        </font>
      </dxf>
    </rfmt>
    <rfmt sheetId="1" sqref="D102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102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102" start="0" length="0">
      <dxf>
        <font>
          <sz val="11"/>
          <color theme="1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102" start="0" length="0">
      <dxf>
        <font>
          <sz val="11"/>
          <color theme="1"/>
          <name val="Calibri"/>
          <scheme val="none"/>
        </font>
      </dxf>
    </rfmt>
    <rfmt sheetId="1" sqref="H102" start="0" length="0">
      <dxf>
        <font>
          <sz val="11"/>
          <color rgb="FF9C65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102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rc>
  <rcc rId="425" sId="1">
    <oc r="E105">
      <f>E24+#REF!+#REF!+E58++E93+E103</f>
    </oc>
    <nc r="E105">
      <f>E24+E30+E58++E93+E102</f>
    </nc>
  </rcc>
  <rcc rId="426" sId="1">
    <oc r="G105">
      <f>G24+#REF!+#REF!+G58++G93+G102</f>
    </oc>
    <nc r="G105">
      <f>G24+G30+G58++G93+G102</f>
    </nc>
  </rcc>
  <rcc rId="427" sId="1">
    <oc r="E106">
      <f>E105-#REF!-E102</f>
    </oc>
    <nc r="E106">
      <f>E105-E30-E102</f>
    </nc>
  </rcc>
  <rcc rId="428" sId="1">
    <oc r="G106">
      <f>G105-#REF!-G102</f>
    </oc>
    <nc r="G106">
      <f>G105-E30-G102</f>
    </nc>
  </rcc>
  <rcc rId="429" sId="1">
    <oc r="E85">
      <v>1599</v>
    </oc>
    <nc r="E85">
      <v>700</v>
    </nc>
  </rcc>
  <rfmt sheetId="1" sqref="C89" start="0" length="0">
    <dxf>
      <font>
        <name val="Calibri"/>
        <family val="2"/>
      </font>
    </dxf>
  </rfmt>
  <rcc rId="430" sId="1">
    <nc r="E89">
      <v>550</v>
    </nc>
  </rcc>
  <rcc rId="431" sId="1">
    <nc r="G89">
      <v>550</v>
    </nc>
  </rcc>
  <rcc rId="432" sId="1">
    <nc r="C89" t="inlineStr">
      <is>
        <t>275/day x 2 full days</t>
      </is>
    </nc>
  </rcc>
  <rcc rId="433" sId="1">
    <oc r="E9">
      <f>44.87*40</f>
    </oc>
    <nc r="E9">
      <f>45.49*90</f>
    </nc>
  </rcc>
  <rcc rId="434" sId="1">
    <oc r="E11">
      <f>45.52*40</f>
    </oc>
    <nc r="E11">
      <f>45.52*90</f>
    </nc>
  </rcc>
  <rcc rId="435" sId="1">
    <oc r="G7">
      <f>47.44*120</f>
    </oc>
    <nc r="G7">
      <f>47.44*100</f>
    </nc>
  </rcc>
  <rcc rId="436" sId="1">
    <oc r="E7">
      <f>47.44*120</f>
    </oc>
    <nc r="E7">
      <f>47.44*100</f>
    </nc>
  </rcc>
  <rcv guid="{19CB2093-3EDF-48C4-A9D0-A92B6B584ADA}" action="delete"/>
  <rcv guid="{19CB2093-3EDF-48C4-A9D0-A92B6B584AD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1">
    <nc r="K13">
      <v>31683</v>
    </nc>
  </rcc>
  <rrc rId="438" sId="1" ref="A15:XFD15" action="insertRow"/>
  <rrc rId="439" sId="1" ref="A15:XFD15" action="insertRow"/>
  <rm rId="440" sheetId="1" source="A21:XFD22" destination="A15:XFD16" sourceSheetId="1">
    <rfmt sheetId="1" xfDxf="1" sqref="A15:XFD15" start="0" length="0"/>
    <rfmt sheetId="1" xfDxf="1" sqref="A16:XFD16" start="0" length="0"/>
    <rfmt sheetId="1" sqref="A15" start="0" length="0">
      <dxf>
        <font>
          <sz val="12"/>
          <color rgb="FF000000"/>
          <name val="Calibri"/>
          <family val="2"/>
          <scheme val="none"/>
        </font>
        <border outline="0">
          <left style="medium">
            <color rgb="FF000000"/>
          </left>
        </border>
      </dxf>
    </rfmt>
    <rfmt sheetId="1" sqref="B15" start="0" length="0">
      <dxf>
        <font>
          <sz val="11"/>
          <color theme="1"/>
          <name val="Calibri"/>
          <scheme val="none"/>
        </font>
      </dxf>
    </rfmt>
    <rfmt sheetId="1" sqref="C15" start="0" length="0">
      <dxf>
        <font>
          <sz val="11"/>
          <color theme="1"/>
          <name val="Calibri"/>
          <family val="2"/>
          <scheme val="none"/>
        </font>
      </dxf>
    </rfmt>
    <rfmt sheetId="1" sqref="D1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15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1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15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H15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15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  <rfmt sheetId="1" sqref="A16" start="0" length="0">
      <dxf>
        <font>
          <sz val="12"/>
          <color rgb="FF000000"/>
          <name val="Calibri"/>
          <family val="2"/>
          <scheme val="none"/>
        </font>
        <border outline="0">
          <left style="medium">
            <color rgb="FF000000"/>
          </left>
        </border>
      </dxf>
    </rfmt>
    <rfmt sheetId="1" sqref="B16" start="0" length="0">
      <dxf>
        <font>
          <sz val="11"/>
          <color theme="1"/>
          <name val="Calibri"/>
          <scheme val="none"/>
        </font>
      </dxf>
    </rfmt>
    <rfmt sheetId="1" sqref="C16" start="0" length="0">
      <dxf>
        <font>
          <sz val="11"/>
          <color theme="1"/>
          <name val="Calibri"/>
          <family val="2"/>
          <scheme val="none"/>
        </font>
      </dxf>
    </rfmt>
    <rfmt sheetId="1" sqref="D1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E16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F1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G16" start="0" length="0">
      <dxf>
        <font>
          <sz val="11"/>
          <color theme="1"/>
          <name val="Calibri"/>
          <scheme val="none"/>
        </font>
        <numFmt numFmtId="3" formatCode="#,##0"/>
      </dxf>
    </rfmt>
    <rfmt sheetId="1" sqref="H16" start="0" length="0">
      <dxf>
        <font>
          <sz val="11"/>
          <color rgb="FF9C5700"/>
          <name val="Calibri"/>
          <scheme val="none"/>
        </font>
        <fill>
          <patternFill patternType="solid">
            <fgColor rgb="FFFFEB9C"/>
            <bgColor rgb="FFFFEB9C"/>
          </patternFill>
        </fill>
      </dxf>
    </rfmt>
    <rfmt sheetId="1" sqref="I16" start="0" length="0">
      <dxf>
        <font>
          <sz val="11"/>
          <color theme="1"/>
          <name val="Calibri"/>
          <scheme val="none"/>
        </font>
        <numFmt numFmtId="3" formatCode="#,##0"/>
        <border outline="0">
          <right style="medium">
            <color rgb="FF000000"/>
          </right>
        </border>
      </dxf>
    </rfmt>
  </rm>
  <rrc rId="441" sId="1" ref="A21:XFD21" action="deleteRow">
    <rfmt sheetId="1" xfDxf="1" sqref="A21:XFD21" start="0" length="0"/>
  </rrc>
  <rrc rId="442" sId="1" ref="A21:XFD21" action="deleteRow">
    <rfmt sheetId="1" xfDxf="1" sqref="A21:XFD21" start="0" length="0"/>
  </rrc>
  <rfmt sheetId="1" sqref="I15:I24" start="0" length="0">
    <dxf>
      <border>
        <right style="thin">
          <color indexed="64"/>
        </right>
      </border>
    </dxf>
  </rfmt>
  <rcc rId="443" sId="1">
    <oc r="E9">
      <f>45.49*90</f>
    </oc>
    <nc r="E9">
      <f>45.49*80</f>
    </nc>
  </rcc>
  <rcc rId="444" sId="1">
    <oc r="E11">
      <f>45.52*90</f>
    </oc>
    <nc r="E11">
      <f>45.52*80</f>
    </nc>
  </rcc>
  <rcc rId="445" sId="1">
    <oc r="C89" t="inlineStr">
      <is>
        <t>275/day x 2 full days</t>
      </is>
    </oc>
    <nc r="C89" t="inlineStr">
      <is>
        <t>250/day x 2 full days</t>
      </is>
    </nc>
  </rcc>
  <rcc rId="446" sId="1">
    <oc r="G89">
      <v>550</v>
    </oc>
    <nc r="G89">
      <v>500</v>
    </nc>
  </rcc>
  <rfmt sheetId="1" sqref="G35" start="0" length="0">
    <dxf>
      <border>
        <right/>
      </border>
    </dxf>
  </rfmt>
  <rfmt sheetId="1" sqref="E35:G35">
    <dxf>
      <border>
        <left/>
        <right/>
        <vertical/>
      </border>
    </dxf>
  </rfmt>
  <rfmt sheetId="1" sqref="G40" start="0" length="0">
    <dxf>
      <border>
        <right/>
      </border>
    </dxf>
  </rfmt>
  <rfmt sheetId="1" sqref="E40:G40">
    <dxf>
      <border>
        <left/>
        <right/>
        <vertical/>
      </border>
    </dxf>
  </rfmt>
  <rcc rId="447" sId="1">
    <oc r="G7">
      <f>47.44*100</f>
    </oc>
    <nc r="G7">
      <f>47.44*100</f>
    </nc>
  </rcc>
  <rcc rId="448" sId="1">
    <oc r="E87">
      <v>800</v>
    </oc>
    <nc r="E87">
      <v>1100</v>
    </nc>
  </rcc>
  <rcc rId="449" sId="1">
    <oc r="G13">
      <f>56.03*40</f>
    </oc>
    <nc r="G13">
      <f>56.03*40</f>
    </nc>
  </rcc>
  <rcc rId="450" sId="1">
    <oc r="A15" t="inlineStr">
      <is>
        <t>M Hamilton (Summer Salary)</t>
      </is>
    </oc>
    <nc r="A15" t="inlineStr">
      <is>
        <t>M Davis (Summer Salary)</t>
      </is>
    </nc>
  </rcc>
  <rcc rId="451" sId="1" odxf="1" dxf="1">
    <oc r="C15" t="inlineStr">
      <is>
        <t>82.5/hr x 40 hrs</t>
      </is>
    </oc>
    <nc r="C15" t="inlineStr">
      <is>
        <t>77.88/hr x 40 hrs</t>
      </is>
    </nc>
    <odxf>
      <font>
        <name val="Calibri"/>
      </font>
    </odxf>
    <ndxf>
      <font>
        <name val="Calibri"/>
        <family val="2"/>
      </font>
    </ndxf>
  </rcc>
  <rcc rId="452" sId="1">
    <oc r="E15">
      <f>82.5*20</f>
    </oc>
    <nc r="E15">
      <f>77.88*20</f>
    </nc>
  </rcc>
  <rcc rId="453" sId="1">
    <oc r="G15">
      <f>82.5*20</f>
    </oc>
    <nc r="G15">
      <f>77.88*20</f>
    </nc>
  </rcc>
  <rcc rId="454" sId="1" odxf="1" dxf="1">
    <oc r="C16" t="inlineStr">
      <is>
        <t>Fringe @ 30.0</t>
      </is>
    </oc>
    <nc r="C16" t="inlineStr">
      <is>
        <t>Fringe @ 30.9</t>
      </is>
    </nc>
    <odxf>
      <font>
        <name val="Calibri"/>
      </font>
    </odxf>
    <ndxf>
      <font>
        <name val="Calibri"/>
        <family val="2"/>
      </font>
    </ndxf>
  </rcc>
  <rcc rId="455" sId="1">
    <oc r="I38">
      <f>SUM(E38:H38)</f>
    </oc>
    <nc r="I38">
      <f>SUM(E38:H38)</f>
    </nc>
  </rcc>
  <rrc rId="456" sId="1" ref="A73:XFD73" action="insertRow"/>
  <rrc rId="457" sId="1" ref="A79:XFD79" action="insertRow"/>
  <rcc rId="458" sId="1" odxf="1" dxf="1">
    <nc r="C73" t="inlineStr">
      <is>
        <t>Stipend</t>
      </is>
    </nc>
    <odxf>
      <font>
        <name val="Calibri"/>
      </font>
    </odxf>
    <ndxf>
      <font>
        <name val="Calibri"/>
        <family val="2"/>
      </font>
    </ndxf>
  </rcc>
  <rcc rId="459" sId="1" numFmtId="4">
    <nc r="I73">
      <v>500</v>
    </nc>
  </rcc>
  <rcc rId="460" sId="1" numFmtId="4">
    <nc r="I79">
      <v>500</v>
    </nc>
  </rcc>
  <rcc rId="461" sId="1" numFmtId="4">
    <nc r="I85">
      <v>500</v>
    </nc>
  </rcc>
  <rfmt sheetId="1" sqref="E85:I85" start="0" length="2147483647">
    <dxf>
      <font>
        <color auto="1"/>
      </font>
    </dxf>
  </rfmt>
  <rcc rId="462" sId="1" odxf="1" dxf="1">
    <nc r="C79" t="inlineStr">
      <is>
        <t>Stipend</t>
      </is>
    </nc>
    <odxf>
      <font>
        <name val="Calibri"/>
      </font>
    </odxf>
    <ndxf>
      <font>
        <name val="Calibri"/>
        <family val="2"/>
      </font>
    </ndxf>
  </rcc>
  <rcc rId="463" sId="1" odxf="1" dxf="1">
    <nc r="C85" t="inlineStr">
      <is>
        <t>Stipend</t>
      </is>
    </nc>
    <odxf>
      <font>
        <name val="Calibri"/>
      </font>
    </odxf>
    <ndxf>
      <font>
        <name val="Calibri"/>
        <family val="2"/>
      </font>
    </ndxf>
  </rcc>
  <rcc rId="464" sId="1">
    <nc r="E73">
      <v>200</v>
    </nc>
  </rcc>
  <rcc rId="465" sId="1">
    <nc r="G73">
      <v>200</v>
    </nc>
  </rcc>
  <rcc rId="466" sId="1">
    <nc r="E79">
      <v>200</v>
    </nc>
  </rcc>
  <rcc rId="467" sId="1">
    <nc r="G79">
      <v>200</v>
    </nc>
  </rcc>
  <rcc rId="468" sId="1" numFmtId="4">
    <nc r="E85">
      <v>200</v>
    </nc>
  </rcc>
  <rcc rId="469" sId="1" numFmtId="4">
    <nc r="G85">
      <v>200</v>
    </nc>
  </rcc>
  <rcc rId="470" sId="1">
    <oc r="E86">
      <v>2000</v>
    </oc>
    <nc r="E86">
      <v>2200</v>
    </nc>
  </rcc>
  <rcc rId="471" sId="1">
    <oc r="C7" t="inlineStr">
      <is>
        <t>$47.44/hr x 240 hrs</t>
      </is>
    </oc>
    <nc r="C7" t="inlineStr">
      <is>
        <t>$47.44/hr x 200 hrs</t>
      </is>
    </nc>
  </rcc>
  <rcc rId="472" sId="1">
    <oc r="C9" t="inlineStr">
      <is>
        <t>$45.49/hr x 80 hrs</t>
      </is>
    </oc>
    <nc r="C9" t="inlineStr">
      <is>
        <t>$45.49/hr x 160 hrs</t>
      </is>
    </nc>
  </rcc>
  <rcc rId="473" sId="1">
    <oc r="C11" t="inlineStr">
      <is>
        <t>$45.52/hr x 80 hrs</t>
      </is>
    </oc>
    <nc r="C11" t="inlineStr">
      <is>
        <t>$45.52/hr x 160 hrs</t>
      </is>
    </nc>
  </rcc>
  <rcc rId="474" sId="1">
    <oc r="C13" t="inlineStr">
      <is>
        <t>$56.03/hr x 160 hrs</t>
      </is>
    </oc>
    <nc r="C13" t="inlineStr">
      <is>
        <t>$56.03/hr x 120 hrs</t>
      </is>
    </nc>
  </rcc>
  <rcc rId="475" sId="1">
    <oc r="E91">
      <v>550</v>
    </oc>
    <nc r="E91">
      <v>500</v>
    </nc>
  </rcc>
  <rrc rId="476" sId="1" ref="A86:XFD86" action="insertRow"/>
  <rcc rId="477" sId="1">
    <oc r="A94" t="inlineStr">
      <is>
        <t>Podcast (G6)</t>
      </is>
    </oc>
    <nc r="A94" t="inlineStr">
      <is>
        <t>Podcast (G3)</t>
      </is>
    </nc>
  </rcc>
  <rcc rId="478" sId="1">
    <oc r="G96">
      <f>SUM(G68:G95)</f>
    </oc>
    <nc r="G96">
      <f>SUM(G68:G95)</f>
    </nc>
  </rcc>
  <rcc rId="479" sId="1">
    <oc r="B100" t="inlineStr">
      <is>
        <t>Lodging (F3)</t>
      </is>
    </oc>
    <nc r="B100" t="inlineStr">
      <is>
        <t>Lodging (F4)</t>
      </is>
    </nc>
  </rcc>
  <rcv guid="{19CB2093-3EDF-48C4-A9D0-A92B6B584ADA}" action="delete"/>
  <rcv guid="{19CB2093-3EDF-48C4-A9D0-A92B6B584ADA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C15" t="inlineStr">
      <is>
        <t>77.88/hr x 40 hrs</t>
      </is>
    </oc>
    <nc r="C15" t="inlineStr">
      <is>
        <t>78.40/hr x 40 hrs</t>
      </is>
    </nc>
  </rcc>
  <rcc rId="481" sId="1">
    <oc r="E15">
      <f>77.88*20</f>
    </oc>
    <nc r="E15">
      <f>78.4*20</f>
    </nc>
  </rcc>
  <rcc rId="482" sId="1">
    <oc r="G15">
      <f>77.88*20</f>
    </oc>
    <nc r="G15">
      <f>78.4*20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3FC53A9-62E1-43D2-9DA1-8FCD5A45DCC5}" name="Teresa" id="-594471068" dateTime="2019-11-05T19:31:41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2"/>
  <sheetViews>
    <sheetView tabSelected="1" zoomScale="90" workbookViewId="0">
      <selection activeCell="E16" sqref="E16"/>
    </sheetView>
  </sheetViews>
  <sheetFormatPr defaultColWidth="12.6875" defaultRowHeight="15" customHeight="1" x14ac:dyDescent="0.35"/>
  <cols>
    <col min="1" max="1" width="30.5" customWidth="1"/>
    <col min="2" max="2" width="21.875" customWidth="1"/>
    <col min="3" max="3" width="13.75" customWidth="1"/>
    <col min="4" max="26" width="7.6875" customWidth="1"/>
  </cols>
  <sheetData>
    <row r="1" spans="1:14" ht="14.25" customHeight="1" x14ac:dyDescent="0.35">
      <c r="A1" s="135" t="s">
        <v>0</v>
      </c>
      <c r="B1" s="136"/>
      <c r="C1" s="136"/>
      <c r="D1" s="136"/>
      <c r="E1" s="136"/>
      <c r="F1" s="136"/>
      <c r="G1" s="136"/>
      <c r="H1" s="136"/>
      <c r="I1" s="137"/>
    </row>
    <row r="2" spans="1:14" ht="14.25" customHeight="1" x14ac:dyDescent="0.35">
      <c r="A2" s="138"/>
      <c r="B2" s="139"/>
      <c r="C2" s="139"/>
      <c r="D2" s="139"/>
      <c r="E2" s="139"/>
      <c r="F2" s="139"/>
      <c r="G2" s="139"/>
      <c r="H2" s="139"/>
      <c r="I2" s="140"/>
    </row>
    <row r="3" spans="1:14" ht="14.25" customHeight="1" x14ac:dyDescent="0.35">
      <c r="A3" s="138"/>
      <c r="B3" s="139"/>
      <c r="C3" s="139"/>
      <c r="D3" s="139"/>
      <c r="E3" s="139"/>
      <c r="F3" s="139"/>
      <c r="G3" s="139"/>
      <c r="H3" s="139"/>
      <c r="I3" s="140"/>
    </row>
    <row r="4" spans="1:14" ht="14.25" customHeight="1" x14ac:dyDescent="0.45">
      <c r="A4" s="1"/>
      <c r="B4" s="2"/>
      <c r="C4" s="3"/>
      <c r="D4" s="3"/>
      <c r="E4" s="4" t="s">
        <v>1</v>
      </c>
      <c r="F4" s="4"/>
      <c r="G4" s="4" t="s">
        <v>2</v>
      </c>
      <c r="H4" s="4"/>
      <c r="I4" s="5" t="s">
        <v>3</v>
      </c>
    </row>
    <row r="5" spans="1:14" ht="14.25" customHeight="1" x14ac:dyDescent="0.45">
      <c r="A5" s="6" t="s">
        <v>4</v>
      </c>
      <c r="B5" s="7"/>
      <c r="C5" s="7"/>
      <c r="D5" s="8"/>
      <c r="E5" s="7"/>
      <c r="F5" s="8"/>
      <c r="G5" s="7"/>
      <c r="H5" s="8"/>
      <c r="I5" s="9"/>
    </row>
    <row r="6" spans="1:14" ht="14.25" customHeight="1" x14ac:dyDescent="0.45">
      <c r="A6" s="10"/>
      <c r="B6" s="11"/>
      <c r="C6" s="11"/>
      <c r="D6" s="12"/>
      <c r="E6" s="13"/>
      <c r="F6" s="12"/>
      <c r="G6" s="11"/>
      <c r="H6" s="12"/>
      <c r="I6" s="14"/>
    </row>
    <row r="7" spans="1:14" ht="14.25" customHeight="1" x14ac:dyDescent="0.5">
      <c r="A7" s="80" t="s">
        <v>53</v>
      </c>
      <c r="B7" s="11"/>
      <c r="C7" s="65" t="s">
        <v>92</v>
      </c>
      <c r="D7" s="12"/>
      <c r="E7" s="13">
        <f>47.44*100</f>
        <v>4744</v>
      </c>
      <c r="F7" s="12"/>
      <c r="G7" s="87">
        <f>47.44*100</f>
        <v>4744</v>
      </c>
      <c r="H7" s="12"/>
      <c r="I7" s="14">
        <f t="shared" ref="I7:I10" si="0">E7+G7</f>
        <v>9488</v>
      </c>
    </row>
    <row r="8" spans="1:14" ht="14.25" customHeight="1" x14ac:dyDescent="0.5">
      <c r="A8" s="80" t="s">
        <v>62</v>
      </c>
      <c r="B8" s="11"/>
      <c r="C8" s="65" t="s">
        <v>5</v>
      </c>
      <c r="D8" s="12"/>
      <c r="E8" s="13">
        <f>E7*0.309</f>
        <v>1465.896</v>
      </c>
      <c r="F8" s="12"/>
      <c r="G8" s="13">
        <f>G7*0.309</f>
        <v>1465.896</v>
      </c>
      <c r="H8" s="12"/>
      <c r="I8" s="14">
        <f t="shared" si="0"/>
        <v>2931.7919999999999</v>
      </c>
    </row>
    <row r="9" spans="1:14" ht="14.25" customHeight="1" x14ac:dyDescent="0.5">
      <c r="A9" s="80" t="s">
        <v>54</v>
      </c>
      <c r="B9" s="11"/>
      <c r="C9" s="65" t="s">
        <v>93</v>
      </c>
      <c r="D9" s="12"/>
      <c r="E9" s="13">
        <f>45.49*80</f>
        <v>3639.2000000000003</v>
      </c>
      <c r="F9" s="12"/>
      <c r="G9" s="87">
        <f>45.49*80</f>
        <v>3639.2000000000003</v>
      </c>
      <c r="H9" s="12"/>
      <c r="I9" s="14">
        <f t="shared" si="0"/>
        <v>7278.4000000000005</v>
      </c>
      <c r="M9" s="78"/>
    </row>
    <row r="10" spans="1:14" ht="14.25" customHeight="1" x14ac:dyDescent="0.5">
      <c r="A10" s="80" t="s">
        <v>62</v>
      </c>
      <c r="B10" s="11"/>
      <c r="C10" s="65" t="s">
        <v>5</v>
      </c>
      <c r="D10" s="12"/>
      <c r="E10" s="13">
        <f>E9*0.309</f>
        <v>1124.5128</v>
      </c>
      <c r="F10" s="12"/>
      <c r="G10" s="87">
        <f>E9*0.309</f>
        <v>1124.5128</v>
      </c>
      <c r="H10" s="12"/>
      <c r="I10" s="14">
        <f t="shared" si="0"/>
        <v>2249.0255999999999</v>
      </c>
    </row>
    <row r="11" spans="1:14" ht="14.25" customHeight="1" x14ac:dyDescent="0.5">
      <c r="A11" s="80" t="s">
        <v>55</v>
      </c>
      <c r="B11" s="11"/>
      <c r="C11" s="64" t="s">
        <v>94</v>
      </c>
      <c r="D11" s="12"/>
      <c r="E11" s="66">
        <f>45.52*80</f>
        <v>3641.6000000000004</v>
      </c>
      <c r="F11" s="67"/>
      <c r="G11" s="66">
        <f>45.52*80</f>
        <v>3641.6000000000004</v>
      </c>
      <c r="H11" s="67"/>
      <c r="I11" s="68">
        <f>SUM(E11:H11)</f>
        <v>7283.2000000000007</v>
      </c>
    </row>
    <row r="12" spans="1:14" ht="14.25" customHeight="1" x14ac:dyDescent="0.5">
      <c r="A12" s="80" t="s">
        <v>62</v>
      </c>
      <c r="B12" s="11"/>
      <c r="C12" s="64" t="s">
        <v>5</v>
      </c>
      <c r="D12" s="67"/>
      <c r="E12" s="69">
        <f>E11*0.309</f>
        <v>1125.2544</v>
      </c>
      <c r="F12" s="67"/>
      <c r="G12" s="69">
        <f>G11*0.309</f>
        <v>1125.2544</v>
      </c>
      <c r="H12" s="67"/>
      <c r="I12" s="70">
        <f t="shared" ref="I12:I13" si="1">E12+G12</f>
        <v>2250.5088000000001</v>
      </c>
    </row>
    <row r="13" spans="1:14" ht="14.25" customHeight="1" x14ac:dyDescent="0.5">
      <c r="A13" s="80" t="s">
        <v>56</v>
      </c>
      <c r="B13" s="11"/>
      <c r="C13" s="65" t="s">
        <v>95</v>
      </c>
      <c r="D13" s="12"/>
      <c r="E13" s="13">
        <f>56.03*80</f>
        <v>4482.3999999999996</v>
      </c>
      <c r="F13" s="12"/>
      <c r="G13" s="13">
        <f>56.03*40</f>
        <v>2241.1999999999998</v>
      </c>
      <c r="H13" s="12"/>
      <c r="I13" s="14">
        <f t="shared" si="1"/>
        <v>6723.5999999999995</v>
      </c>
      <c r="K13">
        <v>31683</v>
      </c>
    </row>
    <row r="14" spans="1:14" ht="14.25" customHeight="1" x14ac:dyDescent="0.5">
      <c r="A14" s="80" t="s">
        <v>62</v>
      </c>
      <c r="B14" s="11"/>
      <c r="C14" s="65" t="s">
        <v>5</v>
      </c>
      <c r="D14" s="12"/>
      <c r="E14" s="13">
        <f>E13*0.309</f>
        <v>1385.0615999999998</v>
      </c>
      <c r="F14" s="12"/>
      <c r="G14" s="13">
        <f>G13*0.309</f>
        <v>692.53079999999989</v>
      </c>
      <c r="H14" s="12"/>
      <c r="I14" s="14">
        <f>I13*0.309</f>
        <v>2077.5924</v>
      </c>
    </row>
    <row r="15" spans="1:14" s="77" customFormat="1" ht="14.25" customHeight="1" x14ac:dyDescent="0.5">
      <c r="A15" s="85" t="s">
        <v>90</v>
      </c>
      <c r="B15" s="11"/>
      <c r="C15" s="131" t="s">
        <v>98</v>
      </c>
      <c r="D15" s="12"/>
      <c r="E15" s="13">
        <f>78.4*20</f>
        <v>1568</v>
      </c>
      <c r="F15" s="16"/>
      <c r="G15" s="13">
        <f>78.4*20</f>
        <v>1568</v>
      </c>
      <c r="H15" s="16"/>
      <c r="I15" s="125">
        <f>SUM(E15:H15)</f>
        <v>3136</v>
      </c>
      <c r="N15" s="116"/>
    </row>
    <row r="16" spans="1:14" s="77" customFormat="1" ht="14.25" customHeight="1" x14ac:dyDescent="0.5">
      <c r="A16" s="85"/>
      <c r="B16" s="11"/>
      <c r="C16" s="131" t="s">
        <v>5</v>
      </c>
      <c r="D16" s="12"/>
      <c r="E16" s="13">
        <f>E15*0.309</f>
        <v>484.512</v>
      </c>
      <c r="F16" s="16"/>
      <c r="G16" s="13">
        <f>G15*0.309</f>
        <v>484.512</v>
      </c>
      <c r="H16" s="16"/>
      <c r="I16" s="125">
        <f>SUM(E16:H16)</f>
        <v>969.024</v>
      </c>
      <c r="N16" s="116"/>
    </row>
    <row r="17" spans="1:15" ht="14.25" customHeight="1" x14ac:dyDescent="0.5">
      <c r="A17" s="80" t="s">
        <v>57</v>
      </c>
      <c r="B17" s="11"/>
      <c r="C17" s="65" t="s">
        <v>39</v>
      </c>
      <c r="D17" s="12"/>
      <c r="E17" s="11">
        <f>20.03*1300</f>
        <v>26039</v>
      </c>
      <c r="F17" s="16"/>
      <c r="G17" s="11">
        <f>20.03*1300</f>
        <v>26039</v>
      </c>
      <c r="H17" s="16"/>
      <c r="I17" s="125">
        <f t="shared" ref="I17:I20" si="2">SUM(E17:H17)</f>
        <v>52078</v>
      </c>
      <c r="N17" s="14"/>
    </row>
    <row r="18" spans="1:15" ht="14.25" customHeight="1" x14ac:dyDescent="0.5">
      <c r="A18" s="80" t="s">
        <v>62</v>
      </c>
      <c r="B18" s="11"/>
      <c r="C18" s="11" t="s">
        <v>82</v>
      </c>
      <c r="D18" s="12"/>
      <c r="E18" s="13">
        <f>E17*0.034</f>
        <v>885.32600000000002</v>
      </c>
      <c r="F18" s="16"/>
      <c r="G18" s="13">
        <f>G17*0.034</f>
        <v>885.32600000000002</v>
      </c>
      <c r="H18" s="16"/>
      <c r="I18" s="125">
        <f t="shared" si="2"/>
        <v>1770.652</v>
      </c>
      <c r="K18" s="78"/>
    </row>
    <row r="19" spans="1:15" ht="14.25" customHeight="1" x14ac:dyDescent="0.45">
      <c r="A19" s="71" t="s">
        <v>58</v>
      </c>
      <c r="B19" s="65"/>
      <c r="C19" s="72" t="s">
        <v>41</v>
      </c>
      <c r="D19" s="73"/>
      <c r="E19" s="65">
        <f>17.57*1300</f>
        <v>22841</v>
      </c>
      <c r="F19" s="74"/>
      <c r="G19" s="88">
        <f>17.57*1040</f>
        <v>18272.8</v>
      </c>
      <c r="H19" s="74"/>
      <c r="I19" s="126">
        <f t="shared" si="2"/>
        <v>41113.800000000003</v>
      </c>
    </row>
    <row r="20" spans="1:15" ht="14.25" customHeight="1" x14ac:dyDescent="0.5">
      <c r="A20" s="80" t="s">
        <v>62</v>
      </c>
      <c r="B20" s="11"/>
      <c r="C20" s="11" t="s">
        <v>82</v>
      </c>
      <c r="D20" s="12"/>
      <c r="E20" s="13">
        <f>E19*0.034</f>
        <v>776.59400000000005</v>
      </c>
      <c r="F20" s="16"/>
      <c r="G20" s="13">
        <f>G19*0.034</f>
        <v>621.27520000000004</v>
      </c>
      <c r="H20" s="16"/>
      <c r="I20" s="125">
        <f t="shared" si="2"/>
        <v>1397.8692000000001</v>
      </c>
      <c r="N20" s="75"/>
    </row>
    <row r="21" spans="1:15" s="63" customFormat="1" ht="14.25" customHeight="1" x14ac:dyDescent="0.5">
      <c r="A21" s="85" t="s">
        <v>64</v>
      </c>
      <c r="B21" s="18"/>
      <c r="C21" s="65"/>
      <c r="D21" s="12"/>
      <c r="E21" s="19">
        <f>E8+E10+E12+E14+E18+E20+E16</f>
        <v>7247.1567999999997</v>
      </c>
      <c r="F21" s="20"/>
      <c r="G21" s="19">
        <f>G8+G10+G12+G14+G18+G20+G16</f>
        <v>6399.3071999999993</v>
      </c>
      <c r="H21" s="20"/>
      <c r="I21" s="127"/>
    </row>
    <row r="22" spans="1:15" ht="14.25" customHeight="1" x14ac:dyDescent="0.5">
      <c r="A22" s="80" t="s">
        <v>65</v>
      </c>
      <c r="B22" s="11"/>
      <c r="C22" s="11"/>
      <c r="D22" s="12"/>
      <c r="E22" s="86">
        <f>E7+E9+E11+E13+E17+E19+E15</f>
        <v>66955.199999999997</v>
      </c>
      <c r="F22" s="20"/>
      <c r="G22" s="86">
        <f>G7+G9+G11+G13+G17+G19+G15</f>
        <v>60145.8</v>
      </c>
      <c r="H22" s="20"/>
      <c r="I22" s="127"/>
    </row>
    <row r="23" spans="1:15" ht="15" customHeight="1" x14ac:dyDescent="0.45">
      <c r="D23" s="12"/>
      <c r="F23" s="12"/>
      <c r="H23" s="12"/>
      <c r="I23" s="128"/>
      <c r="L23" s="78"/>
    </row>
    <row r="24" spans="1:15" ht="14.25" customHeight="1" x14ac:dyDescent="0.45">
      <c r="A24" s="22" t="s">
        <v>8</v>
      </c>
      <c r="B24" s="23"/>
      <c r="C24" s="23"/>
      <c r="D24" s="24"/>
      <c r="E24" s="25">
        <f>SUM(E21:E22)</f>
        <v>74202.356799999994</v>
      </c>
      <c r="F24" s="26"/>
      <c r="G24" s="25">
        <f>SUM(G21:G22)</f>
        <v>66545.107199999999</v>
      </c>
      <c r="H24" s="26"/>
      <c r="I24" s="129">
        <f>SUM(E24:H24)</f>
        <v>140747.46399999998</v>
      </c>
      <c r="L24" s="110"/>
    </row>
    <row r="25" spans="1:15" s="63" customFormat="1" ht="14.25" customHeight="1" x14ac:dyDescent="0.45">
      <c r="A25" s="89"/>
      <c r="B25" s="23"/>
      <c r="C25" s="23"/>
      <c r="D25" s="24"/>
      <c r="E25" s="25"/>
      <c r="F25" s="26"/>
      <c r="G25" s="25"/>
      <c r="H25" s="26"/>
      <c r="I25" s="90"/>
      <c r="L25" s="78"/>
    </row>
    <row r="26" spans="1:15" ht="14.25" customHeight="1" x14ac:dyDescent="0.45">
      <c r="A26" s="6" t="s">
        <v>9</v>
      </c>
      <c r="B26" s="33"/>
      <c r="C26" s="33"/>
      <c r="D26" s="33"/>
      <c r="E26" s="34"/>
      <c r="F26" s="34"/>
      <c r="G26" s="34"/>
      <c r="H26" s="34"/>
      <c r="I26" s="35"/>
      <c r="O26" s="14">
        <f t="shared" ref="O26:O27" si="3">SUM(K26:N26)</f>
        <v>0</v>
      </c>
    </row>
    <row r="27" spans="1:15" ht="14.25" customHeight="1" x14ac:dyDescent="0.45">
      <c r="A27" s="79" t="s">
        <v>59</v>
      </c>
      <c r="B27" s="30"/>
      <c r="C27" s="11" t="s">
        <v>10</v>
      </c>
      <c r="D27" s="31"/>
      <c r="E27" s="11">
        <f t="shared" ref="E27:E28" si="4">4676*2</f>
        <v>9352</v>
      </c>
      <c r="F27" s="36"/>
      <c r="G27" s="11">
        <f t="shared" ref="G27:G28" si="5">4676*2</f>
        <v>9352</v>
      </c>
      <c r="H27" s="36"/>
      <c r="I27" s="14">
        <f t="shared" ref="I27:I28" si="6">SUM(E27:H27)</f>
        <v>18704</v>
      </c>
      <c r="O27" s="14">
        <f t="shared" si="3"/>
        <v>0</v>
      </c>
    </row>
    <row r="28" spans="1:15" ht="14.25" customHeight="1" x14ac:dyDescent="0.45">
      <c r="A28" s="79" t="s">
        <v>60</v>
      </c>
      <c r="B28" s="30"/>
      <c r="C28" s="11" t="s">
        <v>10</v>
      </c>
      <c r="D28" s="31"/>
      <c r="E28" s="11">
        <f t="shared" si="4"/>
        <v>9352</v>
      </c>
      <c r="F28" s="36"/>
      <c r="G28" s="11">
        <f t="shared" si="5"/>
        <v>9352</v>
      </c>
      <c r="H28" s="36"/>
      <c r="I28" s="14">
        <f t="shared" si="6"/>
        <v>18704</v>
      </c>
    </row>
    <row r="29" spans="1:15" ht="14.25" customHeight="1" x14ac:dyDescent="0.5">
      <c r="A29" s="15" t="s">
        <v>6</v>
      </c>
      <c r="B29" s="11"/>
      <c r="C29" s="11" t="s">
        <v>7</v>
      </c>
      <c r="D29" s="12"/>
      <c r="E29" s="13">
        <f>899*2</f>
        <v>1798</v>
      </c>
      <c r="F29" s="16"/>
      <c r="G29" s="13">
        <f>899*2</f>
        <v>1798</v>
      </c>
      <c r="H29" s="16"/>
      <c r="I29" s="14">
        <f>SUM(E29:H29)</f>
        <v>3596</v>
      </c>
    </row>
    <row r="30" spans="1:15" ht="14.25" customHeight="1" x14ac:dyDescent="0.45">
      <c r="A30" s="100" t="s">
        <v>87</v>
      </c>
      <c r="B30" s="30"/>
      <c r="C30" s="30"/>
      <c r="D30" s="31"/>
      <c r="E30" s="123">
        <f>SUM(E27:E29)</f>
        <v>20502</v>
      </c>
      <c r="F30" s="32"/>
      <c r="G30" s="123">
        <f>SUM(G27:G29)</f>
        <v>20502</v>
      </c>
      <c r="H30" s="32"/>
      <c r="I30" s="124">
        <f>SUM(E30:H30)</f>
        <v>41004</v>
      </c>
    </row>
    <row r="31" spans="1:15" s="77" customFormat="1" ht="14.25" customHeight="1" x14ac:dyDescent="0.45">
      <c r="A31" s="117"/>
      <c r="B31" s="30"/>
      <c r="C31" s="30"/>
      <c r="D31" s="31"/>
      <c r="E31" s="37"/>
      <c r="F31" s="32"/>
      <c r="G31" s="37"/>
      <c r="H31" s="32"/>
      <c r="I31" s="118"/>
    </row>
    <row r="32" spans="1:15" ht="14.25" customHeight="1" x14ac:dyDescent="0.45">
      <c r="A32" s="6" t="s">
        <v>11</v>
      </c>
      <c r="B32" s="7"/>
      <c r="C32" s="7"/>
      <c r="D32" s="8"/>
      <c r="E32" s="38"/>
      <c r="F32" s="39"/>
      <c r="G32" s="38"/>
      <c r="H32" s="39"/>
      <c r="I32" s="40"/>
    </row>
    <row r="33" spans="1:15" ht="14.25" customHeight="1" x14ac:dyDescent="0.45">
      <c r="A33" s="79" t="s">
        <v>50</v>
      </c>
      <c r="B33" s="11" t="s">
        <v>12</v>
      </c>
      <c r="C33" s="11" t="s">
        <v>13</v>
      </c>
      <c r="D33" s="12"/>
      <c r="E33" s="41">
        <f>3*65</f>
        <v>195</v>
      </c>
      <c r="F33" s="42"/>
      <c r="G33" s="41">
        <f>3*65</f>
        <v>195</v>
      </c>
      <c r="H33" s="42"/>
      <c r="I33" s="43">
        <f t="shared" ref="I33:I36" si="7">SUM(E33:H33)</f>
        <v>390</v>
      </c>
    </row>
    <row r="34" spans="1:15" ht="14.25" customHeight="1" x14ac:dyDescent="0.45">
      <c r="A34" s="44"/>
      <c r="B34" s="11" t="s">
        <v>14</v>
      </c>
      <c r="C34" s="11" t="s">
        <v>15</v>
      </c>
      <c r="D34" s="12"/>
      <c r="E34" s="41">
        <v>90</v>
      </c>
      <c r="F34" s="42"/>
      <c r="G34" s="41">
        <v>90</v>
      </c>
      <c r="H34" s="42"/>
      <c r="I34" s="43">
        <f t="shared" si="7"/>
        <v>180</v>
      </c>
      <c r="K34" s="78"/>
    </row>
    <row r="35" spans="1:15" ht="14.25" customHeight="1" x14ac:dyDescent="0.45">
      <c r="A35" s="10"/>
      <c r="B35" s="11" t="s">
        <v>16</v>
      </c>
      <c r="C35" s="11" t="s">
        <v>17</v>
      </c>
      <c r="D35" s="12"/>
      <c r="E35" s="130">
        <f>2*100</f>
        <v>200</v>
      </c>
      <c r="F35" s="42"/>
      <c r="G35" s="130">
        <f>2*100</f>
        <v>200</v>
      </c>
      <c r="H35" s="42"/>
      <c r="I35" s="43">
        <f t="shared" si="7"/>
        <v>400</v>
      </c>
    </row>
    <row r="36" spans="1:15" ht="14.25" customHeight="1" x14ac:dyDescent="0.45">
      <c r="A36" s="10"/>
      <c r="B36" s="11" t="s">
        <v>18</v>
      </c>
      <c r="C36" s="65" t="s">
        <v>19</v>
      </c>
      <c r="D36" s="12"/>
      <c r="E36" s="13">
        <f>49*2*6</f>
        <v>588</v>
      </c>
      <c r="F36" s="16"/>
      <c r="G36" s="11">
        <f>49*2*6</f>
        <v>588</v>
      </c>
      <c r="H36" s="16"/>
      <c r="I36" s="14">
        <f t="shared" si="7"/>
        <v>1176</v>
      </c>
    </row>
    <row r="37" spans="1:15" ht="14.25" customHeight="1" x14ac:dyDescent="0.45">
      <c r="A37" s="10"/>
      <c r="B37" s="11"/>
      <c r="C37" s="11"/>
      <c r="D37" s="12"/>
      <c r="E37" s="13"/>
      <c r="F37" s="16"/>
      <c r="G37" s="11"/>
      <c r="H37" s="16"/>
      <c r="I37" s="14"/>
    </row>
    <row r="38" spans="1:15" ht="14.25" customHeight="1" x14ac:dyDescent="0.45">
      <c r="A38" s="79" t="s">
        <v>49</v>
      </c>
      <c r="B38" s="11" t="s">
        <v>12</v>
      </c>
      <c r="C38" s="11" t="s">
        <v>13</v>
      </c>
      <c r="D38" s="12"/>
      <c r="E38" s="41">
        <f>3*65</f>
        <v>195</v>
      </c>
      <c r="F38" s="42"/>
      <c r="G38" s="41">
        <f>3*65</f>
        <v>195</v>
      </c>
      <c r="H38" s="42"/>
      <c r="I38" s="43">
        <f>SUM(E38:H38)</f>
        <v>390</v>
      </c>
    </row>
    <row r="39" spans="1:15" ht="14.25" customHeight="1" x14ac:dyDescent="0.45">
      <c r="A39" s="44"/>
      <c r="B39" s="11" t="s">
        <v>14</v>
      </c>
      <c r="C39" s="11" t="s">
        <v>15</v>
      </c>
      <c r="D39" s="12"/>
      <c r="E39" s="41">
        <v>90</v>
      </c>
      <c r="F39" s="42"/>
      <c r="G39" s="41">
        <v>90</v>
      </c>
      <c r="H39" s="42"/>
      <c r="I39" s="43">
        <f t="shared" ref="I39:I41" si="8">SUM(E39:H39)</f>
        <v>180</v>
      </c>
    </row>
    <row r="40" spans="1:15" ht="14.25" customHeight="1" x14ac:dyDescent="0.45">
      <c r="A40" s="10"/>
      <c r="B40" s="11" t="s">
        <v>16</v>
      </c>
      <c r="C40" s="11" t="s">
        <v>17</v>
      </c>
      <c r="D40" s="12"/>
      <c r="E40" s="130">
        <f>2*100</f>
        <v>200</v>
      </c>
      <c r="F40" s="42"/>
      <c r="G40" s="130">
        <f>2*100</f>
        <v>200</v>
      </c>
      <c r="H40" s="42"/>
      <c r="I40" s="43">
        <f t="shared" si="8"/>
        <v>400</v>
      </c>
    </row>
    <row r="41" spans="1:15" ht="13.5" customHeight="1" x14ac:dyDescent="0.45">
      <c r="A41" s="10"/>
      <c r="B41" s="11" t="s">
        <v>18</v>
      </c>
      <c r="C41" s="11" t="s">
        <v>19</v>
      </c>
      <c r="D41" s="12"/>
      <c r="E41" s="13">
        <f>49*2*6</f>
        <v>588</v>
      </c>
      <c r="F41" s="16"/>
      <c r="G41" s="11">
        <f>49*2*6</f>
        <v>588</v>
      </c>
      <c r="H41" s="16"/>
      <c r="I41" s="14">
        <f t="shared" si="8"/>
        <v>1176</v>
      </c>
    </row>
    <row r="42" spans="1:15" ht="13.5" customHeight="1" x14ac:dyDescent="0.45">
      <c r="A42" s="10"/>
      <c r="B42" s="11"/>
      <c r="C42" s="11"/>
      <c r="D42" s="12"/>
      <c r="E42" s="13"/>
      <c r="F42" s="16"/>
      <c r="G42" s="11"/>
      <c r="H42" s="16"/>
      <c r="I42" s="14"/>
    </row>
    <row r="43" spans="1:15" ht="14.25" customHeight="1" x14ac:dyDescent="0.45">
      <c r="A43" s="79" t="s">
        <v>48</v>
      </c>
      <c r="B43" s="11" t="s">
        <v>12</v>
      </c>
      <c r="C43" s="11" t="s">
        <v>20</v>
      </c>
      <c r="D43" s="36"/>
      <c r="E43" s="13">
        <f>3*55*3</f>
        <v>495</v>
      </c>
      <c r="F43" s="36"/>
      <c r="G43" s="11"/>
      <c r="H43" s="36"/>
      <c r="I43" s="14">
        <f t="shared" ref="I43:I46" si="9">SUM(E43:H43)</f>
        <v>495</v>
      </c>
      <c r="O43" s="13"/>
    </row>
    <row r="44" spans="1:15" ht="14.25" customHeight="1" x14ac:dyDescent="0.45">
      <c r="A44" s="10"/>
      <c r="B44" s="65" t="s">
        <v>14</v>
      </c>
      <c r="C44" s="65" t="s">
        <v>71</v>
      </c>
      <c r="D44" s="36"/>
      <c r="E44" s="11">
        <f>150*3</f>
        <v>450</v>
      </c>
      <c r="F44" s="36"/>
      <c r="G44" s="11"/>
      <c r="H44" s="36"/>
      <c r="I44" s="14">
        <f t="shared" si="9"/>
        <v>450</v>
      </c>
      <c r="K44" s="78"/>
      <c r="O44" s="11"/>
    </row>
    <row r="45" spans="1:15" ht="14.25" customHeight="1" x14ac:dyDescent="0.45">
      <c r="A45" s="29"/>
      <c r="B45" s="65" t="s">
        <v>16</v>
      </c>
      <c r="C45" s="65" t="s">
        <v>72</v>
      </c>
      <c r="D45" s="36"/>
      <c r="E45" s="11">
        <f>120*2*3</f>
        <v>720</v>
      </c>
      <c r="F45" s="36"/>
      <c r="G45" s="11"/>
      <c r="H45" s="36"/>
      <c r="I45" s="14">
        <f t="shared" si="9"/>
        <v>720</v>
      </c>
      <c r="O45" s="11"/>
    </row>
    <row r="46" spans="1:15" ht="14.25" customHeight="1" x14ac:dyDescent="0.45">
      <c r="A46" s="29"/>
      <c r="B46" s="65" t="s">
        <v>18</v>
      </c>
      <c r="C46" s="65" t="s">
        <v>83</v>
      </c>
      <c r="D46" s="36"/>
      <c r="E46" s="11">
        <f>49*2*3</f>
        <v>294</v>
      </c>
      <c r="F46" s="36"/>
      <c r="G46" s="11"/>
      <c r="H46" s="36"/>
      <c r="I46" s="14">
        <f t="shared" si="9"/>
        <v>294</v>
      </c>
      <c r="O46" s="11"/>
    </row>
    <row r="47" spans="1:15" ht="14.25" customHeight="1" x14ac:dyDescent="0.45">
      <c r="A47" s="10"/>
      <c r="B47" s="11"/>
      <c r="C47" s="11"/>
      <c r="D47" s="12"/>
      <c r="E47" s="13"/>
      <c r="F47" s="16"/>
      <c r="G47" s="11"/>
      <c r="H47" s="16"/>
      <c r="I47" s="14"/>
      <c r="O47" s="78"/>
    </row>
    <row r="48" spans="1:15" s="63" customFormat="1" ht="14.25" customHeight="1" x14ac:dyDescent="0.45">
      <c r="A48" s="83"/>
      <c r="B48" s="11"/>
      <c r="C48" s="11"/>
      <c r="D48" s="12"/>
      <c r="E48" s="13"/>
      <c r="F48" s="16"/>
      <c r="G48" s="11"/>
      <c r="H48" s="16"/>
      <c r="I48" s="84"/>
    </row>
    <row r="49" spans="1:12" s="63" customFormat="1" ht="14.25" customHeight="1" x14ac:dyDescent="0.45">
      <c r="A49" s="81" t="s">
        <v>67</v>
      </c>
      <c r="B49" s="65"/>
      <c r="C49" s="65" t="s">
        <v>68</v>
      </c>
      <c r="D49" s="12"/>
      <c r="E49" s="105">
        <f>3*55</f>
        <v>165</v>
      </c>
      <c r="F49" s="74"/>
      <c r="G49" s="65">
        <v>165</v>
      </c>
      <c r="H49" s="74"/>
      <c r="I49" s="106">
        <f>SUM(E49:H49)</f>
        <v>330</v>
      </c>
    </row>
    <row r="50" spans="1:12" ht="14.25" customHeight="1" x14ac:dyDescent="0.45">
      <c r="A50" s="44"/>
      <c r="B50" s="45"/>
      <c r="C50" s="65" t="s">
        <v>69</v>
      </c>
      <c r="D50" s="12"/>
      <c r="E50" s="105">
        <v>80</v>
      </c>
      <c r="F50" s="74"/>
      <c r="G50" s="65">
        <v>80</v>
      </c>
      <c r="H50" s="74"/>
      <c r="I50" s="75">
        <f>SUM(E50:H50)</f>
        <v>160</v>
      </c>
    </row>
    <row r="51" spans="1:12" s="63" customFormat="1" ht="14.25" customHeight="1" x14ac:dyDescent="0.45">
      <c r="A51" s="104"/>
      <c r="B51" s="45"/>
      <c r="C51" s="65" t="s">
        <v>70</v>
      </c>
      <c r="D51" s="12"/>
      <c r="E51" s="105">
        <f>120*2</f>
        <v>240</v>
      </c>
      <c r="F51" s="74"/>
      <c r="G51" s="65">
        <v>240</v>
      </c>
      <c r="H51" s="74"/>
      <c r="I51" s="106">
        <f>SUM(E51:H51)</f>
        <v>480</v>
      </c>
    </row>
    <row r="52" spans="1:12" s="63" customFormat="1" ht="14.25" customHeight="1" x14ac:dyDescent="0.45">
      <c r="A52" s="104"/>
      <c r="B52" s="45"/>
      <c r="C52" s="65" t="s">
        <v>84</v>
      </c>
      <c r="D52" s="12"/>
      <c r="E52" s="105">
        <f>49*2</f>
        <v>98</v>
      </c>
      <c r="F52" s="74"/>
      <c r="G52" s="105">
        <f>49*2</f>
        <v>98</v>
      </c>
      <c r="H52" s="74"/>
      <c r="I52" s="106">
        <f>SUM(E52:H52)</f>
        <v>196</v>
      </c>
    </row>
    <row r="53" spans="1:12" ht="14.25" customHeight="1" x14ac:dyDescent="0.45">
      <c r="A53" s="79" t="s">
        <v>73</v>
      </c>
      <c r="B53" s="45"/>
      <c r="C53" s="45"/>
      <c r="D53" s="12"/>
      <c r="E53" s="19"/>
      <c r="F53" s="20"/>
      <c r="G53" s="18"/>
      <c r="H53" s="20"/>
      <c r="I53" s="21"/>
      <c r="L53" s="46"/>
    </row>
    <row r="54" spans="1:12" ht="14.25" customHeight="1" x14ac:dyDescent="0.45">
      <c r="A54" s="44"/>
      <c r="B54" s="45"/>
      <c r="C54" s="65" t="s">
        <v>43</v>
      </c>
      <c r="D54" s="36"/>
      <c r="E54" s="13"/>
      <c r="F54" s="36"/>
      <c r="G54" s="13">
        <f>3*55*5</f>
        <v>825</v>
      </c>
      <c r="H54" s="36"/>
      <c r="I54" s="14">
        <f t="shared" ref="I54:I57" si="10">SUM(E54:H54)</f>
        <v>825</v>
      </c>
      <c r="L54" s="46"/>
    </row>
    <row r="55" spans="1:12" ht="14.25" customHeight="1" x14ac:dyDescent="0.45">
      <c r="A55" s="44"/>
      <c r="B55" s="45"/>
      <c r="C55" s="65" t="s">
        <v>44</v>
      </c>
      <c r="D55" s="36"/>
      <c r="E55" s="11"/>
      <c r="F55" s="36"/>
      <c r="G55" s="11">
        <f>150*5</f>
        <v>750</v>
      </c>
      <c r="H55" s="36"/>
      <c r="I55" s="14">
        <f t="shared" si="10"/>
        <v>750</v>
      </c>
      <c r="L55" s="109"/>
    </row>
    <row r="56" spans="1:12" ht="14.25" customHeight="1" x14ac:dyDescent="0.45">
      <c r="A56" s="44"/>
      <c r="B56" s="45"/>
      <c r="C56" s="65" t="s">
        <v>45</v>
      </c>
      <c r="D56" s="36"/>
      <c r="E56" s="11"/>
      <c r="F56" s="36"/>
      <c r="G56" s="11">
        <f>120*2*10</f>
        <v>2400</v>
      </c>
      <c r="H56" s="36"/>
      <c r="I56" s="14">
        <f t="shared" si="10"/>
        <v>2400</v>
      </c>
    </row>
    <row r="57" spans="1:12" ht="14.25" customHeight="1" x14ac:dyDescent="0.45">
      <c r="A57" s="44"/>
      <c r="B57" s="11"/>
      <c r="C57" s="65" t="s">
        <v>85</v>
      </c>
      <c r="D57" s="36"/>
      <c r="E57" s="11"/>
      <c r="F57" s="36"/>
      <c r="G57" s="11">
        <f>49*2*10</f>
        <v>980</v>
      </c>
      <c r="H57" s="36"/>
      <c r="I57" s="14">
        <f t="shared" si="10"/>
        <v>980</v>
      </c>
    </row>
    <row r="58" spans="1:12" ht="14.25" customHeight="1" x14ac:dyDescent="0.45">
      <c r="A58" s="22" t="s">
        <v>28</v>
      </c>
      <c r="B58" s="18"/>
      <c r="C58" s="18"/>
      <c r="D58" s="47"/>
      <c r="E58" s="25">
        <f>SUM(E33:E57)</f>
        <v>4688</v>
      </c>
      <c r="F58" s="26"/>
      <c r="G58" s="27">
        <f>SUM(G33:G57)</f>
        <v>7684</v>
      </c>
      <c r="H58" s="26"/>
      <c r="I58" s="28">
        <f>SUM(I33:I57)</f>
        <v>12372</v>
      </c>
    </row>
    <row r="59" spans="1:12" s="63" customFormat="1" ht="14.1" customHeight="1" x14ac:dyDescent="0.45">
      <c r="A59" s="89"/>
      <c r="B59" s="18"/>
      <c r="C59" s="18"/>
      <c r="D59" s="47"/>
      <c r="E59" s="25"/>
      <c r="F59" s="26"/>
      <c r="G59" s="27"/>
      <c r="H59" s="26"/>
      <c r="I59" s="90"/>
    </row>
    <row r="60" spans="1:12" s="63" customFormat="1" ht="14.25" customHeight="1" x14ac:dyDescent="0.45">
      <c r="A60" s="99" t="s">
        <v>66</v>
      </c>
      <c r="B60" s="91"/>
      <c r="C60" s="91"/>
      <c r="D60" s="92"/>
      <c r="E60" s="93"/>
      <c r="F60" s="94"/>
      <c r="G60" s="95"/>
      <c r="H60" s="94"/>
      <c r="I60" s="96"/>
    </row>
    <row r="61" spans="1:12" s="63" customFormat="1" ht="14.1" customHeight="1" x14ac:dyDescent="0.45">
      <c r="A61" s="79" t="s">
        <v>51</v>
      </c>
      <c r="B61" s="11"/>
      <c r="C61" s="11"/>
      <c r="D61" s="12"/>
      <c r="E61" s="13"/>
      <c r="F61" s="16"/>
      <c r="G61" s="11"/>
      <c r="H61" s="16"/>
      <c r="I61" s="14"/>
    </row>
    <row r="62" spans="1:12" s="63" customFormat="1" ht="14.25" customHeight="1" x14ac:dyDescent="0.45">
      <c r="A62" s="10"/>
      <c r="B62" s="11" t="s">
        <v>31</v>
      </c>
      <c r="C62" s="11" t="s">
        <v>24</v>
      </c>
      <c r="D62" s="12"/>
      <c r="E62" s="115">
        <f>55*3*4</f>
        <v>660</v>
      </c>
      <c r="F62" s="16"/>
      <c r="G62" s="13"/>
      <c r="H62" s="16"/>
      <c r="I62" s="14">
        <f>SUM(E62:H62)</f>
        <v>660</v>
      </c>
    </row>
    <row r="63" spans="1:12" s="63" customFormat="1" ht="14.1" customHeight="1" x14ac:dyDescent="0.45">
      <c r="A63" s="10"/>
      <c r="B63" s="11"/>
      <c r="C63" s="11" t="s">
        <v>14</v>
      </c>
      <c r="D63" s="12"/>
      <c r="E63" s="115">
        <f>80*3</f>
        <v>240</v>
      </c>
      <c r="F63" s="16"/>
      <c r="G63" s="13"/>
      <c r="H63" s="16"/>
      <c r="I63" s="14">
        <f>SUM(E63:H63)</f>
        <v>240</v>
      </c>
    </row>
    <row r="64" spans="1:12" s="63" customFormat="1" ht="14.25" customHeight="1" x14ac:dyDescent="0.45">
      <c r="A64" s="10"/>
      <c r="B64" s="11"/>
      <c r="C64" s="65" t="s">
        <v>46</v>
      </c>
      <c r="D64" s="12"/>
      <c r="E64" s="115">
        <f>120*2*4</f>
        <v>960</v>
      </c>
      <c r="F64" s="16"/>
      <c r="G64" s="13"/>
      <c r="H64" s="16"/>
      <c r="I64" s="14">
        <f>SUM(E64:H64)</f>
        <v>960</v>
      </c>
    </row>
    <row r="65" spans="1:14" s="63" customFormat="1" ht="14.25" customHeight="1" x14ac:dyDescent="0.45">
      <c r="A65" s="10"/>
      <c r="B65" s="11"/>
      <c r="C65" s="65" t="s">
        <v>86</v>
      </c>
      <c r="D65" s="12"/>
      <c r="E65" s="114">
        <f>49*2*4</f>
        <v>392</v>
      </c>
      <c r="F65" s="36"/>
      <c r="G65" s="11"/>
      <c r="H65" s="16"/>
      <c r="I65" s="14">
        <f>SUM(E65:H65)</f>
        <v>392</v>
      </c>
    </row>
    <row r="66" spans="1:14" s="63" customFormat="1" ht="14.25" customHeight="1" x14ac:dyDescent="0.45">
      <c r="A66" s="83"/>
      <c r="B66" s="11"/>
      <c r="C66" s="65"/>
      <c r="D66" s="12"/>
      <c r="E66" s="112"/>
      <c r="F66" s="36"/>
      <c r="G66" s="11"/>
      <c r="H66" s="16"/>
      <c r="I66" s="111"/>
      <c r="L66" s="84"/>
    </row>
    <row r="67" spans="1:14" s="63" customFormat="1" ht="14.25" customHeight="1" x14ac:dyDescent="0.45">
      <c r="A67" s="79" t="s">
        <v>47</v>
      </c>
      <c r="B67" s="45"/>
      <c r="C67" s="45"/>
      <c r="D67" s="12"/>
      <c r="E67" s="19"/>
      <c r="F67" s="20"/>
      <c r="G67" s="18"/>
      <c r="H67" s="20"/>
      <c r="I67" s="21"/>
    </row>
    <row r="68" spans="1:14" s="63" customFormat="1" ht="14.25" customHeight="1" x14ac:dyDescent="0.45">
      <c r="A68" s="10"/>
      <c r="B68" s="11" t="s">
        <v>22</v>
      </c>
      <c r="C68" s="11" t="s">
        <v>23</v>
      </c>
      <c r="D68" s="12"/>
      <c r="E68" s="13">
        <v>350</v>
      </c>
      <c r="F68" s="16"/>
      <c r="G68" s="13">
        <v>350</v>
      </c>
      <c r="H68" s="16"/>
      <c r="I68" s="14">
        <f t="shared" ref="I68:I84" si="11">SUM(E68:H68)</f>
        <v>700</v>
      </c>
    </row>
    <row r="69" spans="1:14" s="63" customFormat="1" ht="14.25" customHeight="1" x14ac:dyDescent="0.45">
      <c r="A69" s="10"/>
      <c r="B69" s="11"/>
      <c r="C69" s="11" t="s">
        <v>24</v>
      </c>
      <c r="D69" s="12"/>
      <c r="E69" s="13">
        <f>55*3</f>
        <v>165</v>
      </c>
      <c r="F69" s="16"/>
      <c r="G69" s="13">
        <f>55*3</f>
        <v>165</v>
      </c>
      <c r="H69" s="16"/>
      <c r="I69" s="14">
        <f t="shared" si="11"/>
        <v>330</v>
      </c>
    </row>
    <row r="70" spans="1:14" s="63" customFormat="1" ht="14.25" customHeight="1" x14ac:dyDescent="0.45">
      <c r="A70" s="10"/>
      <c r="B70" s="45"/>
      <c r="C70" s="11" t="s">
        <v>14</v>
      </c>
      <c r="D70" s="12"/>
      <c r="E70" s="13">
        <v>80</v>
      </c>
      <c r="F70" s="16"/>
      <c r="G70" s="13">
        <v>80</v>
      </c>
      <c r="H70" s="16"/>
      <c r="I70" s="14">
        <f t="shared" si="11"/>
        <v>160</v>
      </c>
    </row>
    <row r="71" spans="1:14" s="63" customFormat="1" ht="14.25" customHeight="1" x14ac:dyDescent="0.45">
      <c r="A71" s="10"/>
      <c r="B71" s="45"/>
      <c r="C71" s="65" t="s">
        <v>21</v>
      </c>
      <c r="D71" s="12"/>
      <c r="E71" s="13">
        <f>120*2</f>
        <v>240</v>
      </c>
      <c r="F71" s="16"/>
      <c r="G71" s="13">
        <f>120*2</f>
        <v>240</v>
      </c>
      <c r="H71" s="16"/>
      <c r="I71" s="14">
        <f t="shared" si="11"/>
        <v>480</v>
      </c>
    </row>
    <row r="72" spans="1:14" s="63" customFormat="1" ht="14.25" customHeight="1" x14ac:dyDescent="0.45">
      <c r="A72" s="10"/>
      <c r="B72" s="45"/>
      <c r="C72" s="11" t="s">
        <v>26</v>
      </c>
      <c r="D72" s="12"/>
      <c r="E72" s="11">
        <f>55*2</f>
        <v>110</v>
      </c>
      <c r="F72" s="36"/>
      <c r="G72" s="11">
        <f>55*2</f>
        <v>110</v>
      </c>
      <c r="H72" s="16"/>
      <c r="I72" s="14">
        <f t="shared" si="11"/>
        <v>220</v>
      </c>
    </row>
    <row r="73" spans="1:14" s="77" customFormat="1" ht="14.25" customHeight="1" x14ac:dyDescent="0.45">
      <c r="A73" s="83"/>
      <c r="B73" s="45"/>
      <c r="C73" s="65" t="s">
        <v>91</v>
      </c>
      <c r="D73" s="12"/>
      <c r="E73" s="11">
        <v>200</v>
      </c>
      <c r="F73" s="36"/>
      <c r="G73" s="11">
        <v>200</v>
      </c>
      <c r="H73" s="16"/>
      <c r="I73" s="84">
        <v>500</v>
      </c>
    </row>
    <row r="74" spans="1:14" s="63" customFormat="1" ht="14.25" customHeight="1" x14ac:dyDescent="0.45">
      <c r="A74" s="10"/>
      <c r="B74" s="11" t="s">
        <v>27</v>
      </c>
      <c r="C74" s="11" t="s">
        <v>23</v>
      </c>
      <c r="D74" s="12"/>
      <c r="E74" s="13">
        <v>350</v>
      </c>
      <c r="F74" s="16"/>
      <c r="G74" s="13">
        <v>350</v>
      </c>
      <c r="H74" s="16"/>
      <c r="I74" s="14">
        <f t="shared" si="11"/>
        <v>700</v>
      </c>
    </row>
    <row r="75" spans="1:14" s="63" customFormat="1" ht="14.1" customHeight="1" x14ac:dyDescent="0.45">
      <c r="A75" s="10"/>
      <c r="B75" s="11"/>
      <c r="C75" s="11" t="s">
        <v>24</v>
      </c>
      <c r="D75" s="12"/>
      <c r="E75" s="13">
        <f>55*3</f>
        <v>165</v>
      </c>
      <c r="F75" s="16"/>
      <c r="G75" s="13">
        <f>55*3</f>
        <v>165</v>
      </c>
      <c r="H75" s="16"/>
      <c r="I75" s="14">
        <f t="shared" si="11"/>
        <v>330</v>
      </c>
    </row>
    <row r="76" spans="1:14" s="63" customFormat="1" ht="14.25" customHeight="1" x14ac:dyDescent="0.45">
      <c r="A76" s="10"/>
      <c r="B76" s="45"/>
      <c r="C76" s="11" t="s">
        <v>14</v>
      </c>
      <c r="D76" s="12"/>
      <c r="E76" s="13">
        <v>80</v>
      </c>
      <c r="F76" s="16"/>
      <c r="G76" s="13">
        <v>80</v>
      </c>
      <c r="H76" s="16"/>
      <c r="I76" s="14">
        <f t="shared" si="11"/>
        <v>160</v>
      </c>
    </row>
    <row r="77" spans="1:14" s="63" customFormat="1" ht="14.25" customHeight="1" x14ac:dyDescent="0.45">
      <c r="A77" s="44"/>
      <c r="B77" s="45"/>
      <c r="C77" s="11" t="s">
        <v>25</v>
      </c>
      <c r="D77" s="12"/>
      <c r="E77" s="13">
        <f>120*2</f>
        <v>240</v>
      </c>
      <c r="F77" s="16"/>
      <c r="G77" s="13">
        <f>120*2</f>
        <v>240</v>
      </c>
      <c r="H77" s="16"/>
      <c r="I77" s="14">
        <f t="shared" si="11"/>
        <v>480</v>
      </c>
      <c r="N77" s="107"/>
    </row>
    <row r="78" spans="1:14" s="63" customFormat="1" ht="14.25" customHeight="1" x14ac:dyDescent="0.45">
      <c r="A78" s="29"/>
      <c r="B78" s="45"/>
      <c r="C78" s="11" t="s">
        <v>26</v>
      </c>
      <c r="D78" s="12"/>
      <c r="E78" s="11">
        <f>55*2</f>
        <v>110</v>
      </c>
      <c r="F78" s="36"/>
      <c r="G78" s="11">
        <f>55*2</f>
        <v>110</v>
      </c>
      <c r="H78" s="16"/>
      <c r="I78" s="14">
        <f t="shared" si="11"/>
        <v>220</v>
      </c>
    </row>
    <row r="79" spans="1:14" s="77" customFormat="1" ht="14.25" customHeight="1" x14ac:dyDescent="0.45">
      <c r="A79" s="108"/>
      <c r="B79" s="45"/>
      <c r="C79" s="65" t="s">
        <v>91</v>
      </c>
      <c r="D79" s="12"/>
      <c r="E79" s="11">
        <v>200</v>
      </c>
      <c r="F79" s="36"/>
      <c r="G79" s="11">
        <v>200</v>
      </c>
      <c r="H79" s="16"/>
      <c r="I79" s="84">
        <v>500</v>
      </c>
    </row>
    <row r="80" spans="1:14" s="63" customFormat="1" ht="14.25" customHeight="1" x14ac:dyDescent="0.45">
      <c r="A80" s="108"/>
      <c r="B80" s="11" t="s">
        <v>27</v>
      </c>
      <c r="C80" s="11" t="s">
        <v>23</v>
      </c>
      <c r="D80" s="12"/>
      <c r="E80" s="13">
        <v>350</v>
      </c>
      <c r="F80" s="16"/>
      <c r="G80" s="13">
        <v>350</v>
      </c>
      <c r="H80" s="16"/>
      <c r="I80" s="14">
        <f t="shared" si="11"/>
        <v>700</v>
      </c>
      <c r="M80" s="11"/>
    </row>
    <row r="81" spans="1:13" s="63" customFormat="1" ht="14.25" customHeight="1" x14ac:dyDescent="0.45">
      <c r="A81" s="108"/>
      <c r="B81" s="11"/>
      <c r="C81" s="11" t="s">
        <v>24</v>
      </c>
      <c r="D81" s="12"/>
      <c r="E81" s="13">
        <f>55*3</f>
        <v>165</v>
      </c>
      <c r="F81" s="16"/>
      <c r="G81" s="13">
        <f>55*3</f>
        <v>165</v>
      </c>
      <c r="H81" s="16"/>
      <c r="I81" s="14">
        <f t="shared" si="11"/>
        <v>330</v>
      </c>
      <c r="M81" s="11"/>
    </row>
    <row r="82" spans="1:13" s="63" customFormat="1" ht="14.25" customHeight="1" x14ac:dyDescent="0.45">
      <c r="A82" s="108"/>
      <c r="B82" s="45"/>
      <c r="C82" s="11" t="s">
        <v>14</v>
      </c>
      <c r="D82" s="12"/>
      <c r="E82" s="13">
        <v>80</v>
      </c>
      <c r="F82" s="16"/>
      <c r="G82" s="13">
        <v>80</v>
      </c>
      <c r="H82" s="16"/>
      <c r="I82" s="14">
        <f t="shared" si="11"/>
        <v>160</v>
      </c>
      <c r="M82" s="11"/>
    </row>
    <row r="83" spans="1:13" s="63" customFormat="1" ht="14.25" customHeight="1" x14ac:dyDescent="0.45">
      <c r="A83" s="108"/>
      <c r="B83" s="45"/>
      <c r="C83" s="11" t="s">
        <v>25</v>
      </c>
      <c r="D83" s="12"/>
      <c r="E83" s="13">
        <f>120*2</f>
        <v>240</v>
      </c>
      <c r="F83" s="16"/>
      <c r="G83" s="13">
        <f>120*2</f>
        <v>240</v>
      </c>
      <c r="H83" s="16"/>
      <c r="I83" s="14">
        <f t="shared" si="11"/>
        <v>480</v>
      </c>
      <c r="M83" s="11"/>
    </row>
    <row r="84" spans="1:13" s="63" customFormat="1" ht="14.25" customHeight="1" x14ac:dyDescent="0.45">
      <c r="A84" s="108"/>
      <c r="B84" s="45"/>
      <c r="C84" s="11" t="s">
        <v>26</v>
      </c>
      <c r="D84" s="12"/>
      <c r="E84" s="11">
        <f>55*2</f>
        <v>110</v>
      </c>
      <c r="F84" s="36"/>
      <c r="G84" s="11">
        <f>55*2</f>
        <v>110</v>
      </c>
      <c r="H84" s="16"/>
      <c r="I84" s="14">
        <f t="shared" si="11"/>
        <v>220</v>
      </c>
      <c r="M84" s="11"/>
    </row>
    <row r="85" spans="1:13" s="63" customFormat="1" ht="14.25" customHeight="1" x14ac:dyDescent="0.45">
      <c r="A85" s="108"/>
      <c r="B85" s="45"/>
      <c r="C85" s="65" t="s">
        <v>91</v>
      </c>
      <c r="D85" s="12"/>
      <c r="E85" s="132">
        <v>200</v>
      </c>
      <c r="F85" s="133"/>
      <c r="G85" s="132">
        <v>200</v>
      </c>
      <c r="H85" s="133"/>
      <c r="I85" s="134">
        <v>500</v>
      </c>
      <c r="M85" s="11"/>
    </row>
    <row r="86" spans="1:13" s="77" customFormat="1" ht="14.25" customHeight="1" x14ac:dyDescent="0.45">
      <c r="A86" s="108"/>
      <c r="B86" s="45"/>
      <c r="C86" s="65"/>
      <c r="D86" s="12"/>
      <c r="E86" s="132"/>
      <c r="F86" s="133"/>
      <c r="G86" s="132"/>
      <c r="H86" s="133"/>
      <c r="I86" s="134"/>
      <c r="M86" s="11"/>
    </row>
    <row r="87" spans="1:13" s="63" customFormat="1" ht="14.25" customHeight="1" x14ac:dyDescent="0.45">
      <c r="A87" s="79" t="s">
        <v>80</v>
      </c>
      <c r="B87" s="11"/>
      <c r="C87" s="11" t="s">
        <v>33</v>
      </c>
      <c r="D87" s="12"/>
      <c r="E87" s="114">
        <v>2200</v>
      </c>
      <c r="F87" s="36"/>
      <c r="G87" s="11"/>
      <c r="H87" s="16"/>
      <c r="I87" s="14">
        <f t="shared" ref="I87:I92" si="12">SUM(E87:H87)</f>
        <v>2200</v>
      </c>
      <c r="M87" s="11"/>
    </row>
    <row r="88" spans="1:13" s="63" customFormat="1" ht="14.25" customHeight="1" x14ac:dyDescent="0.45">
      <c r="A88" s="10"/>
      <c r="B88" s="11"/>
      <c r="C88" s="11" t="s">
        <v>34</v>
      </c>
      <c r="D88" s="12"/>
      <c r="E88" s="114">
        <v>700</v>
      </c>
      <c r="F88" s="36"/>
      <c r="G88" s="11"/>
      <c r="H88" s="16"/>
      <c r="I88" s="14">
        <f t="shared" si="12"/>
        <v>700</v>
      </c>
      <c r="M88" s="11"/>
    </row>
    <row r="89" spans="1:13" s="63" customFormat="1" ht="14.25" customHeight="1" x14ac:dyDescent="0.45">
      <c r="A89" s="10"/>
      <c r="B89" s="11"/>
      <c r="C89" s="11" t="s">
        <v>35</v>
      </c>
      <c r="D89" s="12"/>
      <c r="E89" s="114">
        <v>2844</v>
      </c>
      <c r="F89" s="36"/>
      <c r="G89" s="11"/>
      <c r="H89" s="16"/>
      <c r="I89" s="14">
        <f t="shared" si="12"/>
        <v>2844</v>
      </c>
      <c r="M89" s="11"/>
    </row>
    <row r="90" spans="1:13" s="63" customFormat="1" ht="14.25" customHeight="1" x14ac:dyDescent="0.45">
      <c r="A90" s="83"/>
      <c r="B90" s="11"/>
      <c r="C90" s="65" t="s">
        <v>76</v>
      </c>
      <c r="D90" s="12"/>
      <c r="E90" s="114">
        <v>1100</v>
      </c>
      <c r="F90" s="36"/>
      <c r="G90" s="11"/>
      <c r="H90" s="16"/>
      <c r="I90" s="84">
        <f t="shared" si="12"/>
        <v>1100</v>
      </c>
      <c r="M90" s="11"/>
    </row>
    <row r="91" spans="1:13" s="63" customFormat="1" ht="14.25" customHeight="1" x14ac:dyDescent="0.45">
      <c r="A91" s="83"/>
      <c r="B91" s="11"/>
      <c r="C91" s="65" t="s">
        <v>74</v>
      </c>
      <c r="D91" s="12"/>
      <c r="E91" s="114">
        <v>1050</v>
      </c>
      <c r="F91" s="36"/>
      <c r="G91" s="11"/>
      <c r="H91" s="16"/>
      <c r="I91" s="84">
        <f t="shared" si="12"/>
        <v>1050</v>
      </c>
      <c r="M91" s="11"/>
    </row>
    <row r="92" spans="1:13" s="63" customFormat="1" ht="14.25" customHeight="1" x14ac:dyDescent="0.45">
      <c r="A92" s="119" t="s">
        <v>88</v>
      </c>
      <c r="B92" s="11"/>
      <c r="C92" s="65" t="s">
        <v>89</v>
      </c>
      <c r="D92" s="12"/>
      <c r="E92" s="120">
        <v>500</v>
      </c>
      <c r="F92" s="121"/>
      <c r="G92" s="120">
        <v>500</v>
      </c>
      <c r="H92" s="121"/>
      <c r="I92" s="122">
        <f t="shared" si="12"/>
        <v>1000</v>
      </c>
      <c r="M92" s="11"/>
    </row>
    <row r="93" spans="1:13" s="63" customFormat="1" ht="14.25" customHeight="1" x14ac:dyDescent="0.45">
      <c r="D93" s="12"/>
      <c r="F93" s="12"/>
      <c r="H93" s="12"/>
      <c r="M93" s="11"/>
    </row>
    <row r="94" spans="1:13" s="63" customFormat="1" ht="14.25" customHeight="1" x14ac:dyDescent="0.5">
      <c r="A94" s="80" t="s">
        <v>96</v>
      </c>
      <c r="B94" s="18"/>
      <c r="C94" s="65" t="s">
        <v>42</v>
      </c>
      <c r="D94" s="12"/>
      <c r="E94" s="19"/>
      <c r="F94" s="20"/>
      <c r="G94" s="13">
        <v>5120</v>
      </c>
      <c r="H94" s="20"/>
      <c r="I94" s="14">
        <v>5120</v>
      </c>
      <c r="M94" s="11"/>
    </row>
    <row r="95" spans="1:13" s="63" customFormat="1" ht="14.25" customHeight="1" x14ac:dyDescent="0.45">
      <c r="A95" s="108"/>
      <c r="B95" s="45"/>
      <c r="C95" s="11"/>
      <c r="D95" s="12"/>
      <c r="E95" s="11"/>
      <c r="F95" s="36"/>
      <c r="G95" s="11"/>
      <c r="H95" s="16"/>
      <c r="I95" s="84"/>
      <c r="M95" s="11"/>
    </row>
    <row r="96" spans="1:13" s="63" customFormat="1" ht="14.25" customHeight="1" x14ac:dyDescent="0.45">
      <c r="A96" s="100" t="s">
        <v>75</v>
      </c>
      <c r="B96" s="11"/>
      <c r="C96" s="65"/>
      <c r="D96" s="12"/>
      <c r="E96" s="102">
        <f>SUM(E62:E95)</f>
        <v>14081</v>
      </c>
      <c r="F96" s="101"/>
      <c r="G96" s="102">
        <f>SUM(G68:G95)</f>
        <v>9055</v>
      </c>
      <c r="H96" s="101"/>
      <c r="I96" s="103">
        <f>SUM(E96:H96)</f>
        <v>23136</v>
      </c>
    </row>
    <row r="97" spans="1:29" s="63" customFormat="1" ht="14.25" customHeight="1" x14ac:dyDescent="0.45">
      <c r="A97" s="83"/>
      <c r="B97" s="11"/>
      <c r="C97" s="65"/>
      <c r="D97" s="12"/>
      <c r="E97" s="11"/>
      <c r="F97" s="36"/>
      <c r="G97" s="11"/>
      <c r="H97" s="16"/>
      <c r="I97" s="84"/>
    </row>
    <row r="98" spans="1:29" ht="14.25" customHeight="1" x14ac:dyDescent="0.45">
      <c r="A98" s="6" t="s">
        <v>29</v>
      </c>
      <c r="B98" s="7"/>
      <c r="C98" s="7"/>
      <c r="D98" s="8"/>
      <c r="E98" s="48"/>
      <c r="F98" s="39"/>
      <c r="G98" s="48"/>
      <c r="H98" s="39"/>
      <c r="I98" s="40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8"/>
      <c r="AB98" s="98"/>
      <c r="AC98" s="98"/>
    </row>
    <row r="99" spans="1:29" ht="14.25" customHeight="1" x14ac:dyDescent="0.45">
      <c r="A99" s="79" t="s">
        <v>52</v>
      </c>
      <c r="B99" s="65" t="s">
        <v>63</v>
      </c>
      <c r="C99" s="65" t="s">
        <v>30</v>
      </c>
      <c r="D99" s="12"/>
      <c r="E99" s="11">
        <f>300*20</f>
        <v>6000</v>
      </c>
      <c r="F99" s="12"/>
      <c r="G99" s="11">
        <f>300*20</f>
        <v>6000</v>
      </c>
      <c r="H99" s="12"/>
      <c r="I99" s="49">
        <f t="shared" ref="I99:I103" si="13">SUM(E99:H99)</f>
        <v>12000</v>
      </c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 spans="1:29" s="63" customFormat="1" ht="14.25" customHeight="1" x14ac:dyDescent="0.45">
      <c r="A100" s="81"/>
      <c r="B100" s="65" t="s">
        <v>97</v>
      </c>
      <c r="C100" s="65" t="s">
        <v>79</v>
      </c>
      <c r="D100" s="12"/>
      <c r="E100" s="11">
        <f>100*5*4</f>
        <v>2000</v>
      </c>
      <c r="F100" s="12"/>
      <c r="G100" s="11">
        <f>100*5*4</f>
        <v>2000</v>
      </c>
      <c r="H100" s="12"/>
      <c r="I100" s="82">
        <f>SUM(E100:H100)</f>
        <v>4000</v>
      </c>
    </row>
    <row r="101" spans="1:29" ht="14.25" customHeight="1" x14ac:dyDescent="0.5">
      <c r="A101" s="10"/>
      <c r="B101" s="65" t="s">
        <v>61</v>
      </c>
      <c r="C101" s="76" t="s">
        <v>77</v>
      </c>
      <c r="D101" s="12"/>
      <c r="E101" s="11">
        <f>10*20*2</f>
        <v>400</v>
      </c>
      <c r="F101" s="12"/>
      <c r="G101" s="11">
        <f>10*20*2</f>
        <v>400</v>
      </c>
      <c r="H101" s="12"/>
      <c r="I101" s="49">
        <f t="shared" si="13"/>
        <v>800</v>
      </c>
    </row>
    <row r="102" spans="1:29" ht="14.25" customHeight="1" x14ac:dyDescent="0.5">
      <c r="A102" s="10"/>
      <c r="B102" s="11"/>
      <c r="C102" s="76" t="s">
        <v>40</v>
      </c>
      <c r="D102" s="12"/>
      <c r="E102" s="11">
        <f>10*20*3</f>
        <v>600</v>
      </c>
      <c r="F102" s="12"/>
      <c r="G102" s="11">
        <f>10*20*3</f>
        <v>600</v>
      </c>
      <c r="H102" s="12"/>
      <c r="I102" s="49">
        <f t="shared" si="13"/>
        <v>1200</v>
      </c>
    </row>
    <row r="103" spans="1:29" ht="14.25" customHeight="1" x14ac:dyDescent="0.5">
      <c r="A103" s="10"/>
      <c r="B103" s="11"/>
      <c r="C103" s="76" t="s">
        <v>78</v>
      </c>
      <c r="D103" s="12"/>
      <c r="E103" s="11">
        <f>15*20*2</f>
        <v>600</v>
      </c>
      <c r="F103" s="12"/>
      <c r="G103" s="11">
        <f>15*20*2</f>
        <v>600</v>
      </c>
      <c r="H103" s="12"/>
      <c r="I103" s="49">
        <f t="shared" si="13"/>
        <v>1200</v>
      </c>
    </row>
    <row r="104" spans="1:29" ht="14.25" customHeight="1" x14ac:dyDescent="0.5">
      <c r="A104" s="10"/>
      <c r="B104" s="11"/>
      <c r="C104" s="17"/>
      <c r="D104" s="12"/>
      <c r="E104" s="11"/>
      <c r="F104" s="12"/>
      <c r="G104" s="11"/>
      <c r="H104" s="12"/>
      <c r="I104" s="49"/>
    </row>
    <row r="105" spans="1:29" ht="14.25" customHeight="1" x14ac:dyDescent="0.45">
      <c r="A105" s="22" t="s">
        <v>32</v>
      </c>
      <c r="B105" s="27"/>
      <c r="C105" s="27"/>
      <c r="D105" s="26"/>
      <c r="E105" s="27">
        <f>SUM(E99:E104)</f>
        <v>9600</v>
      </c>
      <c r="F105" s="26"/>
      <c r="G105" s="27">
        <f>SUM(G99:G104)</f>
        <v>9600</v>
      </c>
      <c r="H105" s="26"/>
      <c r="I105" s="28">
        <f>SUM(E105:H105)</f>
        <v>19200</v>
      </c>
    </row>
    <row r="106" spans="1:29" ht="14.25" customHeight="1" x14ac:dyDescent="0.45">
      <c r="A106" s="6"/>
      <c r="B106" s="7"/>
      <c r="C106" s="7"/>
      <c r="D106" s="8"/>
      <c r="E106" s="7"/>
      <c r="F106" s="7"/>
      <c r="G106" s="7"/>
      <c r="H106" s="50"/>
      <c r="I106" s="51"/>
    </row>
    <row r="107" spans="1:29" ht="14.25" customHeight="1" x14ac:dyDescent="0.45">
      <c r="A107" s="10"/>
      <c r="B107" s="11"/>
      <c r="C107" s="11"/>
      <c r="D107" s="12"/>
      <c r="E107" s="11"/>
      <c r="F107" s="36"/>
      <c r="G107" s="11"/>
      <c r="H107" s="16"/>
      <c r="I107" s="14"/>
    </row>
    <row r="108" spans="1:29" ht="14.25" customHeight="1" x14ac:dyDescent="0.45">
      <c r="A108" s="113" t="s">
        <v>81</v>
      </c>
      <c r="B108" s="11"/>
      <c r="C108" s="11"/>
      <c r="D108" s="12"/>
      <c r="E108" s="19">
        <f>E24+E30+E58++E96+E105</f>
        <v>123073.35679999999</v>
      </c>
      <c r="F108" s="20"/>
      <c r="G108" s="19">
        <f>G24+G30+G58++G96+G105</f>
        <v>113386.1072</v>
      </c>
      <c r="H108" s="20"/>
      <c r="I108" s="21">
        <f t="shared" ref="I108:I110" si="14">SUM(E108:H108)</f>
        <v>236459.46399999998</v>
      </c>
    </row>
    <row r="109" spans="1:29" ht="14.25" customHeight="1" x14ac:dyDescent="0.45">
      <c r="A109" s="44" t="s">
        <v>36</v>
      </c>
      <c r="B109" s="11"/>
      <c r="C109" s="11"/>
      <c r="D109" s="12"/>
      <c r="E109" s="19">
        <f>E108-E30-E105</f>
        <v>92971.356799999994</v>
      </c>
      <c r="F109" s="20"/>
      <c r="G109" s="19">
        <f>G108-E30-G105</f>
        <v>83284.107199999999</v>
      </c>
      <c r="H109" s="20"/>
      <c r="I109" s="21">
        <f t="shared" si="14"/>
        <v>176255.46399999998</v>
      </c>
    </row>
    <row r="110" spans="1:29" ht="14.25" customHeight="1" x14ac:dyDescent="0.45">
      <c r="A110" s="44" t="s">
        <v>37</v>
      </c>
      <c r="B110" s="11"/>
      <c r="C110" s="52">
        <v>0.36</v>
      </c>
      <c r="D110" s="12"/>
      <c r="E110" s="53">
        <f>E109*0.36</f>
        <v>33469.688447999994</v>
      </c>
      <c r="F110" s="54"/>
      <c r="G110" s="53">
        <f>G109*0.36</f>
        <v>29982.278591999999</v>
      </c>
      <c r="H110" s="54"/>
      <c r="I110" s="21">
        <f t="shared" si="14"/>
        <v>63451.967039999989</v>
      </c>
    </row>
    <row r="111" spans="1:29" ht="14.25" customHeight="1" x14ac:dyDescent="0.45">
      <c r="A111" s="44"/>
      <c r="B111" s="11"/>
      <c r="C111" s="11"/>
      <c r="D111" s="12"/>
      <c r="E111" s="18"/>
      <c r="F111" s="20"/>
      <c r="G111" s="18"/>
      <c r="H111" s="20"/>
      <c r="I111" s="21"/>
    </row>
    <row r="112" spans="1:29" ht="14.25" customHeight="1" x14ac:dyDescent="0.45">
      <c r="A112" s="55" t="s">
        <v>38</v>
      </c>
      <c r="B112" s="56"/>
      <c r="C112" s="56"/>
      <c r="D112" s="57"/>
      <c r="E112" s="58">
        <f>E108+E110</f>
        <v>156543.04524799998</v>
      </c>
      <c r="F112" s="59"/>
      <c r="G112" s="58">
        <f>G108+G110</f>
        <v>143368.38579199999</v>
      </c>
      <c r="H112" s="59"/>
      <c r="I112" s="60">
        <f>SUM(E112:H112)</f>
        <v>299911.43103999994</v>
      </c>
    </row>
    <row r="113" spans="4:8" ht="14.25" customHeight="1" x14ac:dyDescent="0.35"/>
    <row r="114" spans="4:8" ht="14.25" customHeight="1" x14ac:dyDescent="0.45">
      <c r="H114" s="61"/>
    </row>
    <row r="115" spans="4:8" ht="14.25" customHeight="1" x14ac:dyDescent="0.35">
      <c r="D115" s="62"/>
    </row>
    <row r="116" spans="4:8" ht="14.25" customHeight="1" x14ac:dyDescent="0.35"/>
    <row r="117" spans="4:8" ht="14.25" customHeight="1" x14ac:dyDescent="0.35"/>
    <row r="118" spans="4:8" ht="14.25" customHeight="1" x14ac:dyDescent="0.35"/>
    <row r="119" spans="4:8" ht="14.25" customHeight="1" x14ac:dyDescent="0.35"/>
    <row r="120" spans="4:8" ht="14.25" customHeight="1" x14ac:dyDescent="0.35"/>
    <row r="121" spans="4:8" ht="14.25" customHeight="1" x14ac:dyDescent="0.35"/>
    <row r="122" spans="4:8" ht="14.25" customHeight="1" x14ac:dyDescent="0.35"/>
    <row r="123" spans="4:8" ht="14.25" customHeight="1" x14ac:dyDescent="0.35"/>
    <row r="124" spans="4:8" ht="14.25" customHeight="1" x14ac:dyDescent="0.35"/>
    <row r="125" spans="4:8" ht="14.25" customHeight="1" x14ac:dyDescent="0.35"/>
    <row r="126" spans="4:8" ht="14.25" customHeight="1" x14ac:dyDescent="0.35"/>
    <row r="127" spans="4:8" ht="14.25" customHeight="1" x14ac:dyDescent="0.35"/>
    <row r="128" spans="4: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</sheetData>
  <customSheetViews>
    <customSheetView guid="{213675BD-0063-4A50-9092-ABD7BFAE5C17}" topLeftCell="A56">
      <selection activeCell="E70" sqref="E70"/>
      <pageMargins left="0.7" right="0.7" top="0.75" bottom="0.75" header="0" footer="0"/>
      <pageSetup orientation="portrait"/>
    </customSheetView>
    <customSheetView guid="{19CB2093-3EDF-48C4-A9D0-A92B6B584ADA}" scale="90" topLeftCell="A76">
      <selection activeCell="B101" sqref="B101"/>
      <pageMargins left="0.7" right="0.7" top="0.75" bottom="0.75" header="0" footer="0"/>
      <pageSetup orientation="portrait" r:id="rId1"/>
    </customSheetView>
  </customSheetViews>
  <mergeCells count="1">
    <mergeCell ref="A1:I3"/>
  </mergeCell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cp:lastPrinted>2019-10-28T15:03:06Z</cp:lastPrinted>
  <dcterms:created xsi:type="dcterms:W3CDTF">2019-10-26T20:33:32Z</dcterms:created>
  <dcterms:modified xsi:type="dcterms:W3CDTF">2019-11-06T02:31:41Z</dcterms:modified>
</cp:coreProperties>
</file>