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c\Downloads\"/>
    </mc:Choice>
  </mc:AlternateContent>
  <xr:revisionPtr revIDLastSave="0" documentId="8_{C4C1E540-8307-4831-9916-F85DE3D4953B}" xr6:coauthVersionLast="44" xr6:coauthVersionMax="44" xr10:uidLastSave="{00000000-0000-0000-0000-000000000000}"/>
  <bookViews>
    <workbookView xWindow="28680" yWindow="-120" windowWidth="29040" windowHeight="15840" xr2:uid="{00000000-000D-0000-FFFF-FFFF00000000}"/>
  </bookViews>
  <sheets>
    <sheet name="Organized by category" sheetId="2" r:id="rId1"/>
    <sheet name="Fastlane" sheetId="4" r:id="rId2"/>
  </sheets>
  <definedNames>
    <definedName name="_xlnm.Print_Area" localSheetId="0">'Organized by category'!$A$1:$N$177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8" i="4" l="1"/>
  <c r="D61" i="2"/>
  <c r="C61" i="2"/>
  <c r="I54" i="2"/>
  <c r="C55" i="2"/>
  <c r="D55" i="2" s="1"/>
  <c r="C54" i="2"/>
  <c r="C56" i="2" l="1"/>
  <c r="F61" i="2"/>
  <c r="C45" i="2"/>
  <c r="K12" i="2" l="1"/>
  <c r="K13" i="2" s="1"/>
  <c r="C7" i="2"/>
  <c r="D7" i="2" s="1"/>
  <c r="B3" i="4" s="1"/>
  <c r="C10" i="2"/>
  <c r="C26" i="2" s="1"/>
  <c r="C4" i="2"/>
  <c r="C20" i="2" s="1"/>
  <c r="C11" i="2"/>
  <c r="C27" i="2" s="1"/>
  <c r="C5" i="2"/>
  <c r="C58" i="2"/>
  <c r="C57" i="2"/>
  <c r="I47" i="2"/>
  <c r="C43" i="2"/>
  <c r="C39" i="2"/>
  <c r="D11" i="2" l="1"/>
  <c r="D4" i="2"/>
  <c r="B2" i="4" s="1"/>
  <c r="D22" i="2" l="1"/>
  <c r="D25" i="2"/>
  <c r="D27" i="2"/>
  <c r="D28" i="2"/>
  <c r="D30" i="2"/>
  <c r="D45" i="2" l="1"/>
  <c r="D6" i="2"/>
  <c r="D9" i="2"/>
  <c r="D10" i="2"/>
  <c r="D13" i="2"/>
  <c r="D26" i="2" l="1"/>
  <c r="B4" i="4"/>
  <c r="D57" i="2" l="1"/>
  <c r="C44" i="2"/>
  <c r="D44" i="2" l="1"/>
  <c r="D43" i="2" l="1"/>
  <c r="D58" i="2" l="1"/>
  <c r="I49" i="2" l="1"/>
  <c r="I48" i="2"/>
  <c r="C41" i="2"/>
  <c r="C40" i="2"/>
  <c r="C46" i="2" l="1"/>
  <c r="B16" i="4" s="1"/>
  <c r="B20" i="4" l="1"/>
  <c r="C50" i="2"/>
  <c r="C63" i="2" s="1"/>
  <c r="C64" i="2" s="1"/>
  <c r="C24" i="2" l="1"/>
  <c r="D8" i="2" l="1"/>
  <c r="C23" i="2" l="1"/>
  <c r="D39" i="2"/>
  <c r="I55" i="2" l="1"/>
  <c r="J27" i="2"/>
  <c r="I22" i="2"/>
  <c r="H22" i="2"/>
  <c r="I21" i="2"/>
  <c r="H21" i="2"/>
  <c r="I20" i="2"/>
  <c r="H20" i="2"/>
  <c r="D50" i="2" l="1"/>
  <c r="K22" i="2"/>
  <c r="K21" i="2"/>
  <c r="K20" i="2"/>
  <c r="C14" i="2" l="1"/>
  <c r="C16" i="2" s="1"/>
  <c r="I94" i="2"/>
  <c r="J95" i="2"/>
  <c r="K95" i="2"/>
  <c r="L103" i="2"/>
  <c r="D54" i="2" l="1"/>
  <c r="G94" i="2"/>
  <c r="F96" i="2"/>
  <c r="D56" i="2" l="1"/>
  <c r="D14" i="2"/>
  <c r="B8" i="4" s="1"/>
  <c r="E184" i="2"/>
  <c r="H94" i="2"/>
  <c r="D40" i="2" l="1"/>
  <c r="D20" i="2" l="1"/>
  <c r="C21" i="2"/>
  <c r="C29" i="2"/>
  <c r="D29" i="2" s="1"/>
  <c r="C31" i="2" l="1"/>
  <c r="D41" i="2"/>
  <c r="D46" i="2" s="1"/>
  <c r="D36" i="2" l="1"/>
  <c r="C36" i="2"/>
  <c r="B13" i="4" l="1"/>
  <c r="D5" i="2" l="1"/>
  <c r="D16" i="2" s="1"/>
  <c r="D23" i="2"/>
  <c r="D21" i="2" l="1"/>
  <c r="D24" i="2"/>
  <c r="D31" i="2" l="1"/>
  <c r="B11" i="4" s="1"/>
  <c r="B30" i="4" s="1"/>
  <c r="D63" i="2" l="1"/>
  <c r="D64" i="2"/>
  <c r="C65" i="2" l="1"/>
  <c r="C66" i="2" s="1"/>
  <c r="D66" i="2" s="1"/>
  <c r="B31" i="4" l="1"/>
  <c r="B32" i="4" s="1"/>
  <c r="D6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tc={25FAEB0A-B583-044D-9601-F5B27CBC222F}</author>
  </authors>
  <commentList>
    <comment ref="B6" authorId="0" shapeId="0" xr:uid="{25FAEB0A-B583-044D-9601-F5B27CBC222F}">
      <text>
        <t>[Threaded comment]
Your version of Excel allows you to read this threaded comment; however, any edits to it will get removed if the file is opened in a newer version of Excel. Learn more: https://go.microsoft.com/fwlink/?linkid=870924
Comment:
    calculate number of weeks</t>
      </text>
    </comment>
  </commentList>
</comments>
</file>

<file path=xl/sharedStrings.xml><?xml version="1.0" encoding="utf-8"?>
<sst xmlns="http://schemas.openxmlformats.org/spreadsheetml/2006/main" count="152" uniqueCount="127">
  <si>
    <t>Year 1</t>
  </si>
  <si>
    <t># of students</t>
  </si>
  <si>
    <t>wage</t>
  </si>
  <si>
    <t># of hours/week</t>
  </si>
  <si>
    <t># of weeks</t>
  </si>
  <si>
    <t>Vanessa A-S</t>
  </si>
  <si>
    <t>Karla Eitel</t>
  </si>
  <si>
    <t>Total Direct Costs</t>
  </si>
  <si>
    <t>IDCs</t>
  </si>
  <si>
    <t>TOTAL (IDCs + TDC)</t>
  </si>
  <si>
    <t>PI</t>
  </si>
  <si>
    <t>Co-PI</t>
  </si>
  <si>
    <t>Graduate Assistantships</t>
  </si>
  <si>
    <t>Total</t>
  </si>
  <si>
    <t>Summer</t>
  </si>
  <si>
    <t>Master's Students</t>
  </si>
  <si>
    <t>AY</t>
  </si>
  <si>
    <t>SALARIES TOTAL</t>
  </si>
  <si>
    <t>FRINGE TOTAL</t>
  </si>
  <si>
    <t>TRAVEL TOTAL</t>
  </si>
  <si>
    <t>(i) PERSONNEL SALARIES AND WAGES:</t>
  </si>
  <si>
    <t>(ii) FRINGE BENEFITS:</t>
  </si>
  <si>
    <t>(iii) EQUIPMENT</t>
  </si>
  <si>
    <t>(iv) TRAVEL (Staff):</t>
  </si>
  <si>
    <t>Equipment Total</t>
  </si>
  <si>
    <t>Student tuition / fees</t>
  </si>
  <si>
    <t>Participant Support TOTAL</t>
  </si>
  <si>
    <t>(v) PARTICIPANT SUPPORT:</t>
  </si>
  <si>
    <t>Vanessa Anthony-Stevens</t>
  </si>
  <si>
    <t>Personnel</t>
  </si>
  <si>
    <t>Hourly rate</t>
  </si>
  <si>
    <t>Vanessa</t>
  </si>
  <si>
    <t xml:space="preserve">Master's </t>
  </si>
  <si>
    <t>PhD</t>
  </si>
  <si>
    <t>3% increase every year</t>
  </si>
  <si>
    <t>Fringe Rates</t>
  </si>
  <si>
    <t>Faculty</t>
  </si>
  <si>
    <t>Staff</t>
  </si>
  <si>
    <t>Student</t>
  </si>
  <si>
    <t>IH</t>
  </si>
  <si>
    <t>per diem</t>
  </si>
  <si>
    <t># of days</t>
  </si>
  <si>
    <t>hotel</t>
  </si>
  <si>
    <t>vehicle</t>
  </si>
  <si>
    <t>Research</t>
  </si>
  <si>
    <t>(vi) OTHER DIRECT COSTS :</t>
  </si>
  <si>
    <t>PI/Co-Pis</t>
  </si>
  <si>
    <t>Students</t>
  </si>
  <si>
    <t>Other Direct Costs TOTAL</t>
  </si>
  <si>
    <t>Modified TDCs (TDC-Participant Support-Tuition and Fees)</t>
  </si>
  <si>
    <t>per diem ($49 per day)</t>
  </si>
  <si>
    <t>TOTAL</t>
  </si>
  <si>
    <t>Fall</t>
  </si>
  <si>
    <t>Karla</t>
  </si>
  <si>
    <t>Salary</t>
  </si>
  <si>
    <t>20 hrs/week school year</t>
  </si>
  <si>
    <t>40hrs/week summer</t>
  </si>
  <si>
    <t>Rate</t>
  </si>
  <si>
    <t xml:space="preserve">IKEEP </t>
  </si>
  <si>
    <t>MNR</t>
  </si>
  <si>
    <t>Tuition and Fees</t>
  </si>
  <si>
    <t>spring</t>
  </si>
  <si>
    <t>NPT</t>
  </si>
  <si>
    <t>CdA</t>
  </si>
  <si>
    <t>Sho-Ban</t>
  </si>
  <si>
    <t>SHIP</t>
  </si>
  <si>
    <t>Stipends</t>
  </si>
  <si>
    <t>mileage</t>
  </si>
  <si>
    <t>lodging</t>
  </si>
  <si>
    <t>airfare</t>
  </si>
  <si>
    <t>Annual meeting</t>
  </si>
  <si>
    <t># of people</t>
  </si>
  <si>
    <t>Off Campus</t>
  </si>
  <si>
    <t>AgForestry</t>
  </si>
  <si>
    <t># of participants</t>
  </si>
  <si>
    <t>Stipend Amount</t>
  </si>
  <si>
    <t>Master's student visits</t>
  </si>
  <si>
    <t>Local Travel</t>
  </si>
  <si>
    <t>miles</t>
  </si>
  <si>
    <t>mileage rate</t>
  </si>
  <si>
    <t>Calculated at 26% (Off Campus)</t>
  </si>
  <si>
    <t>registration</t>
  </si>
  <si>
    <t>Cameras</t>
  </si>
  <si>
    <t>H5 Voice Recorders</t>
  </si>
  <si>
    <t>hotel ($150 per night)</t>
  </si>
  <si>
    <t>per diem ($57 per day)</t>
  </si>
  <si>
    <t>Philip Stevens</t>
  </si>
  <si>
    <t>Philip</t>
  </si>
  <si>
    <t>Materials</t>
  </si>
  <si>
    <t>KBE</t>
  </si>
  <si>
    <t>A. Senior Personnel</t>
  </si>
  <si>
    <t>B. Other Personnel</t>
  </si>
  <si>
    <t>Other professionals</t>
  </si>
  <si>
    <t>C. Fringe Benefits</t>
  </si>
  <si>
    <t>Fringe</t>
  </si>
  <si>
    <t>D. Equipment</t>
  </si>
  <si>
    <t>E. Travel</t>
  </si>
  <si>
    <t>Travel Domestic</t>
  </si>
  <si>
    <t>F. Participant Support Costs</t>
  </si>
  <si>
    <t>   2.  Publication Costs/Documentation/distrib</t>
  </si>
  <si>
    <t>   3.  Consultant Services</t>
  </si>
  <si>
    <t>   4.  Computer (ADPE) Services</t>
  </si>
  <si>
    <t>   5.  Subcontracts</t>
  </si>
  <si>
    <t>   6.  Other</t>
  </si>
  <si>
    <t>1. Materials and Supplies</t>
  </si>
  <si>
    <t>G. Other Direct Costs</t>
  </si>
  <si>
    <t>H. Total Direct Costs</t>
  </si>
  <si>
    <t>I. Indirect Costs</t>
  </si>
  <si>
    <t>J. Total Direct and Indirect Costs</t>
  </si>
  <si>
    <t>Graduate Students</t>
  </si>
  <si>
    <t>MS Student</t>
  </si>
  <si>
    <t>MS Student (20 hrs/week AY + 40 hrs/week summer)</t>
  </si>
  <si>
    <t>Travel to annual meeting</t>
  </si>
  <si>
    <t>Research travel</t>
  </si>
  <si>
    <t>Research participants</t>
  </si>
  <si>
    <t>Research Participants</t>
  </si>
  <si>
    <t>MS</t>
  </si>
  <si>
    <t>1 week summer</t>
  </si>
  <si>
    <t>1 weeks AY</t>
  </si>
  <si>
    <t>PS</t>
  </si>
  <si>
    <t>VS</t>
  </si>
  <si>
    <t>Website development</t>
  </si>
  <si>
    <t>Contract</t>
  </si>
  <si>
    <t>Student tuition</t>
  </si>
  <si>
    <t>Health insurance</t>
  </si>
  <si>
    <t>Video production</t>
  </si>
  <si>
    <t>Tribal member participants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</si>
</sst>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_([$$-409]* #,##0_);_([$$-409]* \(#,##0\);_([$$-409]* &quot;-&quot;??_);_(@_)"/>
  </numFmts>
  <fonts count="15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rgb="FF000000"/>
      <name val="Arial Narrow"/>
      <family val="2"/>
    </font>
    <font>
      <b/>
      <sz val="12"/>
      <color rgb="FF000000"/>
      <name val="Arial Narrow"/>
      <family val="2"/>
    </font>
    <font>
      <sz val="12"/>
      <color rgb="FF000000"/>
      <name val="Arial Narrow"/>
      <family val="2"/>
    </font>
    <font>
      <sz val="12"/>
      <name val="Arial Narrow"/>
      <family val="2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b/>
      <sz val="10"/>
      <name val="Arial Narrow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14"/>
      <color rgb="FF000000"/>
      <name val="-webkit-standard"/>
    </font>
    <font>
      <sz val="12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/>
        <bgColor rgb="FF000000"/>
      </patternFill>
    </fill>
    <fill>
      <patternFill patternType="solid">
        <fgColor theme="6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5">
    <xf numFmtId="0" fontId="0" fillId="0" borderId="0" xfId="0"/>
    <xf numFmtId="0" fontId="0" fillId="0" borderId="0" xfId="0" applyAlignment="1">
      <alignment horizontal="right"/>
    </xf>
    <xf numFmtId="0" fontId="0" fillId="0" borderId="0" xfId="0" applyFont="1"/>
    <xf numFmtId="41" fontId="6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41" fontId="6" fillId="0" borderId="0" xfId="0" applyNumberFormat="1" applyFont="1" applyAlignment="1">
      <alignment horizontal="right"/>
    </xf>
    <xf numFmtId="0" fontId="0" fillId="0" borderId="0" xfId="0" applyFont="1" applyAlignment="1">
      <alignment horizontal="right"/>
    </xf>
    <xf numFmtId="0" fontId="0" fillId="0" borderId="0" xfId="0" applyFont="1" applyFill="1" applyBorder="1" applyAlignment="1">
      <alignment horizontal="right"/>
    </xf>
    <xf numFmtId="0" fontId="0" fillId="0" borderId="0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0" fontId="0" fillId="0" borderId="0" xfId="0" applyFont="1" applyFill="1" applyBorder="1"/>
    <xf numFmtId="0" fontId="0" fillId="0" borderId="0" xfId="0" applyFont="1" applyBorder="1" applyAlignment="1">
      <alignment horizontal="right"/>
    </xf>
    <xf numFmtId="0" fontId="0" fillId="2" borderId="4" xfId="0" applyFont="1" applyFill="1" applyBorder="1" applyAlignment="1">
      <alignment horizontal="right"/>
    </xf>
    <xf numFmtId="0" fontId="0" fillId="2" borderId="4" xfId="0" applyFont="1" applyFill="1" applyBorder="1"/>
    <xf numFmtId="0" fontId="0" fillId="2" borderId="3" xfId="0" applyFont="1" applyFill="1" applyBorder="1"/>
    <xf numFmtId="0" fontId="0" fillId="0" borderId="0" xfId="0" applyFont="1" applyBorder="1" applyAlignment="1">
      <alignment horizontal="left"/>
    </xf>
    <xf numFmtId="0" fontId="5" fillId="0" borderId="0" xfId="0" applyFont="1" applyBorder="1" applyAlignment="1">
      <alignment horizontal="right"/>
    </xf>
    <xf numFmtId="0" fontId="8" fillId="0" borderId="0" xfId="0" applyFont="1" applyBorder="1" applyAlignment="1">
      <alignment horizontal="right"/>
    </xf>
    <xf numFmtId="0" fontId="7" fillId="0" borderId="0" xfId="0" applyFont="1" applyFill="1" applyBorder="1" applyAlignment="1">
      <alignment horizontal="left"/>
    </xf>
    <xf numFmtId="0" fontId="3" fillId="3" borderId="1" xfId="0" applyFont="1" applyFill="1" applyBorder="1"/>
    <xf numFmtId="0" fontId="0" fillId="4" borderId="4" xfId="0" applyFont="1" applyFill="1" applyBorder="1"/>
    <xf numFmtId="0" fontId="0" fillId="4" borderId="5" xfId="0" applyFont="1" applyFill="1" applyBorder="1"/>
    <xf numFmtId="0" fontId="3" fillId="3" borderId="3" xfId="0" applyFont="1" applyFill="1" applyBorder="1"/>
    <xf numFmtId="0" fontId="9" fillId="3" borderId="3" xfId="0" applyFont="1" applyFill="1" applyBorder="1"/>
    <xf numFmtId="0" fontId="0" fillId="4" borderId="4" xfId="0" applyFont="1" applyFill="1" applyBorder="1" applyAlignment="1">
      <alignment horizontal="left"/>
    </xf>
    <xf numFmtId="0" fontId="0" fillId="2" borderId="0" xfId="0" applyFont="1" applyFill="1" applyBorder="1"/>
    <xf numFmtId="0" fontId="2" fillId="0" borderId="0" xfId="0" applyFont="1" applyBorder="1" applyAlignment="1">
      <alignment horizontal="left"/>
    </xf>
    <xf numFmtId="0" fontId="0" fillId="2" borderId="3" xfId="0" applyFill="1" applyBorder="1" applyAlignment="1">
      <alignment horizontal="right"/>
    </xf>
    <xf numFmtId="0" fontId="0" fillId="2" borderId="4" xfId="0" applyFill="1" applyBorder="1"/>
    <xf numFmtId="44" fontId="0" fillId="0" borderId="0" xfId="0" applyNumberFormat="1" applyFont="1"/>
    <xf numFmtId="0" fontId="0" fillId="4" borderId="6" xfId="0" applyFont="1" applyFill="1" applyBorder="1"/>
    <xf numFmtId="0" fontId="4" fillId="0" borderId="0" xfId="0" applyFont="1" applyBorder="1" applyAlignment="1">
      <alignment horizontal="left"/>
    </xf>
    <xf numFmtId="0" fontId="10" fillId="0" borderId="0" xfId="0" applyFont="1"/>
    <xf numFmtId="0" fontId="11" fillId="0" borderId="0" xfId="0" applyFont="1"/>
    <xf numFmtId="0" fontId="7" fillId="0" borderId="0" xfId="0" applyFont="1" applyFill="1" applyBorder="1" applyAlignment="1">
      <alignment horizontal="right"/>
    </xf>
    <xf numFmtId="0" fontId="0" fillId="4" borderId="0" xfId="0" applyFont="1" applyFill="1" applyBorder="1"/>
    <xf numFmtId="0" fontId="2" fillId="0" borderId="0" xfId="0" applyFont="1" applyBorder="1" applyAlignment="1">
      <alignment horizontal="right"/>
    </xf>
    <xf numFmtId="165" fontId="0" fillId="0" borderId="0" xfId="0" applyNumberFormat="1" applyFont="1" applyBorder="1"/>
    <xf numFmtId="165" fontId="0" fillId="0" borderId="2" xfId="0" applyNumberFormat="1" applyFont="1" applyBorder="1"/>
    <xf numFmtId="165" fontId="5" fillId="0" borderId="0" xfId="0" applyNumberFormat="1" applyFont="1" applyBorder="1"/>
    <xf numFmtId="165" fontId="0" fillId="0" borderId="0" xfId="0" applyNumberFormat="1" applyFont="1"/>
    <xf numFmtId="165" fontId="5" fillId="0" borderId="0" xfId="1" applyNumberFormat="1" applyFont="1" applyBorder="1"/>
    <xf numFmtId="165" fontId="0" fillId="2" borderId="4" xfId="0" applyNumberFormat="1" applyFont="1" applyFill="1" applyBorder="1"/>
    <xf numFmtId="165" fontId="0" fillId="2" borderId="5" xfId="0" applyNumberFormat="1" applyFont="1" applyFill="1" applyBorder="1"/>
    <xf numFmtId="165" fontId="0" fillId="4" borderId="4" xfId="0" applyNumberFormat="1" applyFont="1" applyFill="1" applyBorder="1"/>
    <xf numFmtId="165" fontId="0" fillId="4" borderId="5" xfId="0" applyNumberFormat="1" applyFont="1" applyFill="1" applyBorder="1"/>
    <xf numFmtId="165" fontId="0" fillId="4" borderId="4" xfId="1" applyNumberFormat="1" applyFont="1" applyFill="1" applyBorder="1"/>
    <xf numFmtId="165" fontId="0" fillId="4" borderId="5" xfId="1" applyNumberFormat="1" applyFont="1" applyFill="1" applyBorder="1"/>
    <xf numFmtId="165" fontId="0" fillId="0" borderId="0" xfId="1" applyNumberFormat="1" applyFont="1" applyFill="1" applyBorder="1"/>
    <xf numFmtId="165" fontId="0" fillId="0" borderId="0" xfId="0" applyNumberFormat="1" applyBorder="1"/>
    <xf numFmtId="165" fontId="0" fillId="4" borderId="0" xfId="0" applyNumberFormat="1" applyFont="1" applyFill="1" applyBorder="1"/>
    <xf numFmtId="165" fontId="0" fillId="0" borderId="2" xfId="0" applyNumberFormat="1" applyFont="1" applyFill="1" applyBorder="1"/>
    <xf numFmtId="165" fontId="0" fillId="0" borderId="0" xfId="1" applyNumberFormat="1" applyFont="1"/>
    <xf numFmtId="165" fontId="0" fillId="2" borderId="4" xfId="1" applyNumberFormat="1" applyFont="1" applyFill="1" applyBorder="1"/>
    <xf numFmtId="165" fontId="0" fillId="2" borderId="7" xfId="0" applyNumberFormat="1" applyFont="1" applyFill="1" applyBorder="1"/>
    <xf numFmtId="165" fontId="0" fillId="2" borderId="8" xfId="0" applyNumberFormat="1" applyFont="1" applyFill="1" applyBorder="1"/>
    <xf numFmtId="165" fontId="0" fillId="2" borderId="9" xfId="0" applyNumberFormat="1" applyFont="1" applyFill="1" applyBorder="1"/>
    <xf numFmtId="44" fontId="0" fillId="0" borderId="0" xfId="1" applyFont="1"/>
    <xf numFmtId="164" fontId="0" fillId="0" borderId="0" xfId="1" applyNumberFormat="1" applyFont="1"/>
    <xf numFmtId="0" fontId="0" fillId="0" borderId="0" xfId="0" applyAlignment="1">
      <alignment horizontal="left"/>
    </xf>
    <xf numFmtId="164" fontId="0" fillId="0" borderId="0" xfId="0" applyNumberFormat="1" applyFont="1"/>
    <xf numFmtId="0" fontId="13" fillId="0" borderId="0" xfId="0" applyFont="1"/>
    <xf numFmtId="164" fontId="0" fillId="0" borderId="0" xfId="1" applyNumberFormat="1" applyFont="1" applyFill="1" applyBorder="1"/>
    <xf numFmtId="0" fontId="0" fillId="2" borderId="3" xfId="0" applyFont="1" applyFill="1" applyBorder="1" applyAlignment="1">
      <alignment horizontal="left"/>
    </xf>
    <xf numFmtId="165" fontId="0" fillId="2" borderId="5" xfId="1" applyNumberFormat="1" applyFont="1" applyFill="1" applyBorder="1"/>
    <xf numFmtId="0" fontId="9" fillId="0" borderId="7" xfId="0" applyFont="1" applyFill="1" applyBorder="1"/>
    <xf numFmtId="0" fontId="0" fillId="2" borderId="10" xfId="0" applyFont="1" applyFill="1" applyBorder="1"/>
    <xf numFmtId="0" fontId="2" fillId="2" borderId="10" xfId="0" applyFont="1" applyFill="1" applyBorder="1"/>
    <xf numFmtId="0" fontId="0" fillId="2" borderId="3" xfId="0" applyFont="1" applyFill="1" applyBorder="1" applyAlignment="1">
      <alignment horizontal="right"/>
    </xf>
    <xf numFmtId="1" fontId="0" fillId="0" borderId="0" xfId="0" applyNumberFormat="1"/>
    <xf numFmtId="0" fontId="14" fillId="0" borderId="0" xfId="0" applyFont="1"/>
    <xf numFmtId="0" fontId="14" fillId="0" borderId="0" xfId="0" applyFont="1" applyAlignment="1">
      <alignment horizontal="right"/>
    </xf>
    <xf numFmtId="0" fontId="14" fillId="0" borderId="0" xfId="0" applyFont="1" applyAlignment="1">
      <alignment horizontal="left"/>
    </xf>
    <xf numFmtId="1" fontId="14" fillId="0" borderId="0" xfId="0" applyNumberFormat="1" applyFont="1"/>
    <xf numFmtId="0" fontId="8" fillId="0" borderId="0" xfId="0" applyFont="1" applyFill="1" applyBorder="1" applyAlignment="1">
      <alignment horizontal="righ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Eitel, Karla (keitel@uidaho.edu)" id="{D89F7B3D-642B-714A-9CE2-6B4B2E4036C3}" userId="S::keitel@uidaho.edu::d4cffa78-1196-4399-92b8-3d83ff4f7467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6" dT="2019-10-10T19:05:17.81" personId="{D89F7B3D-642B-714A-9CE2-6B4B2E4036C3}" id="{25FAEB0A-B583-044D-9601-F5B27CBC222F}">
    <text>calculate number of weeks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R197"/>
  <sheetViews>
    <sheetView tabSelected="1" topLeftCell="A37" zoomScale="113" zoomScaleNormal="113" workbookViewId="0">
      <selection activeCell="C49" sqref="C49"/>
    </sheetView>
  </sheetViews>
  <sheetFormatPr defaultColWidth="10.875" defaultRowHeight="15.75"/>
  <cols>
    <col min="1" max="1" width="46.375" style="2" customWidth="1"/>
    <col min="2" max="2" width="40" style="2" customWidth="1"/>
    <col min="3" max="3" width="12.5" style="2" customWidth="1"/>
    <col min="4" max="4" width="22" style="2" customWidth="1"/>
    <col min="5" max="5" width="16.625" style="2" customWidth="1"/>
    <col min="6" max="6" width="24.625" style="2" customWidth="1"/>
    <col min="7" max="7" width="18.5" style="2" customWidth="1"/>
    <col min="8" max="8" width="12.625" style="2" customWidth="1"/>
    <col min="9" max="9" width="13.625" style="2" customWidth="1"/>
    <col min="10" max="10" width="11.125" style="2" bestFit="1" customWidth="1"/>
    <col min="11" max="11" width="14" style="2" customWidth="1"/>
    <col min="12" max="12" width="11.125" style="2" bestFit="1" customWidth="1"/>
    <col min="13" max="14" width="11" style="2" bestFit="1" customWidth="1"/>
    <col min="15" max="16384" width="10.875" style="2"/>
  </cols>
  <sheetData>
    <row r="1" spans="1:11" ht="16.5" thickBot="1">
      <c r="C1" s="2" t="s">
        <v>0</v>
      </c>
      <c r="D1" s="2" t="s">
        <v>13</v>
      </c>
    </row>
    <row r="2" spans="1:11" ht="16.5" thickBot="1">
      <c r="A2" s="19" t="s">
        <v>20</v>
      </c>
      <c r="B2" s="30"/>
      <c r="C2" s="20"/>
      <c r="D2" s="21"/>
    </row>
    <row r="3" spans="1:11">
      <c r="A3" s="2" t="s">
        <v>10</v>
      </c>
      <c r="B3" s="31" t="s">
        <v>86</v>
      </c>
      <c r="C3" s="37"/>
      <c r="D3" s="38"/>
      <c r="G3" s="2" t="s">
        <v>73</v>
      </c>
      <c r="H3" s="2">
        <v>0.36</v>
      </c>
    </row>
    <row r="4" spans="1:11">
      <c r="B4" s="16" t="s">
        <v>117</v>
      </c>
      <c r="C4" s="39">
        <f>$H$17*40</f>
        <v>1610.3999999999999</v>
      </c>
      <c r="D4" s="38">
        <f t="shared" ref="D4:D11" si="0">SUM(C4:C4)</f>
        <v>1610.3999999999999</v>
      </c>
      <c r="G4" s="2" t="s">
        <v>72</v>
      </c>
      <c r="H4" s="2">
        <v>0.26</v>
      </c>
    </row>
    <row r="5" spans="1:11">
      <c r="B5" s="16" t="s">
        <v>16</v>
      </c>
      <c r="C5" s="39">
        <f>$H$17*0</f>
        <v>0</v>
      </c>
      <c r="D5" s="38">
        <f t="shared" si="0"/>
        <v>0</v>
      </c>
      <c r="E5" s="60"/>
    </row>
    <row r="6" spans="1:11">
      <c r="A6" s="2" t="s">
        <v>11</v>
      </c>
      <c r="B6" s="31" t="s">
        <v>5</v>
      </c>
      <c r="C6" s="37"/>
      <c r="D6" s="38">
        <f t="shared" si="0"/>
        <v>0</v>
      </c>
    </row>
    <row r="7" spans="1:11">
      <c r="B7" s="16" t="s">
        <v>117</v>
      </c>
      <c r="C7" s="39">
        <f>40*H12</f>
        <v>1707.2</v>
      </c>
      <c r="D7" s="38">
        <f t="shared" si="0"/>
        <v>1707.2</v>
      </c>
      <c r="G7" s="3" t="s">
        <v>4</v>
      </c>
      <c r="H7" s="4" t="s">
        <v>3</v>
      </c>
      <c r="I7" s="4" t="s">
        <v>1</v>
      </c>
      <c r="J7" s="4" t="s">
        <v>2</v>
      </c>
    </row>
    <row r="8" spans="1:11">
      <c r="B8" s="11" t="s">
        <v>16</v>
      </c>
      <c r="C8" s="39"/>
      <c r="D8" s="38">
        <f t="shared" si="0"/>
        <v>0</v>
      </c>
      <c r="E8" s="40"/>
      <c r="G8" s="3"/>
      <c r="H8" s="4"/>
      <c r="I8" s="4"/>
      <c r="J8" s="4"/>
    </row>
    <row r="9" spans="1:11">
      <c r="A9" s="2" t="s">
        <v>11</v>
      </c>
      <c r="B9" s="26" t="s">
        <v>6</v>
      </c>
      <c r="C9" s="40"/>
      <c r="D9" s="38">
        <f t="shared" si="0"/>
        <v>0</v>
      </c>
      <c r="G9" s="5">
        <v>13</v>
      </c>
      <c r="H9" s="2">
        <v>20</v>
      </c>
      <c r="I9" s="2">
        <v>2</v>
      </c>
      <c r="J9" s="2">
        <v>18</v>
      </c>
    </row>
    <row r="10" spans="1:11">
      <c r="B10" s="16" t="s">
        <v>118</v>
      </c>
      <c r="C10" s="39">
        <f>$H$13*40</f>
        <v>2229.6</v>
      </c>
      <c r="D10" s="38">
        <f t="shared" si="0"/>
        <v>2229.6</v>
      </c>
      <c r="G10" s="5"/>
    </row>
    <row r="11" spans="1:11">
      <c r="B11" s="16"/>
      <c r="C11" s="39">
        <f>$H$13*0</f>
        <v>0</v>
      </c>
      <c r="D11" s="38">
        <f t="shared" si="0"/>
        <v>0</v>
      </c>
      <c r="G11" s="2" t="s">
        <v>29</v>
      </c>
      <c r="H11" s="2" t="s">
        <v>30</v>
      </c>
      <c r="I11" s="2" t="s">
        <v>34</v>
      </c>
    </row>
    <row r="12" spans="1:11" ht="18">
      <c r="B12" s="26"/>
      <c r="C12" s="40"/>
      <c r="D12" s="38"/>
      <c r="G12" s="32" t="s">
        <v>31</v>
      </c>
      <c r="H12" s="2">
        <v>42.68</v>
      </c>
      <c r="K12" s="61">
        <f>8721/H12</f>
        <v>204.33458294283037</v>
      </c>
    </row>
    <row r="13" spans="1:11">
      <c r="A13" s="2" t="s">
        <v>12</v>
      </c>
      <c r="B13" s="9" t="s">
        <v>15</v>
      </c>
      <c r="D13" s="38">
        <f>SUM(C13:C13)</f>
        <v>0</v>
      </c>
      <c r="G13" s="32" t="s">
        <v>53</v>
      </c>
      <c r="H13" s="2">
        <v>55.74</v>
      </c>
      <c r="K13" s="2">
        <f>K12/1560</f>
        <v>0.13098370701463485</v>
      </c>
    </row>
    <row r="14" spans="1:11">
      <c r="B14" s="16" t="s">
        <v>111</v>
      </c>
      <c r="C14" s="41">
        <f>K22</f>
        <v>23854.399999999998</v>
      </c>
      <c r="D14" s="38">
        <f>SUM(C14:C14)</f>
        <v>23854.399999999998</v>
      </c>
      <c r="G14" s="32" t="s">
        <v>32</v>
      </c>
      <c r="H14" s="2">
        <v>17.57</v>
      </c>
    </row>
    <row r="15" spans="1:11" ht="16.5" thickBot="1">
      <c r="A15"/>
      <c r="B15"/>
      <c r="C15"/>
      <c r="D15"/>
      <c r="G15" s="32"/>
    </row>
    <row r="16" spans="1:11" ht="16.5" thickBot="1">
      <c r="A16" s="67" t="s">
        <v>17</v>
      </c>
      <c r="B16" s="68"/>
      <c r="C16" s="42">
        <f>SUM(C4:C15)</f>
        <v>29401.599999999999</v>
      </c>
      <c r="D16" s="42">
        <f>SUM(D4:D15)</f>
        <v>29401.599999999999</v>
      </c>
      <c r="G16" s="32" t="s">
        <v>33</v>
      </c>
      <c r="H16" s="2">
        <v>20.03</v>
      </c>
    </row>
    <row r="17" spans="1:12" ht="16.5" thickBot="1">
      <c r="A17"/>
      <c r="B17"/>
      <c r="C17"/>
      <c r="D17"/>
      <c r="G17" s="33" t="s">
        <v>87</v>
      </c>
      <c r="H17" s="2">
        <v>40.26</v>
      </c>
    </row>
    <row r="18" spans="1:12" ht="16.5" thickBot="1">
      <c r="A18" s="19" t="s">
        <v>21</v>
      </c>
      <c r="B18" s="20"/>
      <c r="C18" s="44"/>
      <c r="D18" s="45"/>
    </row>
    <row r="19" spans="1:12">
      <c r="A19" s="2" t="s">
        <v>46</v>
      </c>
      <c r="B19" s="15" t="s">
        <v>86</v>
      </c>
      <c r="C19" s="37"/>
      <c r="D19" s="37"/>
      <c r="G19" t="s">
        <v>54</v>
      </c>
      <c r="H19" t="s">
        <v>55</v>
      </c>
      <c r="I19" t="s">
        <v>56</v>
      </c>
      <c r="J19" t="s">
        <v>57</v>
      </c>
      <c r="K19"/>
      <c r="L19" t="s">
        <v>1</v>
      </c>
    </row>
    <row r="20" spans="1:12">
      <c r="B20" s="11" t="s">
        <v>16</v>
      </c>
      <c r="C20" s="37">
        <f>C4*$H$31</f>
        <v>494.39279999999997</v>
      </c>
      <c r="D20" s="37">
        <f t="shared" ref="D20:D25" si="1">SUM(C20:C20)</f>
        <v>494.39279999999997</v>
      </c>
      <c r="G20" t="s">
        <v>33</v>
      </c>
      <c r="H20">
        <f>20*36</f>
        <v>720</v>
      </c>
      <c r="I20">
        <f>16*40</f>
        <v>640</v>
      </c>
      <c r="J20">
        <v>20.03</v>
      </c>
      <c r="K20" s="57">
        <f>H20*J20+I20*J20</f>
        <v>27240.800000000003</v>
      </c>
      <c r="L20">
        <v>1</v>
      </c>
    </row>
    <row r="21" spans="1:12">
      <c r="B21" s="7" t="s">
        <v>14</v>
      </c>
      <c r="C21" s="37">
        <f>C5*$H$31</f>
        <v>0</v>
      </c>
      <c r="D21" s="37">
        <f t="shared" si="1"/>
        <v>0</v>
      </c>
      <c r="G21" t="s">
        <v>58</v>
      </c>
      <c r="H21">
        <f t="shared" ref="H21:H22" si="2">20*36</f>
        <v>720</v>
      </c>
      <c r="I21">
        <f t="shared" ref="I21:I22" si="3">16*40</f>
        <v>640</v>
      </c>
      <c r="J21">
        <v>17.54</v>
      </c>
      <c r="K21" s="57">
        <f>H21*J21+I21*J21</f>
        <v>23854.399999999998</v>
      </c>
      <c r="L21">
        <v>2</v>
      </c>
    </row>
    <row r="22" spans="1:12">
      <c r="B22" s="15" t="s">
        <v>28</v>
      </c>
      <c r="C22" s="37"/>
      <c r="D22" s="37">
        <f t="shared" si="1"/>
        <v>0</v>
      </c>
      <c r="G22" t="s">
        <v>59</v>
      </c>
      <c r="H22">
        <f t="shared" si="2"/>
        <v>720</v>
      </c>
      <c r="I22">
        <f t="shared" si="3"/>
        <v>640</v>
      </c>
      <c r="J22">
        <v>17.54</v>
      </c>
      <c r="K22" s="57">
        <f>H22*J22+I22*J22</f>
        <v>23854.399999999998</v>
      </c>
      <c r="L22">
        <v>2</v>
      </c>
    </row>
    <row r="23" spans="1:12">
      <c r="B23" s="11" t="s">
        <v>14</v>
      </c>
      <c r="C23" s="37">
        <f>C7*$H$31</f>
        <v>524.11040000000003</v>
      </c>
      <c r="D23" s="37">
        <f t="shared" si="1"/>
        <v>524.11040000000003</v>
      </c>
    </row>
    <row r="24" spans="1:12">
      <c r="B24" s="11" t="s">
        <v>16</v>
      </c>
      <c r="C24" s="37">
        <f>C8*$H$31</f>
        <v>0</v>
      </c>
      <c r="D24" s="37">
        <f t="shared" si="1"/>
        <v>0</v>
      </c>
    </row>
    <row r="25" spans="1:12">
      <c r="B25" s="15" t="s">
        <v>6</v>
      </c>
      <c r="C25" s="37"/>
      <c r="D25" s="37">
        <f t="shared" si="1"/>
        <v>0</v>
      </c>
      <c r="G25" t="s">
        <v>60</v>
      </c>
      <c r="H25"/>
      <c r="I25"/>
      <c r="J25"/>
      <c r="K25"/>
      <c r="L25"/>
    </row>
    <row r="26" spans="1:12">
      <c r="B26" s="11" t="s">
        <v>16</v>
      </c>
      <c r="C26" s="37">
        <f>C10*$H$31</f>
        <v>684.48719999999992</v>
      </c>
      <c r="D26" s="37">
        <f>D10*$H$31</f>
        <v>684.48719999999992</v>
      </c>
      <c r="G26"/>
      <c r="H26" t="s">
        <v>52</v>
      </c>
      <c r="I26" t="s">
        <v>61</v>
      </c>
      <c r="J26" t="s">
        <v>51</v>
      </c>
      <c r="K26"/>
      <c r="L26" t="s">
        <v>1</v>
      </c>
    </row>
    <row r="27" spans="1:12" ht="17.100000000000001" customHeight="1">
      <c r="B27" s="7" t="s">
        <v>14</v>
      </c>
      <c r="C27" s="37">
        <f>C11*$H$31</f>
        <v>0</v>
      </c>
      <c r="D27" s="37">
        <f>SUM(C27:C27)</f>
        <v>0</v>
      </c>
      <c r="G27" t="s">
        <v>33</v>
      </c>
      <c r="H27">
        <v>4938</v>
      </c>
      <c r="I27">
        <v>4938</v>
      </c>
      <c r="J27">
        <f>H27+I27</f>
        <v>9876</v>
      </c>
      <c r="K27"/>
      <c r="L27">
        <v>1</v>
      </c>
    </row>
    <row r="28" spans="1:12">
      <c r="A28" s="2" t="s">
        <v>47</v>
      </c>
      <c r="B28" s="8" t="s">
        <v>15</v>
      </c>
      <c r="C28" s="37"/>
      <c r="D28" s="37">
        <f>SUM(C28:C28)</f>
        <v>0</v>
      </c>
      <c r="G28"/>
      <c r="H28"/>
      <c r="I28"/>
      <c r="J28"/>
      <c r="K28"/>
      <c r="L28"/>
    </row>
    <row r="29" spans="1:12">
      <c r="B29" s="16" t="s">
        <v>110</v>
      </c>
      <c r="C29" s="37">
        <f>C14*$H$33</f>
        <v>500.94239999999996</v>
      </c>
      <c r="D29" s="37">
        <f>SUM(C29:C29)</f>
        <v>500.94239999999996</v>
      </c>
      <c r="F29"/>
    </row>
    <row r="30" spans="1:12" ht="16.5" thickBot="1">
      <c r="B30" s="11"/>
      <c r="C30" s="37"/>
      <c r="D30" s="37">
        <f>SUM(C30:C30)</f>
        <v>0</v>
      </c>
      <c r="F30"/>
      <c r="G30" s="2" t="s">
        <v>35</v>
      </c>
    </row>
    <row r="31" spans="1:12" ht="16.5" thickBot="1">
      <c r="A31" s="66" t="s">
        <v>18</v>
      </c>
      <c r="B31" s="63"/>
      <c r="C31" s="53">
        <f>SUM(C20:C30)</f>
        <v>2203.9328</v>
      </c>
      <c r="D31" s="53">
        <f>SUM(D20:D30)</f>
        <v>2203.9328</v>
      </c>
      <c r="F31"/>
      <c r="G31" s="2" t="s">
        <v>36</v>
      </c>
      <c r="H31" s="2">
        <v>0.307</v>
      </c>
    </row>
    <row r="32" spans="1:12" ht="16.5" thickBot="1">
      <c r="F32"/>
      <c r="G32" s="2" t="s">
        <v>37</v>
      </c>
      <c r="H32" s="2">
        <v>0.40500000000000003</v>
      </c>
    </row>
    <row r="33" spans="1:14" ht="16.5" thickBot="1">
      <c r="A33" s="23" t="s">
        <v>22</v>
      </c>
      <c r="B33" s="24"/>
      <c r="C33" s="46"/>
      <c r="D33" s="47"/>
      <c r="F33"/>
      <c r="G33" s="2" t="s">
        <v>38</v>
      </c>
      <c r="H33" s="2">
        <v>2.1000000000000001E-2</v>
      </c>
    </row>
    <row r="34" spans="1:14">
      <c r="A34" s="10"/>
      <c r="B34" s="8"/>
      <c r="C34" s="48"/>
      <c r="D34" s="48"/>
      <c r="F34"/>
      <c r="G34" s="2" t="s">
        <v>39</v>
      </c>
      <c r="H34" s="2">
        <v>8.8999999999999996E-2</v>
      </c>
    </row>
    <row r="35" spans="1:14" ht="16.5" thickBot="1">
      <c r="A35" s="65"/>
      <c r="B35" s="8"/>
      <c r="C35" s="48"/>
      <c r="D35" s="48"/>
      <c r="F35"/>
    </row>
    <row r="36" spans="1:14" ht="16.5" thickBot="1">
      <c r="A36" s="25" t="s">
        <v>24</v>
      </c>
      <c r="B36" s="63"/>
      <c r="C36" s="53">
        <f>SUM(C35)</f>
        <v>0</v>
      </c>
      <c r="D36" s="64">
        <f t="shared" ref="D36" si="4">SUM(D35)</f>
        <v>0</v>
      </c>
      <c r="F36"/>
    </row>
    <row r="37" spans="1:14" ht="16.5" thickBot="1">
      <c r="A37" s="22" t="s">
        <v>23</v>
      </c>
      <c r="B37" s="20"/>
      <c r="C37" s="44"/>
      <c r="D37" s="45"/>
      <c r="G37" s="2" t="s">
        <v>71</v>
      </c>
      <c r="H37" s="2" t="s">
        <v>41</v>
      </c>
      <c r="I37" s="2" t="s">
        <v>40</v>
      </c>
      <c r="J37" s="2" t="s">
        <v>42</v>
      </c>
      <c r="K37" s="2" t="s">
        <v>69</v>
      </c>
      <c r="L37" s="2" t="s">
        <v>43</v>
      </c>
      <c r="M37" s="2" t="s">
        <v>78</v>
      </c>
      <c r="N37" s="2" t="s">
        <v>79</v>
      </c>
    </row>
    <row r="38" spans="1:14">
      <c r="A38" s="18" t="s">
        <v>112</v>
      </c>
      <c r="B38" s="10"/>
      <c r="C38" s="37"/>
      <c r="D38" s="37"/>
      <c r="F38" s="10" t="s">
        <v>70</v>
      </c>
      <c r="G38" s="10">
        <v>4</v>
      </c>
      <c r="H38" s="10">
        <v>2</v>
      </c>
      <c r="I38" s="10">
        <v>57</v>
      </c>
      <c r="J38" s="2">
        <v>150</v>
      </c>
      <c r="K38" s="2">
        <v>500</v>
      </c>
    </row>
    <row r="39" spans="1:14">
      <c r="B39" s="34" t="s">
        <v>85</v>
      </c>
      <c r="C39" s="37">
        <f>G38*H38*I38</f>
        <v>456</v>
      </c>
      <c r="D39" s="37">
        <f>SUM(C39:C39)</f>
        <v>456</v>
      </c>
      <c r="F39" s="2" t="s">
        <v>76</v>
      </c>
      <c r="G39" s="2">
        <v>1</v>
      </c>
      <c r="H39" s="2">
        <v>20</v>
      </c>
      <c r="I39" s="2">
        <v>49</v>
      </c>
      <c r="J39" s="2">
        <v>96</v>
      </c>
      <c r="L39" s="2">
        <v>52</v>
      </c>
    </row>
    <row r="40" spans="1:14">
      <c r="B40" s="17" t="s">
        <v>84</v>
      </c>
      <c r="C40" s="49">
        <f>G38*H38*J38</f>
        <v>1200</v>
      </c>
      <c r="D40" s="37">
        <f>SUM(C40:C40)</f>
        <v>1200</v>
      </c>
      <c r="F40" s="10" t="s">
        <v>77</v>
      </c>
      <c r="G40" s="10">
        <v>4</v>
      </c>
      <c r="H40" s="10">
        <v>8</v>
      </c>
      <c r="I40" s="10"/>
      <c r="M40" s="2">
        <v>200</v>
      </c>
      <c r="N40" s="2">
        <v>0.57999999999999996</v>
      </c>
    </row>
    <row r="41" spans="1:14">
      <c r="B41" s="17" t="s">
        <v>69</v>
      </c>
      <c r="C41" s="49">
        <f>G38*K38</f>
        <v>2000</v>
      </c>
      <c r="D41" s="37">
        <f>SUM(C41:C41)</f>
        <v>2000</v>
      </c>
      <c r="F41" s="2" t="s">
        <v>44</v>
      </c>
      <c r="G41" s="2">
        <v>4</v>
      </c>
      <c r="H41" s="2">
        <v>8</v>
      </c>
      <c r="I41" s="2">
        <v>49</v>
      </c>
      <c r="J41" s="2">
        <v>96</v>
      </c>
    </row>
    <row r="42" spans="1:14">
      <c r="B42" s="17"/>
      <c r="C42" s="49"/>
      <c r="D42" s="37"/>
      <c r="G42"/>
      <c r="H42"/>
      <c r="I42"/>
      <c r="J42"/>
      <c r="K42"/>
      <c r="L42"/>
    </row>
    <row r="43" spans="1:14">
      <c r="A43" s="10" t="s">
        <v>113</v>
      </c>
      <c r="B43" s="6" t="s">
        <v>50</v>
      </c>
      <c r="C43" s="62">
        <f>G41*H41*I41</f>
        <v>1568</v>
      </c>
      <c r="D43" s="37">
        <f>SUM(C43:C43)</f>
        <v>1568</v>
      </c>
      <c r="G43"/>
      <c r="H43"/>
      <c r="I43"/>
      <c r="J43"/>
      <c r="K43"/>
      <c r="L43"/>
    </row>
    <row r="44" spans="1:14">
      <c r="A44" s="10"/>
      <c r="B44" s="6" t="s">
        <v>68</v>
      </c>
      <c r="C44" s="62">
        <f>G41*H41*J41</f>
        <v>3072</v>
      </c>
      <c r="D44" s="37">
        <f>SUM(C44:C44)</f>
        <v>3072</v>
      </c>
      <c r="F44"/>
    </row>
    <row r="45" spans="1:14" ht="16.5" thickBot="1">
      <c r="B45" s="74" t="s">
        <v>67</v>
      </c>
      <c r="C45" s="2">
        <f>H40*M40*N40</f>
        <v>927.99999999999989</v>
      </c>
      <c r="D45" s="37">
        <f>SUM(C45:C45)</f>
        <v>927.99999999999989</v>
      </c>
      <c r="F45"/>
    </row>
    <row r="46" spans="1:14" ht="16.5" thickBot="1">
      <c r="A46" s="14" t="s">
        <v>19</v>
      </c>
      <c r="B46" s="13"/>
      <c r="C46" s="42">
        <f>SUM(C39:C45)</f>
        <v>9224</v>
      </c>
      <c r="D46" s="42">
        <f>SUM(D39:D45)</f>
        <v>9224</v>
      </c>
      <c r="F46" s="2" t="s">
        <v>115</v>
      </c>
      <c r="G46" s="2" t="s">
        <v>74</v>
      </c>
      <c r="H46" s="2" t="s">
        <v>75</v>
      </c>
      <c r="M46"/>
    </row>
    <row r="47" spans="1:14" ht="16.5" thickBot="1">
      <c r="A47" s="22" t="s">
        <v>27</v>
      </c>
      <c r="B47" s="20"/>
      <c r="C47" s="44"/>
      <c r="D47" s="45"/>
      <c r="F47" s="2" t="s">
        <v>62</v>
      </c>
      <c r="G47" s="2">
        <v>5</v>
      </c>
      <c r="H47" s="2">
        <v>1000</v>
      </c>
      <c r="I47" s="2">
        <f>G47*H47</f>
        <v>5000</v>
      </c>
      <c r="M47"/>
    </row>
    <row r="48" spans="1:14">
      <c r="A48" s="10" t="s">
        <v>66</v>
      </c>
      <c r="B48" t="s">
        <v>114</v>
      </c>
      <c r="C48" s="58">
        <v>15000</v>
      </c>
      <c r="D48" s="58"/>
      <c r="F48" s="2" t="s">
        <v>63</v>
      </c>
      <c r="G48">
        <v>5</v>
      </c>
      <c r="H48">
        <v>1000</v>
      </c>
      <c r="I48">
        <f>G48*H48</f>
        <v>5000</v>
      </c>
    </row>
    <row r="49" spans="1:15" ht="16.5" thickBot="1">
      <c r="F49" s="2" t="s">
        <v>64</v>
      </c>
      <c r="G49">
        <v>5</v>
      </c>
      <c r="H49">
        <v>1000</v>
      </c>
      <c r="I49">
        <f>G49*H49</f>
        <v>5000</v>
      </c>
      <c r="J49"/>
      <c r="K49"/>
      <c r="L49"/>
    </row>
    <row r="50" spans="1:15" ht="16.5" thickBot="1">
      <c r="A50" s="14" t="s">
        <v>26</v>
      </c>
      <c r="B50" s="13"/>
      <c r="C50" s="42">
        <f>SUM(C48:C49)</f>
        <v>15000</v>
      </c>
      <c r="D50" s="43">
        <f>SUM(C50:C50)</f>
        <v>15000</v>
      </c>
      <c r="G50"/>
      <c r="H50"/>
      <c r="I50"/>
      <c r="J50"/>
      <c r="K50"/>
      <c r="L50"/>
    </row>
    <row r="51" spans="1:15">
      <c r="C51" s="60"/>
      <c r="L51"/>
    </row>
    <row r="52" spans="1:15">
      <c r="A52" s="19" t="s">
        <v>45</v>
      </c>
      <c r="B52" s="35"/>
      <c r="C52" s="50"/>
      <c r="D52" s="50"/>
      <c r="F52"/>
      <c r="G52"/>
      <c r="H52"/>
      <c r="I52"/>
    </row>
    <row r="53" spans="1:15">
      <c r="A53" s="36"/>
      <c r="C53" s="49"/>
      <c r="D53" s="49"/>
      <c r="F53" t="s">
        <v>60</v>
      </c>
      <c r="G53" t="s">
        <v>52</v>
      </c>
      <c r="H53" t="s">
        <v>61</v>
      </c>
      <c r="I53" t="s">
        <v>51</v>
      </c>
      <c r="J53"/>
      <c r="K53"/>
      <c r="M53"/>
    </row>
    <row r="54" spans="1:15">
      <c r="A54" s="6" t="s">
        <v>123</v>
      </c>
      <c r="B54" s="6" t="s">
        <v>110</v>
      </c>
      <c r="C54" s="40">
        <f>(G54+H54)*K55</f>
        <v>9876</v>
      </c>
      <c r="D54" s="51">
        <f>SUM(C54:C54)</f>
        <v>9876</v>
      </c>
      <c r="F54" t="s">
        <v>116</v>
      </c>
      <c r="G54">
        <v>4938</v>
      </c>
      <c r="H54">
        <v>4938</v>
      </c>
      <c r="I54">
        <f>G54+H54</f>
        <v>9876</v>
      </c>
      <c r="J54"/>
      <c r="K54" t="s">
        <v>1</v>
      </c>
      <c r="M54"/>
    </row>
    <row r="55" spans="1:15" ht="16.5" thickBot="1">
      <c r="A55" s="6" t="s">
        <v>124</v>
      </c>
      <c r="B55" s="6" t="s">
        <v>110</v>
      </c>
      <c r="C55" s="58">
        <f>(G55+H55)*K55</f>
        <v>1902</v>
      </c>
      <c r="D55" s="58">
        <f>C55</f>
        <v>1902</v>
      </c>
      <c r="F55" t="s">
        <v>65</v>
      </c>
      <c r="G55">
        <v>951</v>
      </c>
      <c r="H55">
        <v>951</v>
      </c>
      <c r="I55">
        <f>G55+H55</f>
        <v>1902</v>
      </c>
      <c r="J55"/>
      <c r="K55">
        <v>1</v>
      </c>
      <c r="M55"/>
    </row>
    <row r="56" spans="1:15" ht="16.5" thickBot="1">
      <c r="A56" s="14" t="s">
        <v>25</v>
      </c>
      <c r="B56" s="12"/>
      <c r="C56" s="42">
        <f>SUM(C54:C55)</f>
        <v>11778</v>
      </c>
      <c r="D56" s="42">
        <f>SUM(D54:D55)</f>
        <v>11778</v>
      </c>
      <c r="J56"/>
      <c r="K56"/>
    </row>
    <row r="57" spans="1:15">
      <c r="A57" s="59" t="s">
        <v>88</v>
      </c>
      <c r="B57" s="2" t="s">
        <v>82</v>
      </c>
      <c r="C57" s="58">
        <f>18*250</f>
        <v>4500</v>
      </c>
      <c r="D57" s="60">
        <f>SUM(C57:C57)</f>
        <v>4500</v>
      </c>
    </row>
    <row r="58" spans="1:15">
      <c r="B58" s="2" t="s">
        <v>83</v>
      </c>
      <c r="C58" s="58">
        <f>18*250</f>
        <v>4500</v>
      </c>
      <c r="D58" s="60">
        <f>SUM(C58:C58)</f>
        <v>4500</v>
      </c>
    </row>
    <row r="59" spans="1:15">
      <c r="A59" s="2" t="s">
        <v>121</v>
      </c>
      <c r="B59" s="2" t="s">
        <v>122</v>
      </c>
      <c r="C59" s="58">
        <v>6000</v>
      </c>
      <c r="D59" s="60">
        <v>6000</v>
      </c>
    </row>
    <row r="60" spans="1:15" ht="16.5" thickBot="1">
      <c r="A60" s="2" t="s">
        <v>125</v>
      </c>
      <c r="B60" s="2" t="s">
        <v>126</v>
      </c>
      <c r="C60" s="58">
        <v>0</v>
      </c>
      <c r="D60" s="58">
        <v>15000</v>
      </c>
      <c r="F60"/>
      <c r="G60"/>
      <c r="H60"/>
      <c r="I60"/>
      <c r="J60"/>
      <c r="K60"/>
      <c r="L60"/>
    </row>
    <row r="61" spans="1:15" ht="16.5" thickBot="1">
      <c r="A61" s="14" t="s">
        <v>48</v>
      </c>
      <c r="B61" s="13"/>
      <c r="C61" s="42">
        <f>SUM(C57:C60)</f>
        <v>15000</v>
      </c>
      <c r="D61" s="42">
        <f>SUM(D57:D60)</f>
        <v>30000</v>
      </c>
      <c r="F61">
        <f>4500/15</f>
        <v>300</v>
      </c>
      <c r="G61"/>
      <c r="H61"/>
      <c r="I61"/>
      <c r="J61"/>
      <c r="K61"/>
      <c r="L61"/>
      <c r="O61" s="2" t="s">
        <v>81</v>
      </c>
    </row>
    <row r="62" spans="1:15">
      <c r="F62"/>
      <c r="G62"/>
      <c r="H62"/>
      <c r="I62"/>
      <c r="J62"/>
      <c r="K62"/>
      <c r="L62"/>
    </row>
    <row r="63" spans="1:15">
      <c r="A63" s="1" t="s">
        <v>7</v>
      </c>
      <c r="B63"/>
      <c r="C63" s="52">
        <f>C61+C56+C50+C46+C36+C31+C16</f>
        <v>82607.532800000001</v>
      </c>
      <c r="D63" s="52">
        <f>SUM(C63:C63)</f>
        <v>82607.532800000001</v>
      </c>
      <c r="F63"/>
      <c r="G63"/>
      <c r="H63"/>
      <c r="I63"/>
      <c r="J63"/>
      <c r="K63"/>
      <c r="L63"/>
    </row>
    <row r="64" spans="1:15">
      <c r="A64" s="1" t="s">
        <v>49</v>
      </c>
      <c r="B64"/>
      <c r="C64" s="52">
        <f>C63-C56-C50</f>
        <v>55829.532800000001</v>
      </c>
      <c r="D64" s="52">
        <f>SUM(C64:C64)</f>
        <v>55829.532800000001</v>
      </c>
      <c r="F64"/>
      <c r="G64"/>
      <c r="H64"/>
      <c r="I64"/>
      <c r="J64"/>
      <c r="K64"/>
      <c r="L64"/>
    </row>
    <row r="65" spans="1:18" ht="16.5" thickBot="1">
      <c r="A65" s="1" t="s">
        <v>8</v>
      </c>
      <c r="B65" t="s">
        <v>80</v>
      </c>
      <c r="C65" s="52">
        <f>H4*C64</f>
        <v>14515.678528</v>
      </c>
      <c r="D65" s="52">
        <f>SUM(C65:C65)</f>
        <v>14515.678528</v>
      </c>
      <c r="F65"/>
      <c r="G65"/>
      <c r="H65"/>
      <c r="I65"/>
      <c r="J65"/>
      <c r="K65"/>
      <c r="L65"/>
    </row>
    <row r="66" spans="1:18" ht="16.5" thickBot="1">
      <c r="A66" s="27" t="s">
        <v>9</v>
      </c>
      <c r="B66" s="28"/>
      <c r="C66" s="53">
        <f>C65+C63</f>
        <v>97123.211328000005</v>
      </c>
      <c r="D66" s="53">
        <f>SUM(C66:C66)</f>
        <v>97123.211328000005</v>
      </c>
      <c r="F66"/>
      <c r="G66"/>
      <c r="H66"/>
      <c r="I66"/>
      <c r="J66"/>
      <c r="K66"/>
      <c r="L66"/>
      <c r="N66"/>
      <c r="O66"/>
    </row>
    <row r="67" spans="1:18">
      <c r="F67"/>
      <c r="G67"/>
      <c r="H67"/>
      <c r="I67"/>
      <c r="J67"/>
      <c r="K67"/>
      <c r="L67"/>
      <c r="N67"/>
      <c r="O67"/>
      <c r="P67" s="10"/>
      <c r="Q67" s="10"/>
      <c r="R67" s="10"/>
    </row>
    <row r="68" spans="1:18">
      <c r="F68"/>
      <c r="G68"/>
      <c r="H68"/>
      <c r="I68"/>
      <c r="J68"/>
      <c r="K68"/>
      <c r="L68"/>
      <c r="P68" s="10"/>
      <c r="Q68" s="10"/>
      <c r="R68" s="10"/>
    </row>
    <row r="69" spans="1:18">
      <c r="C69"/>
      <c r="D69"/>
      <c r="F69"/>
      <c r="G69"/>
      <c r="H69"/>
      <c r="I69"/>
      <c r="J69"/>
      <c r="K69"/>
      <c r="L69"/>
      <c r="P69" s="10"/>
      <c r="Q69" s="10"/>
      <c r="R69" s="10"/>
    </row>
    <row r="70" spans="1:18">
      <c r="C70"/>
      <c r="D70"/>
      <c r="F70"/>
      <c r="G70"/>
      <c r="H70"/>
      <c r="I70"/>
      <c r="J70"/>
      <c r="K70"/>
      <c r="L70"/>
      <c r="M70"/>
      <c r="P70" s="10"/>
      <c r="Q70" s="10"/>
      <c r="R70" s="10"/>
    </row>
    <row r="71" spans="1:18">
      <c r="C71"/>
      <c r="D71"/>
      <c r="F71"/>
      <c r="G71"/>
      <c r="H71"/>
      <c r="I71"/>
      <c r="J71"/>
      <c r="K71"/>
      <c r="L71"/>
      <c r="M71"/>
      <c r="P71" s="10"/>
      <c r="Q71" s="10"/>
      <c r="R71" s="10"/>
    </row>
    <row r="72" spans="1:18">
      <c r="F72"/>
      <c r="G72"/>
      <c r="H72"/>
      <c r="I72"/>
      <c r="J72"/>
      <c r="K72"/>
      <c r="L72"/>
      <c r="M72"/>
      <c r="O72"/>
    </row>
    <row r="73" spans="1:18">
      <c r="D73" s="57"/>
      <c r="F73"/>
      <c r="G73"/>
      <c r="H73"/>
      <c r="I73"/>
      <c r="J73"/>
      <c r="K73"/>
      <c r="L73"/>
      <c r="M73"/>
      <c r="N73"/>
      <c r="O73"/>
    </row>
    <row r="74" spans="1:18">
      <c r="F74"/>
      <c r="G74"/>
      <c r="H74"/>
      <c r="I74"/>
      <c r="J74"/>
      <c r="K74"/>
      <c r="L74"/>
      <c r="M74"/>
      <c r="N74"/>
      <c r="O74"/>
    </row>
    <row r="75" spans="1:18">
      <c r="F75"/>
      <c r="G75"/>
      <c r="H75"/>
      <c r="I75"/>
      <c r="J75"/>
      <c r="K75"/>
      <c r="L75"/>
      <c r="M75"/>
      <c r="N75"/>
      <c r="O75"/>
    </row>
    <row r="76" spans="1:18">
      <c r="F76"/>
      <c r="G76"/>
      <c r="H76"/>
      <c r="I76"/>
      <c r="J76"/>
      <c r="K76"/>
      <c r="L76"/>
      <c r="M76"/>
    </row>
    <row r="77" spans="1:18">
      <c r="F77"/>
      <c r="G77"/>
      <c r="H77"/>
      <c r="I77"/>
      <c r="J77"/>
      <c r="K77"/>
      <c r="L77"/>
      <c r="M77"/>
    </row>
    <row r="78" spans="1:18">
      <c r="F78"/>
      <c r="G78"/>
      <c r="H78"/>
      <c r="I78"/>
      <c r="J78"/>
      <c r="K78"/>
      <c r="L78"/>
      <c r="M78"/>
    </row>
    <row r="79" spans="1:18">
      <c r="C79" s="29"/>
      <c r="F79"/>
      <c r="G79"/>
      <c r="H79"/>
      <c r="I79"/>
      <c r="J79"/>
      <c r="K79"/>
      <c r="L79"/>
      <c r="M79"/>
    </row>
    <row r="80" spans="1:18">
      <c r="F80"/>
      <c r="G80"/>
      <c r="H80"/>
      <c r="I80"/>
      <c r="J80"/>
      <c r="K80"/>
      <c r="L80"/>
      <c r="M80"/>
    </row>
    <row r="81" spans="1:18">
      <c r="F81"/>
      <c r="G81"/>
      <c r="H81"/>
      <c r="I81"/>
      <c r="J81"/>
      <c r="K81"/>
      <c r="L81"/>
      <c r="M81"/>
    </row>
    <row r="82" spans="1:18">
      <c r="B82"/>
      <c r="C82"/>
      <c r="D82"/>
      <c r="F82"/>
      <c r="G82"/>
      <c r="H82"/>
      <c r="I82"/>
      <c r="J82"/>
      <c r="K82"/>
      <c r="L82"/>
      <c r="M82"/>
    </row>
    <row r="83" spans="1:18">
      <c r="B83"/>
      <c r="C83"/>
      <c r="D83"/>
      <c r="F83"/>
      <c r="G83"/>
      <c r="H83"/>
      <c r="I83"/>
      <c r="J83"/>
      <c r="K83"/>
      <c r="L83"/>
      <c r="M83"/>
    </row>
    <row r="84" spans="1:18">
      <c r="B84"/>
      <c r="C84"/>
      <c r="D84"/>
      <c r="F84"/>
      <c r="G84"/>
      <c r="H84"/>
      <c r="I84"/>
      <c r="J84"/>
      <c r="K84"/>
      <c r="L84"/>
      <c r="M84"/>
    </row>
    <row r="85" spans="1:18">
      <c r="A85"/>
      <c r="B85"/>
      <c r="C85"/>
      <c r="D85"/>
      <c r="F85"/>
      <c r="G85"/>
      <c r="H85"/>
      <c r="I85"/>
      <c r="J85"/>
      <c r="K85"/>
      <c r="L85"/>
      <c r="M85"/>
    </row>
    <row r="86" spans="1:18">
      <c r="A86"/>
      <c r="B86"/>
      <c r="C86"/>
      <c r="D86"/>
      <c r="F86"/>
      <c r="G86"/>
      <c r="H86"/>
      <c r="I86"/>
      <c r="J86"/>
      <c r="K86"/>
      <c r="L86"/>
      <c r="M86"/>
    </row>
    <row r="87" spans="1:18">
      <c r="A87"/>
      <c r="B87"/>
      <c r="C87"/>
      <c r="D87"/>
      <c r="F87"/>
      <c r="G87"/>
      <c r="H87"/>
      <c r="I87"/>
      <c r="J87"/>
      <c r="K87"/>
      <c r="L87"/>
      <c r="M87"/>
    </row>
    <row r="88" spans="1:18">
      <c r="A88"/>
      <c r="B88"/>
      <c r="C88"/>
      <c r="D88"/>
      <c r="F88"/>
      <c r="G88"/>
      <c r="H88"/>
      <c r="I88"/>
      <c r="J88"/>
      <c r="K88"/>
      <c r="L88"/>
      <c r="M88"/>
      <c r="N88"/>
      <c r="O88"/>
    </row>
    <row r="89" spans="1:18" s="10" customFormat="1">
      <c r="A89"/>
      <c r="B89"/>
      <c r="C89"/>
      <c r="D89"/>
      <c r="F89"/>
      <c r="G89"/>
      <c r="H89"/>
      <c r="I89"/>
      <c r="J89"/>
      <c r="K89"/>
      <c r="L89"/>
      <c r="M89"/>
      <c r="N89"/>
      <c r="O89"/>
      <c r="P89" s="2"/>
      <c r="Q89" s="2"/>
      <c r="R89" s="2"/>
    </row>
    <row r="90" spans="1:18" s="10" customFormat="1">
      <c r="A90"/>
      <c r="B90"/>
      <c r="C90"/>
      <c r="D90"/>
      <c r="F90"/>
      <c r="G90"/>
      <c r="H90"/>
      <c r="I90"/>
      <c r="J90"/>
      <c r="K90"/>
      <c r="L90"/>
      <c r="M90"/>
      <c r="N90"/>
      <c r="O90"/>
      <c r="P90" s="2"/>
      <c r="Q90" s="2"/>
      <c r="R90" s="2"/>
    </row>
    <row r="91" spans="1:18" s="10" customFormat="1">
      <c r="A91"/>
      <c r="B91"/>
      <c r="C91"/>
      <c r="D91"/>
      <c r="F91"/>
      <c r="G91"/>
      <c r="H91"/>
      <c r="I91"/>
      <c r="J91"/>
      <c r="K91"/>
      <c r="L91"/>
      <c r="M91"/>
      <c r="N91"/>
      <c r="O91"/>
      <c r="P91" s="2"/>
      <c r="Q91" s="2"/>
      <c r="R91" s="2"/>
    </row>
    <row r="92" spans="1:18" s="10" customFormat="1">
      <c r="A92"/>
      <c r="B92"/>
      <c r="C92"/>
      <c r="D92"/>
      <c r="F92"/>
      <c r="G92"/>
      <c r="H92"/>
      <c r="I92"/>
      <c r="J92"/>
      <c r="K92"/>
      <c r="L92"/>
      <c r="M92"/>
      <c r="N92"/>
      <c r="O92"/>
      <c r="P92" s="2"/>
      <c r="Q92" s="2"/>
      <c r="R92" s="2"/>
    </row>
    <row r="93" spans="1:18" s="10" customFormat="1">
      <c r="A93"/>
      <c r="B93"/>
      <c r="C93"/>
      <c r="D93"/>
      <c r="F93"/>
      <c r="G93"/>
      <c r="H93"/>
      <c r="I93"/>
      <c r="J93"/>
      <c r="K93"/>
      <c r="L93"/>
      <c r="M93"/>
      <c r="N93"/>
      <c r="O93"/>
      <c r="P93" s="2"/>
      <c r="Q93" s="2"/>
      <c r="R93" s="2"/>
    </row>
    <row r="94" spans="1:18" ht="16.5" thickBot="1">
      <c r="A94"/>
      <c r="B94"/>
      <c r="C94"/>
      <c r="D94"/>
      <c r="F94"/>
      <c r="G94" s="54">
        <f t="shared" ref="E94:L184" si="5">SUM(G88:G93)</f>
        <v>0</v>
      </c>
      <c r="H94" s="55">
        <f t="shared" si="5"/>
        <v>0</v>
      </c>
      <c r="I94" s="54">
        <f t="shared" si="5"/>
        <v>0</v>
      </c>
      <c r="J94"/>
      <c r="K94"/>
      <c r="L94"/>
      <c r="M94"/>
      <c r="N94"/>
      <c r="O94"/>
    </row>
    <row r="95" spans="1:18" ht="16.5" thickBot="1">
      <c r="A95"/>
      <c r="B95"/>
      <c r="C95"/>
      <c r="D95"/>
      <c r="F95"/>
      <c r="J95" s="54">
        <f t="shared" si="5"/>
        <v>0</v>
      </c>
      <c r="K95" s="55">
        <f t="shared" si="5"/>
        <v>0</v>
      </c>
      <c r="L95"/>
      <c r="M95"/>
      <c r="N95"/>
      <c r="O95"/>
    </row>
    <row r="96" spans="1:18" ht="16.5" thickBot="1">
      <c r="A96"/>
      <c r="B96"/>
      <c r="C96"/>
      <c r="D96"/>
      <c r="F96" s="54">
        <f t="shared" si="5"/>
        <v>0</v>
      </c>
      <c r="L96"/>
      <c r="M96"/>
      <c r="N96"/>
      <c r="O96"/>
    </row>
    <row r="97" spans="1:17">
      <c r="A97"/>
      <c r="B97"/>
      <c r="C97"/>
      <c r="D97"/>
      <c r="L97"/>
      <c r="M97"/>
      <c r="N97"/>
      <c r="O97"/>
    </row>
    <row r="98" spans="1:17">
      <c r="A98"/>
      <c r="B98"/>
      <c r="C98"/>
      <c r="D98"/>
      <c r="L98"/>
      <c r="M98"/>
      <c r="N98"/>
      <c r="O98"/>
    </row>
    <row r="99" spans="1:17">
      <c r="A99"/>
      <c r="B99"/>
      <c r="C99"/>
      <c r="D99"/>
      <c r="L99"/>
      <c r="M99"/>
      <c r="N99"/>
      <c r="O99"/>
    </row>
    <row r="100" spans="1:17">
      <c r="A100"/>
      <c r="B100"/>
      <c r="C100"/>
      <c r="D100"/>
      <c r="L100"/>
      <c r="M100"/>
      <c r="N100"/>
      <c r="O100"/>
      <c r="P100"/>
      <c r="Q100"/>
    </row>
    <row r="101" spans="1:17">
      <c r="A101"/>
      <c r="B101"/>
      <c r="C101"/>
      <c r="D101"/>
      <c r="L101"/>
      <c r="M101"/>
      <c r="O101"/>
      <c r="P101"/>
      <c r="Q101"/>
    </row>
    <row r="102" spans="1:17">
      <c r="A102"/>
      <c r="B102"/>
      <c r="C102"/>
      <c r="D102"/>
      <c r="L102"/>
      <c r="M102"/>
      <c r="O102"/>
      <c r="P102"/>
      <c r="Q102"/>
    </row>
    <row r="103" spans="1:17" ht="16.5" thickBot="1">
      <c r="A103"/>
      <c r="B103"/>
      <c r="C103"/>
      <c r="D103"/>
      <c r="L103" s="56">
        <f t="shared" si="5"/>
        <v>0</v>
      </c>
      <c r="M103"/>
      <c r="O103"/>
      <c r="P103"/>
      <c r="Q103"/>
    </row>
    <row r="104" spans="1:17">
      <c r="A104"/>
      <c r="B104"/>
      <c r="C104"/>
      <c r="D104"/>
      <c r="M104"/>
      <c r="O104"/>
      <c r="P104"/>
      <c r="Q104"/>
    </row>
    <row r="105" spans="1:17">
      <c r="A105"/>
      <c r="G105"/>
      <c r="H105"/>
      <c r="I105"/>
      <c r="M105"/>
      <c r="N105"/>
      <c r="O105"/>
      <c r="P105"/>
      <c r="Q105"/>
    </row>
    <row r="106" spans="1:17">
      <c r="A106"/>
      <c r="G106"/>
      <c r="H106"/>
      <c r="I106"/>
      <c r="J106"/>
      <c r="M106"/>
      <c r="N106"/>
      <c r="O106"/>
      <c r="P106"/>
      <c r="Q106"/>
    </row>
    <row r="107" spans="1:17">
      <c r="A107"/>
      <c r="F107"/>
      <c r="G107"/>
      <c r="H107"/>
      <c r="I107"/>
      <c r="J107"/>
      <c r="M107"/>
      <c r="N107"/>
      <c r="O107"/>
      <c r="P107"/>
      <c r="Q107"/>
    </row>
    <row r="108" spans="1:17">
      <c r="F108"/>
      <c r="J108"/>
      <c r="M108"/>
      <c r="N108"/>
      <c r="O108"/>
      <c r="P108"/>
      <c r="Q108"/>
    </row>
    <row r="109" spans="1:17">
      <c r="F109"/>
      <c r="M109"/>
      <c r="N109"/>
      <c r="O109"/>
      <c r="P109"/>
      <c r="Q109"/>
    </row>
    <row r="110" spans="1:17">
      <c r="M110"/>
      <c r="N110"/>
      <c r="O110"/>
      <c r="P110"/>
      <c r="Q110"/>
    </row>
    <row r="111" spans="1:17">
      <c r="M111"/>
      <c r="N111"/>
      <c r="O111"/>
      <c r="P111"/>
      <c r="Q111"/>
    </row>
    <row r="112" spans="1:17">
      <c r="M112"/>
      <c r="N112"/>
      <c r="O112"/>
      <c r="P112"/>
      <c r="Q112"/>
    </row>
    <row r="113" spans="13:17">
      <c r="M113"/>
      <c r="N113"/>
      <c r="O113"/>
      <c r="P113"/>
      <c r="Q113"/>
    </row>
    <row r="114" spans="13:17">
      <c r="M114"/>
      <c r="N114"/>
      <c r="O114"/>
      <c r="P114"/>
      <c r="Q114"/>
    </row>
    <row r="115" spans="13:17">
      <c r="M115"/>
      <c r="N115"/>
      <c r="O115"/>
      <c r="P115"/>
      <c r="Q115"/>
    </row>
    <row r="116" spans="13:17">
      <c r="M116"/>
      <c r="N116"/>
      <c r="O116"/>
      <c r="P116"/>
      <c r="Q116"/>
    </row>
    <row r="117" spans="13:17">
      <c r="M117"/>
      <c r="N117"/>
      <c r="O117"/>
      <c r="P117"/>
      <c r="Q117"/>
    </row>
    <row r="118" spans="13:17">
      <c r="M118"/>
      <c r="N118"/>
      <c r="O118"/>
      <c r="P118"/>
      <c r="Q118"/>
    </row>
    <row r="119" spans="13:17">
      <c r="M119"/>
      <c r="N119"/>
      <c r="O119"/>
      <c r="P119"/>
      <c r="Q119"/>
    </row>
    <row r="120" spans="13:17">
      <c r="M120"/>
      <c r="N120"/>
      <c r="O120"/>
      <c r="P120"/>
      <c r="Q120"/>
    </row>
    <row r="121" spans="13:17">
      <c r="M121"/>
      <c r="N121"/>
      <c r="O121"/>
      <c r="P121"/>
      <c r="Q121"/>
    </row>
    <row r="122" spans="13:17">
      <c r="M122"/>
      <c r="N122"/>
      <c r="O122"/>
      <c r="P122"/>
      <c r="Q122"/>
    </row>
    <row r="123" spans="13:17">
      <c r="M123"/>
      <c r="N123"/>
      <c r="O123"/>
      <c r="P123"/>
      <c r="Q123"/>
    </row>
    <row r="124" spans="13:17">
      <c r="M124"/>
      <c r="N124"/>
      <c r="O124"/>
      <c r="P124"/>
      <c r="Q124"/>
    </row>
    <row r="125" spans="13:17">
      <c r="M125"/>
      <c r="N125"/>
      <c r="O125"/>
      <c r="P125"/>
      <c r="Q125"/>
    </row>
    <row r="126" spans="13:17">
      <c r="M126"/>
      <c r="N126"/>
      <c r="O126"/>
      <c r="P126"/>
      <c r="Q126"/>
    </row>
    <row r="127" spans="13:17">
      <c r="M127"/>
      <c r="N127"/>
      <c r="O127"/>
      <c r="P127"/>
      <c r="Q127"/>
    </row>
    <row r="128" spans="13:17">
      <c r="M128"/>
      <c r="N128"/>
      <c r="O128"/>
      <c r="P128"/>
      <c r="Q128"/>
    </row>
    <row r="129" spans="5:17">
      <c r="M129"/>
      <c r="N129"/>
      <c r="O129"/>
      <c r="P129"/>
      <c r="Q129"/>
    </row>
    <row r="130" spans="5:17">
      <c r="M130"/>
      <c r="N130"/>
      <c r="O130"/>
      <c r="P130"/>
      <c r="Q130"/>
    </row>
    <row r="131" spans="5:17">
      <c r="M131"/>
      <c r="N131"/>
      <c r="O131"/>
      <c r="P131"/>
      <c r="Q131"/>
    </row>
    <row r="132" spans="5:17">
      <c r="E132" s="52"/>
      <c r="N132"/>
      <c r="O132"/>
      <c r="P132"/>
      <c r="Q132"/>
    </row>
    <row r="133" spans="5:17">
      <c r="E133" s="52"/>
      <c r="N133"/>
      <c r="O133"/>
      <c r="P133"/>
      <c r="Q133"/>
    </row>
    <row r="134" spans="5:17">
      <c r="N134"/>
      <c r="O134"/>
      <c r="P134"/>
      <c r="Q134"/>
    </row>
    <row r="135" spans="5:17">
      <c r="N135"/>
      <c r="O135"/>
      <c r="P135"/>
      <c r="Q135"/>
    </row>
    <row r="136" spans="5:17">
      <c r="N136"/>
      <c r="O136"/>
      <c r="P136"/>
      <c r="Q136"/>
    </row>
    <row r="137" spans="5:17">
      <c r="N137"/>
      <c r="O137"/>
      <c r="P137"/>
      <c r="Q137"/>
    </row>
    <row r="138" spans="5:17">
      <c r="N138"/>
      <c r="O138"/>
      <c r="P138"/>
      <c r="Q138"/>
    </row>
    <row r="139" spans="5:17">
      <c r="N139"/>
      <c r="O139"/>
      <c r="P139"/>
      <c r="Q139"/>
    </row>
    <row r="140" spans="5:17">
      <c r="N140"/>
      <c r="O140"/>
      <c r="P140"/>
      <c r="Q140"/>
    </row>
    <row r="141" spans="5:17">
      <c r="N141"/>
      <c r="O141"/>
      <c r="P141"/>
      <c r="Q141"/>
    </row>
    <row r="142" spans="5:17">
      <c r="N142"/>
      <c r="O142"/>
      <c r="P142"/>
      <c r="Q142"/>
    </row>
    <row r="143" spans="5:17">
      <c r="N143"/>
      <c r="O143"/>
      <c r="P143"/>
      <c r="Q143"/>
    </row>
    <row r="144" spans="5:17">
      <c r="N144"/>
      <c r="O144"/>
      <c r="P144"/>
      <c r="Q144"/>
    </row>
    <row r="145" spans="14:17">
      <c r="N145"/>
      <c r="O145"/>
      <c r="P145"/>
      <c r="Q145"/>
    </row>
    <row r="146" spans="14:17">
      <c r="N146"/>
      <c r="O146"/>
      <c r="P146"/>
      <c r="Q146"/>
    </row>
    <row r="147" spans="14:17">
      <c r="N147"/>
      <c r="O147"/>
      <c r="P147"/>
      <c r="Q147"/>
    </row>
    <row r="148" spans="14:17">
      <c r="N148"/>
      <c r="O148"/>
      <c r="P148"/>
      <c r="Q148"/>
    </row>
    <row r="149" spans="14:17">
      <c r="N149"/>
      <c r="O149"/>
      <c r="P149"/>
      <c r="Q149"/>
    </row>
    <row r="150" spans="14:17">
      <c r="P150"/>
      <c r="Q150"/>
    </row>
    <row r="151" spans="14:17">
      <c r="P151"/>
      <c r="Q151"/>
    </row>
    <row r="152" spans="14:17">
      <c r="P152"/>
      <c r="Q152"/>
    </row>
    <row r="153" spans="14:17">
      <c r="P153"/>
      <c r="Q153"/>
    </row>
    <row r="154" spans="14:17">
      <c r="P154"/>
      <c r="Q154"/>
    </row>
    <row r="155" spans="14:17">
      <c r="P155"/>
      <c r="Q155"/>
    </row>
    <row r="156" spans="14:17">
      <c r="P156"/>
      <c r="Q156"/>
    </row>
    <row r="157" spans="14:17">
      <c r="P157"/>
      <c r="Q157"/>
    </row>
    <row r="158" spans="14:17">
      <c r="P158"/>
      <c r="Q158"/>
    </row>
    <row r="159" spans="14:17">
      <c r="P159"/>
      <c r="Q159"/>
    </row>
    <row r="160" spans="14:17">
      <c r="P160"/>
      <c r="Q160"/>
    </row>
    <row r="161" spans="5:17">
      <c r="E161"/>
      <c r="P161"/>
      <c r="Q161"/>
    </row>
    <row r="162" spans="5:17">
      <c r="E162"/>
    </row>
    <row r="163" spans="5:17">
      <c r="E163"/>
    </row>
    <row r="164" spans="5:17">
      <c r="E164"/>
    </row>
    <row r="165" spans="5:17">
      <c r="E165"/>
    </row>
    <row r="166" spans="5:17">
      <c r="E166"/>
    </row>
    <row r="167" spans="5:17">
      <c r="E167"/>
    </row>
    <row r="168" spans="5:17">
      <c r="E168"/>
    </row>
    <row r="169" spans="5:17">
      <c r="E169"/>
    </row>
    <row r="170" spans="5:17">
      <c r="E170"/>
    </row>
    <row r="171" spans="5:17">
      <c r="E171"/>
    </row>
    <row r="172" spans="5:17">
      <c r="E172"/>
    </row>
    <row r="173" spans="5:17">
      <c r="E173"/>
    </row>
    <row r="174" spans="5:17">
      <c r="E174"/>
    </row>
    <row r="175" spans="5:17">
      <c r="E175"/>
    </row>
    <row r="176" spans="5:17">
      <c r="E176"/>
    </row>
    <row r="177" spans="5:5">
      <c r="E177"/>
    </row>
    <row r="178" spans="5:5">
      <c r="E178"/>
    </row>
    <row r="179" spans="5:5">
      <c r="E179"/>
    </row>
    <row r="180" spans="5:5">
      <c r="E180"/>
    </row>
    <row r="181" spans="5:5">
      <c r="E181"/>
    </row>
    <row r="182" spans="5:5">
      <c r="E182"/>
    </row>
    <row r="183" spans="5:5">
      <c r="E183"/>
    </row>
    <row r="184" spans="5:5" ht="16.5" thickBot="1">
      <c r="E184" s="55">
        <f t="shared" si="5"/>
        <v>0</v>
      </c>
    </row>
    <row r="195" spans="5:5">
      <c r="E195"/>
    </row>
    <row r="196" spans="5:5">
      <c r="E196"/>
    </row>
    <row r="197" spans="5:5">
      <c r="E197"/>
    </row>
  </sheetData>
  <phoneticPr fontId="12" type="noConversion"/>
  <pageMargins left="0.7" right="0.7" top="0.75" bottom="0.75" header="0.3" footer="0.3"/>
  <pageSetup scale="30" fitToHeight="2" orientation="portrait" horizontalDpi="0" verticalDpi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0B022-533A-B043-896E-547D3580FDEE}">
  <dimension ref="A1:B32"/>
  <sheetViews>
    <sheetView workbookViewId="0">
      <selection activeCell="B26" sqref="B26"/>
    </sheetView>
  </sheetViews>
  <sheetFormatPr defaultColWidth="11" defaultRowHeight="15.75"/>
  <cols>
    <col min="1" max="1" width="44.375" customWidth="1"/>
  </cols>
  <sheetData>
    <row r="1" spans="1:2">
      <c r="A1" t="s">
        <v>90</v>
      </c>
      <c r="B1" t="s">
        <v>0</v>
      </c>
    </row>
    <row r="2" spans="1:2">
      <c r="A2" t="s">
        <v>119</v>
      </c>
      <c r="B2" s="69">
        <f>'Organized by category'!D4</f>
        <v>1610.3999999999999</v>
      </c>
    </row>
    <row r="3" spans="1:2">
      <c r="A3" t="s">
        <v>120</v>
      </c>
      <c r="B3" s="69">
        <f>'Organized by category'!D7</f>
        <v>1707.2</v>
      </c>
    </row>
    <row r="4" spans="1:2">
      <c r="A4" t="s">
        <v>89</v>
      </c>
      <c r="B4" s="69">
        <f>'Organized by category'!D10</f>
        <v>2229.6</v>
      </c>
    </row>
    <row r="6" spans="1:2">
      <c r="A6" t="s">
        <v>91</v>
      </c>
    </row>
    <row r="7" spans="1:2">
      <c r="A7" s="1" t="s">
        <v>92</v>
      </c>
      <c r="B7" s="69">
        <v>0</v>
      </c>
    </row>
    <row r="8" spans="1:2">
      <c r="A8" s="1" t="s">
        <v>109</v>
      </c>
      <c r="B8" s="69">
        <f>'Organized by category'!D14</f>
        <v>23854.399999999998</v>
      </c>
    </row>
    <row r="9" spans="1:2">
      <c r="A9" s="1"/>
    </row>
    <row r="10" spans="1:2">
      <c r="A10" t="s">
        <v>93</v>
      </c>
    </row>
    <row r="11" spans="1:2">
      <c r="A11" s="1" t="s">
        <v>94</v>
      </c>
      <c r="B11" s="69">
        <f>'Organized by category'!D31</f>
        <v>2203.9328</v>
      </c>
    </row>
    <row r="13" spans="1:2">
      <c r="A13" t="s">
        <v>95</v>
      </c>
      <c r="B13">
        <f>'Organized by category'!C36</f>
        <v>0</v>
      </c>
    </row>
    <row r="15" spans="1:2">
      <c r="A15" t="s">
        <v>96</v>
      </c>
    </row>
    <row r="16" spans="1:2">
      <c r="A16" t="s">
        <v>97</v>
      </c>
      <c r="B16">
        <f>'Organized by category'!C46</f>
        <v>9224</v>
      </c>
    </row>
    <row r="19" spans="1:2">
      <c r="A19" t="s">
        <v>98</v>
      </c>
    </row>
    <row r="20" spans="1:2">
      <c r="A20" s="1" t="s">
        <v>66</v>
      </c>
      <c r="B20">
        <f>'Organized by category'!C48</f>
        <v>15000</v>
      </c>
    </row>
    <row r="22" spans="1:2">
      <c r="A22" s="59" t="s">
        <v>105</v>
      </c>
    </row>
    <row r="23" spans="1:2">
      <c r="A23" s="71" t="s">
        <v>104</v>
      </c>
      <c r="B23" s="70">
        <v>9000</v>
      </c>
    </row>
    <row r="24" spans="1:2">
      <c r="A24" s="71" t="s">
        <v>99</v>
      </c>
      <c r="B24" s="70"/>
    </row>
    <row r="25" spans="1:2">
      <c r="A25" s="71" t="s">
        <v>100</v>
      </c>
      <c r="B25" s="70">
        <v>21000</v>
      </c>
    </row>
    <row r="26" spans="1:2">
      <c r="A26" s="71" t="s">
        <v>101</v>
      </c>
      <c r="B26" s="70">
        <v>0</v>
      </c>
    </row>
    <row r="27" spans="1:2">
      <c r="A27" s="71" t="s">
        <v>102</v>
      </c>
      <c r="B27" s="73">
        <v>0</v>
      </c>
    </row>
    <row r="28" spans="1:2">
      <c r="A28" s="71" t="s">
        <v>103</v>
      </c>
      <c r="B28" s="69">
        <f>'Organized by category'!D56</f>
        <v>11778</v>
      </c>
    </row>
    <row r="30" spans="1:2">
      <c r="A30" s="72" t="s">
        <v>106</v>
      </c>
      <c r="B30" s="69">
        <f>SUM(B2:B29)</f>
        <v>97607.532800000001</v>
      </c>
    </row>
    <row r="31" spans="1:2">
      <c r="A31" s="72" t="s">
        <v>107</v>
      </c>
      <c r="B31" s="69">
        <f>'Organized by category'!C65</f>
        <v>14515.678528</v>
      </c>
    </row>
    <row r="32" spans="1:2">
      <c r="A32" t="s">
        <v>108</v>
      </c>
      <c r="B32" s="69">
        <f>SUM(B30:B31)</f>
        <v>112123.211328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Organized by category</vt:lpstr>
      <vt:lpstr>Fastlane</vt:lpstr>
      <vt:lpstr>'Organized by category'!Print_Area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Karla Eitel</dc:creator>
  <cp:lastModifiedBy>Eric</cp:lastModifiedBy>
  <cp:lastPrinted>2019-11-05T05:53:35Z</cp:lastPrinted>
  <dcterms:created xsi:type="dcterms:W3CDTF">2019-03-06T02:12:37Z</dcterms:created>
  <dcterms:modified xsi:type="dcterms:W3CDTF">2020-06-16T23:11:05Z</dcterms:modified>
</cp:coreProperties>
</file>