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gray\Desktop\NSF Laurel Lunch Taz Devils 2020\"/>
    </mc:Choice>
  </mc:AlternateContent>
  <xr:revisionPtr revIDLastSave="0" documentId="8_{7032B99E-4DAC-4CD8-9007-A6ABB22F166B}" xr6:coauthVersionLast="45" xr6:coauthVersionMax="45" xr10:uidLastSave="{00000000-0000-0000-0000-000000000000}"/>
  <bookViews>
    <workbookView xWindow="14028" yWindow="1128" windowWidth="16692" windowHeight="10824" xr2:uid="{00000000-000D-0000-FFFF-FFFF00000000}"/>
  </bookViews>
  <sheets>
    <sheet name="Budg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1" i="2" l="1"/>
  <c r="E9" i="2" l="1"/>
  <c r="E10" i="2"/>
  <c r="E8" i="2"/>
  <c r="H9" i="2" l="1"/>
  <c r="I9" i="2" s="1"/>
  <c r="G10" i="2"/>
  <c r="G8" i="2"/>
  <c r="H8" i="2" s="1"/>
  <c r="J65" i="2" l="1"/>
  <c r="G82" i="2"/>
  <c r="G81" i="2"/>
  <c r="H81" i="2" s="1"/>
  <c r="I81" i="2" s="1"/>
  <c r="G79" i="2"/>
  <c r="H79" i="2" s="1"/>
  <c r="G78" i="2"/>
  <c r="I75" i="2"/>
  <c r="H75" i="2"/>
  <c r="G75" i="2"/>
  <c r="J74" i="2"/>
  <c r="J73" i="2"/>
  <c r="J72" i="2"/>
  <c r="J71" i="2"/>
  <c r="I68" i="2"/>
  <c r="H68" i="2"/>
  <c r="G68" i="2"/>
  <c r="J67" i="2"/>
  <c r="J66" i="2"/>
  <c r="I56" i="2"/>
  <c r="H56" i="2"/>
  <c r="G56" i="2"/>
  <c r="J55" i="2"/>
  <c r="J54" i="2"/>
  <c r="J53" i="2"/>
  <c r="J52" i="2"/>
  <c r="J51" i="2"/>
  <c r="J50" i="2"/>
  <c r="J49" i="2"/>
  <c r="J48" i="2"/>
  <c r="J47" i="2"/>
  <c r="J46" i="2"/>
  <c r="I43" i="2"/>
  <c r="H43" i="2"/>
  <c r="G43" i="2"/>
  <c r="J42" i="2"/>
  <c r="J41" i="2"/>
  <c r="J40" i="2"/>
  <c r="J39" i="2"/>
  <c r="J38" i="2"/>
  <c r="I33" i="2"/>
  <c r="H33" i="2"/>
  <c r="G33" i="2"/>
  <c r="I32" i="2"/>
  <c r="H32" i="2"/>
  <c r="G32" i="2"/>
  <c r="I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1" i="2"/>
  <c r="H21" i="2"/>
  <c r="G21" i="2"/>
  <c r="J20" i="2"/>
  <c r="J19" i="2"/>
  <c r="J18" i="2"/>
  <c r="J17" i="2"/>
  <c r="J16" i="2"/>
  <c r="I13" i="2"/>
  <c r="H13" i="2"/>
  <c r="G13" i="2"/>
  <c r="J12" i="2"/>
  <c r="J11" i="2"/>
  <c r="J10" i="2"/>
  <c r="J9" i="2"/>
  <c r="J8" i="2"/>
  <c r="J68" i="2" l="1"/>
  <c r="G34" i="2"/>
  <c r="G35" i="2" s="1"/>
  <c r="G59" i="2" s="1"/>
  <c r="H34" i="2"/>
  <c r="H35" i="2" s="1"/>
  <c r="H59" i="2" s="1"/>
  <c r="G85" i="2"/>
  <c r="I34" i="2"/>
  <c r="I35" i="2" s="1"/>
  <c r="I59" i="2" s="1"/>
  <c r="J21" i="2"/>
  <c r="H78" i="2"/>
  <c r="J13" i="2"/>
  <c r="J56" i="2"/>
  <c r="J75" i="2"/>
  <c r="J43" i="2"/>
  <c r="H82" i="2"/>
  <c r="J79" i="2"/>
  <c r="J29" i="2"/>
  <c r="J81" i="2"/>
  <c r="J25" i="2"/>
  <c r="J27" i="2"/>
  <c r="J33" i="2"/>
  <c r="J30" i="2"/>
  <c r="J32" i="2"/>
  <c r="J31" i="2"/>
  <c r="J24" i="2"/>
  <c r="J26" i="2"/>
  <c r="J28" i="2"/>
  <c r="I78" i="2" l="1"/>
  <c r="I85" i="2" s="1"/>
  <c r="I87" i="2" s="1"/>
  <c r="H85" i="2"/>
  <c r="H87" i="2" s="1"/>
  <c r="G87" i="2"/>
  <c r="J82" i="2"/>
  <c r="J83" i="2"/>
  <c r="J80" i="2"/>
  <c r="G89" i="2"/>
  <c r="I89" i="2"/>
  <c r="H89" i="2"/>
  <c r="J89" i="2" l="1"/>
  <c r="J34" i="2"/>
  <c r="J35" i="2" s="1"/>
  <c r="J78" i="2"/>
  <c r="J85" i="2" s="1"/>
  <c r="H91" i="2"/>
  <c r="I91" i="2"/>
  <c r="G91" i="2"/>
  <c r="J59" i="2" l="1"/>
  <c r="J87" i="2" l="1"/>
  <c r="J91" i="2"/>
</calcChain>
</file>

<file path=xl/sharedStrings.xml><?xml version="1.0" encoding="utf-8"?>
<sst xmlns="http://schemas.openxmlformats.org/spreadsheetml/2006/main" count="95" uniqueCount="79">
  <si>
    <t>Budget - UI Rate</t>
  </si>
  <si>
    <t>Senior Salaries</t>
  </si>
  <si>
    <t>Salary Base</t>
  </si>
  <si>
    <t>Year 1</t>
  </si>
  <si>
    <t>Year 2</t>
  </si>
  <si>
    <t>Year 3</t>
  </si>
  <si>
    <t>Total</t>
  </si>
  <si>
    <t>Senior 1</t>
  </si>
  <si>
    <t>Senior 2</t>
  </si>
  <si>
    <t>Senior 3</t>
  </si>
  <si>
    <t>Faculty</t>
  </si>
  <si>
    <t>Senior 4</t>
  </si>
  <si>
    <t>Senior 5</t>
  </si>
  <si>
    <t>Staff</t>
  </si>
  <si>
    <t>Total Salaries</t>
  </si>
  <si>
    <t>Students</t>
  </si>
  <si>
    <t>Student/IH Salaries</t>
  </si>
  <si>
    <t>Student/IH 1</t>
  </si>
  <si>
    <t>IH</t>
  </si>
  <si>
    <t>Student/IH 2</t>
  </si>
  <si>
    <t>Student/IH 3</t>
  </si>
  <si>
    <t>Student/IH 4</t>
  </si>
  <si>
    <t>Student/IH 5</t>
  </si>
  <si>
    <t>Total Student/IH Salaries</t>
  </si>
  <si>
    <t>Fringe</t>
  </si>
  <si>
    <t>Rate</t>
  </si>
  <si>
    <t>Total  Fringe</t>
  </si>
  <si>
    <t>Total Salaries and Fringe</t>
  </si>
  <si>
    <t>Travel</t>
  </si>
  <si>
    <t>In State Per Diem = $49 per day</t>
  </si>
  <si>
    <t>Total Travel</t>
  </si>
  <si>
    <t>Other Direct Costs (include 1st $25,000 of Subawards here)</t>
  </si>
  <si>
    <t>Total Other Direct Costs</t>
  </si>
  <si>
    <t>Modified Total Direct Costs</t>
  </si>
  <si>
    <t>Enter Only Costs Excluded From F&amp;A Below This Point</t>
  </si>
  <si>
    <t>Equipment &gt;$5,000</t>
  </si>
  <si>
    <t>Total Equipment &gt;$5,000</t>
  </si>
  <si>
    <t>Subaward &gt;$25,000</t>
  </si>
  <si>
    <t>Total Subaward &gt;$25,000</t>
  </si>
  <si>
    <t>Tuition</t>
  </si>
  <si>
    <t>Total Tuition</t>
  </si>
  <si>
    <t>Total Direct Costs</t>
  </si>
  <si>
    <t>Indirect Costs</t>
  </si>
  <si>
    <t xml:space="preserve">Rate </t>
  </si>
  <si>
    <t>Total Budget (Direct + Indirect Costs)</t>
  </si>
  <si>
    <t>Out of State Per Diem = $55 per day</t>
  </si>
  <si>
    <t>Laurel Lynch</t>
  </si>
  <si>
    <t>Materials and Supplies</t>
  </si>
  <si>
    <t>Publication Costs</t>
  </si>
  <si>
    <t>Consolidated Fringe Rates FY21</t>
  </si>
  <si>
    <t>UI mileage rate = .575 mi</t>
  </si>
  <si>
    <t>*Please note - this information is current as of 05/27/2020; always check the OSP website for most current information</t>
  </si>
  <si>
    <t>Tara Hudiburg</t>
  </si>
  <si>
    <t>Michael Strickland</t>
  </si>
  <si>
    <t>PhD Student</t>
  </si>
  <si>
    <t>International</t>
  </si>
  <si>
    <t>Domestic</t>
  </si>
  <si>
    <t>Datalogger and moisture probe array</t>
  </si>
  <si>
    <t>Porewater sampler (macrorhizon)</t>
  </si>
  <si>
    <t>Swift 3C cameras</t>
  </si>
  <si>
    <t>Student 1 Health Insurance Program</t>
  </si>
  <si>
    <t>Student 2 Health Insurance Program</t>
  </si>
  <si>
    <t>Student 3 Health Insurance Program</t>
  </si>
  <si>
    <t>Student 1 Tuition/Fees</t>
  </si>
  <si>
    <t>Student 2 Tuition/Fees</t>
  </si>
  <si>
    <t>Student 3 Tuition/Fees</t>
  </si>
  <si>
    <t>Field work in Tasmania</t>
  </si>
  <si>
    <t>Laurel Lynch (AY)</t>
  </si>
  <si>
    <t>Tara Hudiburg (AY)</t>
  </si>
  <si>
    <t>Michael Strickland (AY)</t>
  </si>
  <si>
    <t>%FTE</t>
  </si>
  <si>
    <t>4.5% cola</t>
  </si>
  <si>
    <t>FY20 base</t>
  </si>
  <si>
    <t xml:space="preserve"> </t>
  </si>
  <si>
    <t>Years 1-3</t>
  </si>
  <si>
    <t>Years 1-2</t>
  </si>
  <si>
    <t>Years requred?</t>
  </si>
  <si>
    <t>Person Months</t>
  </si>
  <si>
    <t>EI GC-MS analysis at Colorado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</si>
</sst>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mm/dd/yy"/>
    <numFmt numFmtId="165" formatCode="mmmm\ d\,\ yyyy"/>
    <numFmt numFmtId="166" formatCode="&quot;$&quot;#,##0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  <font>
      <b/>
      <i/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1" fillId="0" borderId="0" xfId="0" applyFont="1" applyProtection="1"/>
    <xf numFmtId="0" fontId="2" fillId="2" borderId="0" xfId="0" applyFont="1" applyFill="1" applyAlignment="1" applyProtection="1">
      <alignment horizontal="centerContinuous" vertical="center"/>
    </xf>
    <xf numFmtId="0" fontId="3" fillId="2" borderId="0" xfId="0" applyFont="1" applyFill="1" applyAlignment="1" applyProtection="1">
      <alignment horizontal="centerContinuous" vertical="center"/>
    </xf>
    <xf numFmtId="165" fontId="5" fillId="0" borderId="0" xfId="1" applyNumberFormat="1" applyFont="1" applyFill="1" applyAlignment="1" applyProtection="1">
      <alignment horizontal="centerContinuous"/>
      <protection locked="0"/>
    </xf>
    <xf numFmtId="0" fontId="6" fillId="0" borderId="0" xfId="0" applyFont="1" applyFill="1" applyAlignment="1" applyProtection="1">
      <alignment horizontal="centerContinuous"/>
    </xf>
    <xf numFmtId="166" fontId="7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Protection="1"/>
    <xf numFmtId="0" fontId="1" fillId="3" borderId="1" xfId="0" applyFont="1" applyFill="1" applyBorder="1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6" fillId="4" borderId="4" xfId="0" applyFont="1" applyFill="1" applyBorder="1" applyProtection="1"/>
    <xf numFmtId="0" fontId="5" fillId="4" borderId="4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Continuous"/>
    </xf>
    <xf numFmtId="167" fontId="7" fillId="5" borderId="0" xfId="0" applyNumberFormat="1" applyFont="1" applyFill="1" applyBorder="1" applyProtection="1"/>
    <xf numFmtId="0" fontId="1" fillId="5" borderId="0" xfId="0" applyFont="1" applyFill="1" applyBorder="1" applyProtection="1"/>
    <xf numFmtId="167" fontId="7" fillId="5" borderId="6" xfId="0" applyNumberFormat="1" applyFont="1" applyFill="1" applyBorder="1" applyProtection="1"/>
    <xf numFmtId="0" fontId="5" fillId="2" borderId="7" xfId="0" applyFont="1" applyFill="1" applyBorder="1" applyProtection="1"/>
    <xf numFmtId="0" fontId="6" fillId="2" borderId="7" xfId="0" applyFont="1" applyFill="1" applyBorder="1" applyProtection="1"/>
    <xf numFmtId="0" fontId="5" fillId="2" borderId="7" xfId="0" applyFont="1" applyFill="1" applyBorder="1" applyAlignment="1" applyProtection="1">
      <alignment horizontal="center"/>
    </xf>
    <xf numFmtId="3" fontId="5" fillId="2" borderId="7" xfId="0" applyNumberFormat="1" applyFont="1" applyFill="1" applyBorder="1" applyAlignment="1" applyProtection="1">
      <alignment horizontal="center"/>
      <protection locked="0"/>
    </xf>
    <xf numFmtId="3" fontId="7" fillId="2" borderId="7" xfId="0" applyNumberFormat="1" applyFont="1" applyFill="1" applyBorder="1" applyAlignment="1" applyProtection="1">
      <alignment horizontal="center"/>
      <protection locked="0"/>
    </xf>
    <xf numFmtId="0" fontId="1" fillId="5" borderId="5" xfId="0" applyFont="1" applyFill="1" applyBorder="1" applyProtection="1"/>
    <xf numFmtId="0" fontId="8" fillId="5" borderId="0" xfId="0" applyFont="1" applyFill="1" applyBorder="1" applyProtection="1"/>
    <xf numFmtId="0" fontId="1" fillId="5" borderId="6" xfId="0" applyFont="1" applyFill="1" applyBorder="1" applyProtection="1"/>
    <xf numFmtId="0" fontId="6" fillId="0" borderId="0" xfId="0" applyNumberFormat="1" applyFont="1" applyFill="1" applyProtection="1">
      <protection locked="0"/>
    </xf>
    <xf numFmtId="3" fontId="6" fillId="0" borderId="0" xfId="0" applyNumberFormat="1" applyFont="1" applyFill="1" applyProtection="1"/>
    <xf numFmtId="3" fontId="1" fillId="0" borderId="0" xfId="0" applyNumberFormat="1" applyFont="1" applyProtection="1"/>
    <xf numFmtId="0" fontId="7" fillId="5" borderId="0" xfId="0" applyFont="1" applyFill="1" applyBorder="1" applyProtection="1"/>
    <xf numFmtId="0" fontId="7" fillId="5" borderId="5" xfId="0" applyFont="1" applyFill="1" applyBorder="1" applyProtection="1"/>
    <xf numFmtId="0" fontId="7" fillId="5" borderId="6" xfId="0" applyFont="1" applyFill="1" applyBorder="1" applyProtection="1"/>
    <xf numFmtId="0" fontId="6" fillId="2" borderId="0" xfId="0" applyFont="1" applyFill="1" applyProtection="1"/>
    <xf numFmtId="0" fontId="6" fillId="2" borderId="0" xfId="0" applyNumberFormat="1" applyFont="1" applyFill="1" applyProtection="1">
      <protection locked="0"/>
    </xf>
    <xf numFmtId="3" fontId="6" fillId="2" borderId="0" xfId="0" applyNumberFormat="1" applyFont="1" applyFill="1" applyProtection="1"/>
    <xf numFmtId="0" fontId="9" fillId="2" borderId="0" xfId="0" applyFont="1" applyFill="1" applyProtection="1"/>
    <xf numFmtId="0" fontId="9" fillId="2" borderId="0" xfId="0" applyNumberFormat="1" applyFont="1" applyFill="1" applyProtection="1">
      <protection locked="0"/>
    </xf>
    <xf numFmtId="3" fontId="5" fillId="2" borderId="0" xfId="0" applyNumberFormat="1" applyFont="1" applyFill="1" applyAlignment="1" applyProtection="1">
      <alignment horizontal="center"/>
    </xf>
    <xf numFmtId="167" fontId="1" fillId="5" borderId="0" xfId="0" applyNumberFormat="1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Alignment="1" applyProtection="1">
      <alignment horizontal="center"/>
      <protection locked="0"/>
    </xf>
    <xf numFmtId="167" fontId="6" fillId="0" borderId="0" xfId="0" applyNumberFormat="1" applyFont="1" applyFill="1" applyProtection="1">
      <protection locked="0"/>
    </xf>
    <xf numFmtId="0" fontId="6" fillId="2" borderId="0" xfId="0" applyNumberFormat="1" applyFont="1" applyFill="1" applyBorder="1" applyProtection="1"/>
    <xf numFmtId="3" fontId="6" fillId="2" borderId="0" xfId="0" applyNumberFormat="1" applyFont="1" applyFill="1" applyBorder="1" applyProtection="1"/>
    <xf numFmtId="0" fontId="6" fillId="2" borderId="0" xfId="0" applyNumberFormat="1" applyFont="1" applyFill="1" applyProtection="1"/>
    <xf numFmtId="0" fontId="6" fillId="0" borderId="0" xfId="0" applyNumberFormat="1" applyFont="1" applyFill="1" applyProtection="1"/>
    <xf numFmtId="0" fontId="1" fillId="6" borderId="14" xfId="0" applyFont="1" applyFill="1" applyBorder="1" applyProtection="1"/>
    <xf numFmtId="0" fontId="1" fillId="6" borderId="0" xfId="0" applyFont="1" applyFill="1" applyBorder="1" applyProtection="1"/>
    <xf numFmtId="0" fontId="1" fillId="6" borderId="15" xfId="0" applyFont="1" applyFill="1" applyBorder="1" applyProtection="1"/>
    <xf numFmtId="0" fontId="5" fillId="0" borderId="0" xfId="0" applyFont="1" applyFill="1" applyProtection="1"/>
    <xf numFmtId="0" fontId="1" fillId="0" borderId="0" xfId="0" applyFont="1" applyFill="1" applyProtection="1"/>
    <xf numFmtId="6" fontId="6" fillId="0" borderId="0" xfId="0" applyNumberFormat="1" applyFont="1" applyFill="1" applyProtection="1">
      <protection locked="0"/>
    </xf>
    <xf numFmtId="38" fontId="5" fillId="2" borderId="18" xfId="0" applyNumberFormat="1" applyFont="1" applyFill="1" applyBorder="1" applyProtection="1"/>
    <xf numFmtId="38" fontId="5" fillId="2" borderId="18" xfId="0" applyNumberFormat="1" applyFont="1" applyFill="1" applyBorder="1" applyProtection="1">
      <protection locked="0"/>
    </xf>
    <xf numFmtId="38" fontId="6" fillId="0" borderId="0" xfId="0" applyNumberFormat="1" applyFont="1" applyFill="1" applyBorder="1" applyProtection="1"/>
    <xf numFmtId="38" fontId="6" fillId="0" borderId="0" xfId="0" applyNumberFormat="1" applyFont="1" applyFill="1" applyBorder="1" applyProtection="1">
      <protection locked="0"/>
    </xf>
    <xf numFmtId="38" fontId="6" fillId="2" borderId="0" xfId="0" applyNumberFormat="1" applyFont="1" applyFill="1" applyProtection="1"/>
    <xf numFmtId="38" fontId="6" fillId="0" borderId="0" xfId="0" applyNumberFormat="1" applyFont="1" applyFill="1" applyProtection="1"/>
    <xf numFmtId="0" fontId="7" fillId="2" borderId="0" xfId="0" applyFont="1" applyFill="1" applyProtection="1"/>
    <xf numFmtId="0" fontId="1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11" fillId="0" borderId="0" xfId="2" applyFont="1" applyAlignment="1" applyProtection="1">
      <alignment horizontal="center" vertical="center"/>
    </xf>
    <xf numFmtId="3" fontId="12" fillId="0" borderId="0" xfId="2" applyNumberFormat="1" applyFont="1" applyAlignment="1" applyProtection="1">
      <alignment horizontal="right" vertical="center"/>
    </xf>
    <xf numFmtId="0" fontId="11" fillId="2" borderId="0" xfId="2" applyFont="1" applyFill="1" applyAlignment="1" applyProtection="1">
      <alignment horizontal="center" vertical="center"/>
    </xf>
    <xf numFmtId="3" fontId="13" fillId="2" borderId="0" xfId="2" applyNumberFormat="1" applyFont="1" applyFill="1" applyAlignment="1" applyProtection="1">
      <alignment horizontal="right" vertical="center"/>
    </xf>
    <xf numFmtId="3" fontId="5" fillId="2" borderId="0" xfId="0" applyNumberFormat="1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4" fillId="0" borderId="0" xfId="2" applyFont="1" applyFill="1" applyAlignment="1" applyProtection="1">
      <alignment horizontal="center" vertical="center"/>
    </xf>
    <xf numFmtId="3" fontId="13" fillId="0" borderId="0" xfId="2" applyNumberFormat="1" applyFont="1" applyFill="1" applyAlignment="1" applyProtection="1">
      <alignment horizontal="right" vertical="center"/>
    </xf>
    <xf numFmtId="3" fontId="5" fillId="0" borderId="0" xfId="0" applyNumberFormat="1" applyFont="1" applyFill="1" applyProtection="1"/>
    <xf numFmtId="0" fontId="5" fillId="2" borderId="0" xfId="0" applyNumberFormat="1" applyFont="1" applyFill="1" applyAlignment="1" applyProtection="1">
      <alignment horizontal="center"/>
    </xf>
    <xf numFmtId="10" fontId="6" fillId="7" borderId="21" xfId="0" applyNumberFormat="1" applyFont="1" applyFill="1" applyBorder="1" applyProtection="1"/>
    <xf numFmtId="3" fontId="5" fillId="2" borderId="0" xfId="0" applyNumberFormat="1" applyFont="1" applyFill="1" applyBorder="1" applyProtection="1"/>
    <xf numFmtId="0" fontId="13" fillId="2" borderId="0" xfId="2" applyFont="1" applyFill="1" applyAlignment="1" applyProtection="1">
      <alignment horizontal="left" vertical="center"/>
    </xf>
    <xf numFmtId="3" fontId="5" fillId="2" borderId="22" xfId="0" applyNumberFormat="1" applyFont="1" applyFill="1" applyBorder="1" applyProtection="1"/>
    <xf numFmtId="0" fontId="15" fillId="0" borderId="0" xfId="2" applyFont="1" applyAlignment="1" applyProtection="1">
      <alignment horizontal="center" vertical="center"/>
    </xf>
    <xf numFmtId="3" fontId="16" fillId="0" borderId="0" xfId="2" applyNumberFormat="1" applyFont="1" applyAlignment="1" applyProtection="1">
      <alignment horizontal="right" vertical="center"/>
    </xf>
    <xf numFmtId="38" fontId="17" fillId="0" borderId="0" xfId="0" applyNumberFormat="1" applyFont="1" applyFill="1" applyProtection="1"/>
    <xf numFmtId="0" fontId="12" fillId="0" borderId="0" xfId="2" applyFont="1" applyAlignment="1" applyProtection="1">
      <alignment horizontal="left" vertical="center"/>
    </xf>
    <xf numFmtId="0" fontId="1" fillId="0" borderId="0" xfId="0" applyFont="1" applyAlignment="1" applyProtection="1">
      <alignment horizontal="right"/>
    </xf>
    <xf numFmtId="0" fontId="6" fillId="0" borderId="0" xfId="0" applyFont="1"/>
    <xf numFmtId="0" fontId="1" fillId="0" borderId="0" xfId="0" applyFont="1"/>
    <xf numFmtId="0" fontId="1" fillId="0" borderId="8" xfId="0" applyFont="1" applyFill="1" applyBorder="1" applyProtection="1"/>
    <xf numFmtId="0" fontId="1" fillId="0" borderId="9" xfId="0" applyFont="1" applyFill="1" applyBorder="1" applyProtection="1"/>
    <xf numFmtId="0" fontId="1" fillId="0" borderId="10" xfId="0" applyFont="1" applyFill="1" applyBorder="1" applyProtection="1"/>
    <xf numFmtId="166" fontId="1" fillId="0" borderId="0" xfId="0" applyNumberFormat="1" applyFont="1" applyProtection="1"/>
    <xf numFmtId="166" fontId="6" fillId="0" borderId="0" xfId="0" applyNumberFormat="1" applyFont="1" applyFill="1" applyAlignment="1" applyProtection="1">
      <alignment horizontal="right"/>
      <protection locked="0"/>
    </xf>
    <xf numFmtId="10" fontId="6" fillId="0" borderId="0" xfId="0" applyNumberFormat="1" applyFont="1"/>
    <xf numFmtId="0" fontId="18" fillId="2" borderId="0" xfId="0" applyFont="1" applyFill="1" applyAlignment="1" applyProtection="1">
      <alignment horizontal="center"/>
    </xf>
    <xf numFmtId="0" fontId="19" fillId="0" borderId="0" xfId="0" applyFont="1" applyProtection="1"/>
    <xf numFmtId="3" fontId="19" fillId="0" borderId="0" xfId="0" applyNumberFormat="1" applyFont="1" applyProtection="1"/>
    <xf numFmtId="0" fontId="19" fillId="0" borderId="0" xfId="0" applyFont="1" applyFill="1" applyProtection="1"/>
    <xf numFmtId="0" fontId="5" fillId="2" borderId="7" xfId="0" applyFont="1" applyFill="1" applyBorder="1" applyAlignment="1" applyProtection="1">
      <alignment horizontal="center" wrapText="1"/>
    </xf>
    <xf numFmtId="2" fontId="6" fillId="0" borderId="0" xfId="0" applyNumberFormat="1" applyFont="1"/>
    <xf numFmtId="0" fontId="12" fillId="0" borderId="0" xfId="2" applyFont="1" applyAlignment="1" applyProtection="1">
      <alignment horizontal="center" vertical="center"/>
    </xf>
    <xf numFmtId="0" fontId="0" fillId="0" borderId="0" xfId="0" applyBorder="1"/>
    <xf numFmtId="0" fontId="7" fillId="6" borderId="14" xfId="0" applyFont="1" applyFill="1" applyBorder="1" applyAlignment="1" applyProtection="1"/>
    <xf numFmtId="0" fontId="7" fillId="6" borderId="0" xfId="0" applyFont="1" applyFill="1" applyBorder="1" applyAlignment="1"/>
    <xf numFmtId="0" fontId="7" fillId="6" borderId="15" xfId="0" applyFont="1" applyFill="1" applyBorder="1" applyAlignment="1"/>
    <xf numFmtId="0" fontId="7" fillId="6" borderId="14" xfId="0" applyFont="1" applyFill="1" applyBorder="1" applyAlignment="1" applyProtection="1">
      <alignment wrapText="1"/>
    </xf>
    <xf numFmtId="0" fontId="7" fillId="6" borderId="0" xfId="0" applyFont="1" applyFill="1" applyBorder="1" applyAlignment="1">
      <alignment wrapText="1"/>
    </xf>
    <xf numFmtId="0" fontId="7" fillId="6" borderId="15" xfId="0" applyFont="1" applyFill="1" applyBorder="1" applyAlignment="1">
      <alignment wrapText="1"/>
    </xf>
    <xf numFmtId="0" fontId="7" fillId="6" borderId="14" xfId="0" applyFont="1" applyFill="1" applyBorder="1" applyAlignment="1">
      <alignment wrapText="1"/>
    </xf>
    <xf numFmtId="0" fontId="1" fillId="6" borderId="16" xfId="0" applyFont="1" applyFill="1" applyBorder="1" applyAlignment="1"/>
    <xf numFmtId="0" fontId="1" fillId="6" borderId="7" xfId="0" applyFont="1" applyFill="1" applyBorder="1" applyAlignment="1"/>
    <xf numFmtId="0" fontId="1" fillId="6" borderId="17" xfId="0" applyFont="1" applyFill="1" applyBorder="1" applyAlignment="1"/>
    <xf numFmtId="0" fontId="5" fillId="6" borderId="19" xfId="0" applyFont="1" applyFill="1" applyBorder="1" applyAlignment="1" applyProtection="1">
      <alignment horizontal="left" vertical="center"/>
    </xf>
    <xf numFmtId="0" fontId="0" fillId="6" borderId="19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0" applyFont="1" applyFill="1" applyBorder="1" applyAlignment="1" applyProtection="1">
      <alignment horizontal="right"/>
    </xf>
    <xf numFmtId="0" fontId="7" fillId="0" borderId="0" xfId="0" applyFont="1" applyFill="1" applyBorder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7" fillId="5" borderId="5" xfId="0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7" fillId="6" borderId="11" xfId="0" applyFont="1" applyFill="1" applyBorder="1" applyAlignment="1" applyProtection="1"/>
    <xf numFmtId="0" fontId="7" fillId="6" borderId="12" xfId="0" applyFont="1" applyFill="1" applyBorder="1" applyAlignment="1"/>
    <xf numFmtId="0" fontId="7" fillId="6" borderId="13" xfId="0" applyFont="1" applyFill="1" applyBorder="1" applyAlignment="1"/>
  </cellXfs>
  <cellStyles count="3">
    <cellStyle name="Date_simple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9B7CBDC6-7245-D14D-9210-3180D7D49C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7550" cy="149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68C2CA1-DE4C-434A-9B2E-7A1C761E59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17550" cy="149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AAB3-95A0-F244-ACAC-1AEFC84E4260}">
  <dimension ref="B1:R105"/>
  <sheetViews>
    <sheetView tabSelected="1" topLeftCell="A73" workbookViewId="0">
      <selection activeCell="J82" activeCellId="1" sqref="J79 J82"/>
    </sheetView>
  </sheetViews>
  <sheetFormatPr defaultColWidth="9.109375" defaultRowHeight="13.2" x14ac:dyDescent="0.25"/>
  <cols>
    <col min="1" max="1" width="1.6640625" style="1" customWidth="1"/>
    <col min="2" max="2" width="31.77734375" style="1" customWidth="1"/>
    <col min="3" max="3" width="17.6640625" style="1" customWidth="1"/>
    <col min="4" max="5" width="12.109375" style="1" customWidth="1"/>
    <col min="6" max="6" width="13" style="1" customWidth="1"/>
    <col min="7" max="10" width="11.77734375" style="1" customWidth="1"/>
    <col min="11" max="11" width="4.6640625" style="1" customWidth="1"/>
    <col min="12" max="12" width="65" style="88" customWidth="1"/>
    <col min="13" max="16" width="9.109375" style="1"/>
    <col min="17" max="17" width="7" style="1" customWidth="1"/>
    <col min="18" max="18" width="10.109375" style="1" customWidth="1"/>
    <col min="19" max="16384" width="9.109375" style="1"/>
  </cols>
  <sheetData>
    <row r="1" spans="2:18" ht="8.25" customHeight="1" x14ac:dyDescent="0.25"/>
    <row r="2" spans="2:18" ht="8.25" customHeight="1" x14ac:dyDescent="0.25"/>
    <row r="3" spans="2:18" ht="15" customHeight="1" x14ac:dyDescent="0.3">
      <c r="B3" s="2" t="s">
        <v>0</v>
      </c>
      <c r="C3" s="3"/>
      <c r="D3" s="3"/>
      <c r="E3" s="3"/>
      <c r="F3" s="3"/>
      <c r="G3" s="3"/>
      <c r="H3" s="3"/>
      <c r="I3" s="3"/>
      <c r="J3" s="3"/>
      <c r="M3" s="108"/>
      <c r="N3" s="109"/>
      <c r="O3" s="109"/>
      <c r="P3" s="109"/>
      <c r="Q3" s="110"/>
      <c r="R3" s="110"/>
    </row>
    <row r="4" spans="2:18" ht="13.05" customHeight="1" thickBot="1" x14ac:dyDescent="0.3">
      <c r="B4" s="4"/>
      <c r="C4" s="5"/>
      <c r="D4" s="5"/>
      <c r="E4" s="5"/>
      <c r="F4" s="5"/>
      <c r="G4" s="5"/>
      <c r="H4" s="5"/>
      <c r="I4" s="5"/>
      <c r="J4" s="5"/>
      <c r="M4" s="111"/>
      <c r="N4" s="112"/>
      <c r="O4" s="112"/>
      <c r="P4" s="6"/>
      <c r="Q4" s="113"/>
      <c r="R4" s="114"/>
    </row>
    <row r="5" spans="2:18" ht="13.05" customHeight="1" thickTop="1" x14ac:dyDescent="0.25">
      <c r="B5" s="7"/>
      <c r="C5" s="7"/>
      <c r="D5" s="7"/>
      <c r="E5" s="7"/>
      <c r="F5" s="5"/>
      <c r="G5" s="7"/>
      <c r="H5" s="7"/>
      <c r="I5" s="7"/>
      <c r="J5" s="7"/>
      <c r="M5" s="8"/>
      <c r="N5" s="9"/>
      <c r="O5" s="9"/>
      <c r="P5" s="9"/>
      <c r="Q5" s="9"/>
      <c r="R5" s="10"/>
    </row>
    <row r="6" spans="2:18" ht="13.05" customHeight="1" x14ac:dyDescent="0.25">
      <c r="B6" s="11"/>
      <c r="C6" s="11"/>
      <c r="D6" s="11"/>
      <c r="E6" s="11"/>
      <c r="F6" s="12"/>
      <c r="G6" s="13"/>
      <c r="H6" s="13"/>
      <c r="I6" s="13"/>
      <c r="J6" s="13"/>
      <c r="M6" s="115"/>
      <c r="N6" s="116"/>
      <c r="O6" s="116"/>
      <c r="P6" s="14"/>
      <c r="Q6" s="15"/>
      <c r="R6" s="16"/>
    </row>
    <row r="7" spans="2:18" ht="26.4" x14ac:dyDescent="0.25">
      <c r="B7" s="17" t="s">
        <v>1</v>
      </c>
      <c r="C7" s="18"/>
      <c r="D7" s="19" t="s">
        <v>70</v>
      </c>
      <c r="E7" s="91" t="s">
        <v>77</v>
      </c>
      <c r="F7" s="19" t="s">
        <v>2</v>
      </c>
      <c r="G7" s="20" t="s">
        <v>3</v>
      </c>
      <c r="H7" s="21" t="s">
        <v>4</v>
      </c>
      <c r="I7" s="21" t="s">
        <v>5</v>
      </c>
      <c r="J7" s="20" t="s">
        <v>6</v>
      </c>
      <c r="M7" s="22"/>
      <c r="N7" s="23" t="s">
        <v>49</v>
      </c>
      <c r="O7" s="23"/>
      <c r="P7" s="23"/>
      <c r="Q7" s="23"/>
      <c r="R7" s="24"/>
    </row>
    <row r="8" spans="2:18" ht="13.05" customHeight="1" x14ac:dyDescent="0.25">
      <c r="B8" s="7" t="s">
        <v>7</v>
      </c>
      <c r="C8" s="79" t="s">
        <v>67</v>
      </c>
      <c r="D8" s="86">
        <v>0.1399</v>
      </c>
      <c r="E8" s="92">
        <f>D8*9</f>
        <v>1.2590999999999999</v>
      </c>
      <c r="F8" s="84">
        <v>71510.399999999994</v>
      </c>
      <c r="G8" s="26">
        <f>D8*F8</f>
        <v>10004.304959999999</v>
      </c>
      <c r="H8" s="26">
        <f>G8</f>
        <v>10004.304959999999</v>
      </c>
      <c r="I8" s="26">
        <v>0</v>
      </c>
      <c r="J8" s="26">
        <f t="shared" ref="J8:J13" si="0">SUM(G8:I8)</f>
        <v>20008.609919999999</v>
      </c>
      <c r="K8" s="27"/>
      <c r="L8" s="89"/>
      <c r="M8" s="22"/>
      <c r="N8" s="28"/>
      <c r="O8" s="28"/>
      <c r="P8" s="28"/>
      <c r="Q8" s="28"/>
      <c r="R8" s="24"/>
    </row>
    <row r="9" spans="2:18" ht="13.05" customHeight="1" x14ac:dyDescent="0.25">
      <c r="B9" s="7" t="s">
        <v>8</v>
      </c>
      <c r="C9" s="79" t="s">
        <v>68</v>
      </c>
      <c r="D9" s="86">
        <v>0.1169</v>
      </c>
      <c r="E9" s="92">
        <f t="shared" ref="E9:E10" si="1">D9*9</f>
        <v>1.0521</v>
      </c>
      <c r="F9" s="84">
        <v>85550.399999999994</v>
      </c>
      <c r="G9" s="26">
        <v>0</v>
      </c>
      <c r="H9" s="26">
        <f>D9*F9</f>
        <v>10000.841759999999</v>
      </c>
      <c r="I9" s="26">
        <f>H9</f>
        <v>10000.841759999999</v>
      </c>
      <c r="J9" s="26">
        <f t="shared" si="0"/>
        <v>20001.683519999999</v>
      </c>
      <c r="K9" s="27"/>
      <c r="L9" s="89"/>
      <c r="M9" s="29"/>
      <c r="N9" s="28"/>
      <c r="O9" s="28"/>
      <c r="P9" s="28"/>
      <c r="Q9" s="28"/>
      <c r="R9" s="30"/>
    </row>
    <row r="10" spans="2:18" ht="13.05" customHeight="1" x14ac:dyDescent="0.25">
      <c r="B10" s="7" t="s">
        <v>9</v>
      </c>
      <c r="C10" s="79" t="s">
        <v>69</v>
      </c>
      <c r="D10" s="86">
        <v>0.1094</v>
      </c>
      <c r="E10" s="92">
        <f t="shared" si="1"/>
        <v>0.98459999999999992</v>
      </c>
      <c r="F10" s="84">
        <v>89637.6</v>
      </c>
      <c r="G10" s="26">
        <f>D10*F10*1.02</f>
        <v>10002.480508800001</v>
      </c>
      <c r="H10" s="26">
        <v>0</v>
      </c>
      <c r="I10" s="26">
        <v>0</v>
      </c>
      <c r="J10" s="26">
        <f t="shared" si="0"/>
        <v>10002.480508800001</v>
      </c>
      <c r="K10" s="27"/>
      <c r="L10" s="89"/>
      <c r="M10" s="29"/>
      <c r="N10" s="28"/>
      <c r="O10" s="28" t="s">
        <v>10</v>
      </c>
      <c r="P10" s="14">
        <v>0.307</v>
      </c>
      <c r="Q10" s="28"/>
      <c r="R10" s="30"/>
    </row>
    <row r="11" spans="2:18" ht="13.05" customHeight="1" x14ac:dyDescent="0.25">
      <c r="B11" s="7" t="s">
        <v>11</v>
      </c>
      <c r="C11" s="79"/>
      <c r="D11" s="79"/>
      <c r="E11" s="79"/>
      <c r="F11" s="84"/>
      <c r="G11" s="26">
        <v>0</v>
      </c>
      <c r="H11" s="26">
        <v>0</v>
      </c>
      <c r="I11" s="26">
        <v>0</v>
      </c>
      <c r="J11" s="26">
        <f t="shared" si="0"/>
        <v>0</v>
      </c>
      <c r="K11" s="27"/>
      <c r="L11" s="89"/>
      <c r="M11" s="29"/>
      <c r="N11" s="28"/>
      <c r="O11" s="28"/>
      <c r="P11" s="14"/>
      <c r="Q11" s="28"/>
      <c r="R11" s="30"/>
    </row>
    <row r="12" spans="2:18" ht="13.05" customHeight="1" x14ac:dyDescent="0.25">
      <c r="B12" s="7" t="s">
        <v>12</v>
      </c>
      <c r="C12" s="7"/>
      <c r="D12" s="7"/>
      <c r="E12" s="7"/>
      <c r="F12" s="85"/>
      <c r="G12" s="26">
        <v>0</v>
      </c>
      <c r="H12" s="26">
        <v>0</v>
      </c>
      <c r="I12" s="26">
        <v>0</v>
      </c>
      <c r="J12" s="26">
        <f t="shared" si="0"/>
        <v>0</v>
      </c>
      <c r="M12" s="22"/>
      <c r="N12" s="28"/>
      <c r="O12" s="28" t="s">
        <v>13</v>
      </c>
      <c r="P12" s="14">
        <v>0.41799999999999998</v>
      </c>
      <c r="Q12" s="28"/>
      <c r="R12" s="24"/>
    </row>
    <row r="13" spans="2:18" ht="13.05" customHeight="1" x14ac:dyDescent="0.25">
      <c r="B13" s="31" t="s">
        <v>14</v>
      </c>
      <c r="C13" s="31"/>
      <c r="D13" s="31"/>
      <c r="E13" s="31"/>
      <c r="F13" s="32"/>
      <c r="G13" s="33">
        <f t="shared" ref="G13:I13" si="2">SUM(G8:G12)</f>
        <v>20006.785468800001</v>
      </c>
      <c r="H13" s="33">
        <f t="shared" si="2"/>
        <v>20005.146719999997</v>
      </c>
      <c r="I13" s="33">
        <f t="shared" si="2"/>
        <v>10000.841759999999</v>
      </c>
      <c r="J13" s="33">
        <f t="shared" si="0"/>
        <v>50012.773948799993</v>
      </c>
      <c r="M13" s="22"/>
      <c r="N13" s="28"/>
      <c r="O13" s="28"/>
      <c r="P13" s="14"/>
      <c r="Q13" s="28"/>
      <c r="R13" s="24"/>
    </row>
    <row r="14" spans="2:18" ht="13.05" customHeight="1" x14ac:dyDescent="0.25">
      <c r="B14" s="7"/>
      <c r="C14" s="7"/>
      <c r="D14" s="7"/>
      <c r="E14" s="7"/>
      <c r="F14" s="25"/>
      <c r="G14" s="26"/>
      <c r="H14" s="26"/>
      <c r="I14" s="26"/>
      <c r="J14" s="26"/>
      <c r="M14" s="22"/>
      <c r="N14" s="28"/>
      <c r="O14" s="28" t="s">
        <v>15</v>
      </c>
      <c r="P14" s="14">
        <v>2.1000000000000001E-2</v>
      </c>
      <c r="Q14" s="28"/>
      <c r="R14" s="24"/>
    </row>
    <row r="15" spans="2:18" ht="13.05" customHeight="1" x14ac:dyDescent="0.25">
      <c r="B15" s="34" t="s">
        <v>16</v>
      </c>
      <c r="C15" s="34"/>
      <c r="D15" s="34"/>
      <c r="E15" s="34"/>
      <c r="F15" s="35"/>
      <c r="G15" s="36"/>
      <c r="H15" s="36"/>
      <c r="I15" s="36"/>
      <c r="J15" s="36"/>
      <c r="M15" s="22"/>
      <c r="N15" s="15"/>
      <c r="O15" s="15"/>
      <c r="P15" s="37"/>
      <c r="Q15" s="15"/>
      <c r="R15" s="24"/>
    </row>
    <row r="16" spans="2:18" ht="13.05" customHeight="1" x14ac:dyDescent="0.25">
      <c r="B16" s="7" t="s">
        <v>17</v>
      </c>
      <c r="C16" s="7" t="s">
        <v>54</v>
      </c>
      <c r="D16" s="7"/>
      <c r="E16" s="7"/>
      <c r="F16" s="25"/>
      <c r="G16" s="26">
        <v>28000</v>
      </c>
      <c r="H16" s="26">
        <v>28000</v>
      </c>
      <c r="I16" s="26">
        <v>28000</v>
      </c>
      <c r="J16" s="26">
        <f t="shared" ref="J16:J21" si="3">SUM(G16:I16)</f>
        <v>84000</v>
      </c>
      <c r="M16" s="22"/>
      <c r="N16" s="15"/>
      <c r="O16" s="28" t="s">
        <v>18</v>
      </c>
      <c r="P16" s="14">
        <v>7.9000000000000001E-2</v>
      </c>
      <c r="Q16" s="15"/>
      <c r="R16" s="24"/>
    </row>
    <row r="17" spans="2:18" ht="13.05" customHeight="1" x14ac:dyDescent="0.25">
      <c r="B17" s="7" t="s">
        <v>19</v>
      </c>
      <c r="C17" s="7" t="s">
        <v>54</v>
      </c>
      <c r="D17" s="7"/>
      <c r="E17" s="7"/>
      <c r="F17" s="25"/>
      <c r="G17" s="26">
        <v>28000</v>
      </c>
      <c r="H17" s="26">
        <v>28000</v>
      </c>
      <c r="I17" s="26">
        <v>0</v>
      </c>
      <c r="J17" s="26">
        <f t="shared" si="3"/>
        <v>56000</v>
      </c>
      <c r="M17" s="22"/>
      <c r="N17" s="15"/>
      <c r="O17" s="15"/>
      <c r="P17" s="37"/>
      <c r="Q17" s="15"/>
      <c r="R17" s="24"/>
    </row>
    <row r="18" spans="2:18" s="49" customFormat="1" ht="13.05" customHeight="1" thickBot="1" x14ac:dyDescent="0.3">
      <c r="B18" s="7" t="s">
        <v>20</v>
      </c>
      <c r="C18" s="7"/>
      <c r="D18" s="7"/>
      <c r="E18" s="7"/>
      <c r="F18" s="25"/>
      <c r="G18" s="26">
        <v>0</v>
      </c>
      <c r="H18" s="26">
        <v>0</v>
      </c>
      <c r="I18" s="26">
        <v>0</v>
      </c>
      <c r="J18" s="26">
        <f t="shared" si="3"/>
        <v>0</v>
      </c>
      <c r="L18" s="90"/>
      <c r="M18" s="81"/>
      <c r="N18" s="82"/>
      <c r="O18" s="82"/>
      <c r="P18" s="82"/>
      <c r="Q18" s="82"/>
      <c r="R18" s="83"/>
    </row>
    <row r="19" spans="2:18" ht="13.05" customHeight="1" thickTop="1" x14ac:dyDescent="0.25">
      <c r="B19" s="7" t="s">
        <v>21</v>
      </c>
      <c r="C19" s="7"/>
      <c r="D19" s="7"/>
      <c r="E19" s="7"/>
      <c r="F19" s="25"/>
      <c r="G19" s="26">
        <v>0</v>
      </c>
      <c r="H19" s="26">
        <v>0</v>
      </c>
      <c r="I19" s="26">
        <v>0</v>
      </c>
      <c r="J19" s="26">
        <f t="shared" si="3"/>
        <v>0</v>
      </c>
    </row>
    <row r="20" spans="2:18" ht="13.05" customHeight="1" x14ac:dyDescent="0.25">
      <c r="B20" s="7" t="s">
        <v>22</v>
      </c>
      <c r="C20" s="7"/>
      <c r="D20" s="7"/>
      <c r="E20" s="7"/>
      <c r="F20" s="25"/>
      <c r="G20" s="26">
        <v>0</v>
      </c>
      <c r="H20" s="26">
        <v>0</v>
      </c>
      <c r="I20" s="26">
        <v>0</v>
      </c>
      <c r="J20" s="26">
        <f t="shared" si="3"/>
        <v>0</v>
      </c>
    </row>
    <row r="21" spans="2:18" ht="13.05" customHeight="1" x14ac:dyDescent="0.25">
      <c r="B21" s="31" t="s">
        <v>23</v>
      </c>
      <c r="C21" s="31"/>
      <c r="D21" s="31"/>
      <c r="E21" s="31"/>
      <c r="F21" s="32"/>
      <c r="G21" s="33">
        <f t="shared" ref="G21:I21" si="4">SUM(G16:G20)</f>
        <v>56000</v>
      </c>
      <c r="H21" s="33">
        <f t="shared" si="4"/>
        <v>56000</v>
      </c>
      <c r="I21" s="33">
        <f t="shared" si="4"/>
        <v>28000</v>
      </c>
      <c r="J21" s="33">
        <f t="shared" si="3"/>
        <v>140000</v>
      </c>
    </row>
    <row r="22" spans="2:18" ht="13.05" customHeight="1" x14ac:dyDescent="0.25">
      <c r="B22" s="7"/>
      <c r="C22" s="7"/>
      <c r="D22" s="7"/>
      <c r="E22" s="7"/>
      <c r="F22" s="25"/>
      <c r="G22" s="26"/>
      <c r="H22" s="26"/>
      <c r="I22" s="26"/>
      <c r="J22" s="26"/>
      <c r="M22" s="25"/>
    </row>
    <row r="23" spans="2:18" ht="13.05" customHeight="1" x14ac:dyDescent="0.25">
      <c r="B23" s="38" t="s">
        <v>24</v>
      </c>
      <c r="C23" s="31"/>
      <c r="D23" s="31"/>
      <c r="E23" s="31"/>
      <c r="F23" s="39" t="s">
        <v>25</v>
      </c>
      <c r="G23" s="33"/>
      <c r="H23" s="33"/>
      <c r="I23" s="33"/>
      <c r="J23" s="33"/>
    </row>
    <row r="24" spans="2:18" ht="13.05" customHeight="1" x14ac:dyDescent="0.25">
      <c r="B24" s="7" t="s">
        <v>7</v>
      </c>
      <c r="C24" s="79" t="s">
        <v>46</v>
      </c>
      <c r="D24" s="79"/>
      <c r="E24" s="79"/>
      <c r="F24" s="40">
        <v>0.307</v>
      </c>
      <c r="G24" s="26">
        <f>SUM(F24*G8)</f>
        <v>3071.3216227199996</v>
      </c>
      <c r="H24" s="26">
        <f t="shared" ref="H24:H28" si="5">SUM(F24*H8)</f>
        <v>3071.3216227199996</v>
      </c>
      <c r="I24" s="26">
        <f>SUM(F24*I8)</f>
        <v>0</v>
      </c>
      <c r="J24" s="26">
        <f t="shared" ref="J24:J34" si="6">SUM(G24:I24)</f>
        <v>6142.6432454399992</v>
      </c>
    </row>
    <row r="25" spans="2:18" ht="13.05" customHeight="1" x14ac:dyDescent="0.25">
      <c r="B25" s="7" t="s">
        <v>8</v>
      </c>
      <c r="C25" s="79" t="s">
        <v>52</v>
      </c>
      <c r="D25" s="79"/>
      <c r="E25" s="79"/>
      <c r="F25" s="40">
        <v>0.307</v>
      </c>
      <c r="G25" s="26">
        <f t="shared" ref="G25:G28" si="7">SUM(F25*G9)</f>
        <v>0</v>
      </c>
      <c r="H25" s="26">
        <f t="shared" si="5"/>
        <v>3070.2584203199999</v>
      </c>
      <c r="I25" s="26">
        <f>SUM(F25*I9)</f>
        <v>3070.2584203199999</v>
      </c>
      <c r="J25" s="26">
        <f t="shared" si="6"/>
        <v>6140.5168406399998</v>
      </c>
      <c r="M25" s="27"/>
    </row>
    <row r="26" spans="2:18" ht="13.05" customHeight="1" x14ac:dyDescent="0.25">
      <c r="B26" s="7" t="s">
        <v>9</v>
      </c>
      <c r="C26" s="79" t="s">
        <v>53</v>
      </c>
      <c r="D26" s="79"/>
      <c r="E26" s="79"/>
      <c r="F26" s="40">
        <v>0.307</v>
      </c>
      <c r="G26" s="26">
        <f>SUM(F26*G10)</f>
        <v>3070.7615162016004</v>
      </c>
      <c r="H26" s="26">
        <f t="shared" si="5"/>
        <v>0</v>
      </c>
      <c r="I26" s="26">
        <f>SUM(F26*I10)</f>
        <v>0</v>
      </c>
      <c r="J26" s="26">
        <f t="shared" si="6"/>
        <v>3070.7615162016004</v>
      </c>
    </row>
    <row r="27" spans="2:18" ht="13.05" customHeight="1" x14ac:dyDescent="0.25">
      <c r="B27" s="7" t="s">
        <v>11</v>
      </c>
      <c r="F27" s="40">
        <v>0</v>
      </c>
      <c r="G27" s="26">
        <f>SUM(F27*G11)</f>
        <v>0</v>
      </c>
      <c r="H27" s="26">
        <f t="shared" si="5"/>
        <v>0</v>
      </c>
      <c r="I27" s="26">
        <f>SUM(F27*I11)</f>
        <v>0</v>
      </c>
      <c r="J27" s="26">
        <f t="shared" si="6"/>
        <v>0</v>
      </c>
      <c r="M27" s="27"/>
    </row>
    <row r="28" spans="2:18" ht="13.05" customHeight="1" x14ac:dyDescent="0.25">
      <c r="B28" s="7" t="s">
        <v>12</v>
      </c>
      <c r="C28" s="7"/>
      <c r="D28" s="7"/>
      <c r="E28" s="7"/>
      <c r="F28" s="40">
        <v>0</v>
      </c>
      <c r="G28" s="26">
        <f t="shared" si="7"/>
        <v>0</v>
      </c>
      <c r="H28" s="26">
        <f t="shared" si="5"/>
        <v>0</v>
      </c>
      <c r="I28" s="26">
        <f>SUM(F28*I12)</f>
        <v>0</v>
      </c>
      <c r="J28" s="26">
        <f t="shared" si="6"/>
        <v>0</v>
      </c>
    </row>
    <row r="29" spans="2:18" ht="13.05" customHeight="1" x14ac:dyDescent="0.25">
      <c r="B29" s="7" t="s">
        <v>17</v>
      </c>
      <c r="C29" s="7" t="s">
        <v>54</v>
      </c>
      <c r="D29" s="7"/>
      <c r="E29" s="7"/>
      <c r="F29" s="40">
        <v>2.1000000000000001E-2</v>
      </c>
      <c r="G29" s="26">
        <f>SUM(F29*G16)</f>
        <v>588</v>
      </c>
      <c r="H29" s="26">
        <f t="shared" ref="H29:H33" si="8">SUM(F29*H16)</f>
        <v>588</v>
      </c>
      <c r="I29" s="26">
        <f>SUM(F29*I16)</f>
        <v>588</v>
      </c>
      <c r="J29" s="26">
        <f t="shared" si="6"/>
        <v>1764</v>
      </c>
      <c r="M29" s="27"/>
    </row>
    <row r="30" spans="2:18" ht="13.05" customHeight="1" x14ac:dyDescent="0.25">
      <c r="B30" s="7" t="s">
        <v>19</v>
      </c>
      <c r="C30" s="7" t="s">
        <v>54</v>
      </c>
      <c r="D30" s="7"/>
      <c r="E30" s="7"/>
      <c r="F30" s="40">
        <v>2.1000000000000001E-2</v>
      </c>
      <c r="G30" s="26">
        <f t="shared" ref="G30:G33" si="9">SUM(F30*G17)</f>
        <v>588</v>
      </c>
      <c r="H30" s="26">
        <f t="shared" si="8"/>
        <v>588</v>
      </c>
      <c r="I30" s="26">
        <f>SUM(F30*I17)</f>
        <v>0</v>
      </c>
      <c r="J30" s="26">
        <f t="shared" si="6"/>
        <v>1176</v>
      </c>
    </row>
    <row r="31" spans="2:18" s="49" customFormat="1" ht="13.05" customHeight="1" x14ac:dyDescent="0.25">
      <c r="B31" s="7" t="s">
        <v>20</v>
      </c>
      <c r="C31" s="7"/>
      <c r="D31" s="7"/>
      <c r="E31" s="7"/>
      <c r="F31" s="40">
        <v>0</v>
      </c>
      <c r="G31" s="26">
        <f t="shared" si="9"/>
        <v>0</v>
      </c>
      <c r="H31" s="26">
        <v>0</v>
      </c>
      <c r="I31" s="26">
        <f>SUM(F31*I18)</f>
        <v>0</v>
      </c>
      <c r="J31" s="26">
        <f t="shared" si="6"/>
        <v>0</v>
      </c>
      <c r="L31" s="90"/>
    </row>
    <row r="32" spans="2:18" ht="13.05" customHeight="1" x14ac:dyDescent="0.25">
      <c r="B32" s="7" t="s">
        <v>21</v>
      </c>
      <c r="C32" s="7"/>
      <c r="D32" s="7"/>
      <c r="E32" s="7"/>
      <c r="F32" s="40">
        <v>0</v>
      </c>
      <c r="G32" s="26">
        <f t="shared" si="9"/>
        <v>0</v>
      </c>
      <c r="H32" s="26">
        <f t="shared" si="8"/>
        <v>0</v>
      </c>
      <c r="I32" s="26">
        <f>SUM(F32*I19)</f>
        <v>0</v>
      </c>
      <c r="J32" s="26">
        <f t="shared" si="6"/>
        <v>0</v>
      </c>
    </row>
    <row r="33" spans="2:17" ht="13.05" customHeight="1" x14ac:dyDescent="0.25">
      <c r="B33" s="7" t="s">
        <v>22</v>
      </c>
      <c r="C33" s="7"/>
      <c r="D33" s="7"/>
      <c r="E33" s="7"/>
      <c r="F33" s="40">
        <v>0</v>
      </c>
      <c r="G33" s="26">
        <f t="shared" si="9"/>
        <v>0</v>
      </c>
      <c r="H33" s="26">
        <f t="shared" si="8"/>
        <v>0</v>
      </c>
      <c r="I33" s="26">
        <f>SUM(F33*I20)</f>
        <v>0</v>
      </c>
      <c r="J33" s="26">
        <f t="shared" si="6"/>
        <v>0</v>
      </c>
    </row>
    <row r="34" spans="2:17" ht="13.05" customHeight="1" x14ac:dyDescent="0.25">
      <c r="B34" s="31" t="s">
        <v>26</v>
      </c>
      <c r="C34" s="31"/>
      <c r="D34" s="31"/>
      <c r="E34" s="31"/>
      <c r="F34" s="41"/>
      <c r="G34" s="42">
        <f>SUM(G24:G33)</f>
        <v>7318.0831389216</v>
      </c>
      <c r="H34" s="42">
        <f>SUM(H24:H33)</f>
        <v>7317.5800430399995</v>
      </c>
      <c r="I34" s="42">
        <f>SUM(I24:I33)</f>
        <v>3658.2584203199999</v>
      </c>
      <c r="J34" s="42">
        <f t="shared" si="6"/>
        <v>18293.9216022816</v>
      </c>
    </row>
    <row r="35" spans="2:17" ht="13.05" customHeight="1" x14ac:dyDescent="0.25">
      <c r="B35" s="31" t="s">
        <v>27</v>
      </c>
      <c r="C35" s="31"/>
      <c r="D35" s="31"/>
      <c r="E35" s="31"/>
      <c r="F35" s="43"/>
      <c r="G35" s="33">
        <f>SUM(G13+G21+G34)</f>
        <v>83324.868607721597</v>
      </c>
      <c r="H35" s="33">
        <f>SUM(H13+H21+H34)</f>
        <v>83322.726763039987</v>
      </c>
      <c r="I35" s="33">
        <f>SUM(I13+I21+I34)</f>
        <v>41659.100180319998</v>
      </c>
      <c r="J35" s="33">
        <f>SUM(J13+J21+J34)</f>
        <v>208306.69555108159</v>
      </c>
    </row>
    <row r="36" spans="2:17" ht="13.05" customHeight="1" x14ac:dyDescent="0.25">
      <c r="B36" s="7"/>
      <c r="C36" s="7"/>
      <c r="D36" s="7"/>
      <c r="E36" s="7"/>
      <c r="F36" s="44"/>
      <c r="G36" s="26"/>
      <c r="H36" s="26"/>
      <c r="I36" s="26"/>
      <c r="J36" s="26"/>
    </row>
    <row r="37" spans="2:17" ht="13.05" customHeight="1" x14ac:dyDescent="0.25">
      <c r="B37" s="38" t="s">
        <v>28</v>
      </c>
      <c r="C37" s="31"/>
      <c r="D37" s="31"/>
      <c r="E37" s="31"/>
      <c r="F37" s="43"/>
      <c r="G37" s="33"/>
      <c r="H37" s="33"/>
      <c r="I37" s="33"/>
      <c r="J37" s="33"/>
    </row>
    <row r="38" spans="2:17" ht="13.05" customHeight="1" x14ac:dyDescent="0.25">
      <c r="B38" s="7" t="s">
        <v>55</v>
      </c>
      <c r="C38" s="7"/>
      <c r="D38" s="7"/>
      <c r="E38" s="7"/>
      <c r="F38" s="44"/>
      <c r="G38" s="26">
        <v>30000</v>
      </c>
      <c r="H38" s="26">
        <v>20000</v>
      </c>
      <c r="I38" s="26">
        <v>0</v>
      </c>
      <c r="J38" s="26">
        <f t="shared" ref="J38:J43" si="10">SUM(G38:I38)</f>
        <v>50000</v>
      </c>
      <c r="M38" s="117" t="s">
        <v>50</v>
      </c>
      <c r="N38" s="118"/>
      <c r="O38" s="118"/>
      <c r="P38" s="118"/>
      <c r="Q38" s="119"/>
    </row>
    <row r="39" spans="2:17" ht="13.05" customHeight="1" x14ac:dyDescent="0.25">
      <c r="B39" s="7" t="s">
        <v>56</v>
      </c>
      <c r="C39" s="7"/>
      <c r="D39" s="7"/>
      <c r="E39" s="7"/>
      <c r="F39" s="44"/>
      <c r="G39" s="26">
        <v>7500</v>
      </c>
      <c r="H39" s="26">
        <v>3000</v>
      </c>
      <c r="I39" s="26">
        <v>0</v>
      </c>
      <c r="J39" s="26">
        <f t="shared" si="10"/>
        <v>10500</v>
      </c>
      <c r="M39" s="95" t="s">
        <v>29</v>
      </c>
      <c r="N39" s="96"/>
      <c r="O39" s="96"/>
      <c r="P39" s="96"/>
      <c r="Q39" s="97"/>
    </row>
    <row r="40" spans="2:17" ht="13.05" customHeight="1" x14ac:dyDescent="0.25">
      <c r="G40" s="26">
        <v>0</v>
      </c>
      <c r="H40" s="26">
        <v>0</v>
      </c>
      <c r="I40" s="26">
        <v>0</v>
      </c>
      <c r="J40" s="26">
        <f t="shared" si="10"/>
        <v>0</v>
      </c>
      <c r="M40" s="95" t="s">
        <v>45</v>
      </c>
      <c r="N40" s="96"/>
      <c r="O40" s="96"/>
      <c r="P40" s="96"/>
      <c r="Q40" s="97"/>
    </row>
    <row r="41" spans="2:17" ht="13.05" customHeight="1" x14ac:dyDescent="0.25">
      <c r="B41" s="7"/>
      <c r="C41" s="7"/>
      <c r="D41" s="7"/>
      <c r="E41" s="7"/>
      <c r="F41" s="44"/>
      <c r="G41" s="26">
        <v>0</v>
      </c>
      <c r="H41" s="26">
        <v>0</v>
      </c>
      <c r="I41" s="26">
        <v>0</v>
      </c>
      <c r="J41" s="26">
        <f t="shared" si="10"/>
        <v>0</v>
      </c>
      <c r="L41" s="89">
        <f>J46-39450</f>
        <v>17550</v>
      </c>
      <c r="M41" s="45"/>
      <c r="N41" s="46"/>
      <c r="O41" s="46"/>
      <c r="P41" s="46"/>
      <c r="Q41" s="47"/>
    </row>
    <row r="42" spans="2:17" ht="13.05" customHeight="1" x14ac:dyDescent="0.25">
      <c r="B42" s="7"/>
      <c r="C42" s="7"/>
      <c r="D42" s="7"/>
      <c r="E42" s="7"/>
      <c r="F42" s="44"/>
      <c r="G42" s="26">
        <v>0</v>
      </c>
      <c r="H42" s="26">
        <v>0</v>
      </c>
      <c r="I42" s="26">
        <v>0</v>
      </c>
      <c r="J42" s="26">
        <f t="shared" si="10"/>
        <v>0</v>
      </c>
      <c r="M42" s="98" t="s">
        <v>51</v>
      </c>
      <c r="N42" s="99"/>
      <c r="O42" s="99"/>
      <c r="P42" s="99"/>
      <c r="Q42" s="100"/>
    </row>
    <row r="43" spans="2:17" ht="13.05" customHeight="1" x14ac:dyDescent="0.25">
      <c r="B43" s="31" t="s">
        <v>30</v>
      </c>
      <c r="C43" s="31"/>
      <c r="D43" s="31"/>
      <c r="E43" s="31"/>
      <c r="F43" s="43"/>
      <c r="G43" s="33">
        <f>SUM(G38:G42)</f>
        <v>37500</v>
      </c>
      <c r="H43" s="33">
        <f>SUM(H38:H42)</f>
        <v>23000</v>
      </c>
      <c r="I43" s="33">
        <f>SUM(I38:I42)</f>
        <v>0</v>
      </c>
      <c r="J43" s="33">
        <f t="shared" si="10"/>
        <v>60500</v>
      </c>
      <c r="M43" s="101"/>
      <c r="N43" s="99"/>
      <c r="O43" s="99"/>
      <c r="P43" s="99"/>
      <c r="Q43" s="100"/>
    </row>
    <row r="44" spans="2:17" ht="13.05" customHeight="1" x14ac:dyDescent="0.25">
      <c r="B44" s="7"/>
      <c r="C44" s="7"/>
      <c r="D44" s="7"/>
      <c r="E44" s="7"/>
      <c r="F44" s="44"/>
      <c r="G44" s="26"/>
      <c r="H44" s="26"/>
      <c r="I44" s="26"/>
      <c r="J44" s="26"/>
      <c r="M44" s="102"/>
      <c r="N44" s="103"/>
      <c r="O44" s="103"/>
      <c r="P44" s="103"/>
      <c r="Q44" s="104"/>
    </row>
    <row r="45" spans="2:17" ht="13.05" customHeight="1" x14ac:dyDescent="0.25">
      <c r="B45" s="38" t="s">
        <v>31</v>
      </c>
      <c r="C45" s="31"/>
      <c r="D45" s="31"/>
      <c r="E45" s="31"/>
      <c r="F45" s="43"/>
      <c r="G45" s="33"/>
      <c r="H45" s="33"/>
      <c r="I45" s="33"/>
      <c r="J45" s="33"/>
    </row>
    <row r="46" spans="2:17" ht="13.05" customHeight="1" x14ac:dyDescent="0.25">
      <c r="B46" s="7" t="s">
        <v>47</v>
      </c>
      <c r="C46" s="7"/>
      <c r="D46" s="7"/>
      <c r="E46" s="7"/>
      <c r="F46" s="44"/>
      <c r="G46" s="26">
        <v>25000</v>
      </c>
      <c r="H46" s="26">
        <v>20000</v>
      </c>
      <c r="I46" s="26">
        <v>12000</v>
      </c>
      <c r="J46" s="26">
        <f t="shared" ref="J46:J56" si="11">SUM(G46:I46)</f>
        <v>57000</v>
      </c>
      <c r="L46" s="89"/>
    </row>
    <row r="47" spans="2:17" ht="13.05" customHeight="1" x14ac:dyDescent="0.25">
      <c r="B47" s="7" t="s">
        <v>48</v>
      </c>
      <c r="C47" s="7"/>
      <c r="D47" s="7"/>
      <c r="E47" s="7"/>
      <c r="F47" s="44"/>
      <c r="G47" s="26">
        <v>0</v>
      </c>
      <c r="H47" s="26">
        <v>1500</v>
      </c>
      <c r="I47" s="26">
        <v>1500</v>
      </c>
      <c r="J47" s="26">
        <f t="shared" si="11"/>
        <v>3000</v>
      </c>
    </row>
    <row r="48" spans="2:17" ht="13.05" customHeight="1" x14ac:dyDescent="0.25">
      <c r="B48" s="7" t="s">
        <v>66</v>
      </c>
      <c r="C48" s="7"/>
      <c r="D48" s="7"/>
      <c r="E48" s="7"/>
      <c r="F48" s="44"/>
      <c r="G48" s="26">
        <v>20000</v>
      </c>
      <c r="H48" s="26">
        <v>20000</v>
      </c>
      <c r="I48" s="26">
        <v>0</v>
      </c>
      <c r="J48" s="26">
        <f t="shared" si="11"/>
        <v>40000</v>
      </c>
      <c r="L48" s="89"/>
    </row>
    <row r="49" spans="2:10" ht="13.05" customHeight="1" x14ac:dyDescent="0.25">
      <c r="B49" s="7" t="s">
        <v>78</v>
      </c>
      <c r="C49" s="7"/>
      <c r="D49" s="7"/>
      <c r="E49" s="7"/>
      <c r="F49" s="44"/>
      <c r="G49" s="26">
        <v>0</v>
      </c>
      <c r="H49" s="26">
        <v>9000</v>
      </c>
      <c r="I49" s="26">
        <v>9000</v>
      </c>
      <c r="J49" s="26">
        <f t="shared" si="11"/>
        <v>18000</v>
      </c>
    </row>
    <row r="50" spans="2:10" ht="13.05" customHeight="1" x14ac:dyDescent="0.25">
      <c r="B50" s="7"/>
      <c r="C50" s="7"/>
      <c r="D50" s="7"/>
      <c r="E50" s="7"/>
      <c r="F50" s="44"/>
      <c r="G50" s="26">
        <v>0</v>
      </c>
      <c r="H50" s="26">
        <v>0</v>
      </c>
      <c r="I50" s="26">
        <v>0</v>
      </c>
      <c r="J50" s="26">
        <f t="shared" si="11"/>
        <v>0</v>
      </c>
    </row>
    <row r="51" spans="2:10" ht="13.05" customHeight="1" x14ac:dyDescent="0.25">
      <c r="B51" s="7"/>
      <c r="C51" s="7"/>
      <c r="D51" s="7"/>
      <c r="E51" s="7"/>
      <c r="F51" s="44"/>
      <c r="G51" s="26">
        <v>0</v>
      </c>
      <c r="H51" s="26">
        <v>0</v>
      </c>
      <c r="I51" s="26">
        <v>0</v>
      </c>
      <c r="J51" s="26">
        <f t="shared" si="11"/>
        <v>0</v>
      </c>
    </row>
    <row r="52" spans="2:10" ht="13.05" customHeight="1" x14ac:dyDescent="0.25">
      <c r="B52" s="7"/>
      <c r="C52" s="7"/>
      <c r="D52" s="7"/>
      <c r="E52" s="7"/>
      <c r="F52" s="44"/>
      <c r="G52" s="26">
        <v>0</v>
      </c>
      <c r="H52" s="26">
        <v>0</v>
      </c>
      <c r="I52" s="26">
        <v>0</v>
      </c>
      <c r="J52" s="26">
        <f t="shared" si="11"/>
        <v>0</v>
      </c>
    </row>
    <row r="53" spans="2:10" ht="13.05" customHeight="1" x14ac:dyDescent="0.25">
      <c r="B53" s="7"/>
      <c r="C53" s="7"/>
      <c r="D53" s="7"/>
      <c r="E53" s="7"/>
      <c r="F53" s="44"/>
      <c r="G53" s="26">
        <v>0</v>
      </c>
      <c r="H53" s="26">
        <v>0</v>
      </c>
      <c r="I53" s="26">
        <v>0</v>
      </c>
      <c r="J53" s="26">
        <f t="shared" si="11"/>
        <v>0</v>
      </c>
    </row>
    <row r="54" spans="2:10" ht="13.05" customHeight="1" x14ac:dyDescent="0.25">
      <c r="B54" s="7"/>
      <c r="C54" s="7"/>
      <c r="D54" s="7"/>
      <c r="E54" s="7"/>
      <c r="F54" s="44"/>
      <c r="G54" s="26">
        <v>0</v>
      </c>
      <c r="H54" s="26">
        <v>0</v>
      </c>
      <c r="I54" s="26">
        <v>0</v>
      </c>
      <c r="J54" s="26">
        <f t="shared" si="11"/>
        <v>0</v>
      </c>
    </row>
    <row r="55" spans="2:10" ht="13.05" customHeight="1" x14ac:dyDescent="0.25">
      <c r="B55" s="7"/>
      <c r="C55" s="7"/>
      <c r="D55" s="7"/>
      <c r="E55" s="7"/>
      <c r="F55" s="44"/>
      <c r="G55" s="26">
        <v>0</v>
      </c>
      <c r="H55" s="26">
        <v>0</v>
      </c>
      <c r="I55" s="26">
        <v>0</v>
      </c>
      <c r="J55" s="26">
        <f t="shared" si="11"/>
        <v>0</v>
      </c>
    </row>
    <row r="56" spans="2:10" ht="13.05" customHeight="1" x14ac:dyDescent="0.25">
      <c r="B56" s="31" t="s">
        <v>32</v>
      </c>
      <c r="C56" s="31"/>
      <c r="D56" s="31"/>
      <c r="E56" s="31"/>
      <c r="F56" s="43"/>
      <c r="G56" s="33">
        <f t="shared" ref="G56:I56" si="12">SUM(G46:G55)</f>
        <v>45000</v>
      </c>
      <c r="H56" s="33">
        <f t="shared" si="12"/>
        <v>50500</v>
      </c>
      <c r="I56" s="33">
        <f t="shared" si="12"/>
        <v>22500</v>
      </c>
      <c r="J56" s="33">
        <f t="shared" si="11"/>
        <v>118000</v>
      </c>
    </row>
    <row r="57" spans="2:10" ht="13.05" customHeight="1" x14ac:dyDescent="0.25">
      <c r="B57" s="48"/>
      <c r="C57" s="7"/>
      <c r="D57" s="7"/>
      <c r="E57" s="7"/>
      <c r="F57" s="44"/>
      <c r="G57" s="7"/>
      <c r="H57" s="7"/>
      <c r="I57" s="7"/>
      <c r="J57" s="7"/>
    </row>
    <row r="58" spans="2:10" ht="13.05" customHeight="1" x14ac:dyDescent="0.25">
      <c r="B58" s="49"/>
      <c r="C58" s="7"/>
      <c r="D58" s="7"/>
      <c r="E58" s="7"/>
      <c r="F58" s="44"/>
      <c r="G58" s="50"/>
      <c r="H58" s="50"/>
      <c r="I58" s="50"/>
      <c r="J58" s="50"/>
    </row>
    <row r="59" spans="2:10" ht="13.05" customHeight="1" x14ac:dyDescent="0.25">
      <c r="B59" s="38" t="s">
        <v>33</v>
      </c>
      <c r="C59" s="31"/>
      <c r="D59" s="31"/>
      <c r="E59" s="31"/>
      <c r="F59" s="43"/>
      <c r="G59" s="51">
        <f>SUM(G35+G43+G56)</f>
        <v>165824.86860772158</v>
      </c>
      <c r="H59" s="51">
        <f>SUM(H35+H43+H56)</f>
        <v>156822.72676304</v>
      </c>
      <c r="I59" s="51">
        <f>SUM(I35+I43+I56)</f>
        <v>64159.100180319998</v>
      </c>
      <c r="J59" s="52">
        <f>SUM(G59:I59)</f>
        <v>386806.69555108156</v>
      </c>
    </row>
    <row r="60" spans="2:10" ht="13.05" customHeight="1" thickBot="1" x14ac:dyDescent="0.3">
      <c r="B60" s="48"/>
      <c r="C60" s="7"/>
      <c r="D60" s="7"/>
      <c r="E60" s="7"/>
      <c r="F60" s="44"/>
      <c r="G60" s="53"/>
      <c r="H60" s="53"/>
      <c r="I60" s="53"/>
      <c r="J60" s="54"/>
    </row>
    <row r="61" spans="2:10" ht="13.05" customHeight="1" thickTop="1" x14ac:dyDescent="0.25">
      <c r="B61" s="105" t="s">
        <v>34</v>
      </c>
      <c r="C61" s="106"/>
      <c r="D61" s="106"/>
      <c r="E61" s="106"/>
      <c r="F61" s="106"/>
      <c r="G61" s="106"/>
      <c r="H61" s="106"/>
      <c r="I61" s="106"/>
      <c r="J61" s="106"/>
    </row>
    <row r="62" spans="2:10" ht="13.05" customHeight="1" thickBot="1" x14ac:dyDescent="0.3">
      <c r="B62" s="107"/>
      <c r="C62" s="107"/>
      <c r="D62" s="107"/>
      <c r="E62" s="107"/>
      <c r="F62" s="107"/>
      <c r="G62" s="107"/>
      <c r="H62" s="107"/>
      <c r="I62" s="107"/>
      <c r="J62" s="107"/>
    </row>
    <row r="63" spans="2:10" ht="13.05" customHeight="1" thickTop="1" x14ac:dyDescent="0.25"/>
    <row r="64" spans="2:10" ht="13.05" customHeight="1" x14ac:dyDescent="0.25">
      <c r="B64" s="38" t="s">
        <v>35</v>
      </c>
      <c r="C64" s="31"/>
      <c r="D64" s="31"/>
      <c r="E64" s="31"/>
      <c r="F64" s="43"/>
      <c r="G64" s="31"/>
      <c r="H64" s="31"/>
      <c r="I64" s="31"/>
      <c r="J64" s="55"/>
    </row>
    <row r="65" spans="2:14" ht="13.05" customHeight="1" x14ac:dyDescent="0.3">
      <c r="B65" s="94" t="s">
        <v>57</v>
      </c>
      <c r="G65" s="1">
        <v>10000</v>
      </c>
      <c r="H65" s="1">
        <v>0</v>
      </c>
      <c r="I65" s="1">
        <v>0</v>
      </c>
      <c r="J65" s="1">
        <f>SUM(G65:I65)</f>
        <v>10000</v>
      </c>
    </row>
    <row r="66" spans="2:14" ht="13.05" customHeight="1" x14ac:dyDescent="0.3">
      <c r="B66" s="94" t="s">
        <v>58</v>
      </c>
      <c r="G66" s="1">
        <v>18000</v>
      </c>
      <c r="H66" s="1">
        <v>0</v>
      </c>
      <c r="I66" s="1">
        <v>0</v>
      </c>
      <c r="J66" s="1">
        <f>SUM(G66:I66)</f>
        <v>18000</v>
      </c>
    </row>
    <row r="67" spans="2:14" ht="13.05" customHeight="1" x14ac:dyDescent="0.25">
      <c r="B67" s="80" t="s">
        <v>59</v>
      </c>
      <c r="G67" s="1">
        <v>18000</v>
      </c>
      <c r="H67" s="1">
        <v>0</v>
      </c>
      <c r="I67" s="1">
        <v>0</v>
      </c>
      <c r="J67" s="1">
        <f>SUM(G67:I67)</f>
        <v>18000</v>
      </c>
    </row>
    <row r="68" spans="2:14" ht="13.05" customHeight="1" x14ac:dyDescent="0.25">
      <c r="B68" s="31" t="s">
        <v>36</v>
      </c>
      <c r="C68" s="31"/>
      <c r="D68" s="31"/>
      <c r="E68" s="31"/>
      <c r="F68" s="43"/>
      <c r="G68" s="33">
        <f>SUM(G65:G67)</f>
        <v>46000</v>
      </c>
      <c r="H68" s="33">
        <f>SUM(H67:H67)</f>
        <v>0</v>
      </c>
      <c r="I68" s="33">
        <f>SUM(I67:I67)</f>
        <v>0</v>
      </c>
      <c r="J68" s="33">
        <f>SUM(G68:I68)</f>
        <v>46000</v>
      </c>
    </row>
    <row r="69" spans="2:14" ht="13.05" customHeight="1" x14ac:dyDescent="0.25"/>
    <row r="70" spans="2:14" ht="13.05" customHeight="1" x14ac:dyDescent="0.25">
      <c r="B70" s="38" t="s">
        <v>37</v>
      </c>
      <c r="C70" s="31"/>
      <c r="D70" s="31"/>
      <c r="E70" s="31"/>
      <c r="F70" s="43"/>
      <c r="G70" s="31"/>
      <c r="H70" s="31"/>
      <c r="I70" s="31"/>
      <c r="J70" s="55"/>
    </row>
    <row r="71" spans="2:14" ht="13.05" customHeight="1" x14ac:dyDescent="0.25">
      <c r="G71" s="1">
        <v>0</v>
      </c>
      <c r="H71" s="1">
        <v>0</v>
      </c>
      <c r="I71" s="1">
        <v>0</v>
      </c>
      <c r="J71" s="56">
        <f>SUM(G71:I71)</f>
        <v>0</v>
      </c>
    </row>
    <row r="72" spans="2:14" ht="13.05" customHeight="1" x14ac:dyDescent="0.25">
      <c r="G72" s="1">
        <v>0</v>
      </c>
      <c r="H72" s="1">
        <v>0</v>
      </c>
      <c r="I72" s="1">
        <v>0</v>
      </c>
      <c r="J72" s="56">
        <f>SUM(G72:I72)</f>
        <v>0</v>
      </c>
    </row>
    <row r="73" spans="2:14" ht="13.05" customHeight="1" x14ac:dyDescent="0.25">
      <c r="G73" s="1">
        <v>0</v>
      </c>
      <c r="H73" s="1">
        <v>0</v>
      </c>
      <c r="I73" s="1">
        <v>0</v>
      </c>
      <c r="J73" s="56">
        <f>SUM(G73:I73)</f>
        <v>0</v>
      </c>
    </row>
    <row r="74" spans="2:14" ht="13.05" customHeight="1" x14ac:dyDescent="0.25">
      <c r="G74" s="1">
        <v>0</v>
      </c>
      <c r="H74" s="1">
        <v>0</v>
      </c>
      <c r="I74" s="1">
        <v>0</v>
      </c>
      <c r="J74" s="56">
        <f>SUM(G74:I74)</f>
        <v>0</v>
      </c>
    </row>
    <row r="75" spans="2:14" ht="13.05" customHeight="1" x14ac:dyDescent="0.25">
      <c r="B75" s="31" t="s">
        <v>38</v>
      </c>
      <c r="C75" s="31"/>
      <c r="D75" s="31"/>
      <c r="E75" s="31"/>
      <c r="F75" s="43"/>
      <c r="G75" s="31">
        <f>SUM(G71:G74)</f>
        <v>0</v>
      </c>
      <c r="H75" s="31">
        <f>SUM(H71:H74)</f>
        <v>0</v>
      </c>
      <c r="I75" s="31">
        <f>SUM(I71:I74)</f>
        <v>0</v>
      </c>
      <c r="J75" s="55">
        <f>SUM(G75:I75)</f>
        <v>0</v>
      </c>
    </row>
    <row r="76" spans="2:14" ht="13.05" customHeight="1" x14ac:dyDescent="0.25"/>
    <row r="77" spans="2:14" ht="13.05" customHeight="1" x14ac:dyDescent="0.25">
      <c r="B77" s="57" t="s">
        <v>39</v>
      </c>
      <c r="C77" s="58" t="s">
        <v>76</v>
      </c>
      <c r="D77" s="58"/>
      <c r="E77" s="58"/>
      <c r="F77" s="58"/>
      <c r="G77" s="87" t="s">
        <v>72</v>
      </c>
      <c r="H77" s="87" t="s">
        <v>71</v>
      </c>
      <c r="I77" s="87" t="s">
        <v>71</v>
      </c>
      <c r="J77" s="59"/>
    </row>
    <row r="78" spans="2:14" ht="13.05" customHeight="1" x14ac:dyDescent="0.25">
      <c r="B78" s="77" t="s">
        <v>63</v>
      </c>
      <c r="C78" s="93" t="s">
        <v>74</v>
      </c>
      <c r="D78" s="60"/>
      <c r="E78" s="60"/>
      <c r="F78" s="60"/>
      <c r="G78" s="61">
        <f>9876</f>
        <v>9876</v>
      </c>
      <c r="H78" s="61">
        <f>G78+(G78*0.045)</f>
        <v>10320.42</v>
      </c>
      <c r="I78" s="61">
        <f>H78+(H78*0.045)</f>
        <v>10784.838900000001</v>
      </c>
      <c r="J78" s="26">
        <f t="shared" ref="J78:J83" si="13">SUM(G78:I78)</f>
        <v>30981.258900000001</v>
      </c>
      <c r="M78" s="27"/>
    </row>
    <row r="79" spans="2:14" ht="13.05" customHeight="1" x14ac:dyDescent="0.25">
      <c r="B79" s="77" t="s">
        <v>64</v>
      </c>
      <c r="C79" s="93" t="s">
        <v>75</v>
      </c>
      <c r="D79" s="60"/>
      <c r="E79" s="60"/>
      <c r="F79" s="60"/>
      <c r="G79" s="61">
        <f>9876</f>
        <v>9876</v>
      </c>
      <c r="H79" s="61">
        <f>G79+(G79*0.045)</f>
        <v>10320.42</v>
      </c>
      <c r="I79" s="61">
        <v>0</v>
      </c>
      <c r="J79" s="26">
        <f t="shared" si="13"/>
        <v>20196.419999999998</v>
      </c>
      <c r="N79" s="26"/>
    </row>
    <row r="80" spans="2:14" ht="13.05" customHeight="1" x14ac:dyDescent="0.25">
      <c r="B80" s="77" t="s">
        <v>65</v>
      </c>
      <c r="C80" s="93" t="s">
        <v>73</v>
      </c>
      <c r="D80" s="60"/>
      <c r="E80" s="60"/>
      <c r="F80" s="60"/>
      <c r="G80" s="61">
        <v>0</v>
      </c>
      <c r="H80" s="61">
        <v>0</v>
      </c>
      <c r="I80" s="61">
        <v>0</v>
      </c>
      <c r="J80" s="26">
        <f t="shared" si="13"/>
        <v>0</v>
      </c>
    </row>
    <row r="81" spans="2:14" ht="13.05" customHeight="1" x14ac:dyDescent="0.25">
      <c r="B81" s="77" t="s">
        <v>60</v>
      </c>
      <c r="C81" s="93" t="s">
        <v>74</v>
      </c>
      <c r="D81" s="60"/>
      <c r="E81" s="60"/>
      <c r="F81" s="60"/>
      <c r="G81" s="61">
        <f>951*2</f>
        <v>1902</v>
      </c>
      <c r="H81" s="61">
        <f>G81+(G81*0.045)</f>
        <v>1987.59</v>
      </c>
      <c r="I81" s="61">
        <f>H81+(H81*0.045)</f>
        <v>2077.0315499999997</v>
      </c>
      <c r="J81" s="26">
        <f t="shared" si="13"/>
        <v>5966.6215499999998</v>
      </c>
      <c r="M81" s="27"/>
    </row>
    <row r="82" spans="2:14" ht="13.05" customHeight="1" x14ac:dyDescent="0.25">
      <c r="B82" s="77" t="s">
        <v>61</v>
      </c>
      <c r="C82" s="93" t="s">
        <v>75</v>
      </c>
      <c r="D82" s="60"/>
      <c r="E82" s="60"/>
      <c r="F82" s="60"/>
      <c r="G82" s="61">
        <f>951*2</f>
        <v>1902</v>
      </c>
      <c r="H82" s="61">
        <f>G82+(G82*0.045)</f>
        <v>1987.59</v>
      </c>
      <c r="I82" s="61">
        <v>0</v>
      </c>
      <c r="J82" s="26">
        <f t="shared" si="13"/>
        <v>3889.59</v>
      </c>
      <c r="N82" s="26"/>
    </row>
    <row r="83" spans="2:14" ht="13.05" customHeight="1" x14ac:dyDescent="0.25">
      <c r="B83" s="77" t="s">
        <v>62</v>
      </c>
      <c r="C83" s="60"/>
      <c r="D83" s="60"/>
      <c r="E83" s="60"/>
      <c r="F83" s="60"/>
      <c r="G83" s="61">
        <v>0</v>
      </c>
      <c r="H83" s="61">
        <v>0</v>
      </c>
      <c r="I83" s="61">
        <v>0</v>
      </c>
      <c r="J83" s="26">
        <f t="shared" si="13"/>
        <v>0</v>
      </c>
    </row>
    <row r="84" spans="2:14" ht="13.05" customHeight="1" x14ac:dyDescent="0.25">
      <c r="B84" s="60"/>
      <c r="C84" s="60"/>
      <c r="D84" s="60"/>
      <c r="E84" s="60"/>
      <c r="F84" s="60"/>
      <c r="G84" s="61"/>
      <c r="H84" s="61"/>
      <c r="I84" s="61"/>
      <c r="J84" s="26"/>
    </row>
    <row r="85" spans="2:14" ht="13.05" customHeight="1" x14ac:dyDescent="0.25">
      <c r="B85" s="31" t="s">
        <v>40</v>
      </c>
      <c r="C85" s="31"/>
      <c r="D85" s="31"/>
      <c r="E85" s="31"/>
      <c r="F85" s="43"/>
      <c r="G85" s="33">
        <f>SUM(G78:G84)</f>
        <v>23556</v>
      </c>
      <c r="H85" s="33">
        <f>SUM(H78:H84)</f>
        <v>24616.02</v>
      </c>
      <c r="I85" s="33">
        <f>SUM(I78:I84)</f>
        <v>12861.87045</v>
      </c>
      <c r="J85" s="33">
        <f>SUM(J78:J84)</f>
        <v>61033.890449999992</v>
      </c>
    </row>
    <row r="86" spans="2:14" ht="13.05" customHeight="1" x14ac:dyDescent="0.25">
      <c r="B86" s="7"/>
      <c r="C86" s="7"/>
      <c r="D86" s="7"/>
      <c r="E86" s="7"/>
      <c r="F86" s="44"/>
      <c r="G86" s="26"/>
      <c r="H86" s="26"/>
      <c r="I86" s="26"/>
      <c r="J86" s="26"/>
    </row>
    <row r="87" spans="2:14" ht="13.05" customHeight="1" x14ac:dyDescent="0.25">
      <c r="B87" s="38" t="s">
        <v>41</v>
      </c>
      <c r="C87" s="62"/>
      <c r="D87" s="62"/>
      <c r="E87" s="62"/>
      <c r="F87" s="62"/>
      <c r="G87" s="63">
        <f>SUM(G59+G68+G75+G85)</f>
        <v>235380.86860772158</v>
      </c>
      <c r="H87" s="63">
        <f>SUM(H59+H68+H75+H85)</f>
        <v>181438.74676303999</v>
      </c>
      <c r="I87" s="63">
        <f>SUM(I59+I68+I75+I85)</f>
        <v>77020.970630319993</v>
      </c>
      <c r="J87" s="64">
        <f>SUM(G87:I87)</f>
        <v>493840.58600108162</v>
      </c>
    </row>
    <row r="88" spans="2:14" ht="13.05" customHeight="1" thickBot="1" x14ac:dyDescent="0.3">
      <c r="B88" s="48"/>
      <c r="C88" s="65"/>
      <c r="D88" s="65"/>
      <c r="E88" s="65"/>
      <c r="F88" s="66"/>
      <c r="G88" s="67"/>
      <c r="H88" s="67"/>
      <c r="I88" s="67"/>
      <c r="J88" s="68"/>
    </row>
    <row r="89" spans="2:14" s="49" customFormat="1" ht="13.05" customHeight="1" thickBot="1" x14ac:dyDescent="0.3">
      <c r="B89" s="38" t="s">
        <v>42</v>
      </c>
      <c r="C89" s="69" t="s">
        <v>43</v>
      </c>
      <c r="D89" s="69"/>
      <c r="E89" s="69"/>
      <c r="F89" s="70">
        <v>0.47499999999999998</v>
      </c>
      <c r="G89" s="71">
        <f>SUM(F89*G59)</f>
        <v>78766.812588667744</v>
      </c>
      <c r="H89" s="71">
        <f>SUM(F89*H59)</f>
        <v>74490.795212443991</v>
      </c>
      <c r="I89" s="71">
        <f>SUM(F89*I59)</f>
        <v>30475.572585651997</v>
      </c>
      <c r="J89" s="71">
        <f>SUM(G89:I89)</f>
        <v>183733.18038676374</v>
      </c>
      <c r="L89" s="90"/>
    </row>
    <row r="90" spans="2:14" ht="13.05" customHeight="1" x14ac:dyDescent="0.25">
      <c r="B90" s="60"/>
      <c r="C90" s="60"/>
      <c r="D90" s="60"/>
      <c r="E90" s="60"/>
      <c r="F90" s="60"/>
      <c r="G90" s="61"/>
      <c r="H90" s="61"/>
      <c r="I90" s="61"/>
      <c r="J90" s="26"/>
    </row>
    <row r="91" spans="2:14" ht="13.05" customHeight="1" thickBot="1" x14ac:dyDescent="0.3">
      <c r="B91" s="72" t="s">
        <v>44</v>
      </c>
      <c r="C91" s="62"/>
      <c r="D91" s="62"/>
      <c r="E91" s="62"/>
      <c r="F91" s="62"/>
      <c r="G91" s="73">
        <f>SUM(G87+G89)</f>
        <v>314147.68119638931</v>
      </c>
      <c r="H91" s="73">
        <f>SUM(H87+H89)</f>
        <v>255929.541975484</v>
      </c>
      <c r="I91" s="73">
        <f t="shared" ref="I91" si="14">SUM(I87+I89)</f>
        <v>107496.54321597199</v>
      </c>
      <c r="J91" s="73">
        <f>SUM(G91:I91)</f>
        <v>677573.76638784527</v>
      </c>
    </row>
    <row r="92" spans="2:14" ht="15" customHeight="1" thickTop="1" x14ac:dyDescent="0.25">
      <c r="B92" s="74"/>
      <c r="C92" s="74"/>
      <c r="D92" s="74"/>
      <c r="E92" s="74"/>
      <c r="F92" s="74"/>
      <c r="G92" s="75"/>
      <c r="H92" s="75"/>
      <c r="I92" s="75"/>
      <c r="J92" s="76"/>
    </row>
    <row r="93" spans="2:14" ht="15" customHeight="1" x14ac:dyDescent="0.25">
      <c r="F93" s="78"/>
      <c r="G93" s="27"/>
      <c r="J93" s="27"/>
    </row>
    <row r="94" spans="2:14" x14ac:dyDescent="0.25">
      <c r="F94" s="78"/>
      <c r="G94" s="27"/>
      <c r="H94" s="27"/>
      <c r="I94" s="27"/>
    </row>
    <row r="95" spans="2:14" x14ac:dyDescent="0.25">
      <c r="F95" s="78"/>
      <c r="J95" s="27"/>
    </row>
    <row r="97" spans="6:10" x14ac:dyDescent="0.25">
      <c r="F97" s="27"/>
    </row>
    <row r="98" spans="6:10" x14ac:dyDescent="0.25">
      <c r="G98" s="27"/>
    </row>
    <row r="99" spans="6:10" x14ac:dyDescent="0.25">
      <c r="G99" s="27"/>
      <c r="J99" s="27"/>
    </row>
    <row r="100" spans="6:10" x14ac:dyDescent="0.25">
      <c r="F100" s="78"/>
      <c r="G100" s="27"/>
      <c r="H100" s="27"/>
      <c r="I100" s="27"/>
    </row>
    <row r="101" spans="6:10" x14ac:dyDescent="0.25">
      <c r="F101" s="78"/>
      <c r="G101" s="27"/>
    </row>
    <row r="102" spans="6:10" x14ac:dyDescent="0.25">
      <c r="G102" s="27"/>
      <c r="H102" s="27"/>
      <c r="I102" s="27"/>
      <c r="J102" s="27"/>
    </row>
    <row r="103" spans="6:10" x14ac:dyDescent="0.25">
      <c r="H103" s="27"/>
      <c r="I103" s="27"/>
      <c r="J103" s="27"/>
    </row>
    <row r="105" spans="6:10" x14ac:dyDescent="0.25">
      <c r="F105" s="27"/>
    </row>
  </sheetData>
  <mergeCells count="9">
    <mergeCell ref="M40:Q40"/>
    <mergeCell ref="M42:Q44"/>
    <mergeCell ref="B61:J62"/>
    <mergeCell ref="M3:R3"/>
    <mergeCell ref="M4:O4"/>
    <mergeCell ref="Q4:R4"/>
    <mergeCell ref="M6:O6"/>
    <mergeCell ref="M38:Q38"/>
    <mergeCell ref="M39:Q3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Bilderback, Ann-Marie (abilderback@uidaho.edu)</dc:creator>
  <cp:lastModifiedBy>Gray, Debbie (dgray@uidaho.edu)</cp:lastModifiedBy>
  <dcterms:created xsi:type="dcterms:W3CDTF">2019-02-28T20:07:31Z</dcterms:created>
  <dcterms:modified xsi:type="dcterms:W3CDTF">2020-08-29T00:56:33Z</dcterms:modified>
</cp:coreProperties>
</file>