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codeName="ThisWorkbook"/>
  <mc:AlternateContent xmlns:mc="http://schemas.openxmlformats.org/markup-compatibility/2006">
    <mc:Choice Requires="x15">
      <x15ac:absPath xmlns:x15ac="http://schemas.microsoft.com/office/spreadsheetml/2010/11/ac" url="C:\Users\tarah\OneDrive - University of Idaho\U-Drive\Proposals\2020\NSF\RAPID\"/>
    </mc:Choice>
  </mc:AlternateContent>
  <xr:revisionPtr revIDLastSave="383" documentId="8_{11E5A288-08DF-4726-8BE4-45E5B5524154}" xr6:coauthVersionLast="45" xr6:coauthVersionMax="45" xr10:uidLastSave="{7D4492D1-C86B-40D0-93C8-FE931C13FC3A}"/>
  <bookViews>
    <workbookView xWindow="1480" yWindow="600" windowWidth="17340" windowHeight="10200" tabRatio="896" xr2:uid="{00000000-000D-0000-FFFF-FFFF00000000}"/>
  </bookViews>
  <sheets>
    <sheet name="UIdaho Budget" sheetId="22" r:id="rId1"/>
    <sheet name="ProspectusBudget" sheetId="43" r:id="rId2"/>
    <sheet name="Benefits and F&amp;A - DO NOT DELET" sheetId="35" r:id="rId3"/>
    <sheet name="List selections - DO NOT DELETE" sheetId="20" r:id="rId4"/>
    <sheet name="Old Codes" sheetId="40" state="hidden" r:id="rId5"/>
    <sheet name="Travel" sheetId="42" r:id="rId6"/>
    <sheet name="Sheet1" sheetId="44" r:id="rId7"/>
  </sheets>
  <definedNames>
    <definedName name="_YR1">#REF!</definedName>
    <definedName name="_YR2">#REF!</definedName>
    <definedName name="_YR3">#REF!</definedName>
    <definedName name="_YR4">#REF!</definedName>
    <definedName name="_YR5">#REF!</definedName>
    <definedName name="Activity">'Benefits and F&amp;A - DO NOT DELET'!$A$12:$A$22</definedName>
    <definedName name="arrayTop">#REF!</definedName>
    <definedName name="CAL">#REF!</definedName>
    <definedName name="Commodity">'Old Codes'!$C$4:$C$16</definedName>
    <definedName name="Contractual">'Old Codes'!$C$19:$C$42</definedName>
    <definedName name="E_Class">'Benefits and F&amp;A - DO NOT DELET'!$D$3:$E$9</definedName>
    <definedName name="F_A">'Benefits and F&amp;A - DO NOT DELET'!$A$12:$B$22</definedName>
    <definedName name="Fabrication">'List selections - DO NOT DELETE'!$A$35:$A$38</definedName>
    <definedName name="FAC">#REF!</definedName>
    <definedName name="GRAD">#REF!</definedName>
    <definedName name="grad1">#REF!</definedName>
    <definedName name="grad2">#REF!</definedName>
    <definedName name="grad3">#REF!</definedName>
    <definedName name="grad4">#REF!</definedName>
    <definedName name="grad5">#REF!</definedName>
    <definedName name="HOUR">#REF!</definedName>
    <definedName name="Leave_Benefits">'Benefits and F&amp;A - DO NOT DELET'!$A$3:$B$9</definedName>
    <definedName name="MERIT">#REF!</definedName>
    <definedName name="OtherPersonnel">'List selections - DO NOT DELETE'!$A$21:$A$26</definedName>
    <definedName name="Others">#REF!</definedName>
    <definedName name="persDiff">#REF!</definedName>
    <definedName name="PersonMos1">#REF!</definedName>
    <definedName name="PersonMos2">#REF!</definedName>
    <definedName name="POST">#REF!</definedName>
    <definedName name="_xlnm.Print_Area" localSheetId="0">'UIdaho Budget'!$A$1:$Y$188</definedName>
    <definedName name="PS">#REF!</definedName>
    <definedName name="Rate">'List selections - DO NOT DELETE'!$A$167:$A$167</definedName>
    <definedName name="SeniorPersonnel">'List selections - DO NOT DELETE'!$A$14:$A$19</definedName>
    <definedName name="Staff_Benefits">'Benefits and F&amp;A - DO NOT DELET'!$D$3:$E$9</definedName>
    <definedName name="Student">'List selections - DO NOT DELETE'!$A$28:$A$32</definedName>
    <definedName name="Summary_Array">#REF!</definedName>
    <definedName name="Travel">'List selections - DO NOT DELETE'!$A$42:$A$221</definedName>
    <definedName name="ug">#REF!</definedName>
    <definedName name="years">#REF!</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3" i="22" l="1"/>
  <c r="G8" i="44" l="1"/>
  <c r="I9" i="44"/>
  <c r="L10" i="42"/>
  <c r="N76" i="22" l="1"/>
  <c r="K4" i="42"/>
  <c r="H3" i="42"/>
  <c r="H4" i="42"/>
  <c r="H21" i="42" l="1"/>
  <c r="N136" i="22" l="1"/>
  <c r="G5" i="44"/>
  <c r="C5" i="44"/>
  <c r="N114" i="22"/>
  <c r="G6" i="44" l="1"/>
  <c r="I6" i="44" s="1"/>
  <c r="G7" i="44"/>
  <c r="I7" i="44" s="1"/>
  <c r="I5" i="44"/>
  <c r="D8" i="44"/>
  <c r="D6" i="44"/>
  <c r="N135" i="22" s="1"/>
  <c r="D7" i="44"/>
  <c r="D5" i="44"/>
  <c r="D10" i="44" l="1"/>
  <c r="I11" i="44"/>
  <c r="H3" i="43" l="1"/>
  <c r="H4" i="43"/>
  <c r="H5" i="43"/>
  <c r="H6" i="43"/>
  <c r="H8" i="43"/>
  <c r="H2" i="43"/>
  <c r="M145" i="22" l="1"/>
  <c r="E5" i="43"/>
  <c r="E6" i="43"/>
  <c r="L23" i="22"/>
  <c r="B12" i="42"/>
  <c r="E7" i="42"/>
  <c r="C2" i="42"/>
  <c r="H2" i="42" s="1"/>
  <c r="I2" i="42" l="1"/>
  <c r="B17" i="42"/>
  <c r="AB39" i="22"/>
  <c r="AB38" i="22"/>
  <c r="AB37" i="22"/>
  <c r="AB36" i="22"/>
  <c r="AB30" i="22"/>
  <c r="AB29" i="22"/>
  <c r="AB28" i="22"/>
  <c r="AB27" i="22"/>
  <c r="AB26" i="22"/>
  <c r="AB25" i="22"/>
  <c r="AB24" i="22"/>
  <c r="AB13" i="22"/>
  <c r="AB14" i="22"/>
  <c r="AB15" i="22"/>
  <c r="AB16" i="22"/>
  <c r="AB17" i="22"/>
  <c r="U37" i="22" l="1"/>
  <c r="U35" i="22"/>
  <c r="U36" i="22"/>
  <c r="U38" i="22"/>
  <c r="U39" i="22"/>
  <c r="U34" i="22"/>
  <c r="W35" i="22"/>
  <c r="W36" i="22"/>
  <c r="W37" i="22"/>
  <c r="W38" i="22"/>
  <c r="W39" i="22"/>
  <c r="W34" i="22"/>
  <c r="W24" i="22"/>
  <c r="W25" i="22"/>
  <c r="W26" i="22"/>
  <c r="W27" i="22"/>
  <c r="W28" i="22"/>
  <c r="W29" i="22"/>
  <c r="W30" i="22"/>
  <c r="W23" i="22"/>
  <c r="U24" i="22"/>
  <c r="U25" i="22"/>
  <c r="U26" i="22"/>
  <c r="U27" i="22"/>
  <c r="U28" i="22"/>
  <c r="U29" i="22"/>
  <c r="U30" i="22"/>
  <c r="U23" i="22"/>
  <c r="S38" i="22"/>
  <c r="S35" i="22"/>
  <c r="S36" i="22"/>
  <c r="S37" i="22"/>
  <c r="S39" i="22"/>
  <c r="S34" i="22"/>
  <c r="S27" i="22"/>
  <c r="S24" i="22"/>
  <c r="S25" i="22"/>
  <c r="S26" i="22"/>
  <c r="S28" i="22"/>
  <c r="S29" i="22"/>
  <c r="S30" i="22"/>
  <c r="S23" i="22"/>
  <c r="Q36" i="22"/>
  <c r="Q35" i="22"/>
  <c r="Q37" i="22"/>
  <c r="Q38" i="22"/>
  <c r="Q39" i="22"/>
  <c r="Q34" i="22"/>
  <c r="Q24" i="22"/>
  <c r="Q25" i="22"/>
  <c r="Q26" i="22"/>
  <c r="Q27" i="22"/>
  <c r="Q28" i="22"/>
  <c r="Q29" i="22"/>
  <c r="Q30" i="22"/>
  <c r="Q23" i="22"/>
  <c r="O39" i="22"/>
  <c r="O38" i="22"/>
  <c r="O37" i="22"/>
  <c r="O36" i="22"/>
  <c r="O35" i="22"/>
  <c r="O30" i="22"/>
  <c r="O29" i="22"/>
  <c r="O28" i="22"/>
  <c r="O27" i="22"/>
  <c r="O26" i="22"/>
  <c r="O25" i="22"/>
  <c r="O24" i="22"/>
  <c r="O23" i="22"/>
  <c r="O12" i="22"/>
  <c r="W13" i="22"/>
  <c r="W14" i="22"/>
  <c r="W15" i="22"/>
  <c r="W16" i="22"/>
  <c r="W17" i="22"/>
  <c r="W12" i="22"/>
  <c r="U13" i="22"/>
  <c r="U14" i="22"/>
  <c r="U15" i="22"/>
  <c r="U16" i="22"/>
  <c r="U17" i="22"/>
  <c r="U12" i="22"/>
  <c r="S13" i="22"/>
  <c r="S14" i="22"/>
  <c r="S15" i="22"/>
  <c r="S16" i="22"/>
  <c r="S17" i="22"/>
  <c r="S12" i="22"/>
  <c r="Q17" i="22"/>
  <c r="Q13" i="22"/>
  <c r="Q14" i="22"/>
  <c r="Q15" i="22"/>
  <c r="Q16" i="22"/>
  <c r="Q12" i="22"/>
  <c r="O13" i="22"/>
  <c r="O14" i="22"/>
  <c r="O15" i="22"/>
  <c r="O16" i="22"/>
  <c r="O17" i="22"/>
  <c r="E2" i="43" l="1"/>
  <c r="L34" i="22"/>
  <c r="X182" i="22"/>
  <c r="X181" i="22"/>
  <c r="V124" i="22"/>
  <c r="T124" i="22"/>
  <c r="R124" i="22"/>
  <c r="P124" i="22"/>
  <c r="N124" i="22"/>
  <c r="Z124" i="22" s="1"/>
  <c r="N84" i="22"/>
  <c r="V98" i="22"/>
  <c r="V97" i="22"/>
  <c r="V96" i="22"/>
  <c r="V94" i="22"/>
  <c r="V93" i="22"/>
  <c r="X93" i="22"/>
  <c r="V92" i="22"/>
  <c r="T98" i="22"/>
  <c r="T97" i="22"/>
  <c r="T96" i="22"/>
  <c r="T94" i="22"/>
  <c r="T93" i="22"/>
  <c r="T92" i="22"/>
  <c r="R98" i="22"/>
  <c r="R97" i="22"/>
  <c r="R96" i="22"/>
  <c r="R94" i="22"/>
  <c r="R93" i="22"/>
  <c r="R92" i="22"/>
  <c r="P98" i="22"/>
  <c r="P97" i="22"/>
  <c r="P96" i="22"/>
  <c r="P94" i="22"/>
  <c r="X94" i="22" s="1"/>
  <c r="P93" i="22"/>
  <c r="N98" i="22"/>
  <c r="X98" i="22" s="1"/>
  <c r="N97" i="22"/>
  <c r="N96" i="22"/>
  <c r="N94" i="22"/>
  <c r="N93" i="22"/>
  <c r="N92" i="22"/>
  <c r="C30" i="22"/>
  <c r="C29" i="22"/>
  <c r="C28" i="22"/>
  <c r="C27" i="22"/>
  <c r="C26" i="22"/>
  <c r="C25" i="22"/>
  <c r="C24" i="22"/>
  <c r="C23" i="22"/>
  <c r="C13" i="22"/>
  <c r="C14" i="22"/>
  <c r="C15" i="22"/>
  <c r="C16" i="22"/>
  <c r="C17" i="22"/>
  <c r="C12" i="22"/>
  <c r="C167" i="22"/>
  <c r="C168" i="22"/>
  <c r="C169" i="22"/>
  <c r="C166" i="22"/>
  <c r="D65" i="22"/>
  <c r="L12" i="22"/>
  <c r="E44" i="22"/>
  <c r="L44" i="22" s="1"/>
  <c r="Q44" i="22" s="1"/>
  <c r="E45" i="22"/>
  <c r="L45" i="22"/>
  <c r="E46" i="22"/>
  <c r="L46" i="22" s="1"/>
  <c r="E47" i="22"/>
  <c r="L47" i="22" s="1"/>
  <c r="W47" i="22" s="1"/>
  <c r="E48" i="22"/>
  <c r="L48" i="22" s="1"/>
  <c r="E49" i="22"/>
  <c r="L49" i="22" s="1"/>
  <c r="O49" i="22" s="1"/>
  <c r="E52" i="22"/>
  <c r="L52" i="22" s="1"/>
  <c r="E53" i="22"/>
  <c r="L53" i="22" s="1"/>
  <c r="E54" i="22"/>
  <c r="L54" i="22" s="1"/>
  <c r="E55" i="22"/>
  <c r="L55" i="22" s="1"/>
  <c r="Q55" i="22" s="1"/>
  <c r="E56" i="22"/>
  <c r="L56" i="22" s="1"/>
  <c r="O56" i="22" s="1"/>
  <c r="E57" i="22"/>
  <c r="L57" i="22" s="1"/>
  <c r="E58" i="22"/>
  <c r="L58" i="22" s="1"/>
  <c r="E59" i="22"/>
  <c r="L59" i="22" s="1"/>
  <c r="W59" i="22" s="1"/>
  <c r="E63" i="22"/>
  <c r="L63" i="22" s="1"/>
  <c r="J181" i="22"/>
  <c r="L181" i="22" s="1"/>
  <c r="J182" i="22"/>
  <c r="L182" i="22" s="1"/>
  <c r="P92" i="22"/>
  <c r="X92" i="22" s="1"/>
  <c r="V90" i="22"/>
  <c r="T90" i="22"/>
  <c r="R90" i="22"/>
  <c r="P90" i="22"/>
  <c r="N90" i="22"/>
  <c r="V89" i="22"/>
  <c r="T89" i="22"/>
  <c r="R89" i="22"/>
  <c r="P89" i="22"/>
  <c r="N89" i="22"/>
  <c r="X89" i="22" s="1"/>
  <c r="V88" i="22"/>
  <c r="T88" i="22"/>
  <c r="R88" i="22"/>
  <c r="P88" i="22"/>
  <c r="N88" i="22"/>
  <c r="L24" i="22"/>
  <c r="L14" i="22"/>
  <c r="L13" i="22"/>
  <c r="L15" i="22"/>
  <c r="L16" i="22"/>
  <c r="L17" i="22"/>
  <c r="L25" i="22"/>
  <c r="L26" i="22"/>
  <c r="L27" i="22"/>
  <c r="L28" i="22"/>
  <c r="L29" i="22"/>
  <c r="L30" i="22"/>
  <c r="E61" i="22"/>
  <c r="L61" i="22" s="1"/>
  <c r="E62" i="22"/>
  <c r="L62" i="22" s="1"/>
  <c r="U62" i="22" s="1"/>
  <c r="E64" i="22"/>
  <c r="L64" i="22"/>
  <c r="Q64" i="22" s="1"/>
  <c r="E65" i="22"/>
  <c r="L65" i="22" s="1"/>
  <c r="E66" i="22"/>
  <c r="L66" i="22" s="1"/>
  <c r="W66" i="22" s="1"/>
  <c r="X67" i="22"/>
  <c r="X133" i="22"/>
  <c r="X134" i="22"/>
  <c r="X135" i="22"/>
  <c r="X136" i="22"/>
  <c r="X137" i="22"/>
  <c r="X138" i="22"/>
  <c r="X139" i="22"/>
  <c r="X140" i="22"/>
  <c r="X113" i="22"/>
  <c r="X114" i="22"/>
  <c r="X115" i="22"/>
  <c r="X117" i="22"/>
  <c r="X118" i="22"/>
  <c r="X119" i="22"/>
  <c r="X120" i="22"/>
  <c r="X121" i="22"/>
  <c r="X122" i="22"/>
  <c r="X123" i="22"/>
  <c r="X126" i="22"/>
  <c r="X130" i="22"/>
  <c r="X127" i="22"/>
  <c r="X128" i="22"/>
  <c r="X129" i="22"/>
  <c r="P76" i="22"/>
  <c r="R76" i="22"/>
  <c r="T76" i="22"/>
  <c r="V76" i="22"/>
  <c r="N77" i="22"/>
  <c r="P77" i="22"/>
  <c r="R77" i="22"/>
  <c r="T77" i="22"/>
  <c r="V77" i="22"/>
  <c r="N78" i="22"/>
  <c r="P78" i="22"/>
  <c r="R78" i="22"/>
  <c r="T78" i="22"/>
  <c r="V78" i="22"/>
  <c r="N80" i="22"/>
  <c r="P80" i="22"/>
  <c r="R80" i="22"/>
  <c r="T80" i="22"/>
  <c r="V80" i="22"/>
  <c r="N81" i="22"/>
  <c r="P81" i="22"/>
  <c r="R81" i="22"/>
  <c r="T81" i="22"/>
  <c r="V81" i="22"/>
  <c r="N82" i="22"/>
  <c r="P82" i="22"/>
  <c r="R82" i="22"/>
  <c r="T82" i="22"/>
  <c r="V82" i="22"/>
  <c r="P84" i="22"/>
  <c r="R84" i="22"/>
  <c r="T84" i="22"/>
  <c r="V84" i="22"/>
  <c r="N85" i="22"/>
  <c r="P85" i="22"/>
  <c r="R85" i="22"/>
  <c r="X85" i="22" s="1"/>
  <c r="T85" i="22"/>
  <c r="V85" i="22"/>
  <c r="N86" i="22"/>
  <c r="P86" i="22"/>
  <c r="R86" i="22"/>
  <c r="T86" i="22"/>
  <c r="V86" i="22"/>
  <c r="N103" i="22"/>
  <c r="N110" i="22" s="1"/>
  <c r="P103" i="22"/>
  <c r="R103" i="22"/>
  <c r="T103" i="22"/>
  <c r="V103" i="22"/>
  <c r="N104" i="22"/>
  <c r="P104" i="22"/>
  <c r="R104" i="22"/>
  <c r="T104" i="22"/>
  <c r="V104" i="22"/>
  <c r="N105" i="22"/>
  <c r="P105" i="22"/>
  <c r="R105" i="22"/>
  <c r="T105" i="22"/>
  <c r="V105" i="22"/>
  <c r="N107" i="22"/>
  <c r="P107" i="22"/>
  <c r="R107" i="22"/>
  <c r="T107" i="22"/>
  <c r="V107" i="22"/>
  <c r="N108" i="22"/>
  <c r="P108" i="22"/>
  <c r="R108" i="22"/>
  <c r="T108" i="22"/>
  <c r="V108" i="22"/>
  <c r="N109" i="22"/>
  <c r="P109" i="22"/>
  <c r="R109" i="22"/>
  <c r="T109" i="22"/>
  <c r="V109" i="22"/>
  <c r="L148" i="22"/>
  <c r="U148" i="22" s="1"/>
  <c r="L149" i="22"/>
  <c r="O149" i="22" s="1"/>
  <c r="L154" i="22"/>
  <c r="L155" i="22"/>
  <c r="X159" i="22"/>
  <c r="X164" i="22" s="1"/>
  <c r="X160" i="22"/>
  <c r="X161" i="22"/>
  <c r="X162" i="22"/>
  <c r="X163" i="22"/>
  <c r="X166" i="22"/>
  <c r="X170" i="22" s="1"/>
  <c r="X167" i="22"/>
  <c r="X168" i="22"/>
  <c r="X169" i="22"/>
  <c r="X172" i="22"/>
  <c r="X173" i="22"/>
  <c r="X174" i="22"/>
  <c r="X175" i="22"/>
  <c r="X176" i="22"/>
  <c r="X177" i="22"/>
  <c r="N178" i="22"/>
  <c r="N141" i="22"/>
  <c r="N130" i="22"/>
  <c r="N170" i="22"/>
  <c r="Z170" i="22" s="1"/>
  <c r="N183" i="22"/>
  <c r="P178" i="22"/>
  <c r="P141" i="22"/>
  <c r="P130" i="22"/>
  <c r="P170" i="22"/>
  <c r="P183" i="22"/>
  <c r="R178" i="22"/>
  <c r="R141" i="22"/>
  <c r="R130" i="22"/>
  <c r="R170" i="22"/>
  <c r="R183" i="22"/>
  <c r="T178" i="22"/>
  <c r="T141" i="22"/>
  <c r="T130" i="22"/>
  <c r="T131" i="22" s="1"/>
  <c r="T170" i="22"/>
  <c r="T183" i="22"/>
  <c r="V178" i="22"/>
  <c r="V141" i="22"/>
  <c r="V130" i="22"/>
  <c r="V170" i="22"/>
  <c r="V183" i="22"/>
  <c r="AF16" i="22"/>
  <c r="AF15" i="22"/>
  <c r="AF14" i="22"/>
  <c r="AF13" i="22"/>
  <c r="AF12" i="22"/>
  <c r="AF39" i="22"/>
  <c r="AF38" i="22"/>
  <c r="AF37" i="22"/>
  <c r="AF36" i="22"/>
  <c r="AF35" i="22"/>
  <c r="AF34" i="22"/>
  <c r="AF30" i="22"/>
  <c r="AF29" i="22"/>
  <c r="AF28" i="22"/>
  <c r="AF27" i="22"/>
  <c r="AF26" i="22"/>
  <c r="AF25" i="22"/>
  <c r="AF24" i="22"/>
  <c r="AF23" i="22"/>
  <c r="AF17" i="22"/>
  <c r="L36" i="22"/>
  <c r="L37" i="22"/>
  <c r="L38" i="22"/>
  <c r="L39" i="22"/>
  <c r="L35" i="22"/>
  <c r="V164" i="22"/>
  <c r="T164" i="22"/>
  <c r="R164" i="22"/>
  <c r="P164" i="22"/>
  <c r="N164" i="22"/>
  <c r="Z164" i="22" s="1"/>
  <c r="AD126" i="22"/>
  <c r="AE126" i="22"/>
  <c r="AF126" i="22"/>
  <c r="AG126" i="22"/>
  <c r="AG130" i="22" s="1"/>
  <c r="AH126" i="22"/>
  <c r="AD127" i="22"/>
  <c r="AI127" i="22" s="1"/>
  <c r="AE127" i="22"/>
  <c r="AF127" i="22"/>
  <c r="AG127" i="22"/>
  <c r="AH127" i="22"/>
  <c r="AD128" i="22"/>
  <c r="AI128" i="22" s="1"/>
  <c r="AE128" i="22"/>
  <c r="AF128" i="22"/>
  <c r="AG128" i="22"/>
  <c r="AH128" i="22"/>
  <c r="AD129" i="22"/>
  <c r="AE129" i="22"/>
  <c r="AF129" i="22"/>
  <c r="AG129" i="22"/>
  <c r="AI129" i="22" s="1"/>
  <c r="AH129" i="22"/>
  <c r="AB129" i="22"/>
  <c r="AB128" i="22"/>
  <c r="AB127" i="22"/>
  <c r="AB126" i="22"/>
  <c r="D44" i="22"/>
  <c r="D63" i="22"/>
  <c r="D64" i="22"/>
  <c r="D66" i="22"/>
  <c r="D62" i="22"/>
  <c r="D61" i="22"/>
  <c r="D54" i="22"/>
  <c r="D55" i="22"/>
  <c r="D56" i="22"/>
  <c r="D57" i="22"/>
  <c r="D58" i="22"/>
  <c r="D59" i="22"/>
  <c r="D53" i="22"/>
  <c r="D52" i="22"/>
  <c r="D46" i="22"/>
  <c r="D47" i="22"/>
  <c r="D48" i="22"/>
  <c r="D49" i="22"/>
  <c r="D45" i="22"/>
  <c r="C149" i="22"/>
  <c r="C148" i="22"/>
  <c r="X183" i="22"/>
  <c r="AH130" i="22"/>
  <c r="AE130" i="22"/>
  <c r="X39" i="22"/>
  <c r="X38" i="22"/>
  <c r="X36" i="22"/>
  <c r="Z183" i="22"/>
  <c r="V131" i="22"/>
  <c r="AF130" i="22"/>
  <c r="R131" i="22"/>
  <c r="X37" i="22"/>
  <c r="X34" i="22"/>
  <c r="AB34" i="22" s="1"/>
  <c r="X35" i="22"/>
  <c r="AB35" i="22" s="1"/>
  <c r="P131" i="22"/>
  <c r="N99" i="22"/>
  <c r="X84" i="22"/>
  <c r="AI126" i="22"/>
  <c r="Z130" i="22"/>
  <c r="X17" i="22"/>
  <c r="X14" i="22"/>
  <c r="E4" i="43" l="1"/>
  <c r="C7" i="43"/>
  <c r="E8" i="43"/>
  <c r="X141" i="22"/>
  <c r="X178" i="22"/>
  <c r="N131" i="22"/>
  <c r="Z131" i="22" s="1"/>
  <c r="X124" i="22"/>
  <c r="X131" i="22" s="1"/>
  <c r="AB41" i="22"/>
  <c r="S57" i="22"/>
  <c r="U58" i="22"/>
  <c r="S58" i="22"/>
  <c r="N111" i="22"/>
  <c r="AI130" i="22"/>
  <c r="V110" i="22"/>
  <c r="X103" i="22"/>
  <c r="X109" i="22"/>
  <c r="X107" i="22"/>
  <c r="U56" i="22"/>
  <c r="X97" i="22"/>
  <c r="S56" i="22"/>
  <c r="S149" i="22"/>
  <c r="R155" i="22" s="1"/>
  <c r="X81" i="22"/>
  <c r="X96" i="22"/>
  <c r="Z178" i="22"/>
  <c r="Z141" i="22"/>
  <c r="AD130" i="22"/>
  <c r="X108" i="22"/>
  <c r="X104" i="22"/>
  <c r="X82" i="22"/>
  <c r="W56" i="22"/>
  <c r="P110" i="22"/>
  <c r="X105" i="22"/>
  <c r="X110" i="22" s="1"/>
  <c r="R99" i="22"/>
  <c r="X76" i="22"/>
  <c r="X88" i="22"/>
  <c r="X86" i="22"/>
  <c r="Q58" i="22"/>
  <c r="X90" i="22"/>
  <c r="O47" i="22"/>
  <c r="W49" i="22"/>
  <c r="S49" i="22"/>
  <c r="S47" i="22"/>
  <c r="U47" i="22"/>
  <c r="O148" i="22"/>
  <c r="O151" i="22" s="1"/>
  <c r="W149" i="22"/>
  <c r="V155" i="22" s="1"/>
  <c r="O44" i="22"/>
  <c r="W44" i="22"/>
  <c r="S44" i="22"/>
  <c r="U44" i="22"/>
  <c r="S148" i="22"/>
  <c r="R154" i="22" s="1"/>
  <c r="Q46" i="22"/>
  <c r="S46" i="22"/>
  <c r="U46" i="22"/>
  <c r="X12" i="22"/>
  <c r="AB12" i="22" s="1"/>
  <c r="AB19" i="22" s="1"/>
  <c r="N155" i="22"/>
  <c r="U149" i="22"/>
  <c r="T155" i="22" s="1"/>
  <c r="Q149" i="22"/>
  <c r="P155" i="22" s="1"/>
  <c r="T154" i="22"/>
  <c r="W148" i="22"/>
  <c r="Q148" i="22"/>
  <c r="R110" i="22"/>
  <c r="X78" i="22"/>
  <c r="X77" i="22"/>
  <c r="T110" i="22"/>
  <c r="P99" i="22"/>
  <c r="V99" i="22"/>
  <c r="T99" i="22"/>
  <c r="X80" i="22"/>
  <c r="S66" i="22"/>
  <c r="U66" i="22"/>
  <c r="O64" i="22"/>
  <c r="U64" i="22"/>
  <c r="S62" i="22"/>
  <c r="Q62" i="22"/>
  <c r="U54" i="22"/>
  <c r="Q53" i="22"/>
  <c r="Q63" i="22"/>
  <c r="S63" i="22"/>
  <c r="W63" i="22"/>
  <c r="U63" i="22"/>
  <c r="O63" i="22"/>
  <c r="W65" i="22"/>
  <c r="U65" i="22"/>
  <c r="Q65" i="22"/>
  <c r="S65" i="22"/>
  <c r="O65" i="22"/>
  <c r="W61" i="22"/>
  <c r="Q61" i="22"/>
  <c r="S61" i="22"/>
  <c r="O61" i="22"/>
  <c r="U61" i="22"/>
  <c r="W64" i="22"/>
  <c r="S64" i="22"/>
  <c r="O66" i="22"/>
  <c r="Q66" i="22"/>
  <c r="O62" i="22"/>
  <c r="W62" i="22"/>
  <c r="U53" i="22"/>
  <c r="O59" i="22"/>
  <c r="Q56" i="22"/>
  <c r="U55" i="22"/>
  <c r="W54" i="22"/>
  <c r="O57" i="22"/>
  <c r="U57" i="22"/>
  <c r="W57" i="22"/>
  <c r="Q57" i="22"/>
  <c r="X28" i="22"/>
  <c r="Q59" i="22"/>
  <c r="S59" i="22"/>
  <c r="O54" i="22"/>
  <c r="S53" i="22"/>
  <c r="U59" i="22"/>
  <c r="W58" i="22"/>
  <c r="X27" i="22"/>
  <c r="O53" i="22"/>
  <c r="S52" i="22"/>
  <c r="S40" i="22"/>
  <c r="W48" i="22"/>
  <c r="U48" i="22"/>
  <c r="Q47" i="22"/>
  <c r="O46" i="22"/>
  <c r="W46" i="22"/>
  <c r="Q49" i="22"/>
  <c r="U49" i="22"/>
  <c r="X15" i="22"/>
  <c r="O45" i="22"/>
  <c r="X13" i="22"/>
  <c r="D7" i="43" l="1"/>
  <c r="H7" i="43" s="1"/>
  <c r="H9" i="43" s="1"/>
  <c r="C9" i="43"/>
  <c r="X56" i="22"/>
  <c r="R156" i="22"/>
  <c r="X47" i="22"/>
  <c r="N154" i="22"/>
  <c r="N156" i="22" s="1"/>
  <c r="N157" i="22" s="1"/>
  <c r="X44" i="22"/>
  <c r="S151" i="22"/>
  <c r="X65" i="22"/>
  <c r="X46" i="22"/>
  <c r="X49" i="22"/>
  <c r="U151" i="22"/>
  <c r="T156" i="22"/>
  <c r="X155" i="22"/>
  <c r="X149" i="22"/>
  <c r="W151" i="22"/>
  <c r="V154" i="22"/>
  <c r="V156" i="22" s="1"/>
  <c r="P154" i="22"/>
  <c r="Q151" i="22"/>
  <c r="X148" i="22"/>
  <c r="R111" i="22"/>
  <c r="Z110" i="22"/>
  <c r="X99" i="22"/>
  <c r="V111" i="22"/>
  <c r="T111" i="22"/>
  <c r="P111" i="22"/>
  <c r="Z99" i="22"/>
  <c r="X66" i="22"/>
  <c r="X64" i="22"/>
  <c r="Q54" i="22"/>
  <c r="X25" i="22"/>
  <c r="S54" i="22"/>
  <c r="X24" i="22"/>
  <c r="X62" i="22"/>
  <c r="X61" i="22"/>
  <c r="X63" i="22"/>
  <c r="X26" i="22"/>
  <c r="O55" i="22"/>
  <c r="X57" i="22"/>
  <c r="O58" i="22"/>
  <c r="X58" i="22" s="1"/>
  <c r="X29" i="22"/>
  <c r="W53" i="22"/>
  <c r="X53" i="22" s="1"/>
  <c r="X59" i="22"/>
  <c r="X30" i="22"/>
  <c r="S55" i="22"/>
  <c r="W55" i="22"/>
  <c r="O52" i="22"/>
  <c r="X23" i="22"/>
  <c r="AB23" i="22" s="1"/>
  <c r="AB32" i="22" s="1"/>
  <c r="AB42" i="22" s="1"/>
  <c r="O40" i="22"/>
  <c r="U52" i="22"/>
  <c r="U68" i="22" s="1"/>
  <c r="U40" i="22"/>
  <c r="Q52" i="22"/>
  <c r="Q40" i="22"/>
  <c r="W52" i="22"/>
  <c r="W40" i="22"/>
  <c r="O48" i="22"/>
  <c r="X16" i="22"/>
  <c r="X19" i="22" s="1"/>
  <c r="Q48" i="22"/>
  <c r="S48" i="22"/>
  <c r="O19" i="22"/>
  <c r="S45" i="22"/>
  <c r="S19" i="22"/>
  <c r="W45" i="22"/>
  <c r="W50" i="22" s="1"/>
  <c r="W19" i="22"/>
  <c r="U45" i="22"/>
  <c r="U50" i="22" s="1"/>
  <c r="U19" i="22"/>
  <c r="Q45" i="22"/>
  <c r="Q19" i="22"/>
  <c r="E3" i="43" l="1"/>
  <c r="D9" i="43"/>
  <c r="E9" i="43" s="1"/>
  <c r="E7" i="43"/>
  <c r="Q68" i="22"/>
  <c r="R157" i="22"/>
  <c r="R184" i="22" s="1"/>
  <c r="S68" i="22"/>
  <c r="T157" i="22"/>
  <c r="T184" i="22" s="1"/>
  <c r="Z151" i="22"/>
  <c r="X151" i="22"/>
  <c r="X55" i="22"/>
  <c r="X48" i="22"/>
  <c r="Q50" i="22"/>
  <c r="N42" i="22"/>
  <c r="P156" i="22"/>
  <c r="Z156" i="22" s="1"/>
  <c r="X154" i="22"/>
  <c r="X156" i="22" s="1"/>
  <c r="X157" i="22" s="1"/>
  <c r="X184" i="22" s="1"/>
  <c r="V157" i="22"/>
  <c r="V184" i="22" s="1"/>
  <c r="N184" i="22"/>
  <c r="X111" i="22"/>
  <c r="Z111" i="22"/>
  <c r="T70" i="22"/>
  <c r="X54" i="22"/>
  <c r="W68" i="22"/>
  <c r="V70" i="22" s="1"/>
  <c r="X40" i="22"/>
  <c r="X42" i="22" s="1"/>
  <c r="Z40" i="22"/>
  <c r="X52" i="22"/>
  <c r="O68" i="22"/>
  <c r="S50" i="22"/>
  <c r="O50" i="22"/>
  <c r="P42" i="22"/>
  <c r="T42" i="22"/>
  <c r="Z19" i="22"/>
  <c r="V42" i="22"/>
  <c r="X45" i="22"/>
  <c r="R42" i="22"/>
  <c r="R70" i="22" l="1"/>
  <c r="P70" i="22"/>
  <c r="X50" i="22"/>
  <c r="N70" i="22"/>
  <c r="N72" i="22" s="1"/>
  <c r="Z50" i="22"/>
  <c r="P157" i="22"/>
  <c r="X68" i="22"/>
  <c r="Z68" i="22"/>
  <c r="Z42" i="22"/>
  <c r="V72" i="22"/>
  <c r="T72" i="22"/>
  <c r="R72" i="22" l="1"/>
  <c r="R143" i="22" s="1"/>
  <c r="P72" i="22"/>
  <c r="P143" i="22" s="1"/>
  <c r="Z70" i="22"/>
  <c r="N143" i="22"/>
  <c r="P184" i="22"/>
  <c r="Z184" i="22" s="1"/>
  <c r="Z157" i="22"/>
  <c r="X70" i="22"/>
  <c r="X72" i="22" s="1"/>
  <c r="X143" i="22" s="1"/>
  <c r="X145" i="22" s="1"/>
  <c r="T143" i="22"/>
  <c r="V143" i="22"/>
  <c r="Z72" i="22" l="1"/>
  <c r="N145" i="22"/>
  <c r="N186" i="22"/>
  <c r="X186" i="22"/>
  <c r="T145" i="22"/>
  <c r="T186" i="22"/>
  <c r="P186" i="22"/>
  <c r="P145" i="22"/>
  <c r="R145" i="22"/>
  <c r="R186" i="22"/>
  <c r="Z143" i="22"/>
  <c r="V145" i="22"/>
  <c r="V186" i="22"/>
  <c r="N188" i="22" l="1"/>
  <c r="O190" i="22" s="1"/>
  <c r="X188" i="22"/>
  <c r="Z145" i="22"/>
  <c r="R188" i="22"/>
  <c r="P188" i="22"/>
  <c r="T188" i="22"/>
  <c r="V188" i="22"/>
  <c r="Z186" i="22"/>
  <c r="Z188" i="22" l="1"/>
</calcChain>
</file>

<file path=xl/sharedStrings.xml><?xml version="1.0" encoding="utf-8"?>
<sst xmlns="http://schemas.openxmlformats.org/spreadsheetml/2006/main" count="766" uniqueCount="548">
  <si>
    <t>3351 - Freight and Parcel Post (incl. Fed-Ex, UPS)</t>
  </si>
  <si>
    <t xml:space="preserve">4015 - Program/Project Supplies </t>
  </si>
  <si>
    <t>Subaward #4</t>
  </si>
  <si>
    <t>Select the "Settings" tab</t>
  </si>
  <si>
    <t>Then select "Validation"</t>
  </si>
  <si>
    <t>Allow "List"</t>
  </si>
  <si>
    <t>Type your list selections on this page, as the other examples</t>
  </si>
  <si>
    <t>Select "Name" and then "Define"</t>
  </si>
  <si>
    <t>Give the selections a descriptive name</t>
  </si>
  <si>
    <t>Put the cursor in the cell you want a drop-down list</t>
  </si>
  <si>
    <t xml:space="preserve">Find the name of your data </t>
  </si>
  <si>
    <t>Highlight the list (you only need to highlight the first column) and select "Insert" from the menu</t>
  </si>
  <si>
    <t>Select "Data" from the menu</t>
  </si>
  <si>
    <t>Drop-down list directions:</t>
  </si>
  <si>
    <t>Select Activity</t>
  </si>
  <si>
    <t>Off-Campus Research</t>
  </si>
  <si>
    <t>Total</t>
  </si>
  <si>
    <t>Year 1</t>
  </si>
  <si>
    <t>Year 2</t>
  </si>
  <si>
    <t>Year 3</t>
  </si>
  <si>
    <t>Travel</t>
  </si>
  <si>
    <t>Tuition</t>
  </si>
  <si>
    <t>Number of Students</t>
  </si>
  <si>
    <t>In-State Tuition</t>
  </si>
  <si>
    <t>Check</t>
  </si>
  <si>
    <t>Total Number of Hours</t>
  </si>
  <si>
    <t xml:space="preserve">START:  </t>
  </si>
  <si>
    <t>Hourly Wage</t>
  </si>
  <si>
    <t>Hours</t>
  </si>
  <si>
    <t>Description</t>
  </si>
  <si>
    <t>Total Foreign Travel</t>
  </si>
  <si>
    <t>Total Domestic Travel</t>
  </si>
  <si>
    <t>Subaward #1</t>
  </si>
  <si>
    <t>Subaward #2</t>
  </si>
  <si>
    <t>Subaward #3</t>
  </si>
  <si>
    <t>4013 - Medical and Safety Supplies</t>
  </si>
  <si>
    <t>SALARIES AND WAGES</t>
  </si>
  <si>
    <t>4020 - Animals for Research</t>
  </si>
  <si>
    <t>4021 - Food for Animals</t>
  </si>
  <si>
    <t xml:space="preserve"> </t>
  </si>
  <si>
    <t>Year 4</t>
  </si>
  <si>
    <t>Year 5</t>
  </si>
  <si>
    <t>4014 - Computer Supplies</t>
  </si>
  <si>
    <t>Name: 'Staff_Benefits'</t>
  </si>
  <si>
    <t>Name: 'Leave Benefits'</t>
  </si>
  <si>
    <t>C. Total Costs Exempt from F&amp;A</t>
  </si>
  <si>
    <t>D. Total Direct Costs (A+C)</t>
  </si>
  <si>
    <t>E. Total Sponsor Request (B+D)</t>
  </si>
  <si>
    <t>Number</t>
  </si>
  <si>
    <t>Total Other Contractual Srvs</t>
  </si>
  <si>
    <t>TOTAL FABRICATION SALARY &amp; BENEFIT COSTS</t>
  </si>
  <si>
    <t>Payperiods</t>
  </si>
  <si>
    <t>Hours per Payperiod</t>
  </si>
  <si>
    <t>Total Hours per Year</t>
  </si>
  <si>
    <t>Commodity (include description)</t>
  </si>
  <si>
    <t>Employee Name</t>
  </si>
  <si>
    <t>Select Travel Cost from List</t>
  </si>
  <si>
    <t>Select Commodity from List</t>
  </si>
  <si>
    <t>Subaward Name</t>
  </si>
  <si>
    <t>Totals:</t>
  </si>
  <si>
    <t>Subaward Totals: First $25,000 plus costs over $25,000</t>
  </si>
  <si>
    <t>4151 - Maintenance Materials and Supplies</t>
  </si>
  <si>
    <t>Item Cost</t>
  </si>
  <si>
    <t>2. Foreign Travel</t>
  </si>
  <si>
    <t>Yr 1</t>
  </si>
  <si>
    <t>Yr 2</t>
  </si>
  <si>
    <t>Yr 3</t>
  </si>
  <si>
    <t>Yr 4</t>
  </si>
  <si>
    <t>Yr 5</t>
  </si>
  <si>
    <t>3661 - Registration Fees</t>
  </si>
  <si>
    <t>3111 - Office Equipment Rental/Lease Long Term</t>
  </si>
  <si>
    <t>3221 - Computer Services</t>
  </si>
  <si>
    <t>Total Senior Personnel</t>
  </si>
  <si>
    <t>Total Other Personnel</t>
  </si>
  <si>
    <t>Subawards subject to F&amp;A (first $25,000)</t>
  </si>
  <si>
    <t>TOTAL SALARIES AND WAGES</t>
  </si>
  <si>
    <t>FRINGE BENEFITS</t>
  </si>
  <si>
    <t>TOTAL FRINGE BENEFITS</t>
  </si>
  <si>
    <t>TOTAL SALARIES AND BENEFITS</t>
  </si>
  <si>
    <t>TRAVEL</t>
  </si>
  <si>
    <t>TOTAL TRAVEL</t>
  </si>
  <si>
    <t>TOTAL STUDENT SERVICES</t>
  </si>
  <si>
    <t>TOTAL SUBAWARDS EXEMPT FROM F&amp;A</t>
  </si>
  <si>
    <t>TOTAL PARTICIPANT SUPPORT COSTS</t>
  </si>
  <si>
    <t>Total Project</t>
  </si>
  <si>
    <t>SUBAWARD COSTS OVER $25,000</t>
  </si>
  <si>
    <t>STUDENT SERVICES</t>
  </si>
  <si>
    <t>3112 - Auto , Aircraft, and Boat Rental/Charter Short-term</t>
  </si>
  <si>
    <t>3118 - Space Rental/Lease Short-term (&lt; 2 years)</t>
  </si>
  <si>
    <t>3222 - Software License</t>
  </si>
  <si>
    <t>3333 - Film Processing and Development</t>
  </si>
  <si>
    <t>B. Facilities and Administration (F&amp;A)</t>
  </si>
  <si>
    <t>3771 - Repairs and Alteration Services (Physical Plant)</t>
  </si>
  <si>
    <t>3772 - Vehicle, Airplane, Boat Repair/ Maintenance</t>
  </si>
  <si>
    <t>3774 - Equipment Maintenance Service Contracts</t>
  </si>
  <si>
    <t>3775 - Equipment Maintenance</t>
  </si>
  <si>
    <t>3781 - Facilities Repair/Maintenance</t>
  </si>
  <si>
    <t>3782 - Custodial/Janitorial Services</t>
  </si>
  <si>
    <t>3799 - Maintenance/Security-Other</t>
  </si>
  <si>
    <t>4111 - Vehicle, Aviation, Boat Fuel</t>
  </si>
  <si>
    <t>4112 - Vehicle, Aviation, Boat Parts, Supplies and Accessories</t>
  </si>
  <si>
    <t>Name: 'SeniorPersonnel' - Note: List selections must match same names on "Benefits and F&amp;A" spreadsheet</t>
  </si>
  <si>
    <t>Name: 'Student' - Note: List selections must match same names on "Benefits and F&amp;A" spreadsheet</t>
  </si>
  <si>
    <t>Name: 'Fabrication' - Note: List selections must match same names on "Benefits and F&amp;A" worksheet</t>
  </si>
  <si>
    <t>4075 - Field Supplies</t>
  </si>
  <si>
    <t>4012 - Lab Supplies (Professional, Technical and Scientific Supplies)</t>
  </si>
  <si>
    <t>3005 - Consultants (Professional Fees)</t>
  </si>
  <si>
    <t>3052 - Lab Analysis/services (Laboratory Testing)</t>
  </si>
  <si>
    <t>Name: 'OtherPersonnel' - Note: List selections must match same names on "Benefits and F&amp;A" spreadsheet</t>
  </si>
  <si>
    <t>Name: 'Activity' (for drop down list selections) and 'F_A' (for F&amp;A rate calculations)</t>
  </si>
  <si>
    <t>A. MTDC (total costs subject to F&amp;A)</t>
  </si>
  <si>
    <t>EQUIPMENT FABRICATION SALARY COSTS</t>
  </si>
  <si>
    <t>Employee</t>
  </si>
  <si>
    <t>Total Subawards</t>
  </si>
  <si>
    <t>Total Fabrication Salary</t>
  </si>
  <si>
    <t>Fringe Rate</t>
  </si>
  <si>
    <t>Total Fabrication Benefits</t>
  </si>
  <si>
    <t>Organized Research</t>
  </si>
  <si>
    <t>Grad Student Health Fee</t>
  </si>
  <si>
    <t xml:space="preserve">Grad Student Health Insurance (Enter manually) </t>
  </si>
  <si>
    <t>Name: 'Travel'</t>
  </si>
  <si>
    <t>Name: 'Commodity'</t>
  </si>
  <si>
    <t>Name: 'Contractual'</t>
  </si>
  <si>
    <t>3445 - Audio Conference Charge</t>
  </si>
  <si>
    <t>3031 - Research Subject Payments</t>
  </si>
  <si>
    <t>Totals</t>
  </si>
  <si>
    <t>Senior Personnel</t>
  </si>
  <si>
    <t>Other Personnel</t>
  </si>
  <si>
    <t>Student Employees</t>
  </si>
  <si>
    <t>4018 - Self-catering (Food)</t>
  </si>
  <si>
    <t>Select Contractual Cost from List</t>
  </si>
  <si>
    <t>TOTAL CONTRACTUAL SERVICES</t>
  </si>
  <si>
    <t>Enter other rates manually</t>
  </si>
  <si>
    <t>1. Domestic Travel</t>
  </si>
  <si>
    <t>NSF and DoEd PARTICIPANT SUPPORT COSTS</t>
  </si>
  <si>
    <t>DoEd Training Stipends</t>
  </si>
  <si>
    <t>3444, 3442 - Communication</t>
  </si>
  <si>
    <t>3332 - Journal publication page charges</t>
  </si>
  <si>
    <t>3018 - Catering (If allowable)</t>
  </si>
  <si>
    <t>3017 - Honoraria (If allowable)</t>
  </si>
  <si>
    <t xml:space="preserve">END: </t>
  </si>
  <si>
    <t>Be sure to select the appropriate F&amp;A rate on line 136.</t>
  </si>
  <si>
    <t>State of Idaho - Research</t>
  </si>
  <si>
    <t>Public Service/Outreach</t>
  </si>
  <si>
    <t>Ag &amp; Forestry Exp. Station</t>
  </si>
  <si>
    <t>E5371 Motor Pool Vehicle-In State</t>
  </si>
  <si>
    <t>E5372 Motor Pool Vehicle-Out of State</t>
  </si>
  <si>
    <t>E5373 Motor Pool Vehicle-Out of USA</t>
  </si>
  <si>
    <t>E5379 Airfare-Non USA</t>
  </si>
  <si>
    <t>E5380 Airfare-In State</t>
  </si>
  <si>
    <t>E5381 Airfare-Out of State</t>
  </si>
  <si>
    <t>E5384 Chartered Aircraft-In State</t>
  </si>
  <si>
    <t>E5395 Telephone/Fax Charges</t>
  </si>
  <si>
    <t>E5397 Subsistence-Out of State-Taxable</t>
  </si>
  <si>
    <t>E5398 Subsistence-Non USA</t>
  </si>
  <si>
    <t>E5399 Other Employee Travel</t>
  </si>
  <si>
    <t>Public Service off campus</t>
  </si>
  <si>
    <t>Instruction on campus</t>
  </si>
  <si>
    <t>Instruction off campus</t>
  </si>
  <si>
    <t>Full time Cost</t>
  </si>
  <si>
    <t>Medical (SHIP)</t>
  </si>
  <si>
    <t>E5352 Refreshments and Meals (TRAVEL)</t>
  </si>
  <si>
    <t>E5360 Private Auto In-State</t>
  </si>
  <si>
    <t>E5364 Private Vehicle Out-of-USA</t>
  </si>
  <si>
    <t>E5365 Private Auto Out-of-State</t>
  </si>
  <si>
    <t>E5367 Rental Vehicles In-State</t>
  </si>
  <si>
    <t>E5368 Rental Vehicles Out-of-State</t>
  </si>
  <si>
    <t>E5369 Rental Vehicles Out-of-USA</t>
  </si>
  <si>
    <t>E5382 State Aircraft In-State</t>
  </si>
  <si>
    <t>E5383 State Aircraft Out-of-State</t>
  </si>
  <si>
    <t>E5386 Employee Aircraft In-State</t>
  </si>
  <si>
    <t>E5385 Chartered Aircraft Out-of-State</t>
  </si>
  <si>
    <t>E5387 Employee Aircraft Out-of-State</t>
  </si>
  <si>
    <t>E5391 Public Conveyance In-State</t>
  </si>
  <si>
    <t>E5392 Public Conveyance Out-of-State</t>
  </si>
  <si>
    <t>E5393 Public Conveyance Non-USA</t>
  </si>
  <si>
    <t>E5394 Subsistence In-State Taxable</t>
  </si>
  <si>
    <t>E5396 Subsistence In-State</t>
  </si>
  <si>
    <t>Refreshments and meals for department-sponsored meetings. When in conjunction w/traveling.</t>
  </si>
  <si>
    <t>5351 Employee Travel Costs</t>
  </si>
  <si>
    <t>04 TRAVEL CODES</t>
  </si>
  <si>
    <t>Reimbursement of per-mile approved by Board of Examiners for the in-state use of private vehicles, parking fees, and tolls.</t>
  </si>
  <si>
    <t>Detailed Desciption (from University of Idaho General Accounting)</t>
  </si>
  <si>
    <t>Reimbursement of per-mile approved by Board of Examiners for out-of-G119USA use of private vehicles, parking fees, and tolls.</t>
  </si>
  <si>
    <t>Reimbursement of per-mile approved by Board of Examiners for out-of-state use of private vehicles, parking fees, and tolls.</t>
  </si>
  <si>
    <t>Costs incurred when renting a vehicle from a rental agency on a day to day basis in-state. Includes gas, oil, parking, etc.</t>
  </si>
  <si>
    <t>Costs incurred when renting a vehicle from a rental agency on a day to day basis out-of-state. Includes gas, oil, parking, etc.</t>
  </si>
  <si>
    <t>Costs incurred when renting a vehicle from a rental agency on a day to day basis out-of-USA. Includes, gas, oil, parking, etc.</t>
  </si>
  <si>
    <t>Cost of U of I motor pool vehicles used for travel in-state</t>
  </si>
  <si>
    <t>Cost of U of I motor pool vehicles used for travel out-of-state</t>
  </si>
  <si>
    <t>Cost of U of I motor pool vehicles used for travel out-of-USA</t>
  </si>
  <si>
    <t>Aircraft commercial flight to foreign country. Normally reimbursement is limited to the lowest cost for passage. Includes tickets and boarding fees.</t>
  </si>
  <si>
    <t>Aircraft commercial flight to an Idaho destination. Normally reimbursement is limited to the lowest cost for passage. Includes tickets and boarding fees.</t>
  </si>
  <si>
    <t>Aircraft commercial flight to an out-of-state destination. Normally reimbursement is limited to the lowest cost for passage. Includes tickets and boarding fees.</t>
  </si>
  <si>
    <t>The cost of traveling by state owned aircraft instate.</t>
  </si>
  <si>
    <t>The cost of traveling by state owned aircraft out-ofstate.</t>
  </si>
  <si>
    <t>The cost of traveling by chartered aircraft in-state. Should be on Risk Management approval list.</t>
  </si>
  <si>
    <t>The cost of traveling by chartered aircraft out-ofstate. Should be on Risk Management approval list.</t>
  </si>
  <si>
    <t>The cost of employee piloted aircraft in-state. Refer to state travel policy for rate.</t>
  </si>
  <si>
    <t>The cost of employee piloted aircraft out-of-state. Refer to state travel policy for rate.</t>
  </si>
  <si>
    <t>Cost of taxi, bus, limousine, or other public land travel incurred by employees on state business within the state.</t>
  </si>
  <si>
    <t>Cost of taxi, bus, limousine, or other public land travel incurred by employees on state business outside the state.</t>
  </si>
  <si>
    <t>Cost of taxi, bus, limousine, or other public land travel incurred by employees on state business out of the USA.</t>
  </si>
  <si>
    <t>Cost of taxable meals, hotel lodging gratuities, and related charges for state employees in-state.</t>
  </si>
  <si>
    <t>Cost of telephone/fax charges while in travel status.</t>
  </si>
  <si>
    <t>Cost of meals, hotel lodging, gratuities, and related charges for state employees out-of-state.</t>
  </si>
  <si>
    <t>Cost of meals, hotel lodging, gratuities, and related charges for state employees out of USA</t>
  </si>
  <si>
    <t>Other allowable miscellaneous employee travel costs, including laundry, small miscellaneous costs &amp; parking for state vehicles.</t>
  </si>
  <si>
    <t>Name: 'Trustee/Benefits'</t>
  </si>
  <si>
    <t>Select Trustee/Benefits from List</t>
  </si>
  <si>
    <t>E7060 - Prizes and Awards</t>
  </si>
  <si>
    <t>E7070 - Incentives</t>
  </si>
  <si>
    <t>E7080 - Risk Management Payments</t>
  </si>
  <si>
    <t>E7090 - Special Indemnity Payments</t>
  </si>
  <si>
    <t>E7095 - CIT Earning Distribution</t>
  </si>
  <si>
    <t>E7096 - Investment Earnings Distribution</t>
  </si>
  <si>
    <t>E7097 - Gift Distribution to UI</t>
  </si>
  <si>
    <t>E7098 - Gift Distribution to Affiliates</t>
  </si>
  <si>
    <t>E7099 - Other</t>
  </si>
  <si>
    <t>E7110 - Scholarships &amp; Prizes</t>
  </si>
  <si>
    <t>E7120 - Student Loans</t>
  </si>
  <si>
    <t>E7130 - Tuition &amp; Training Assistance</t>
  </si>
  <si>
    <t>E7140 - Graduate Student Tuition &amp; Fees-Not subject to F&amp;A charges</t>
  </si>
  <si>
    <t>E7150 - Participant Support Costs-Not subject to F&amp;A charges</t>
  </si>
  <si>
    <t>E7155 - Participant Support Costs-Subject to F&amp;A charges</t>
  </si>
  <si>
    <t>E7191 - Rents &amp; Lodging</t>
  </si>
  <si>
    <t>E7199 - Educational &amp; Training Asst Other</t>
  </si>
  <si>
    <t>E7240 - Life Insurance-Pension</t>
  </si>
  <si>
    <t>E7250 - Health Insurance-Pension</t>
  </si>
  <si>
    <t>E7299 - Pension Payments Other</t>
  </si>
  <si>
    <t>E7420 - College or University</t>
  </si>
  <si>
    <t>E7499 - Federal Payments-Sub Grantees Other</t>
  </si>
  <si>
    <t>E7510 - State/Fed Funded Loans</t>
  </si>
  <si>
    <t>E6720 - Office Equipment</t>
  </si>
  <si>
    <t>Cost of mechanical office appliances, including photocopiers, calculators, fax machines, etc. Includes costs for substantial improvement of estimated life. Excludes small items such as staplers, rubber stamps, rulers, punches, etc</t>
  </si>
  <si>
    <t>E6730 - Office Equipment Improvements</t>
  </si>
  <si>
    <t>Improvements made to office equipment or furniture.</t>
  </si>
  <si>
    <t>E6799 - Office Equip-Other</t>
  </si>
  <si>
    <t>Other office equipment not listed.</t>
  </si>
  <si>
    <t>E6810 - Household / Laundry / Refrigeration Equipment</t>
  </si>
  <si>
    <t>Cost of household furniture and furnishings, kitchen and baking equipment, laundry, heating, refrigeration, ventilation, and air conditioning, floor rug equipment. Includes all freight, accessories and other costs to make operational for the use intended.</t>
  </si>
  <si>
    <t>E6830 - Manufacturing Equipment</t>
  </si>
  <si>
    <t>Cost of machinery and equipment used in a manufacturing environment . Includes all freight, accessories, and other costs to make operational for the use intended.</t>
  </si>
  <si>
    <t>E6840 - Shop &amp; Plant Equipment</t>
  </si>
  <si>
    <t>Garage equipment, power plant equipment and machine shop equipment. Includes all freight, accessories, and other costs to make operational for the use intended.</t>
  </si>
  <si>
    <t>E6850 - Medical / Surgery / Lab Equipment</t>
  </si>
  <si>
    <t>Cost of medical and laboratory equipment, operating room equipment, etc. Includes all freight, accessories, and other costs to make operational for the use intended.</t>
  </si>
  <si>
    <t>E6860 - Communication Equipment</t>
  </si>
  <si>
    <t>Short-wave receiving and transmitting radio equipment, including sets installed in automobiles; office telephone systems &amp; equipment.</t>
  </si>
  <si>
    <t>E6870 - Electronic &amp; Photographic Equipment</t>
  </si>
  <si>
    <t>The cost of electronic and audio/visual equipment. Includes all freight accessories, and other costs to make operational for the use intended.</t>
  </si>
  <si>
    <t>E6880 - Recreational Equipment</t>
  </si>
  <si>
    <t>The cost of recreational equipment, includes all freight, accessories, and other costs to make operational for the use intended.</t>
  </si>
  <si>
    <t>E6899 - Special Use Equipment Other</t>
  </si>
  <si>
    <t>All other specific equipment not listed above</t>
  </si>
  <si>
    <t>Name: 'Other Expense'</t>
  </si>
  <si>
    <t>Select Other Expenses from List</t>
  </si>
  <si>
    <t>E5010 - Media Services</t>
  </si>
  <si>
    <t>E5015 - Messenger Services</t>
  </si>
  <si>
    <t>E5020 - Postage &amp; Mailing</t>
  </si>
  <si>
    <t>E5023 - Express Mail</t>
  </si>
  <si>
    <t>E5029 - Data Line Charges</t>
  </si>
  <si>
    <t>E5030 - Telephone-Local Service</t>
  </si>
  <si>
    <t>E5031 - Telephone-Long Distance</t>
  </si>
  <si>
    <t>E5032 - Radio Equipment Services</t>
  </si>
  <si>
    <t>E5033 - Celluar / Wireless Phone</t>
  </si>
  <si>
    <t>E5034 - Telephone 800 Service</t>
  </si>
  <si>
    <t>E4049 - Journal Publication Costs</t>
  </si>
  <si>
    <t>E5050 - Communication Other</t>
  </si>
  <si>
    <t>All charges to produce a journal.</t>
  </si>
  <si>
    <t>Costs paid to communication media.</t>
  </si>
  <si>
    <t>Messenger services.</t>
  </si>
  <si>
    <t>Cost of stamps, stamped envelopes, postage meter charges, letter registry, package insurance, post office box rentals, etc.</t>
  </si>
  <si>
    <t>Cost of express mail (UPS, Federal Express).</t>
  </si>
  <si>
    <t>Costs for data line charges, installations, or removal charges, and access charges including long distance.</t>
  </si>
  <si>
    <t>Costs for local telephone service, line charges, and service installation and removal charges.</t>
  </si>
  <si>
    <t>All charges, such as credit card calls, and long distance charges.</t>
  </si>
  <si>
    <t>Includes replacement radio phones. Does not include telephone systems.</t>
  </si>
  <si>
    <t>Costs for monthly access, local and long distance charges.</t>
  </si>
  <si>
    <t>Costs for 800 number phone lines to provide services to the public.</t>
  </si>
  <si>
    <t>All other costs associated with communications, such as costs for telegrams, or other non-telephone communications. Excludes computer interface terminal charges.</t>
  </si>
  <si>
    <t>5001 Communication Services</t>
  </si>
  <si>
    <t>Name: 'Employee Development'</t>
  </si>
  <si>
    <t>Select Employee Development Costs from List</t>
  </si>
  <si>
    <t>5051 Employee Development Services</t>
  </si>
  <si>
    <t>E5055 - Dues / Membership In-State</t>
  </si>
  <si>
    <t>E5059 - Dues / Membersship Out-of-State</t>
  </si>
  <si>
    <t>E5060 - Subscriptions</t>
  </si>
  <si>
    <t>Dues for memberships in-state, county and other organizations for officials and employees.</t>
  </si>
  <si>
    <t>Dues for membership in out-of-state organizations for officials and employees.</t>
  </si>
  <si>
    <t>Subscriptions to newspapers, magazines, and other periodicals including continuous tax, rate, legal and other technical service subscriptions.</t>
  </si>
  <si>
    <t>E5070 - Conference / Registration Services</t>
  </si>
  <si>
    <t>Tuition and registration payments made on behalf of employees who have registered in schools, colleges, or universities. Charges for tuition and registration in seminars, conferences, and training sessions. Instructor fees.</t>
  </si>
  <si>
    <t>E5071 - Training Supplies</t>
  </si>
  <si>
    <t>Supplies used in training</t>
  </si>
  <si>
    <t>E5099 - Other Employee Dev. Services</t>
  </si>
  <si>
    <t>Other non-1099 reportable employee development.</t>
  </si>
  <si>
    <t>Name: 'Other Services'</t>
  </si>
  <si>
    <t>Select Other Services Costs from List</t>
  </si>
  <si>
    <t>5101 Employee Development Services</t>
  </si>
  <si>
    <t>E5015 - Clerical Services</t>
  </si>
  <si>
    <t>E5110 - Laundry Services</t>
  </si>
  <si>
    <t>E5115 - Janitorial &amp; Sanitation</t>
  </si>
  <si>
    <t>E5120 - Medical Services</t>
  </si>
  <si>
    <t>E5132 - Institutional Services - other states</t>
  </si>
  <si>
    <t>E5135 - Group Organizational Membership</t>
  </si>
  <si>
    <t>E5150 - All other services</t>
  </si>
  <si>
    <t>E5151 - Game Management</t>
  </si>
  <si>
    <t>E5152 - Services for users</t>
  </si>
  <si>
    <t>E5153 - Game Gaurantees</t>
  </si>
  <si>
    <t>Amount due if gate receipts do not meet expectations.</t>
  </si>
  <si>
    <t>Miscellaneous services.</t>
  </si>
  <si>
    <t>Costs to manage sporting activities.</t>
  </si>
  <si>
    <t>Charges for janitorial services.</t>
  </si>
  <si>
    <t>The costs to create and maintain a record of financial or statistical data. Includes routine bookkeeping or secretarial or clerical service.</t>
  </si>
  <si>
    <t>Service rendered by laundries and dry cleaners for cleaning of such items as uniforms, rugs, drapes, etc. (See E5399 for employee travel cost).</t>
  </si>
  <si>
    <t>The cost of physical exams, doctors, nurses, and other medical fees required for an employee in state service. Outside medical care and hospitalization for non-state employees and students; dental work, optical glasses, etc.</t>
  </si>
  <si>
    <t>Cost of providing institutional care where such care is provided by a non-state entity.</t>
  </si>
  <si>
    <t>Cost for membership in-state, county and other organizations for a state agency (usually a large payment which includes miscellaneous services).</t>
  </si>
  <si>
    <t>Fees charged for examinations, review, and reporting of financial accounts. Other services not found under other categories of services.</t>
  </si>
  <si>
    <t>Select Personnel Type</t>
  </si>
  <si>
    <t>Faculty</t>
  </si>
  <si>
    <t>Student</t>
  </si>
  <si>
    <t>Temporary help</t>
  </si>
  <si>
    <t>Select Student Type</t>
  </si>
  <si>
    <t>Undergrad, summer</t>
  </si>
  <si>
    <t>Undergrad, academic</t>
  </si>
  <si>
    <t>Graduate, summer</t>
  </si>
  <si>
    <t>Graduate, academic</t>
  </si>
  <si>
    <t>Name: 'Student'</t>
  </si>
  <si>
    <t>Jack</t>
  </si>
  <si>
    <t>Jill</t>
  </si>
  <si>
    <t>John</t>
  </si>
  <si>
    <t>Bob</t>
  </si>
  <si>
    <t>Mary</t>
  </si>
  <si>
    <t>Scott</t>
  </si>
  <si>
    <t>Mozart</t>
  </si>
  <si>
    <t>Beethoven</t>
  </si>
  <si>
    <t>Crow</t>
  </si>
  <si>
    <t>Turner</t>
  </si>
  <si>
    <t>CESU</t>
  </si>
  <si>
    <t>To-From? Who&gt;?</t>
  </si>
  <si>
    <t>SERVICES</t>
  </si>
  <si>
    <t>Name: 'Equipment and Supplies'</t>
  </si>
  <si>
    <t>Select Equipment and Supplies from List</t>
  </si>
  <si>
    <t>E5305 - Data Processing Services</t>
  </si>
  <si>
    <t>Costs associated with electronic processing of data.</t>
  </si>
  <si>
    <t>Costs associated with analysis of data.</t>
  </si>
  <si>
    <t>E5307 - Analyticial Services</t>
  </si>
  <si>
    <t>E5310 - Computer Hardware Service</t>
  </si>
  <si>
    <t>Costs associated with servicing hardware; services having to do with design  of systems.</t>
  </si>
  <si>
    <t>E5315 - Computer Software Service</t>
  </si>
  <si>
    <t>Costs associated with services programs and other software; services for software maintenance design and programming.</t>
  </si>
  <si>
    <t>E5320 - Computer Services</t>
  </si>
  <si>
    <t>Services having to do with computer systems maintenance. Includes CPU time and storage.</t>
  </si>
  <si>
    <t>E5350 - Other Technical Services</t>
  </si>
  <si>
    <t>Other technical services not included elsewhere.</t>
  </si>
  <si>
    <t>E5705 - Forage &amp; Feed</t>
  </si>
  <si>
    <t>Cost of forage and feed grain, bedding, seeds, fertilizer, pasture, etc involved with agricultural activities.</t>
  </si>
  <si>
    <t>E5706 - Seed</t>
  </si>
  <si>
    <t>Seed involved with agricultural activities.</t>
  </si>
  <si>
    <t>E5707 - Ag Fertilizers</t>
  </si>
  <si>
    <t>Fertilizers involved with agricultural activities.</t>
  </si>
  <si>
    <t>E5708 - Animal Health Expenses</t>
  </si>
  <si>
    <t>Cost of health related charges in the care of animals.</t>
  </si>
  <si>
    <t>E5709 - Ag Chemicals</t>
  </si>
  <si>
    <t>Chemicals involved with agricultural activities.</t>
  </si>
  <si>
    <t>E5710 - Minor Tools</t>
  </si>
  <si>
    <t>Cost of minor tools such as shovels, hammers, saws, etc.</t>
  </si>
  <si>
    <t>E5715 - Employee Uniforms / Clothing</t>
  </si>
  <si>
    <t>Cost of uniforms and clothing for employees.</t>
  </si>
  <si>
    <t>E5720 - Educational Supplies</t>
  </si>
  <si>
    <t>Books and supplies; educational and recreational supplies.</t>
  </si>
  <si>
    <t>E5722 - Computer Software Supplies</t>
  </si>
  <si>
    <t>Supplies needed to make software work and software less than $300.</t>
  </si>
  <si>
    <t>E5724 - Research Supplies</t>
  </si>
  <si>
    <t>Supplies needed to do research.</t>
  </si>
  <si>
    <t>E5725 - Field Supplies</t>
  </si>
  <si>
    <t xml:space="preserve">Supplies needed to support field studies, such as snowshoes, skis, sleeping bags, tents, tarpaulins, saddles, etc. </t>
  </si>
  <si>
    <t>E5735 - Photo &amp; Video Supplies</t>
  </si>
  <si>
    <t>Video tape films, slides, and other film supplies.</t>
  </si>
  <si>
    <t>E5739 - Eductaional Films</t>
  </si>
  <si>
    <t>Films used for educational purposes.</t>
  </si>
  <si>
    <t>E5740 - Recr &amp; Athletic Supplies</t>
  </si>
  <si>
    <t>Costs of recreational equipment and supplies.</t>
  </si>
  <si>
    <t>E5741 - Med Lab &amp; Tech Supplies</t>
  </si>
  <si>
    <t>Costs of medicine and drugs, clinical supplies, tech supplies for labs, blueprints, X-ray supplies, chemical dyes, etc. Also, cost of food, animals, and materials purchased for the purpose of making lab tests: blood and alcohol tests; analysis and experiments, diagnostic films and chart paper.</t>
  </si>
  <si>
    <t>E5743 - Med Supplies - Clinical</t>
  </si>
  <si>
    <t>Medical supplies used in the clinical atmosphere.</t>
  </si>
  <si>
    <t>Medical supplies used in the lab environment.</t>
  </si>
  <si>
    <t>Supplies only (see 5270 for services).</t>
  </si>
  <si>
    <t>Fire and emergency supplies maintained in a cache for immediate use.</t>
  </si>
  <si>
    <t>Medical supplies used for x-rays.</t>
  </si>
  <si>
    <t>Unusual specific use supplies only (see 5275 for regular services).</t>
  </si>
  <si>
    <t>All other items not specifically provided for in the above classification.</t>
  </si>
  <si>
    <t>Cost of maps purchased for use by state employees.</t>
  </si>
  <si>
    <t>Costs associated with providing employees with necessary safety supplies.</t>
  </si>
  <si>
    <t>E5744 - Med Supplies - Lab</t>
  </si>
  <si>
    <t>E5745 - Microfilm &amp; Microfiche Supplies</t>
  </si>
  <si>
    <t>E5746 - Fire/Emergency Cache Supplies</t>
  </si>
  <si>
    <t>E5747 - Med Supplies - X-Ray</t>
  </si>
  <si>
    <t>E5748 - Photocopy Supplies</t>
  </si>
  <si>
    <t>E5749 - Other Specific Use Supplies</t>
  </si>
  <si>
    <t>E5750 - Maps</t>
  </si>
  <si>
    <t>E5751 - Safety Supplies</t>
  </si>
  <si>
    <t>TOTAL EQUIPMENT &gt; 5K</t>
  </si>
  <si>
    <t>Name: '&gt;5K Expenses'</t>
  </si>
  <si>
    <t>Select &gt;5K from List</t>
  </si>
  <si>
    <t>E6010C-&gt;5K Land</t>
  </si>
  <si>
    <t>E6020C-&gt;5K Right of Way</t>
  </si>
  <si>
    <t>E6099C-&gt;5K Property &amp; Improve Other</t>
  </si>
  <si>
    <t>E6120C-&gt;5K Livestock</t>
  </si>
  <si>
    <t>E6130C-&gt;5K Minerals</t>
  </si>
  <si>
    <t>E6140C-&gt;5K Plants</t>
  </si>
  <si>
    <t>E6149C-&gt;5K Natural Resources Other</t>
  </si>
  <si>
    <t>E6160C-&gt;5K Site Improvements</t>
  </si>
  <si>
    <t>E6170C-&gt;5K Site Preparation</t>
  </si>
  <si>
    <t>E6180C-&gt;5K Utilities</t>
  </si>
  <si>
    <t>E6199C-&gt;5K Site Development Other</t>
  </si>
  <si>
    <t>E6220C-&gt;5K Building</t>
  </si>
  <si>
    <t>E6230C-&gt;5K Building Improvements</t>
  </si>
  <si>
    <t>E6399C-&gt;5K Misc Structures</t>
  </si>
  <si>
    <t>E6410C-&gt;5K Computer Equipment</t>
  </si>
  <si>
    <t>E6420C-&gt;5K Data Processing Equipment</t>
  </si>
  <si>
    <t>E6430C-&gt;5K Computer Equipment Improvements</t>
  </si>
  <si>
    <t>E6499C-&gt;5K Computer Equipment Other</t>
  </si>
  <si>
    <t>E6510C-&gt;5K Educational Books</t>
  </si>
  <si>
    <t>E6519C-&gt;5K Research Text</t>
  </si>
  <si>
    <t>E6520C-&gt;5K Educational Equipment</t>
  </si>
  <si>
    <t>E6599C-&gt;5K Educational Other</t>
  </si>
  <si>
    <t>E6610C-&gt;5K Agric &amp; Landscape Equipment</t>
  </si>
  <si>
    <t>E6620C-&gt;5K Constr &amp; Engr Equipment</t>
  </si>
  <si>
    <t>E6630C-&gt;5K Autos &amp; Light Trucks</t>
  </si>
  <si>
    <t>E6640C-&gt;5K Watercraft</t>
  </si>
  <si>
    <t>E6650C-&gt;5K Small Motorized Equipment</t>
  </si>
  <si>
    <t>E6690C-&gt;5K Motorized Equip Improvements</t>
  </si>
  <si>
    <t>E6699C-&gt;5K Non Construction Vehicles</t>
  </si>
  <si>
    <t>E6710C-&gt;5K Office Furniture</t>
  </si>
  <si>
    <t>E6720C-&gt;5K Office Equipment</t>
  </si>
  <si>
    <t>E6730C-&gt;5K Office Equipment Improvements</t>
  </si>
  <si>
    <t>E6799C-&gt;5K Office Equipment Other</t>
  </si>
  <si>
    <t>E6810C-&gt;5K Household/Laundry/Refrig Equip</t>
  </si>
  <si>
    <t>E6830C-&gt;5K Manufacturing Equipment</t>
  </si>
  <si>
    <t>E6840C-&gt;5K Shop &amp; Plant Equipment</t>
  </si>
  <si>
    <t>E6850C-&gt;5K Medical/Surgery/Lab Equipment</t>
  </si>
  <si>
    <t>E6860C-&gt;5K Communication Equipment</t>
  </si>
  <si>
    <t>E6870C-&gt;5K Electronic &amp; Photographic Equip</t>
  </si>
  <si>
    <t>E6880C-&gt;5K Recreation Equipment</t>
  </si>
  <si>
    <t>E6899C-&gt;5K Specific Use Equipment Other</t>
  </si>
  <si>
    <t>EXPENSES &gt; 5K</t>
  </si>
  <si>
    <t>Salaries</t>
  </si>
  <si>
    <t>Fringe</t>
  </si>
  <si>
    <t>TEST</t>
  </si>
  <si>
    <t>TOPIC</t>
  </si>
  <si>
    <t>&lt;&lt;</t>
  </si>
  <si>
    <t>FILL OUT HERE</t>
  </si>
  <si>
    <t>MATERIAL &amp; SUPPLIES</t>
  </si>
  <si>
    <t>TOTAL MATERIAL &amp; SUPPLIES</t>
  </si>
  <si>
    <t>Computer Services [NSF Budget Category]</t>
  </si>
  <si>
    <t>Staff / Postdocs</t>
  </si>
  <si>
    <t>NOTES</t>
  </si>
  <si>
    <t>If constructing a NSF budget, use the NSF Budget Category Entries</t>
  </si>
  <si>
    <t>Jovi</t>
  </si>
  <si>
    <t>Graduate Student (PhD)</t>
  </si>
  <si>
    <t>Undergraduate Students - Academic</t>
  </si>
  <si>
    <r>
      <t xml:space="preserve">Cost of meals, </t>
    </r>
    <r>
      <rPr>
        <b/>
        <sz val="8"/>
        <rFont val="Arial"/>
        <family val="2"/>
      </rPr>
      <t>hotel lodging</t>
    </r>
    <r>
      <rPr>
        <sz val="8"/>
        <rFont val="Arial"/>
        <family val="2"/>
      </rPr>
      <t>, gratuities, and related charges for state employees in-state.</t>
    </r>
  </si>
  <si>
    <t>This category includes lodging</t>
  </si>
  <si>
    <t>Trip 2:</t>
  </si>
  <si>
    <t>Trip 1:</t>
  </si>
  <si>
    <t>Trip 3:</t>
  </si>
  <si>
    <t>Trip 4:</t>
  </si>
  <si>
    <t>Trip 5:</t>
  </si>
  <si>
    <t>Trip 6:</t>
  </si>
  <si>
    <t>Taxis, buses, etc</t>
  </si>
  <si>
    <t>NSF / NASA Stipends</t>
  </si>
  <si>
    <t>NSF / NASA Travel</t>
  </si>
  <si>
    <t>NSF / NASA Subsistence</t>
  </si>
  <si>
    <t>NSF / NASA Other</t>
  </si>
  <si>
    <t>Journal Publication Costs [NSF / NASA Budget Category]</t>
  </si>
  <si>
    <t>Consultant Services [NSF / NASA Budget Category]</t>
  </si>
  <si>
    <t>OTHER SERVICES (excluding defined NSF/ NASA Budget Category Items]</t>
  </si>
  <si>
    <t>Annual Increment</t>
  </si>
  <si>
    <t>IH for UI Internal System</t>
  </si>
  <si>
    <t>IH Totals</t>
  </si>
  <si>
    <t>Undergraduate Students - Summer / IH</t>
  </si>
  <si>
    <t>PROJECT TITLE: RAPID: Forest ecosystem resilience and recovery following mixed-severity wildfire</t>
  </si>
  <si>
    <t>PI: Hudiburg</t>
  </si>
  <si>
    <t>Faculty – 30.7%</t>
  </si>
  <si>
    <t>Staff – 41.8%</t>
  </si>
  <si>
    <t>IH – 7.9%</t>
  </si>
  <si>
    <t>Student – 2.1%</t>
  </si>
  <si>
    <t>Trip</t>
  </si>
  <si>
    <t>Moscow to Sisters</t>
  </si>
  <si>
    <t>car rental</t>
  </si>
  <si>
    <t>mileage</t>
  </si>
  <si>
    <t>distance</t>
  </si>
  <si>
    <t>Days</t>
  </si>
  <si>
    <t>Mileage</t>
  </si>
  <si>
    <t>Trips</t>
  </si>
  <si>
    <t>Person</t>
  </si>
  <si>
    <t>Notes</t>
  </si>
  <si>
    <t>Work site travel mileage</t>
  </si>
  <si>
    <t>Price per trip</t>
  </si>
  <si>
    <t>me and jeff, back and forth twice</t>
  </si>
  <si>
    <t>airfare</t>
  </si>
  <si>
    <t>should not do this</t>
  </si>
  <si>
    <t>Fall</t>
  </si>
  <si>
    <t>Spring</t>
  </si>
  <si>
    <t>UI laborer</t>
  </si>
  <si>
    <t>best options</t>
  </si>
  <si>
    <t>total travel</t>
  </si>
  <si>
    <t>sap flow</t>
  </si>
  <si>
    <t>lodging</t>
  </si>
  <si>
    <t>OSU</t>
  </si>
  <si>
    <t>UIdaho</t>
  </si>
  <si>
    <t>Equipment&gt;5k</t>
  </si>
  <si>
    <t>Equipment&lt;5k</t>
  </si>
  <si>
    <t>Item</t>
  </si>
  <si>
    <t>Publications</t>
  </si>
  <si>
    <t>house</t>
  </si>
  <si>
    <t>house to site</t>
  </si>
  <si>
    <t>Indirect (26%)</t>
  </si>
  <si>
    <t>Materials &amp; Supplies</t>
  </si>
  <si>
    <t>Field Equipment</t>
  </si>
  <si>
    <t>sapflow</t>
  </si>
  <si>
    <t>soil T&amp;M</t>
  </si>
  <si>
    <t>Cost</t>
  </si>
  <si>
    <t>cr1000</t>
  </si>
  <si>
    <t>Lab processing</t>
  </si>
  <si>
    <t>FoliageCN</t>
  </si>
  <si>
    <t>SoilCN</t>
  </si>
  <si>
    <t>WoodIsotope</t>
  </si>
  <si>
    <t>Samples</t>
  </si>
  <si>
    <t>total</t>
  </si>
  <si>
    <t>stuff</t>
  </si>
  <si>
    <t>lab processing</t>
  </si>
  <si>
    <t>Deleaves</t>
  </si>
  <si>
    <t>consumables, batteries</t>
  </si>
  <si>
    <t>Lodging/travel Deleaves</t>
  </si>
  <si>
    <t>Deleaves training</t>
  </si>
  <si>
    <t>Laborer</t>
  </si>
  <si>
    <t>soil moisture probes</t>
  </si>
  <si>
    <t>trips</t>
  </si>
  <si>
    <t>people</t>
  </si>
  <si>
    <t>per diem</t>
  </si>
  <si>
    <t>days</t>
  </si>
  <si>
    <t>Fresno to Sisters</t>
  </si>
  <si>
    <t>Lodging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</si>
</sst>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164" formatCode="0.0%"/>
    <numFmt numFmtId="165" formatCode="0.0"/>
    <numFmt numFmtId="166" formatCode="&quot;$&quot;#,##0.00"/>
    <numFmt numFmtId="167" formatCode="&quot;$&quot;#,##0"/>
    <numFmt numFmtId="168" formatCode="&quot;$&quot;#,##0\ ;\(&quot;$&quot;#,##0\)"/>
  </numFmts>
  <fonts count="35">
    <font>
      <sz val="8"/>
      <name val="Helvetica"/>
      <family val="2"/>
    </font>
    <font>
      <sz val="10"/>
      <name val="Geneva"/>
    </font>
    <font>
      <sz val="10"/>
      <name val="Arial"/>
      <family val="2"/>
    </font>
    <font>
      <b/>
      <sz val="10"/>
      <name val="Arial"/>
      <family val="2"/>
    </font>
    <font>
      <u/>
      <sz val="8"/>
      <color indexed="12"/>
      <name val="Helvetica"/>
      <family val="2"/>
    </font>
    <font>
      <sz val="10"/>
      <name val="Arial"/>
      <family val="2"/>
    </font>
    <font>
      <sz val="8"/>
      <name val="Helvetica"/>
      <family val="2"/>
    </font>
    <font>
      <sz val="8"/>
      <name val="Arial"/>
      <family val="2"/>
    </font>
    <font>
      <b/>
      <sz val="8"/>
      <name val="Helvetica"/>
      <family val="2"/>
    </font>
    <font>
      <b/>
      <sz val="8"/>
      <name val="Arial"/>
      <family val="2"/>
    </font>
    <font>
      <b/>
      <sz val="8"/>
      <color indexed="12"/>
      <name val="Arial"/>
      <family val="2"/>
    </font>
    <font>
      <sz val="8"/>
      <color indexed="12"/>
      <name val="Arial"/>
      <family val="2"/>
    </font>
    <font>
      <sz val="8"/>
      <name val="Helvetica"/>
      <family val="2"/>
    </font>
    <font>
      <u/>
      <sz val="8"/>
      <name val="Helvetica"/>
      <family val="2"/>
    </font>
    <font>
      <sz val="8"/>
      <name val="Arial"/>
      <family val="2"/>
    </font>
    <font>
      <b/>
      <sz val="8"/>
      <name val="Arial"/>
      <family val="2"/>
    </font>
    <font>
      <b/>
      <sz val="8"/>
      <name val="Century Gothic"/>
      <family val="2"/>
    </font>
    <font>
      <sz val="8"/>
      <name val="Century Gothic"/>
      <family val="2"/>
    </font>
    <font>
      <sz val="8"/>
      <name val="Times New Roman"/>
      <family val="1"/>
    </font>
    <font>
      <sz val="12"/>
      <name val="Helvetica"/>
      <family val="2"/>
    </font>
    <font>
      <b/>
      <i/>
      <sz val="8"/>
      <name val="Arial"/>
      <family val="2"/>
    </font>
    <font>
      <i/>
      <sz val="8"/>
      <name val="Arial"/>
      <family val="2"/>
    </font>
    <font>
      <b/>
      <i/>
      <sz val="8"/>
      <name val="Helvetica"/>
      <family val="2"/>
    </font>
    <font>
      <sz val="8"/>
      <color indexed="22"/>
      <name val="Arial"/>
      <family val="2"/>
    </font>
    <font>
      <b/>
      <sz val="8"/>
      <color indexed="22"/>
      <name val="Arial"/>
      <family val="2"/>
    </font>
    <font>
      <b/>
      <sz val="10"/>
      <color indexed="22"/>
      <name val="Arial"/>
      <family val="2"/>
    </font>
    <font>
      <b/>
      <i/>
      <sz val="8"/>
      <color indexed="12"/>
      <name val="Arial"/>
      <family val="2"/>
    </font>
    <font>
      <b/>
      <sz val="11"/>
      <name val="Arial"/>
      <family val="2"/>
    </font>
    <font>
      <sz val="11"/>
      <name val="Arial"/>
      <family val="2"/>
    </font>
    <font>
      <sz val="11"/>
      <color indexed="10"/>
      <name val="Arial"/>
      <family val="2"/>
    </font>
    <font>
      <b/>
      <sz val="8"/>
      <name val="Helvetica"/>
    </font>
    <font>
      <strike/>
      <sz val="11"/>
      <name val="Arial"/>
      <family val="2"/>
    </font>
    <font>
      <b/>
      <sz val="8"/>
      <color rgb="FF7030A0"/>
      <name val="Helvetica"/>
    </font>
    <font>
      <b/>
      <sz val="8"/>
      <color rgb="FFFF0000"/>
      <name val="Arial"/>
      <family val="2"/>
    </font>
    <font>
      <sz val="11"/>
      <name val="Calibri"/>
      <family val="2"/>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indexed="44"/>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s>
  <borders count="46">
    <border>
      <left/>
      <right/>
      <top/>
      <bottom/>
      <diagonal/>
    </border>
    <border>
      <left/>
      <right/>
      <top style="double">
        <color indexed="64"/>
      </top>
      <bottom/>
      <diagonal/>
    </border>
    <border>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2">
    <xf numFmtId="0" fontId="0" fillId="0" borderId="0"/>
    <xf numFmtId="3" fontId="23" fillId="0" borderId="0" applyFont="0" applyFill="0" applyBorder="0" applyAlignment="0" applyProtection="0"/>
    <xf numFmtId="168" fontId="23" fillId="0" borderId="0" applyFont="0" applyFill="0" applyBorder="0" applyAlignment="0" applyProtection="0"/>
    <xf numFmtId="0" fontId="23" fillId="0" borderId="0" applyFont="0" applyFill="0" applyBorder="0" applyAlignment="0" applyProtection="0"/>
    <xf numFmtId="2" fontId="23"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xf numFmtId="9" fontId="1" fillId="0" borderId="0" applyFont="0" applyFill="0" applyBorder="0" applyAlignment="0" applyProtection="0"/>
    <xf numFmtId="0" fontId="23" fillId="0" borderId="1" applyNumberFormat="0" applyFont="0" applyFill="0" applyAlignment="0" applyProtection="0"/>
    <xf numFmtId="44" fontId="6" fillId="0" borderId="0" applyFont="0" applyFill="0" applyBorder="0" applyAlignment="0" applyProtection="0"/>
  </cellStyleXfs>
  <cellXfs count="460">
    <xf numFmtId="0" fontId="0" fillId="0" borderId="0" xfId="0"/>
    <xf numFmtId="0" fontId="9" fillId="0" borderId="0" xfId="0" applyFont="1" applyProtection="1">
      <protection locked="0"/>
    </xf>
    <xf numFmtId="0" fontId="9" fillId="0" borderId="0" xfId="0" applyFont="1" applyBorder="1" applyAlignment="1" applyProtection="1">
      <alignment horizontal="left"/>
      <protection locked="0"/>
    </xf>
    <xf numFmtId="0" fontId="9" fillId="0" borderId="0" xfId="0" applyFont="1" applyBorder="1" applyProtection="1">
      <protection locked="0"/>
    </xf>
    <xf numFmtId="0" fontId="10" fillId="0" borderId="0" xfId="0" applyFont="1" applyProtection="1">
      <protection locked="0"/>
    </xf>
    <xf numFmtId="0" fontId="9" fillId="0" borderId="0" xfId="0" applyFont="1" applyBorder="1" applyProtection="1"/>
    <xf numFmtId="4" fontId="9" fillId="0" borderId="0" xfId="0" applyNumberFormat="1" applyFont="1" applyBorder="1" applyProtection="1">
      <protection locked="0"/>
    </xf>
    <xf numFmtId="167" fontId="9" fillId="0" borderId="2" xfId="0" applyNumberFormat="1" applyFont="1" applyBorder="1" applyAlignment="1" applyProtection="1">
      <alignment horizontal="center"/>
      <protection locked="0"/>
    </xf>
    <xf numFmtId="4" fontId="9" fillId="0" borderId="3" xfId="0" applyNumberFormat="1" applyFont="1" applyBorder="1" applyProtection="1">
      <protection locked="0"/>
    </xf>
    <xf numFmtId="0" fontId="9" fillId="0" borderId="3" xfId="0" applyFont="1" applyBorder="1" applyProtection="1">
      <protection locked="0"/>
    </xf>
    <xf numFmtId="167" fontId="9" fillId="0" borderId="4" xfId="0" applyNumberFormat="1" applyFont="1" applyBorder="1" applyAlignment="1" applyProtection="1">
      <alignment horizontal="right"/>
      <protection locked="0"/>
    </xf>
    <xf numFmtId="0" fontId="9" fillId="0" borderId="0" xfId="0" applyFont="1" applyAlignment="1" applyProtection="1">
      <alignment horizontal="center"/>
      <protection locked="0"/>
    </xf>
    <xf numFmtId="167" fontId="9" fillId="0" borderId="5" xfId="0" applyNumberFormat="1" applyFont="1" applyBorder="1" applyAlignment="1" applyProtection="1">
      <alignment horizontal="right"/>
      <protection locked="0"/>
    </xf>
    <xf numFmtId="0" fontId="9" fillId="0" borderId="6" xfId="0" applyFont="1" applyBorder="1" applyProtection="1">
      <protection locked="0"/>
    </xf>
    <xf numFmtId="4" fontId="9" fillId="0" borderId="6" xfId="0" applyNumberFormat="1" applyFont="1" applyBorder="1" applyProtection="1">
      <protection locked="0"/>
    </xf>
    <xf numFmtId="0" fontId="9" fillId="0" borderId="6" xfId="0" applyFont="1" applyBorder="1" applyAlignment="1" applyProtection="1">
      <alignment horizontal="left"/>
      <protection locked="0"/>
    </xf>
    <xf numFmtId="0" fontId="9" fillId="0" borderId="0" xfId="0" applyFont="1" applyBorder="1" applyAlignment="1" applyProtection="1">
      <alignment horizontal="center" wrapText="1"/>
      <protection locked="0"/>
    </xf>
    <xf numFmtId="1" fontId="9" fillId="0" borderId="7" xfId="0" applyNumberFormat="1" applyFont="1" applyBorder="1" applyProtection="1">
      <protection locked="0"/>
    </xf>
    <xf numFmtId="1" fontId="9" fillId="0" borderId="5" xfId="0" applyNumberFormat="1" applyFont="1" applyBorder="1" applyProtection="1">
      <protection locked="0"/>
    </xf>
    <xf numFmtId="0" fontId="7" fillId="0" borderId="6" xfId="0" applyFont="1" applyBorder="1" applyAlignment="1" applyProtection="1">
      <alignment horizontal="left" vertical="center"/>
      <protection locked="0"/>
    </xf>
    <xf numFmtId="0" fontId="9" fillId="0" borderId="0" xfId="0" applyFont="1" applyBorder="1" applyAlignment="1" applyProtection="1">
      <alignment horizontal="right"/>
      <protection locked="0"/>
    </xf>
    <xf numFmtId="2" fontId="9" fillId="0" borderId="0" xfId="0" applyNumberFormat="1" applyFont="1" applyBorder="1" applyAlignment="1" applyProtection="1">
      <alignment horizontal="right"/>
      <protection locked="0"/>
    </xf>
    <xf numFmtId="0" fontId="7" fillId="0" borderId="0" xfId="0" applyFont="1" applyProtection="1">
      <protection locked="0"/>
    </xf>
    <xf numFmtId="0" fontId="7" fillId="0" borderId="0" xfId="0" applyFont="1" applyBorder="1" applyAlignment="1" applyProtection="1">
      <alignment wrapText="1"/>
      <protection locked="0"/>
    </xf>
    <xf numFmtId="166" fontId="7" fillId="0" borderId="0" xfId="0" applyNumberFormat="1" applyFont="1" applyBorder="1" applyAlignment="1" applyProtection="1">
      <alignment horizontal="right"/>
      <protection locked="0"/>
    </xf>
    <xf numFmtId="0" fontId="7" fillId="0" borderId="0" xfId="0" applyFont="1" applyAlignment="1" applyProtection="1">
      <alignment wrapText="1"/>
      <protection locked="0"/>
    </xf>
    <xf numFmtId="0" fontId="11" fillId="0" borderId="0" xfId="0" applyFont="1" applyProtection="1">
      <protection locked="0"/>
    </xf>
    <xf numFmtId="0" fontId="9" fillId="0" borderId="0" xfId="0" applyFont="1" applyFill="1" applyBorder="1" applyProtection="1">
      <protection locked="0"/>
    </xf>
    <xf numFmtId="167" fontId="9" fillId="0" borderId="7" xfId="0" applyNumberFormat="1" applyFont="1" applyBorder="1" applyProtection="1"/>
    <xf numFmtId="167" fontId="9" fillId="0" borderId="5" xfId="0" applyNumberFormat="1" applyFont="1" applyBorder="1" applyProtection="1"/>
    <xf numFmtId="0" fontId="7" fillId="0" borderId="6" xfId="0" applyFont="1" applyBorder="1" applyAlignment="1" applyProtection="1">
      <alignment horizontal="left" vertical="center" wrapText="1"/>
      <protection locked="0"/>
    </xf>
    <xf numFmtId="0" fontId="9" fillId="0" borderId="0" xfId="0" applyFont="1" applyBorder="1" applyAlignment="1" applyProtection="1">
      <alignment horizontal="right" wrapText="1"/>
      <protection locked="0"/>
    </xf>
    <xf numFmtId="0" fontId="7" fillId="0" borderId="0" xfId="0" applyFont="1" applyFill="1" applyBorder="1" applyAlignment="1" applyProtection="1">
      <alignment wrapText="1"/>
      <protection locked="0"/>
    </xf>
    <xf numFmtId="2" fontId="7" fillId="0" borderId="6" xfId="0" applyNumberFormat="1" applyFont="1" applyBorder="1" applyAlignment="1" applyProtection="1">
      <alignment horizontal="left"/>
      <protection locked="0"/>
    </xf>
    <xf numFmtId="0" fontId="7" fillId="0" borderId="6" xfId="0" applyFont="1" applyBorder="1" applyAlignment="1" applyProtection="1">
      <alignment horizontal="left"/>
      <protection locked="0"/>
    </xf>
    <xf numFmtId="166" fontId="7" fillId="0" borderId="0" xfId="8" applyNumberFormat="1" applyFont="1" applyFill="1" applyBorder="1" applyAlignment="1" applyProtection="1">
      <alignment horizontal="right" vertical="top"/>
      <protection locked="0"/>
    </xf>
    <xf numFmtId="0" fontId="7" fillId="0" borderId="0" xfId="0" applyFont="1" applyFill="1" applyProtection="1">
      <protection locked="0"/>
    </xf>
    <xf numFmtId="0" fontId="7" fillId="0" borderId="6" xfId="0" applyFont="1" applyFill="1" applyBorder="1" applyProtection="1">
      <protection locked="0"/>
    </xf>
    <xf numFmtId="0" fontId="7" fillId="0" borderId="0" xfId="0" applyFont="1" applyFill="1" applyBorder="1" applyProtection="1">
      <protection locked="0"/>
    </xf>
    <xf numFmtId="0" fontId="7" fillId="0" borderId="0" xfId="0" applyFont="1" applyFill="1" applyBorder="1" applyAlignment="1" applyProtection="1">
      <alignment horizontal="right" wrapText="1"/>
      <protection locked="0"/>
    </xf>
    <xf numFmtId="4" fontId="7" fillId="0" borderId="6" xfId="0" applyNumberFormat="1" applyFont="1" applyFill="1" applyBorder="1" applyProtection="1">
      <protection locked="0"/>
    </xf>
    <xf numFmtId="2" fontId="7" fillId="0" borderId="6" xfId="0" applyNumberFormat="1" applyFont="1" applyFill="1" applyBorder="1" applyProtection="1">
      <protection locked="0"/>
    </xf>
    <xf numFmtId="167" fontId="9" fillId="0" borderId="7" xfId="0" applyNumberFormat="1" applyFont="1" applyFill="1" applyBorder="1" applyProtection="1">
      <protection locked="0"/>
    </xf>
    <xf numFmtId="167" fontId="9" fillId="0" borderId="5" xfId="0" applyNumberFormat="1" applyFont="1" applyFill="1" applyBorder="1" applyProtection="1"/>
    <xf numFmtId="0" fontId="9" fillId="2" borderId="8" xfId="0" applyFont="1" applyFill="1" applyBorder="1" applyProtection="1">
      <protection locked="0"/>
    </xf>
    <xf numFmtId="0" fontId="9" fillId="2" borderId="9" xfId="0" applyFont="1" applyFill="1" applyBorder="1" applyProtection="1">
      <protection locked="0"/>
    </xf>
    <xf numFmtId="0" fontId="9" fillId="2" borderId="9" xfId="0" applyFont="1" applyFill="1" applyBorder="1" applyAlignment="1" applyProtection="1">
      <alignment horizontal="right"/>
      <protection locked="0"/>
    </xf>
    <xf numFmtId="0" fontId="9" fillId="0" borderId="6" xfId="0" applyFont="1" applyFill="1" applyBorder="1" applyProtection="1">
      <protection locked="0"/>
    </xf>
    <xf numFmtId="167" fontId="9" fillId="0" borderId="7" xfId="0" applyNumberFormat="1" applyFont="1" applyFill="1" applyBorder="1" applyProtection="1"/>
    <xf numFmtId="167" fontId="9" fillId="0" borderId="7" xfId="0" applyNumberFormat="1" applyFont="1" applyBorder="1" applyProtection="1">
      <protection locked="0"/>
    </xf>
    <xf numFmtId="0" fontId="7" fillId="0" borderId="0" xfId="0" applyFont="1" applyAlignment="1" applyProtection="1">
      <alignment horizontal="center"/>
      <protection locked="0"/>
    </xf>
    <xf numFmtId="0" fontId="9" fillId="2" borderId="8" xfId="0" applyFont="1" applyFill="1" applyBorder="1" applyAlignment="1" applyProtection="1">
      <alignment horizontal="left"/>
      <protection locked="0"/>
    </xf>
    <xf numFmtId="1" fontId="10" fillId="0" borderId="0" xfId="0" applyNumberFormat="1" applyFont="1" applyProtection="1">
      <protection locked="0"/>
    </xf>
    <xf numFmtId="167" fontId="9" fillId="0" borderId="10" xfId="0" applyNumberFormat="1" applyFont="1" applyBorder="1" applyProtection="1">
      <protection locked="0"/>
    </xf>
    <xf numFmtId="0" fontId="9" fillId="2" borderId="8" xfId="0" quotePrefix="1" applyFont="1" applyFill="1" applyBorder="1" applyAlignment="1" applyProtection="1">
      <alignment horizontal="left"/>
      <protection locked="0"/>
    </xf>
    <xf numFmtId="0" fontId="9" fillId="2" borderId="9" xfId="0" quotePrefix="1" applyFont="1" applyFill="1" applyBorder="1" applyAlignment="1" applyProtection="1">
      <alignment horizontal="left"/>
      <protection locked="0"/>
    </xf>
    <xf numFmtId="0" fontId="9" fillId="0" borderId="0" xfId="0" applyFont="1" applyFill="1" applyProtection="1">
      <protection locked="0"/>
    </xf>
    <xf numFmtId="4" fontId="9" fillId="0" borderId="6" xfId="0" applyNumberFormat="1" applyFont="1" applyFill="1" applyBorder="1" applyProtection="1">
      <protection locked="0"/>
    </xf>
    <xf numFmtId="0" fontId="10" fillId="0" borderId="0" xfId="0" applyFont="1" applyFill="1" applyProtection="1">
      <protection locked="0"/>
    </xf>
    <xf numFmtId="167" fontId="9" fillId="0" borderId="5" xfId="0" applyNumberFormat="1" applyFont="1" applyFill="1" applyBorder="1" applyAlignment="1" applyProtection="1">
      <alignment horizontal="right"/>
      <protection locked="0"/>
    </xf>
    <xf numFmtId="0" fontId="9" fillId="0" borderId="0" xfId="0" applyFont="1" applyAlignment="1" applyProtection="1">
      <alignment horizontal="center" wrapText="1"/>
      <protection locked="0"/>
    </xf>
    <xf numFmtId="167" fontId="7" fillId="0" borderId="7" xfId="0" applyNumberFormat="1" applyFont="1" applyFill="1" applyBorder="1" applyProtection="1">
      <protection locked="0"/>
    </xf>
    <xf numFmtId="0" fontId="7" fillId="0" borderId="6" xfId="0" applyFont="1" applyBorder="1" applyProtection="1">
      <protection locked="0"/>
    </xf>
    <xf numFmtId="0" fontId="7" fillId="0" borderId="0" xfId="0" applyFont="1" applyBorder="1" applyProtection="1">
      <protection locked="0"/>
    </xf>
    <xf numFmtId="0" fontId="7" fillId="0" borderId="0" xfId="0" applyFont="1" applyBorder="1" applyAlignment="1" applyProtection="1">
      <alignment horizontal="left"/>
      <protection locked="0"/>
    </xf>
    <xf numFmtId="0" fontId="7" fillId="2" borderId="8" xfId="0" applyFont="1" applyFill="1" applyBorder="1" applyProtection="1">
      <protection locked="0"/>
    </xf>
    <xf numFmtId="0" fontId="7" fillId="2" borderId="9" xfId="0" applyFont="1" applyFill="1" applyBorder="1" applyProtection="1">
      <protection locked="0"/>
    </xf>
    <xf numFmtId="0" fontId="11" fillId="0" borderId="0" xfId="0" applyFont="1" applyFill="1" applyProtection="1">
      <protection locked="0"/>
    </xf>
    <xf numFmtId="0" fontId="13" fillId="0" borderId="0" xfId="7" applyFont="1" applyAlignment="1" applyProtection="1"/>
    <xf numFmtId="4" fontId="7" fillId="0" borderId="6" xfId="0" applyNumberFormat="1" applyFont="1" applyBorder="1" applyProtection="1">
      <protection locked="0"/>
    </xf>
    <xf numFmtId="167" fontId="7" fillId="0" borderId="7" xfId="0" applyNumberFormat="1" applyFont="1" applyBorder="1" applyProtection="1">
      <protection locked="0"/>
    </xf>
    <xf numFmtId="0" fontId="9" fillId="3" borderId="8" xfId="0" applyFont="1" applyFill="1" applyBorder="1" applyAlignment="1" applyProtection="1">
      <alignment horizontal="left"/>
      <protection locked="0"/>
    </xf>
    <xf numFmtId="0" fontId="9" fillId="3" borderId="9" xfId="0" applyFont="1" applyFill="1" applyBorder="1" applyAlignment="1" applyProtection="1">
      <alignment horizontal="left"/>
      <protection locked="0"/>
    </xf>
    <xf numFmtId="0" fontId="9" fillId="3" borderId="9" xfId="0" applyFont="1" applyFill="1" applyBorder="1" applyAlignment="1" applyProtection="1">
      <alignment wrapText="1"/>
      <protection locked="0"/>
    </xf>
    <xf numFmtId="0" fontId="9" fillId="0" borderId="11" xfId="0" applyFont="1" applyFill="1" applyBorder="1" applyAlignment="1" applyProtection="1">
      <alignment horizontal="left"/>
      <protection locked="0"/>
    </xf>
    <xf numFmtId="0" fontId="9" fillId="0" borderId="12" xfId="0" applyFont="1" applyFill="1" applyBorder="1" applyAlignment="1" applyProtection="1">
      <alignment horizontal="left"/>
      <protection locked="0"/>
    </xf>
    <xf numFmtId="4" fontId="9" fillId="0" borderId="8" xfId="0" applyNumberFormat="1" applyFont="1" applyFill="1" applyBorder="1" applyProtection="1">
      <protection locked="0"/>
    </xf>
    <xf numFmtId="4" fontId="9" fillId="0" borderId="8" xfId="0" applyNumberFormat="1" applyFont="1" applyFill="1" applyBorder="1" applyProtection="1"/>
    <xf numFmtId="167" fontId="9" fillId="0" borderId="13" xfId="0" applyNumberFormat="1" applyFont="1" applyFill="1" applyBorder="1" applyProtection="1"/>
    <xf numFmtId="167" fontId="9" fillId="0" borderId="14" xfId="0" applyNumberFormat="1" applyFont="1" applyFill="1" applyBorder="1" applyProtection="1"/>
    <xf numFmtId="0" fontId="9" fillId="3" borderId="11" xfId="0" applyFont="1" applyFill="1" applyBorder="1" applyAlignment="1" applyProtection="1">
      <alignment horizontal="left"/>
      <protection locked="0"/>
    </xf>
    <xf numFmtId="0" fontId="9" fillId="3" borderId="12" xfId="0" applyFont="1" applyFill="1" applyBorder="1" applyAlignment="1" applyProtection="1">
      <alignment horizontal="left"/>
      <protection locked="0"/>
    </xf>
    <xf numFmtId="0" fontId="7" fillId="3" borderId="9" xfId="0" applyFont="1" applyFill="1" applyBorder="1" applyProtection="1">
      <protection locked="0"/>
    </xf>
    <xf numFmtId="4" fontId="7" fillId="0" borderId="7" xfId="0" applyNumberFormat="1" applyFont="1" applyBorder="1" applyProtection="1">
      <protection locked="0"/>
    </xf>
    <xf numFmtId="0" fontId="7" fillId="0" borderId="5" xfId="0" applyFont="1" applyBorder="1" applyProtection="1">
      <protection locked="0"/>
    </xf>
    <xf numFmtId="0" fontId="7" fillId="0" borderId="11" xfId="0" applyFont="1" applyFill="1" applyBorder="1" applyAlignment="1" applyProtection="1">
      <alignment horizontal="left"/>
      <protection locked="0"/>
    </xf>
    <xf numFmtId="0" fontId="7" fillId="2" borderId="11" xfId="0" applyFont="1" applyFill="1" applyBorder="1" applyAlignment="1" applyProtection="1">
      <alignment horizontal="left"/>
      <protection locked="0"/>
    </xf>
    <xf numFmtId="0" fontId="7" fillId="2" borderId="12" xfId="0" applyFont="1" applyFill="1" applyBorder="1" applyAlignment="1" applyProtection="1">
      <alignment horizontal="left"/>
      <protection locked="0"/>
    </xf>
    <xf numFmtId="4" fontId="7" fillId="0" borderId="15" xfId="0" applyNumberFormat="1" applyFont="1" applyFill="1" applyBorder="1" applyProtection="1">
      <protection locked="0"/>
    </xf>
    <xf numFmtId="0" fontId="9" fillId="0" borderId="16" xfId="0" applyFont="1" applyBorder="1" applyAlignment="1" applyProtection="1">
      <alignment horizontal="left" wrapText="1"/>
      <protection locked="0"/>
    </xf>
    <xf numFmtId="4" fontId="7" fillId="0" borderId="6" xfId="0" applyNumberFormat="1" applyFont="1" applyBorder="1" applyAlignment="1" applyProtection="1">
      <alignment horizontal="left"/>
      <protection locked="0"/>
    </xf>
    <xf numFmtId="4" fontId="7" fillId="0" borderId="7" xfId="0" applyNumberFormat="1" applyFont="1" applyFill="1" applyBorder="1" applyProtection="1">
      <protection locked="0"/>
    </xf>
    <xf numFmtId="0" fontId="7" fillId="0" borderId="5" xfId="0" applyFont="1" applyFill="1" applyBorder="1" applyProtection="1">
      <protection locked="0"/>
    </xf>
    <xf numFmtId="0" fontId="14" fillId="0" borderId="0" xfId="0" applyFont="1" applyProtection="1">
      <protection locked="0"/>
    </xf>
    <xf numFmtId="0" fontId="7" fillId="2" borderId="8" xfId="0" applyFont="1" applyFill="1" applyBorder="1" applyAlignment="1" applyProtection="1">
      <alignment horizontal="left"/>
      <protection locked="0"/>
    </xf>
    <xf numFmtId="0" fontId="7" fillId="2" borderId="9" xfId="0" applyFont="1" applyFill="1" applyBorder="1" applyAlignment="1" applyProtection="1">
      <alignment horizontal="left"/>
      <protection locked="0"/>
    </xf>
    <xf numFmtId="0" fontId="10" fillId="0" borderId="0" xfId="0" applyFont="1" applyFill="1" applyBorder="1" applyProtection="1">
      <protection locked="0"/>
    </xf>
    <xf numFmtId="0" fontId="11" fillId="0" borderId="0" xfId="0" applyFont="1" applyBorder="1" applyProtection="1">
      <protection locked="0"/>
    </xf>
    <xf numFmtId="0" fontId="10" fillId="0" borderId="0" xfId="0" applyFont="1" applyBorder="1" applyProtection="1">
      <protection locked="0"/>
    </xf>
    <xf numFmtId="0" fontId="9" fillId="3" borderId="8" xfId="0" applyFont="1" applyFill="1" applyBorder="1" applyProtection="1">
      <protection locked="0"/>
    </xf>
    <xf numFmtId="0" fontId="9" fillId="3" borderId="9" xfId="0" applyFont="1" applyFill="1" applyBorder="1" applyProtection="1">
      <protection locked="0"/>
    </xf>
    <xf numFmtId="0" fontId="14" fillId="0" borderId="0" xfId="8" applyFont="1" applyFill="1" applyBorder="1" applyAlignment="1" applyProtection="1">
      <alignment vertical="top"/>
      <protection locked="0"/>
    </xf>
    <xf numFmtId="0" fontId="15" fillId="0" borderId="0" xfId="0" applyFont="1" applyBorder="1" applyProtection="1">
      <protection locked="0"/>
    </xf>
    <xf numFmtId="167" fontId="7" fillId="0" borderId="0" xfId="0" applyNumberFormat="1" applyFont="1" applyProtection="1">
      <protection locked="0"/>
    </xf>
    <xf numFmtId="0" fontId="7" fillId="4" borderId="0" xfId="0" applyFont="1" applyFill="1" applyProtection="1">
      <protection locked="0"/>
    </xf>
    <xf numFmtId="4" fontId="7" fillId="0" borderId="0" xfId="0" applyNumberFormat="1" applyFont="1" applyBorder="1" applyProtection="1">
      <protection locked="0"/>
    </xf>
    <xf numFmtId="0" fontId="16" fillId="0" borderId="0" xfId="0" applyFont="1" applyFill="1" applyBorder="1" applyAlignment="1" applyProtection="1">
      <alignment horizontal="left"/>
      <protection locked="0"/>
    </xf>
    <xf numFmtId="41" fontId="17" fillId="0" borderId="0" xfId="0" applyNumberFormat="1" applyFont="1" applyFill="1" applyBorder="1" applyProtection="1">
      <protection locked="0"/>
    </xf>
    <xf numFmtId="0" fontId="18" fillId="0" borderId="0" xfId="0" applyFont="1" applyBorder="1" applyProtection="1">
      <protection locked="0"/>
    </xf>
    <xf numFmtId="0" fontId="17" fillId="0" borderId="0" xfId="0" applyFont="1" applyBorder="1" applyProtection="1">
      <protection locked="0"/>
    </xf>
    <xf numFmtId="0" fontId="7" fillId="0" borderId="6" xfId="0" applyFont="1" applyBorder="1" applyAlignment="1" applyProtection="1">
      <alignment horizontal="right"/>
      <protection locked="0"/>
    </xf>
    <xf numFmtId="0" fontId="7" fillId="0" borderId="0" xfId="0" applyFont="1" applyBorder="1" applyAlignment="1" applyProtection="1">
      <alignment horizontal="center"/>
      <protection locked="0"/>
    </xf>
    <xf numFmtId="0" fontId="7" fillId="0" borderId="0" xfId="0" applyFont="1"/>
    <xf numFmtId="167" fontId="9" fillId="0" borderId="17" xfId="0" applyNumberFormat="1" applyFont="1" applyBorder="1" applyAlignment="1" applyProtection="1">
      <alignment horizontal="right"/>
    </xf>
    <xf numFmtId="167" fontId="9" fillId="0" borderId="5" xfId="0" applyNumberFormat="1" applyFont="1" applyBorder="1" applyAlignment="1" applyProtection="1">
      <alignment horizontal="right"/>
    </xf>
    <xf numFmtId="167" fontId="9" fillId="0" borderId="5" xfId="0" applyNumberFormat="1" applyFont="1" applyFill="1" applyBorder="1" applyAlignment="1" applyProtection="1">
      <alignment horizontal="right"/>
    </xf>
    <xf numFmtId="0" fontId="7" fillId="0" borderId="0" xfId="0" applyFont="1" applyFill="1" applyAlignment="1" applyProtection="1">
      <alignment horizontal="center"/>
      <protection locked="0"/>
    </xf>
    <xf numFmtId="0" fontId="9" fillId="0" borderId="0" xfId="0" applyFont="1" applyFill="1" applyAlignment="1" applyProtection="1">
      <alignment horizontal="center"/>
      <protection locked="0"/>
    </xf>
    <xf numFmtId="0" fontId="14" fillId="0" borderId="0" xfId="0" applyFont="1" applyAlignment="1" applyProtection="1">
      <alignment horizontal="center"/>
      <protection locked="0"/>
    </xf>
    <xf numFmtId="0" fontId="7" fillId="0" borderId="0" xfId="0" applyFont="1" applyBorder="1" applyAlignment="1" applyProtection="1">
      <alignment horizontal="center" wrapText="1"/>
      <protection locked="0"/>
    </xf>
    <xf numFmtId="0" fontId="7" fillId="0" borderId="6" xfId="0" applyFont="1" applyFill="1" applyBorder="1" applyAlignment="1" applyProtection="1">
      <alignment horizontal="left"/>
      <protection locked="0"/>
    </xf>
    <xf numFmtId="0" fontId="7" fillId="0" borderId="0" xfId="0" applyFont="1" applyFill="1" applyBorder="1" applyAlignment="1" applyProtection="1">
      <alignment horizontal="left"/>
      <protection locked="0"/>
    </xf>
    <xf numFmtId="0" fontId="7" fillId="0" borderId="0" xfId="8" applyFont="1" applyFill="1" applyBorder="1" applyAlignment="1" applyProtection="1">
      <alignment horizontal="left" vertical="top"/>
      <protection locked="0"/>
    </xf>
    <xf numFmtId="2" fontId="9" fillId="0" borderId="6" xfId="0" applyNumberFormat="1" applyFont="1" applyFill="1" applyBorder="1" applyProtection="1">
      <protection locked="0"/>
    </xf>
    <xf numFmtId="4" fontId="9" fillId="0" borderId="18" xfId="0" applyNumberFormat="1" applyFont="1" applyBorder="1" applyProtection="1">
      <protection locked="0"/>
    </xf>
    <xf numFmtId="0" fontId="7" fillId="0" borderId="12" xfId="0" applyFont="1" applyBorder="1" applyAlignment="1" applyProtection="1">
      <alignment wrapText="1"/>
      <protection locked="0"/>
    </xf>
    <xf numFmtId="0" fontId="9" fillId="0" borderId="19" xfId="0" applyFont="1" applyBorder="1" applyProtection="1">
      <protection locked="0"/>
    </xf>
    <xf numFmtId="0" fontId="9" fillId="0" borderId="2" xfId="0" applyFont="1" applyBorder="1" applyAlignment="1" applyProtection="1">
      <alignment horizontal="left"/>
      <protection locked="0"/>
    </xf>
    <xf numFmtId="0" fontId="7" fillId="2" borderId="15" xfId="0" applyFont="1" applyFill="1" applyBorder="1" applyProtection="1">
      <protection locked="0"/>
    </xf>
    <xf numFmtId="0" fontId="7" fillId="2" borderId="16" xfId="0" applyFont="1" applyFill="1" applyBorder="1" applyProtection="1">
      <protection locked="0"/>
    </xf>
    <xf numFmtId="0" fontId="8" fillId="2" borderId="16" xfId="0" applyFont="1" applyFill="1" applyBorder="1" applyAlignment="1">
      <alignment horizontal="right"/>
    </xf>
    <xf numFmtId="0" fontId="21" fillId="0" borderId="0" xfId="0" applyFont="1" applyFill="1" applyBorder="1" applyProtection="1">
      <protection locked="0"/>
    </xf>
    <xf numFmtId="4" fontId="20" fillId="0" borderId="6" xfId="0" applyNumberFormat="1" applyFont="1" applyFill="1" applyBorder="1" applyProtection="1">
      <protection locked="0"/>
    </xf>
    <xf numFmtId="167" fontId="21" fillId="0" borderId="7" xfId="0" applyNumberFormat="1" applyFont="1" applyFill="1" applyBorder="1" applyProtection="1"/>
    <xf numFmtId="0" fontId="7" fillId="0" borderId="6" xfId="0" applyFont="1" applyBorder="1" applyAlignment="1" applyProtection="1">
      <protection locked="0"/>
    </xf>
    <xf numFmtId="164" fontId="9" fillId="0" borderId="0" xfId="0" applyNumberFormat="1" applyFont="1" applyFill="1" applyBorder="1" applyAlignment="1" applyProtection="1">
      <alignment horizontal="right" wrapText="1"/>
      <protection locked="0"/>
    </xf>
    <xf numFmtId="167" fontId="9" fillId="0" borderId="20" xfId="0" applyNumberFormat="1" applyFont="1" applyFill="1" applyBorder="1" applyProtection="1"/>
    <xf numFmtId="164" fontId="9" fillId="0" borderId="6" xfId="9" applyNumberFormat="1" applyFont="1" applyFill="1" applyBorder="1" applyAlignment="1" applyProtection="1">
      <alignment horizontal="center"/>
      <protection locked="0"/>
    </xf>
    <xf numFmtId="165" fontId="7" fillId="0" borderId="6" xfId="9" applyNumberFormat="1" applyFont="1" applyFill="1" applyBorder="1" applyProtection="1">
      <protection locked="0"/>
    </xf>
    <xf numFmtId="165" fontId="7" fillId="0" borderId="6" xfId="0" applyNumberFormat="1" applyFont="1" applyFill="1" applyBorder="1" applyAlignment="1" applyProtection="1">
      <alignment horizontal="left"/>
      <protection locked="0"/>
    </xf>
    <xf numFmtId="167" fontId="9" fillId="0" borderId="7" xfId="0" applyNumberFormat="1" applyFont="1" applyFill="1" applyBorder="1" applyAlignment="1" applyProtection="1">
      <alignment horizontal="center"/>
    </xf>
    <xf numFmtId="0" fontId="7" fillId="0" borderId="15" xfId="0" applyFont="1" applyFill="1" applyBorder="1" applyProtection="1">
      <protection locked="0"/>
    </xf>
    <xf numFmtId="167" fontId="7" fillId="0" borderId="20" xfId="0" applyNumberFormat="1" applyFont="1" applyFill="1" applyBorder="1" applyProtection="1">
      <protection locked="0"/>
    </xf>
    <xf numFmtId="167" fontId="9" fillId="0" borderId="21" xfId="0" applyNumberFormat="1" applyFont="1" applyFill="1" applyBorder="1" applyProtection="1"/>
    <xf numFmtId="0" fontId="9" fillId="0" borderId="15" xfId="0" applyFont="1" applyBorder="1" applyAlignment="1" applyProtection="1">
      <alignment horizontal="left"/>
      <protection locked="0"/>
    </xf>
    <xf numFmtId="0" fontId="9" fillId="0" borderId="16" xfId="0" applyFont="1" applyBorder="1" applyAlignment="1" applyProtection="1">
      <alignment horizontal="left"/>
      <protection locked="0"/>
    </xf>
    <xf numFmtId="0" fontId="9" fillId="0" borderId="16" xfId="0" applyFont="1" applyFill="1" applyBorder="1" applyAlignment="1" applyProtection="1">
      <alignment horizontal="left"/>
      <protection locked="0"/>
    </xf>
    <xf numFmtId="4" fontId="9" fillId="0" borderId="15" xfId="0" applyNumberFormat="1" applyFont="1" applyFill="1" applyBorder="1" applyProtection="1">
      <protection locked="0"/>
    </xf>
    <xf numFmtId="167" fontId="9" fillId="0" borderId="20" xfId="0" applyNumberFormat="1" applyFont="1" applyFill="1" applyBorder="1" applyProtection="1">
      <protection locked="0"/>
    </xf>
    <xf numFmtId="167" fontId="7" fillId="0" borderId="7" xfId="0" applyNumberFormat="1" applyFont="1" applyFill="1" applyBorder="1" applyProtection="1"/>
    <xf numFmtId="167" fontId="9" fillId="2" borderId="14" xfId="0" applyNumberFormat="1" applyFont="1" applyFill="1" applyBorder="1" applyProtection="1">
      <protection locked="0"/>
    </xf>
    <xf numFmtId="167" fontId="9" fillId="2" borderId="22" xfId="0" applyNumberFormat="1" applyFont="1" applyFill="1" applyBorder="1" applyProtection="1">
      <protection locked="0"/>
    </xf>
    <xf numFmtId="167" fontId="9" fillId="0" borderId="20" xfId="0" applyNumberFormat="1" applyFont="1" applyFill="1" applyBorder="1" applyAlignment="1" applyProtection="1">
      <alignment horizontal="center"/>
      <protection locked="0"/>
    </xf>
    <xf numFmtId="167" fontId="9" fillId="3" borderId="14" xfId="0" applyNumberFormat="1" applyFont="1" applyFill="1" applyBorder="1" applyProtection="1">
      <protection locked="0"/>
    </xf>
    <xf numFmtId="167" fontId="9" fillId="2" borderId="21" xfId="0" applyNumberFormat="1" applyFont="1" applyFill="1" applyBorder="1" applyProtection="1">
      <protection locked="0"/>
    </xf>
    <xf numFmtId="0" fontId="7" fillId="0" borderId="0" xfId="0" applyFont="1" applyBorder="1" applyAlignment="1" applyProtection="1">
      <alignment horizontal="left" wrapText="1"/>
      <protection locked="0"/>
    </xf>
    <xf numFmtId="167" fontId="7" fillId="0" borderId="0" xfId="0" applyNumberFormat="1" applyFont="1" applyBorder="1" applyAlignment="1" applyProtection="1">
      <alignment horizontal="center"/>
      <protection locked="0"/>
    </xf>
    <xf numFmtId="0" fontId="7" fillId="0" borderId="15" xfId="0" applyFont="1" applyBorder="1" applyProtection="1">
      <protection locked="0"/>
    </xf>
    <xf numFmtId="0" fontId="7" fillId="0" borderId="16" xfId="0" applyFont="1" applyBorder="1" applyProtection="1">
      <protection locked="0"/>
    </xf>
    <xf numFmtId="167" fontId="9" fillId="0" borderId="21" xfId="0" applyNumberFormat="1" applyFont="1" applyBorder="1" applyProtection="1"/>
    <xf numFmtId="0" fontId="9" fillId="0" borderId="18" xfId="0" applyFont="1" applyBorder="1" applyProtection="1">
      <protection locked="0"/>
    </xf>
    <xf numFmtId="0" fontId="9" fillId="0" borderId="2" xfId="0" applyFont="1" applyBorder="1" applyAlignment="1" applyProtection="1">
      <alignment wrapText="1"/>
      <protection locked="0"/>
    </xf>
    <xf numFmtId="164" fontId="9" fillId="0" borderId="6" xfId="9" applyNumberFormat="1" applyFont="1" applyFill="1" applyBorder="1" applyAlignment="1" applyProtection="1">
      <alignment horizontal="center"/>
    </xf>
    <xf numFmtId="165" fontId="7" fillId="0" borderId="6" xfId="9" applyNumberFormat="1" applyFont="1" applyFill="1" applyBorder="1" applyProtection="1"/>
    <xf numFmtId="167" fontId="20" fillId="0" borderId="5" xfId="0" applyNumberFormat="1" applyFont="1" applyFill="1" applyBorder="1" applyProtection="1"/>
    <xf numFmtId="0" fontId="0" fillId="0" borderId="0" xfId="0" applyBorder="1" applyAlignment="1" applyProtection="1">
      <protection locked="0"/>
    </xf>
    <xf numFmtId="0" fontId="6" fillId="0" borderId="0" xfId="0" applyFont="1" applyFill="1" applyBorder="1" applyAlignment="1" applyProtection="1">
      <alignment horizontal="center" wrapText="1"/>
      <protection locked="0"/>
    </xf>
    <xf numFmtId="166" fontId="12" fillId="0" borderId="0" xfId="0" applyNumberFormat="1" applyFont="1" applyFill="1" applyBorder="1" applyAlignment="1" applyProtection="1">
      <protection locked="0"/>
    </xf>
    <xf numFmtId="167" fontId="7" fillId="0" borderId="0" xfId="0" applyNumberFormat="1" applyFont="1" applyBorder="1" applyProtection="1">
      <protection locked="0"/>
    </xf>
    <xf numFmtId="0" fontId="22" fillId="0" borderId="0" xfId="0" applyFont="1" applyFill="1" applyBorder="1" applyAlignment="1" applyProtection="1">
      <alignment horizontal="right"/>
      <protection locked="0"/>
    </xf>
    <xf numFmtId="164" fontId="9" fillId="0" borderId="0" xfId="9" applyNumberFormat="1" applyFont="1" applyFill="1" applyBorder="1" applyAlignment="1" applyProtection="1">
      <alignment horizontal="right"/>
      <protection locked="0"/>
    </xf>
    <xf numFmtId="0" fontId="7" fillId="0" borderId="0" xfId="0" applyFont="1" applyBorder="1" applyAlignment="1" applyProtection="1">
      <protection locked="0"/>
    </xf>
    <xf numFmtId="2" fontId="9" fillId="0" borderId="6" xfId="0" applyNumberFormat="1" applyFont="1" applyBorder="1" applyAlignment="1" applyProtection="1">
      <alignment horizontal="left"/>
      <protection locked="0"/>
    </xf>
    <xf numFmtId="0" fontId="7" fillId="0" borderId="15" xfId="0" applyFont="1" applyBorder="1" applyAlignment="1" applyProtection="1">
      <alignment horizontal="right"/>
      <protection locked="0"/>
    </xf>
    <xf numFmtId="167" fontId="7" fillId="0" borderId="20" xfId="0" applyNumberFormat="1" applyFont="1" applyBorder="1" applyAlignment="1" applyProtection="1">
      <alignment horizontal="right"/>
      <protection locked="0"/>
    </xf>
    <xf numFmtId="167" fontId="20" fillId="0" borderId="5" xfId="0" applyNumberFormat="1" applyFont="1" applyBorder="1" applyAlignment="1" applyProtection="1">
      <alignment horizontal="right"/>
      <protection locked="0"/>
    </xf>
    <xf numFmtId="167" fontId="20" fillId="0" borderId="5" xfId="0" applyNumberFormat="1" applyFont="1" applyBorder="1" applyAlignment="1" applyProtection="1">
      <alignment horizontal="right"/>
    </xf>
    <xf numFmtId="167" fontId="20" fillId="0" borderId="5" xfId="0" applyNumberFormat="1" applyFont="1" applyFill="1" applyBorder="1" applyAlignment="1" applyProtection="1">
      <alignment horizontal="right"/>
    </xf>
    <xf numFmtId="164" fontId="9" fillId="0" borderId="0" xfId="9" applyNumberFormat="1" applyFont="1" applyBorder="1" applyAlignment="1" applyProtection="1">
      <alignment horizontal="right"/>
    </xf>
    <xf numFmtId="164" fontId="9" fillId="4" borderId="6" xfId="9" applyNumberFormat="1" applyFont="1" applyFill="1" applyBorder="1" applyProtection="1">
      <protection locked="0"/>
    </xf>
    <xf numFmtId="167" fontId="7" fillId="4" borderId="7" xfId="0" applyNumberFormat="1" applyFont="1" applyFill="1" applyBorder="1" applyProtection="1">
      <protection locked="0"/>
    </xf>
    <xf numFmtId="167" fontId="9" fillId="4" borderId="5" xfId="0" applyNumberFormat="1" applyFont="1" applyFill="1" applyBorder="1" applyProtection="1"/>
    <xf numFmtId="167" fontId="7" fillId="4" borderId="6" xfId="0" applyNumberFormat="1" applyFont="1" applyFill="1" applyBorder="1" applyProtection="1">
      <protection locked="0"/>
    </xf>
    <xf numFmtId="164" fontId="12" fillId="0" borderId="0" xfId="0" applyNumberFormat="1" applyFont="1" applyFill="1" applyBorder="1" applyAlignment="1" applyProtection="1"/>
    <xf numFmtId="0" fontId="7" fillId="0" borderId="0" xfId="0" applyNumberFormat="1" applyFont="1" applyBorder="1" applyAlignment="1" applyProtection="1">
      <alignment wrapText="1"/>
    </xf>
    <xf numFmtId="0" fontId="7" fillId="0" borderId="12" xfId="0" applyFont="1" applyBorder="1" applyAlignment="1" applyProtection="1">
      <alignment horizontal="left"/>
      <protection locked="0"/>
    </xf>
    <xf numFmtId="0" fontId="12" fillId="0" borderId="12" xfId="0" applyFont="1" applyBorder="1" applyAlignment="1" applyProtection="1">
      <alignment horizontal="left"/>
      <protection locked="0"/>
    </xf>
    <xf numFmtId="0" fontId="12" fillId="0" borderId="12" xfId="0" applyFont="1" applyBorder="1" applyAlignment="1" applyProtection="1">
      <protection locked="0"/>
    </xf>
    <xf numFmtId="164" fontId="9" fillId="0" borderId="6" xfId="9" applyNumberFormat="1" applyFont="1" applyFill="1" applyBorder="1" applyProtection="1">
      <protection locked="0"/>
    </xf>
    <xf numFmtId="0" fontId="26" fillId="0" borderId="0" xfId="0" applyFont="1" applyProtection="1">
      <protection locked="0"/>
    </xf>
    <xf numFmtId="0" fontId="9" fillId="0" borderId="0" xfId="0" applyFont="1" applyFill="1" applyBorder="1" applyAlignment="1" applyProtection="1">
      <alignment wrapText="1"/>
      <protection locked="0"/>
    </xf>
    <xf numFmtId="0" fontId="9" fillId="0" borderId="0" xfId="0" applyFont="1" applyBorder="1" applyAlignment="1" applyProtection="1">
      <alignment wrapText="1"/>
      <protection locked="0"/>
    </xf>
    <xf numFmtId="0" fontId="9" fillId="0" borderId="0" xfId="0" applyFont="1" applyBorder="1" applyAlignment="1" applyProtection="1">
      <alignment horizontal="left" wrapText="1"/>
      <protection locked="0"/>
    </xf>
    <xf numFmtId="0" fontId="7" fillId="0" borderId="12" xfId="0" applyFont="1" applyBorder="1" applyAlignment="1" applyProtection="1">
      <alignment horizontal="left" wrapText="1"/>
      <protection locked="0"/>
    </xf>
    <xf numFmtId="0" fontId="9" fillId="0" borderId="0" xfId="0" applyFont="1" applyFill="1" applyBorder="1" applyAlignment="1" applyProtection="1">
      <alignment horizontal="left" wrapText="1"/>
      <protection locked="0"/>
    </xf>
    <xf numFmtId="167" fontId="9" fillId="0" borderId="14" xfId="0" applyNumberFormat="1" applyFont="1" applyFill="1" applyBorder="1" applyProtection="1">
      <protection locked="0"/>
    </xf>
    <xf numFmtId="0" fontId="7" fillId="0" borderId="6" xfId="0" applyFont="1" applyBorder="1" applyAlignment="1" applyProtection="1">
      <alignment horizontal="right" wrapText="1"/>
      <protection locked="0"/>
    </xf>
    <xf numFmtId="164" fontId="9" fillId="3" borderId="9" xfId="0" applyNumberFormat="1" applyFont="1" applyFill="1" applyBorder="1" applyAlignment="1" applyProtection="1">
      <alignment horizontal="right" wrapText="1"/>
      <protection locked="0"/>
    </xf>
    <xf numFmtId="0" fontId="7" fillId="0" borderId="0" xfId="0" applyFont="1" applyFill="1" applyBorder="1" applyAlignment="1" applyProtection="1">
      <alignment horizontal="left" wrapText="1"/>
      <protection locked="0"/>
    </xf>
    <xf numFmtId="0" fontId="3" fillId="0" borderId="0" xfId="0" applyFont="1" applyBorder="1" applyProtection="1">
      <protection locked="0"/>
    </xf>
    <xf numFmtId="0" fontId="2" fillId="0" borderId="0" xfId="0" applyFont="1" applyBorder="1" applyProtection="1">
      <protection locked="0"/>
    </xf>
    <xf numFmtId="0" fontId="2" fillId="0" borderId="0" xfId="0" applyFont="1" applyFill="1" applyBorder="1" applyProtection="1">
      <protection locked="0"/>
    </xf>
    <xf numFmtId="0" fontId="2" fillId="0" borderId="0" xfId="0" applyFont="1" applyAlignment="1" applyProtection="1">
      <protection locked="0"/>
    </xf>
    <xf numFmtId="0" fontId="9" fillId="5" borderId="27" xfId="0" applyFont="1" applyFill="1" applyBorder="1" applyAlignment="1" applyProtection="1">
      <alignment horizontal="center"/>
      <protection locked="0"/>
    </xf>
    <xf numFmtId="0" fontId="7" fillId="5" borderId="37" xfId="0" applyFont="1" applyFill="1" applyBorder="1" applyAlignment="1" applyProtection="1">
      <alignment horizontal="center"/>
      <protection locked="0"/>
    </xf>
    <xf numFmtId="0" fontId="7" fillId="5" borderId="14" xfId="0" applyFont="1" applyFill="1" applyBorder="1" applyAlignment="1" applyProtection="1">
      <alignment horizontal="center"/>
      <protection locked="0"/>
    </xf>
    <xf numFmtId="0" fontId="7" fillId="5" borderId="8" xfId="0" applyFont="1" applyFill="1" applyBorder="1" applyAlignment="1" applyProtection="1">
      <alignment horizontal="center"/>
      <protection locked="0"/>
    </xf>
    <xf numFmtId="0" fontId="7" fillId="5" borderId="23" xfId="0" applyFont="1" applyFill="1" applyBorder="1" applyAlignment="1" applyProtection="1">
      <alignment horizontal="center"/>
      <protection locked="0"/>
    </xf>
    <xf numFmtId="0" fontId="7" fillId="5" borderId="24" xfId="0" applyFont="1" applyFill="1" applyBorder="1" applyProtection="1">
      <protection locked="0"/>
    </xf>
    <xf numFmtId="167" fontId="7" fillId="5" borderId="21" xfId="0" applyNumberFormat="1" applyFont="1" applyFill="1" applyBorder="1" applyProtection="1">
      <protection locked="0"/>
    </xf>
    <xf numFmtId="167" fontId="7" fillId="5" borderId="16" xfId="0" applyNumberFormat="1" applyFont="1" applyFill="1" applyBorder="1" applyProtection="1">
      <protection locked="0"/>
    </xf>
    <xf numFmtId="167" fontId="7" fillId="5" borderId="30" xfId="0" applyNumberFormat="1" applyFont="1" applyFill="1" applyBorder="1" applyProtection="1">
      <protection locked="0"/>
    </xf>
    <xf numFmtId="0" fontId="7" fillId="5" borderId="28" xfId="0" applyFont="1" applyFill="1" applyBorder="1" applyProtection="1">
      <protection locked="0"/>
    </xf>
    <xf numFmtId="167" fontId="7" fillId="5" borderId="5" xfId="0" applyNumberFormat="1" applyFont="1" applyFill="1" applyBorder="1" applyProtection="1">
      <protection locked="0"/>
    </xf>
    <xf numFmtId="167" fontId="7" fillId="5" borderId="0" xfId="0" applyNumberFormat="1" applyFont="1" applyFill="1" applyBorder="1" applyProtection="1">
      <protection locked="0"/>
    </xf>
    <xf numFmtId="0" fontId="7" fillId="5" borderId="36" xfId="0" applyFont="1" applyFill="1" applyBorder="1" applyProtection="1">
      <protection locked="0"/>
    </xf>
    <xf numFmtId="167" fontId="7" fillId="5" borderId="22" xfId="0" applyNumberFormat="1" applyFont="1" applyFill="1" applyBorder="1" applyProtection="1">
      <protection locked="0"/>
    </xf>
    <xf numFmtId="167" fontId="7" fillId="5" borderId="12" xfId="0" applyNumberFormat="1" applyFont="1" applyFill="1" applyBorder="1" applyProtection="1">
      <protection locked="0"/>
    </xf>
    <xf numFmtId="0" fontId="7" fillId="5" borderId="38" xfId="0" applyFont="1" applyFill="1" applyBorder="1" applyAlignment="1" applyProtection="1">
      <alignment horizontal="right"/>
      <protection locked="0"/>
    </xf>
    <xf numFmtId="167" fontId="21" fillId="5" borderId="25" xfId="0" applyNumberFormat="1" applyFont="1" applyFill="1" applyBorder="1" applyProtection="1">
      <protection locked="0"/>
    </xf>
    <xf numFmtId="167" fontId="21" fillId="5" borderId="39" xfId="0" applyNumberFormat="1" applyFont="1" applyFill="1" applyBorder="1" applyProtection="1">
      <protection locked="0"/>
    </xf>
    <xf numFmtId="167" fontId="21" fillId="5" borderId="40" xfId="0" applyNumberFormat="1" applyFont="1" applyFill="1" applyBorder="1" applyProtection="1">
      <protection locked="0"/>
    </xf>
    <xf numFmtId="0" fontId="27" fillId="0" borderId="0" xfId="0" applyFont="1"/>
    <xf numFmtId="0" fontId="28" fillId="0" borderId="0" xfId="0" applyFont="1"/>
    <xf numFmtId="0" fontId="28" fillId="0" borderId="0" xfId="0" applyFont="1" applyProtection="1">
      <protection locked="0"/>
    </xf>
    <xf numFmtId="0" fontId="28" fillId="0" borderId="0" xfId="0" applyFont="1" applyFill="1"/>
    <xf numFmtId="0" fontId="29" fillId="0" borderId="0" xfId="0" applyFont="1" applyFill="1"/>
    <xf numFmtId="0" fontId="28" fillId="0" borderId="0" xfId="0" applyFont="1" applyFill="1" applyProtection="1">
      <protection locked="0"/>
    </xf>
    <xf numFmtId="164" fontId="28" fillId="0" borderId="0" xfId="0" applyNumberFormat="1" applyFont="1" applyAlignment="1" applyProtection="1">
      <alignment horizontal="left"/>
      <protection locked="0"/>
    </xf>
    <xf numFmtId="164" fontId="27" fillId="0" borderId="0" xfId="0" applyNumberFormat="1" applyFont="1" applyFill="1" applyAlignment="1" applyProtection="1">
      <alignment horizontal="left"/>
      <protection locked="0"/>
    </xf>
    <xf numFmtId="0" fontId="9" fillId="0" borderId="41" xfId="0" applyFont="1" applyBorder="1" applyAlignment="1" applyProtection="1">
      <alignment horizontal="center"/>
      <protection locked="0"/>
    </xf>
    <xf numFmtId="0" fontId="9" fillId="0" borderId="32" xfId="0" applyFont="1" applyBorder="1" applyProtection="1">
      <protection locked="0"/>
    </xf>
    <xf numFmtId="4" fontId="9" fillId="0" borderId="39" xfId="0" applyNumberFormat="1" applyFont="1" applyBorder="1" applyAlignment="1" applyProtection="1">
      <alignment horizontal="center" wrapText="1"/>
      <protection locked="0"/>
    </xf>
    <xf numFmtId="0" fontId="9" fillId="0" borderId="31" xfId="0" applyFont="1" applyBorder="1" applyProtection="1">
      <protection locked="0"/>
    </xf>
    <xf numFmtId="167" fontId="7" fillId="0" borderId="13" xfId="0" applyNumberFormat="1" applyFont="1" applyFill="1" applyBorder="1" applyProtection="1">
      <protection locked="0"/>
    </xf>
    <xf numFmtId="2" fontId="7" fillId="0" borderId="8" xfId="0" applyNumberFormat="1" applyFont="1" applyFill="1" applyBorder="1" applyProtection="1">
      <protection locked="0"/>
    </xf>
    <xf numFmtId="167" fontId="7" fillId="0" borderId="14" xfId="0" applyNumberFormat="1" applyFont="1" applyFill="1" applyBorder="1" applyProtection="1">
      <protection locked="0"/>
    </xf>
    <xf numFmtId="165" fontId="7" fillId="0" borderId="8" xfId="9" applyNumberFormat="1" applyFont="1" applyFill="1" applyBorder="1" applyProtection="1">
      <protection locked="0"/>
    </xf>
    <xf numFmtId="0" fontId="9" fillId="0" borderId="42" xfId="0" applyFont="1" applyBorder="1" applyAlignment="1" applyProtection="1">
      <alignment horizontal="center"/>
      <protection locked="0"/>
    </xf>
    <xf numFmtId="0" fontId="9" fillId="0" borderId="4" xfId="0" applyFont="1" applyBorder="1" applyAlignment="1" applyProtection="1">
      <alignment horizontal="center" wrapText="1"/>
      <protection locked="0"/>
    </xf>
    <xf numFmtId="0" fontId="9" fillId="0" borderId="43" xfId="0" applyFont="1" applyBorder="1" applyAlignment="1" applyProtection="1">
      <alignment horizontal="center" wrapText="1"/>
      <protection locked="0"/>
    </xf>
    <xf numFmtId="0" fontId="9" fillId="0" borderId="44" xfId="0" applyFont="1" applyBorder="1" applyProtection="1">
      <protection locked="0"/>
    </xf>
    <xf numFmtId="0" fontId="9" fillId="0" borderId="5" xfId="0" applyFont="1" applyBorder="1" applyAlignment="1" applyProtection="1">
      <alignment horizontal="center"/>
      <protection locked="0"/>
    </xf>
    <xf numFmtId="0" fontId="7" fillId="0" borderId="30" xfId="0" applyFont="1" applyBorder="1" applyProtection="1">
      <protection locked="0"/>
    </xf>
    <xf numFmtId="0" fontId="7" fillId="0" borderId="44" xfId="0" applyFont="1" applyBorder="1" applyProtection="1">
      <protection locked="0"/>
    </xf>
    <xf numFmtId="0" fontId="9" fillId="0" borderId="5" xfId="0" applyFont="1" applyBorder="1" applyProtection="1">
      <protection locked="0"/>
    </xf>
    <xf numFmtId="0" fontId="7" fillId="6" borderId="44" xfId="0" applyFont="1" applyFill="1" applyBorder="1" applyProtection="1">
      <protection locked="0"/>
    </xf>
    <xf numFmtId="0" fontId="7" fillId="6" borderId="5" xfId="0" applyFont="1" applyFill="1" applyBorder="1" applyProtection="1">
      <protection locked="0"/>
    </xf>
    <xf numFmtId="0" fontId="7" fillId="6" borderId="30" xfId="0" applyFont="1" applyFill="1" applyBorder="1" applyProtection="1">
      <protection locked="0"/>
    </xf>
    <xf numFmtId="0" fontId="9" fillId="6" borderId="44" xfId="0" applyFont="1" applyFill="1" applyBorder="1" applyProtection="1">
      <protection locked="0"/>
    </xf>
    <xf numFmtId="0" fontId="9" fillId="6" borderId="5" xfId="0" applyFont="1" applyFill="1" applyBorder="1" applyProtection="1">
      <protection locked="0"/>
    </xf>
    <xf numFmtId="0" fontId="7" fillId="6" borderId="45" xfId="0" applyFont="1" applyFill="1" applyBorder="1" applyProtection="1">
      <protection locked="0"/>
    </xf>
    <xf numFmtId="0" fontId="7" fillId="6" borderId="17" xfId="0" applyFont="1" applyFill="1" applyBorder="1" applyProtection="1">
      <protection locked="0"/>
    </xf>
    <xf numFmtId="0" fontId="7" fillId="6" borderId="29" xfId="0" applyFont="1" applyFill="1" applyBorder="1" applyProtection="1">
      <protection locked="0"/>
    </xf>
    <xf numFmtId="0" fontId="0" fillId="0" borderId="0" xfId="0" applyAlignment="1"/>
    <xf numFmtId="164" fontId="28" fillId="0" borderId="0" xfId="0" applyNumberFormat="1" applyFont="1" applyAlignment="1" applyProtection="1">
      <alignment horizontal="right" wrapText="1"/>
      <protection locked="0"/>
    </xf>
    <xf numFmtId="164" fontId="28" fillId="0" borderId="0" xfId="0" applyNumberFormat="1" applyFont="1" applyProtection="1">
      <protection locked="0"/>
    </xf>
    <xf numFmtId="0" fontId="27" fillId="0" borderId="0" xfId="0" applyFont="1" applyProtection="1">
      <protection locked="0"/>
    </xf>
    <xf numFmtId="0" fontId="27" fillId="0" borderId="0" xfId="0" applyFont="1" applyAlignment="1" applyProtection="1">
      <alignment horizontal="center" wrapText="1"/>
      <protection locked="0"/>
    </xf>
    <xf numFmtId="9" fontId="28" fillId="0" borderId="0" xfId="0" applyNumberFormat="1" applyFont="1" applyProtection="1">
      <protection locked="0"/>
    </xf>
    <xf numFmtId="4" fontId="9" fillId="0" borderId="0" xfId="0" applyNumberFormat="1" applyFont="1" applyBorder="1" applyAlignment="1" applyProtection="1">
      <protection locked="0"/>
    </xf>
    <xf numFmtId="0" fontId="9" fillId="0" borderId="6" xfId="0" applyFont="1" applyFill="1" applyBorder="1" applyAlignment="1" applyProtection="1">
      <alignment horizontal="left"/>
      <protection locked="0"/>
    </xf>
    <xf numFmtId="164" fontId="28" fillId="7" borderId="0" xfId="0" applyNumberFormat="1" applyFont="1" applyFill="1" applyProtection="1">
      <protection locked="0"/>
    </xf>
    <xf numFmtId="0" fontId="9" fillId="0" borderId="9" xfId="0" applyFont="1" applyFill="1" applyBorder="1" applyAlignment="1" applyProtection="1">
      <alignment horizontal="left"/>
      <protection locked="0"/>
    </xf>
    <xf numFmtId="0" fontId="9" fillId="0" borderId="33" xfId="0" applyFont="1" applyFill="1" applyBorder="1" applyProtection="1">
      <protection locked="0"/>
    </xf>
    <xf numFmtId="0" fontId="31" fillId="0" borderId="0" xfId="0" applyFont="1" applyFill="1" applyProtection="1">
      <protection locked="0"/>
    </xf>
    <xf numFmtId="0" fontId="27" fillId="0" borderId="0" xfId="0" applyFont="1" applyFill="1" applyProtection="1">
      <protection locked="0"/>
    </xf>
    <xf numFmtId="0" fontId="3" fillId="0" borderId="12" xfId="0" applyFont="1" applyFill="1" applyBorder="1" applyAlignment="1" applyProtection="1">
      <alignment horizontal="left"/>
      <protection locked="0"/>
    </xf>
    <xf numFmtId="0" fontId="3" fillId="0" borderId="12" xfId="0" applyFont="1" applyFill="1" applyBorder="1" applyProtection="1">
      <protection locked="0"/>
    </xf>
    <xf numFmtId="0" fontId="3" fillId="0" borderId="26" xfId="0" applyFont="1" applyFill="1" applyBorder="1" applyProtection="1">
      <protection locked="0"/>
    </xf>
    <xf numFmtId="0" fontId="9" fillId="8" borderId="0" xfId="0" applyFont="1" applyFill="1" applyBorder="1" applyProtection="1">
      <protection locked="0"/>
    </xf>
    <xf numFmtId="0" fontId="28" fillId="0" borderId="0" xfId="0" applyFont="1" applyAlignment="1">
      <alignment horizontal="center"/>
    </xf>
    <xf numFmtId="164" fontId="28" fillId="0" borderId="0" xfId="0" applyNumberFormat="1" applyFont="1" applyFill="1" applyProtection="1">
      <protection locked="0"/>
    </xf>
    <xf numFmtId="0" fontId="28" fillId="0" borderId="0" xfId="0" applyFont="1" applyFill="1" applyProtection="1"/>
    <xf numFmtId="0" fontId="30" fillId="0" borderId="0" xfId="0" applyFont="1" applyFill="1" applyBorder="1" applyAlignment="1" applyProtection="1">
      <alignment horizontal="center" wrapText="1"/>
      <protection locked="0"/>
    </xf>
    <xf numFmtId="167" fontId="7" fillId="9" borderId="7" xfId="0" applyNumberFormat="1" applyFont="1" applyFill="1" applyBorder="1" applyProtection="1">
      <protection locked="0"/>
    </xf>
    <xf numFmtId="167" fontId="9" fillId="9" borderId="5" xfId="0" applyNumberFormat="1" applyFont="1" applyFill="1" applyBorder="1" applyProtection="1"/>
    <xf numFmtId="4" fontId="9" fillId="0" borderId="6" xfId="0" applyNumberFormat="1" applyFont="1" applyFill="1" applyBorder="1" applyAlignment="1" applyProtection="1">
      <alignment horizontal="right"/>
      <protection locked="0"/>
    </xf>
    <xf numFmtId="165" fontId="7" fillId="0" borderId="6" xfId="0" applyNumberFormat="1" applyFont="1" applyFill="1" applyBorder="1" applyProtection="1">
      <protection locked="0"/>
    </xf>
    <xf numFmtId="0" fontId="0" fillId="0" borderId="0" xfId="0" applyFont="1"/>
    <xf numFmtId="14" fontId="9" fillId="0" borderId="9" xfId="0" applyNumberFormat="1" applyFont="1" applyFill="1" applyBorder="1" applyProtection="1">
      <protection locked="0"/>
    </xf>
    <xf numFmtId="14" fontId="9" fillId="0" borderId="12" xfId="0" applyNumberFormat="1" applyFont="1" applyFill="1" applyBorder="1" applyProtection="1">
      <protection locked="0"/>
    </xf>
    <xf numFmtId="0" fontId="9" fillId="8" borderId="0" xfId="0" applyFont="1" applyFill="1" applyBorder="1" applyAlignment="1" applyProtection="1">
      <alignment horizontal="left"/>
      <protection locked="0"/>
    </xf>
    <xf numFmtId="0" fontId="9" fillId="8" borderId="0" xfId="0" applyFont="1" applyFill="1" applyProtection="1">
      <protection locked="0"/>
    </xf>
    <xf numFmtId="167" fontId="7" fillId="0" borderId="6" xfId="0" applyNumberFormat="1" applyFont="1" applyFill="1" applyBorder="1" applyAlignment="1" applyProtection="1">
      <protection locked="0"/>
    </xf>
    <xf numFmtId="0" fontId="0" fillId="0" borderId="7" xfId="0" applyFill="1" applyBorder="1" applyAlignment="1" applyProtection="1">
      <protection locked="0"/>
    </xf>
    <xf numFmtId="0" fontId="7" fillId="0" borderId="12" xfId="0" applyFont="1" applyFill="1" applyBorder="1" applyAlignment="1" applyProtection="1">
      <alignment horizontal="left"/>
      <protection locked="0"/>
    </xf>
    <xf numFmtId="0" fontId="32" fillId="0" borderId="0" xfId="0" applyFont="1" applyAlignment="1"/>
    <xf numFmtId="0" fontId="33" fillId="0" borderId="0" xfId="0" applyFont="1" applyBorder="1" applyProtection="1">
      <protection locked="0"/>
    </xf>
    <xf numFmtId="0" fontId="7" fillId="0" borderId="0" xfId="0" quotePrefix="1" applyFont="1" applyBorder="1" applyAlignment="1" applyProtection="1">
      <alignment wrapText="1"/>
      <protection locked="0"/>
    </xf>
    <xf numFmtId="0" fontId="7" fillId="9" borderId="0" xfId="0" applyNumberFormat="1" applyFont="1" applyFill="1" applyBorder="1" applyAlignment="1" applyProtection="1">
      <alignment wrapText="1"/>
    </xf>
    <xf numFmtId="0" fontId="7" fillId="9" borderId="0" xfId="0" applyFont="1" applyFill="1" applyBorder="1" applyAlignment="1" applyProtection="1">
      <alignment horizontal="center"/>
      <protection locked="0"/>
    </xf>
    <xf numFmtId="164" fontId="9" fillId="9" borderId="0" xfId="9" applyNumberFormat="1" applyFont="1" applyFill="1" applyBorder="1" applyAlignment="1" applyProtection="1">
      <alignment horizontal="right"/>
    </xf>
    <xf numFmtId="0" fontId="7" fillId="9" borderId="0" xfId="0" applyFont="1" applyFill="1" applyBorder="1" applyAlignment="1" applyProtection="1">
      <alignment wrapText="1"/>
    </xf>
    <xf numFmtId="164" fontId="9" fillId="9" borderId="6" xfId="9" applyNumberFormat="1" applyFont="1" applyFill="1" applyBorder="1" applyProtection="1">
      <protection locked="0"/>
    </xf>
    <xf numFmtId="0" fontId="9" fillId="9" borderId="0" xfId="0" applyFont="1" applyFill="1" applyProtection="1">
      <protection locked="0"/>
    </xf>
    <xf numFmtId="164" fontId="9" fillId="9" borderId="8" xfId="9" applyNumberFormat="1" applyFont="1" applyFill="1" applyBorder="1" applyProtection="1">
      <protection locked="0"/>
    </xf>
    <xf numFmtId="167" fontId="7" fillId="9" borderId="13" xfId="0" applyNumberFormat="1" applyFont="1" applyFill="1" applyBorder="1" applyProtection="1">
      <protection locked="0"/>
    </xf>
    <xf numFmtId="167" fontId="9" fillId="9" borderId="14" xfId="0" applyNumberFormat="1" applyFont="1" applyFill="1" applyBorder="1" applyProtection="1">
      <protection locked="0"/>
    </xf>
    <xf numFmtId="4" fontId="7" fillId="9" borderId="8" xfId="0" applyNumberFormat="1" applyFont="1" applyFill="1" applyBorder="1" applyProtection="1">
      <protection locked="0"/>
    </xf>
    <xf numFmtId="2" fontId="7" fillId="9" borderId="8" xfId="0" applyNumberFormat="1" applyFont="1" applyFill="1" applyBorder="1" applyProtection="1">
      <protection locked="0"/>
    </xf>
    <xf numFmtId="167" fontId="7" fillId="9" borderId="14" xfId="0" applyNumberFormat="1" applyFont="1" applyFill="1" applyBorder="1" applyProtection="1">
      <protection locked="0"/>
    </xf>
    <xf numFmtId="164" fontId="9" fillId="9" borderId="0" xfId="0" applyNumberFormat="1" applyFont="1" applyFill="1" applyBorder="1" applyAlignment="1" applyProtection="1">
      <alignment horizontal="right"/>
    </xf>
    <xf numFmtId="164" fontId="9" fillId="9" borderId="0" xfId="8" applyNumberFormat="1" applyFont="1" applyFill="1" applyBorder="1" applyAlignment="1" applyProtection="1">
      <alignment horizontal="right" vertical="top"/>
    </xf>
    <xf numFmtId="0" fontId="9" fillId="9" borderId="8" xfId="0" applyFont="1" applyFill="1" applyBorder="1" applyAlignment="1" applyProtection="1">
      <alignment horizontal="left"/>
      <protection locked="0"/>
    </xf>
    <xf numFmtId="0" fontId="9" fillId="9" borderId="9" xfId="0" applyFont="1" applyFill="1" applyBorder="1" applyAlignment="1" applyProtection="1">
      <alignment horizontal="left"/>
      <protection locked="0"/>
    </xf>
    <xf numFmtId="0" fontId="9" fillId="9" borderId="9" xfId="0" applyFont="1" applyFill="1" applyBorder="1" applyAlignment="1" applyProtection="1">
      <alignment horizontal="right"/>
      <protection locked="0"/>
    </xf>
    <xf numFmtId="0" fontId="9" fillId="9" borderId="8" xfId="0" applyFont="1" applyFill="1" applyBorder="1" applyProtection="1">
      <protection locked="0"/>
    </xf>
    <xf numFmtId="0" fontId="9" fillId="9" borderId="9" xfId="0" applyFont="1" applyFill="1" applyBorder="1" applyProtection="1">
      <protection locked="0"/>
    </xf>
    <xf numFmtId="0" fontId="7" fillId="0" borderId="0" xfId="0" applyFont="1" applyFill="1" applyBorder="1" applyAlignment="1" applyProtection="1">
      <alignment horizontal="center" wrapText="1"/>
      <protection locked="0"/>
    </xf>
    <xf numFmtId="167" fontId="7" fillId="0" borderId="7" xfId="0" applyNumberFormat="1" applyFont="1" applyFill="1" applyBorder="1" applyAlignment="1" applyProtection="1">
      <protection locked="0"/>
    </xf>
    <xf numFmtId="0" fontId="7" fillId="9" borderId="0" xfId="0" applyFont="1" applyFill="1" applyBorder="1" applyAlignment="1" applyProtection="1">
      <alignment wrapText="1"/>
      <protection locked="0"/>
    </xf>
    <xf numFmtId="164" fontId="9" fillId="9" borderId="0" xfId="9" applyNumberFormat="1" applyFont="1" applyFill="1" applyBorder="1" applyAlignment="1" applyProtection="1">
      <alignment horizontal="right"/>
      <protection locked="0"/>
    </xf>
    <xf numFmtId="164" fontId="9" fillId="9" borderId="0" xfId="0" applyNumberFormat="1" applyFont="1" applyFill="1" applyBorder="1" applyAlignment="1" applyProtection="1">
      <alignment horizontal="right"/>
      <protection locked="0"/>
    </xf>
    <xf numFmtId="0" fontId="9" fillId="0" borderId="0" xfId="0" applyFont="1" applyBorder="1" applyAlignment="1" applyProtection="1">
      <alignment horizontal="right"/>
      <protection locked="0"/>
    </xf>
    <xf numFmtId="0" fontId="7" fillId="5" borderId="13" xfId="0" applyFont="1" applyFill="1" applyBorder="1" applyAlignment="1" applyProtection="1">
      <alignment horizontal="center"/>
      <protection locked="0"/>
    </xf>
    <xf numFmtId="0" fontId="7" fillId="5" borderId="16" xfId="0" applyFont="1" applyFill="1" applyBorder="1" applyProtection="1">
      <protection locked="0"/>
    </xf>
    <xf numFmtId="0" fontId="7" fillId="5" borderId="0" xfId="0" applyFont="1" applyFill="1" applyBorder="1" applyProtection="1">
      <protection locked="0"/>
    </xf>
    <xf numFmtId="0" fontId="7" fillId="5" borderId="12" xfId="0" applyFont="1" applyFill="1" applyBorder="1" applyProtection="1">
      <protection locked="0"/>
    </xf>
    <xf numFmtId="0" fontId="7" fillId="5" borderId="31" xfId="0" applyFont="1" applyFill="1" applyBorder="1" applyAlignment="1" applyProtection="1">
      <alignment horizontal="right"/>
      <protection locked="0"/>
    </xf>
    <xf numFmtId="44" fontId="9" fillId="0" borderId="0" xfId="11" applyFont="1" applyProtection="1">
      <protection locked="0"/>
    </xf>
    <xf numFmtId="0" fontId="34" fillId="0" borderId="0" xfId="0" applyFont="1" applyAlignment="1">
      <alignment vertical="center"/>
    </xf>
    <xf numFmtId="0" fontId="19" fillId="0" borderId="0" xfId="0" applyFont="1"/>
    <xf numFmtId="3" fontId="19" fillId="0" borderId="0" xfId="0" applyNumberFormat="1" applyFont="1"/>
    <xf numFmtId="3" fontId="7" fillId="0" borderId="0" xfId="0" applyNumberFormat="1" applyFont="1" applyBorder="1" applyProtection="1">
      <protection locked="0"/>
    </xf>
    <xf numFmtId="0" fontId="9" fillId="0" borderId="16" xfId="0" applyFont="1" applyBorder="1" applyAlignment="1" applyProtection="1">
      <protection locked="0"/>
    </xf>
    <xf numFmtId="0" fontId="0" fillId="0" borderId="16" xfId="0" applyBorder="1" applyAlignment="1" applyProtection="1">
      <protection locked="0"/>
    </xf>
    <xf numFmtId="167" fontId="7" fillId="9" borderId="6" xfId="0" applyNumberFormat="1" applyFont="1" applyFill="1" applyBorder="1" applyAlignment="1" applyProtection="1">
      <protection locked="0"/>
    </xf>
    <xf numFmtId="0" fontId="0" fillId="9" borderId="7" xfId="0" applyFill="1" applyBorder="1" applyAlignment="1" applyProtection="1">
      <protection locked="0"/>
    </xf>
    <xf numFmtId="14" fontId="9" fillId="0" borderId="12" xfId="0" applyNumberFormat="1" applyFont="1" applyFill="1" applyBorder="1" applyAlignment="1" applyProtection="1">
      <alignment horizontal="left"/>
      <protection locked="0"/>
    </xf>
    <xf numFmtId="14" fontId="9" fillId="0" borderId="0" xfId="0" applyNumberFormat="1" applyFont="1" applyFill="1" applyBorder="1" applyAlignment="1" applyProtection="1">
      <alignment horizontal="left"/>
      <protection locked="0"/>
    </xf>
    <xf numFmtId="0" fontId="7" fillId="0" borderId="6" xfId="0" applyFont="1" applyFill="1" applyBorder="1" applyAlignment="1" applyProtection="1">
      <protection locked="0"/>
    </xf>
    <xf numFmtId="0" fontId="0" fillId="0" borderId="0" xfId="0" applyFill="1" applyBorder="1" applyAlignment="1" applyProtection="1">
      <protection locked="0"/>
    </xf>
    <xf numFmtId="0" fontId="7" fillId="9" borderId="6" xfId="0" applyFont="1" applyFill="1" applyBorder="1" applyAlignment="1" applyProtection="1">
      <protection locked="0"/>
    </xf>
    <xf numFmtId="0" fontId="0" fillId="9" borderId="0" xfId="0" applyFill="1" applyBorder="1" applyAlignment="1" applyProtection="1">
      <protection locked="0"/>
    </xf>
    <xf numFmtId="167" fontId="7" fillId="0" borderId="8" xfId="0" applyNumberFormat="1" applyFont="1" applyFill="1" applyBorder="1" applyAlignment="1" applyProtection="1">
      <protection locked="0"/>
    </xf>
    <xf numFmtId="0" fontId="12" fillId="0" borderId="13" xfId="0" applyFont="1" applyBorder="1" applyAlignment="1" applyProtection="1">
      <protection locked="0"/>
    </xf>
    <xf numFmtId="167" fontId="7" fillId="0" borderId="6" xfId="0" applyNumberFormat="1" applyFont="1" applyFill="1" applyBorder="1" applyAlignment="1" applyProtection="1">
      <protection locked="0"/>
    </xf>
    <xf numFmtId="0" fontId="0" fillId="0" borderId="7" xfId="0" applyFill="1" applyBorder="1" applyAlignment="1" applyProtection="1">
      <protection locked="0"/>
    </xf>
    <xf numFmtId="167" fontId="7" fillId="0" borderId="11" xfId="0" applyNumberFormat="1" applyFont="1" applyFill="1" applyBorder="1" applyAlignment="1" applyProtection="1">
      <protection locked="0"/>
    </xf>
    <xf numFmtId="0" fontId="0" fillId="0" borderId="10" xfId="0" applyFill="1" applyBorder="1" applyAlignment="1" applyProtection="1">
      <protection locked="0"/>
    </xf>
    <xf numFmtId="0" fontId="7" fillId="0" borderId="0" xfId="0" applyFont="1" applyBorder="1" applyAlignment="1" applyProtection="1">
      <alignment wrapText="1"/>
      <protection locked="0"/>
    </xf>
    <xf numFmtId="0" fontId="0" fillId="0" borderId="0" xfId="0" applyBorder="1" applyAlignment="1" applyProtection="1">
      <alignment wrapText="1"/>
      <protection locked="0"/>
    </xf>
    <xf numFmtId="167" fontId="7" fillId="9" borderId="6" xfId="0" applyNumberFormat="1" applyFont="1" applyFill="1" applyBorder="1" applyAlignment="1" applyProtection="1">
      <alignment horizontal="right"/>
      <protection locked="0"/>
    </xf>
    <xf numFmtId="167" fontId="7" fillId="9" borderId="7" xfId="0" applyNumberFormat="1" applyFont="1" applyFill="1" applyBorder="1" applyAlignment="1" applyProtection="1">
      <alignment horizontal="right"/>
      <protection locked="0"/>
    </xf>
    <xf numFmtId="167" fontId="9" fillId="2" borderId="8" xfId="0" applyNumberFormat="1" applyFont="1" applyFill="1" applyBorder="1" applyAlignment="1" applyProtection="1">
      <protection locked="0"/>
    </xf>
    <xf numFmtId="0" fontId="0" fillId="0" borderId="13" xfId="0" applyBorder="1" applyAlignment="1" applyProtection="1">
      <protection locked="0"/>
    </xf>
    <xf numFmtId="0" fontId="9" fillId="0" borderId="15" xfId="0" applyFont="1" applyBorder="1" applyAlignment="1" applyProtection="1">
      <protection locked="0"/>
    </xf>
    <xf numFmtId="0" fontId="9" fillId="0" borderId="6" xfId="0" applyFont="1" applyBorder="1" applyAlignment="1" applyProtection="1">
      <protection locked="0"/>
    </xf>
    <xf numFmtId="0" fontId="0" fillId="0" borderId="0" xfId="0" applyAlignment="1"/>
    <xf numFmtId="0" fontId="7" fillId="0" borderId="0" xfId="0" applyFont="1" applyFill="1" applyBorder="1" applyAlignment="1" applyProtection="1">
      <alignment horizontal="left" wrapText="1"/>
      <protection locked="0"/>
    </xf>
    <xf numFmtId="0" fontId="12" fillId="0" borderId="0" xfId="0" applyFont="1" applyFill="1" applyBorder="1" applyAlignment="1" applyProtection="1">
      <alignment horizontal="left"/>
      <protection locked="0"/>
    </xf>
    <xf numFmtId="0" fontId="7" fillId="9" borderId="0" xfId="0" applyFont="1" applyFill="1" applyBorder="1" applyAlignment="1" applyProtection="1">
      <alignment horizontal="left"/>
    </xf>
    <xf numFmtId="0" fontId="12" fillId="9" borderId="0" xfId="0" applyFont="1" applyFill="1" applyAlignment="1" applyProtection="1"/>
    <xf numFmtId="0" fontId="7" fillId="9" borderId="0" xfId="0" applyFont="1" applyFill="1" applyBorder="1" applyAlignment="1" applyProtection="1"/>
    <xf numFmtId="0" fontId="7" fillId="9" borderId="0" xfId="0" applyFont="1" applyFill="1" applyBorder="1" applyAlignment="1" applyProtection="1">
      <protection locked="0"/>
    </xf>
    <xf numFmtId="0" fontId="7" fillId="0" borderId="6" xfId="0" applyFont="1" applyBorder="1" applyAlignment="1" applyProtection="1">
      <protection locked="0"/>
    </xf>
    <xf numFmtId="0" fontId="0" fillId="0" borderId="0" xfId="0" applyBorder="1" applyAlignment="1" applyProtection="1">
      <protection locked="0"/>
    </xf>
    <xf numFmtId="0" fontId="9" fillId="5" borderId="34" xfId="0" applyFont="1" applyFill="1" applyBorder="1" applyAlignment="1" applyProtection="1">
      <alignment horizontal="center"/>
      <protection locked="0"/>
    </xf>
    <xf numFmtId="0" fontId="9" fillId="5" borderId="35" xfId="0"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167" fontId="9" fillId="3" borderId="8" xfId="0" applyNumberFormat="1" applyFont="1" applyFill="1" applyBorder="1" applyAlignment="1" applyProtection="1">
      <alignment horizontal="right"/>
      <protection locked="0"/>
    </xf>
    <xf numFmtId="0" fontId="0" fillId="0" borderId="13" xfId="0" applyBorder="1" applyAlignment="1" applyProtection="1">
      <alignment horizontal="right"/>
      <protection locked="0"/>
    </xf>
    <xf numFmtId="167" fontId="9" fillId="3" borderId="8" xfId="0" applyNumberFormat="1" applyFont="1" applyFill="1" applyBorder="1" applyAlignment="1" applyProtection="1">
      <protection locked="0"/>
    </xf>
    <xf numFmtId="167" fontId="9" fillId="0" borderId="6" xfId="0" applyNumberFormat="1" applyFont="1" applyFill="1" applyBorder="1" applyProtection="1">
      <protection locked="0"/>
    </xf>
    <xf numFmtId="167" fontId="9" fillId="0" borderId="7" xfId="0" applyNumberFormat="1" applyFont="1" applyFill="1" applyBorder="1" applyProtection="1">
      <protection locked="0"/>
    </xf>
    <xf numFmtId="167" fontId="9" fillId="2" borderId="11" xfId="0" applyNumberFormat="1" applyFont="1" applyFill="1" applyBorder="1" applyAlignment="1" applyProtection="1">
      <protection locked="0"/>
    </xf>
    <xf numFmtId="0" fontId="0" fillId="0" borderId="10" xfId="0" applyBorder="1" applyAlignment="1" applyProtection="1">
      <protection locked="0"/>
    </xf>
    <xf numFmtId="167" fontId="0" fillId="0" borderId="11" xfId="0" applyNumberFormat="1" applyFill="1" applyBorder="1" applyAlignment="1" applyProtection="1">
      <protection locked="0"/>
    </xf>
    <xf numFmtId="0" fontId="0" fillId="0" borderId="10" xfId="0" applyFill="1" applyBorder="1" applyAlignment="1"/>
    <xf numFmtId="0" fontId="9" fillId="0" borderId="2" xfId="0" applyFont="1" applyBorder="1" applyAlignment="1" applyProtection="1">
      <alignment horizontal="left"/>
      <protection locked="0"/>
    </xf>
    <xf numFmtId="0" fontId="0" fillId="0" borderId="0" xfId="0" applyFont="1" applyFill="1" applyBorder="1" applyAlignment="1"/>
    <xf numFmtId="0" fontId="0" fillId="0" borderId="0" xfId="0" applyFill="1" applyBorder="1" applyAlignment="1"/>
    <xf numFmtId="0" fontId="9" fillId="0" borderId="18" xfId="0" applyFont="1" applyBorder="1" applyAlignment="1" applyProtection="1">
      <alignment horizontal="center" wrapText="1"/>
      <protection locked="0"/>
    </xf>
    <xf numFmtId="0" fontId="0" fillId="0" borderId="18" xfId="0" applyBorder="1" applyAlignment="1"/>
    <xf numFmtId="0" fontId="9" fillId="0" borderId="0" xfId="0" applyFont="1" applyBorder="1" applyAlignment="1" applyProtection="1">
      <alignment horizontal="right"/>
      <protection locked="0"/>
    </xf>
    <xf numFmtId="0" fontId="9" fillId="0" borderId="0" xfId="0" applyFont="1" applyBorder="1" applyAlignment="1" applyProtection="1">
      <protection locked="0"/>
    </xf>
    <xf numFmtId="0" fontId="0" fillId="0" borderId="0" xfId="0" applyBorder="1" applyAlignment="1"/>
    <xf numFmtId="0" fontId="0" fillId="0" borderId="7" xfId="0" applyBorder="1" applyAlignment="1"/>
    <xf numFmtId="0" fontId="9" fillId="0" borderId="15" xfId="0" applyFont="1" applyFill="1" applyBorder="1" applyAlignment="1" applyProtection="1">
      <alignment horizontal="left"/>
      <protection locked="0"/>
    </xf>
    <xf numFmtId="0" fontId="9" fillId="0" borderId="8"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13" xfId="0" applyFont="1" applyBorder="1" applyAlignment="1" applyProtection="1">
      <alignment horizontal="center"/>
      <protection locked="0"/>
    </xf>
    <xf numFmtId="0" fontId="9" fillId="0" borderId="0" xfId="0" applyFont="1" applyFill="1" applyBorder="1" applyAlignment="1" applyProtection="1">
      <protection locked="0"/>
    </xf>
    <xf numFmtId="0" fontId="9" fillId="3" borderId="9" xfId="0" applyFont="1" applyFill="1" applyBorder="1" applyAlignment="1" applyProtection="1">
      <alignment horizontal="left"/>
      <protection locked="0"/>
    </xf>
    <xf numFmtId="0" fontId="0" fillId="0" borderId="9" xfId="0" applyBorder="1" applyAlignment="1"/>
    <xf numFmtId="0" fontId="7" fillId="9" borderId="0" xfId="0" applyFont="1" applyFill="1" applyBorder="1" applyAlignment="1" applyProtection="1">
      <alignment wrapText="1"/>
      <protection locked="0"/>
    </xf>
    <xf numFmtId="0" fontId="0" fillId="9" borderId="0" xfId="0" applyFill="1" applyBorder="1" applyAlignment="1" applyProtection="1">
      <alignment wrapText="1"/>
      <protection locked="0"/>
    </xf>
    <xf numFmtId="0" fontId="9" fillId="0" borderId="0" xfId="0" applyFont="1" applyFill="1" applyBorder="1" applyAlignment="1" applyProtection="1">
      <alignment horizontal="center"/>
      <protection locked="0"/>
    </xf>
    <xf numFmtId="0" fontId="9" fillId="0" borderId="0" xfId="0" applyFont="1" applyBorder="1" applyAlignment="1" applyProtection="1">
      <alignment horizontal="left"/>
      <protection locked="0"/>
    </xf>
    <xf numFmtId="0" fontId="8" fillId="0" borderId="8" xfId="0" applyFont="1" applyBorder="1" applyAlignment="1" applyProtection="1">
      <alignment horizontal="center"/>
      <protection locked="0"/>
    </xf>
    <xf numFmtId="0" fontId="8" fillId="0" borderId="9" xfId="0" applyFont="1" applyBorder="1" applyAlignment="1" applyProtection="1">
      <alignment horizontal="center"/>
      <protection locked="0"/>
    </xf>
    <xf numFmtId="0" fontId="8" fillId="0" borderId="13" xfId="0" applyFont="1" applyBorder="1" applyAlignment="1" applyProtection="1">
      <alignment horizontal="center"/>
      <protection locked="0"/>
    </xf>
    <xf numFmtId="0" fontId="7" fillId="0" borderId="0" xfId="0" applyFont="1" applyBorder="1" applyAlignment="1" applyProtection="1">
      <alignment horizontal="left"/>
    </xf>
    <xf numFmtId="0" fontId="0" fillId="0" borderId="0" xfId="0" applyAlignment="1">
      <alignment horizontal="left"/>
    </xf>
    <xf numFmtId="0" fontId="0" fillId="0" borderId="0" xfId="0" applyBorder="1" applyAlignment="1">
      <alignment horizontal="left"/>
    </xf>
    <xf numFmtId="0" fontId="9" fillId="0" borderId="12" xfId="0" applyFont="1" applyFill="1" applyBorder="1" applyAlignment="1" applyProtection="1">
      <alignment horizontal="left"/>
      <protection locked="0"/>
    </xf>
    <xf numFmtId="0" fontId="9" fillId="0" borderId="9" xfId="0" applyFont="1" applyFill="1" applyBorder="1" applyAlignment="1" applyProtection="1">
      <alignment horizontal="left"/>
      <protection locked="0"/>
    </xf>
    <xf numFmtId="14" fontId="9" fillId="0" borderId="9" xfId="0" applyNumberFormat="1" applyFont="1" applyFill="1" applyBorder="1" applyAlignment="1" applyProtection="1">
      <alignment horizontal="left"/>
      <protection locked="0"/>
    </xf>
    <xf numFmtId="14" fontId="9" fillId="0" borderId="0" xfId="0" applyNumberFormat="1" applyFont="1" applyBorder="1" applyAlignment="1" applyProtection="1">
      <alignment horizontal="left"/>
      <protection locked="0"/>
    </xf>
    <xf numFmtId="0" fontId="9" fillId="0" borderId="18" xfId="0" applyFont="1" applyBorder="1" applyAlignment="1" applyProtection="1">
      <alignment horizontal="left"/>
      <protection locked="0"/>
    </xf>
    <xf numFmtId="0" fontId="7" fillId="0" borderId="0" xfId="0" applyFont="1" applyBorder="1" applyAlignment="1" applyProtection="1">
      <protection locked="0"/>
    </xf>
    <xf numFmtId="0" fontId="7" fillId="0" borderId="9" xfId="0" applyFont="1" applyBorder="1" applyAlignment="1" applyProtection="1">
      <protection locked="0"/>
    </xf>
    <xf numFmtId="0" fontId="9" fillId="0" borderId="15" xfId="0" applyFont="1" applyFill="1" applyBorder="1" applyAlignment="1" applyProtection="1">
      <protection locked="0"/>
    </xf>
    <xf numFmtId="0" fontId="0" fillId="0" borderId="16" xfId="0" applyBorder="1" applyAlignment="1"/>
    <xf numFmtId="0" fontId="7" fillId="0" borderId="16" xfId="0" applyFont="1" applyBorder="1" applyAlignment="1" applyProtection="1">
      <alignment horizontal="center" wrapText="1"/>
      <protection locked="0"/>
    </xf>
    <xf numFmtId="0" fontId="9" fillId="0" borderId="16" xfId="0" applyFont="1" applyFill="1" applyBorder="1" applyAlignment="1" applyProtection="1">
      <protection locked="0"/>
    </xf>
    <xf numFmtId="0" fontId="7" fillId="0" borderId="12" xfId="0" applyFont="1" applyBorder="1" applyAlignment="1" applyProtection="1">
      <protection locked="0"/>
    </xf>
    <xf numFmtId="0" fontId="0" fillId="0" borderId="12" xfId="0" applyFont="1" applyBorder="1" applyAlignment="1" applyProtection="1">
      <protection locked="0"/>
    </xf>
    <xf numFmtId="0" fontId="20" fillId="3" borderId="9" xfId="0" applyFont="1" applyFill="1" applyBorder="1" applyAlignment="1" applyProtection="1">
      <alignment horizontal="right"/>
      <protection locked="0"/>
    </xf>
    <xf numFmtId="0" fontId="22" fillId="3" borderId="9" xfId="0" applyFont="1" applyFill="1" applyBorder="1" applyAlignment="1"/>
    <xf numFmtId="0" fontId="9" fillId="0" borderId="16" xfId="0" applyFont="1" applyBorder="1" applyAlignment="1" applyProtection="1">
      <alignment horizontal="center"/>
      <protection locked="0"/>
    </xf>
    <xf numFmtId="0" fontId="0" fillId="0" borderId="20" xfId="0" applyBorder="1" applyAlignment="1"/>
    <xf numFmtId="0" fontId="9" fillId="2" borderId="9" xfId="0" applyFont="1" applyFill="1" applyBorder="1" applyAlignment="1" applyProtection="1">
      <alignment horizontal="right"/>
      <protection locked="0"/>
    </xf>
    <xf numFmtId="0" fontId="7" fillId="0" borderId="0" xfId="0" applyNumberFormat="1" applyFont="1" applyBorder="1" applyAlignment="1" applyProtection="1">
      <alignment horizontal="right" wrapText="1"/>
      <protection locked="0"/>
    </xf>
    <xf numFmtId="0" fontId="0" fillId="0" borderId="0" xfId="0" applyNumberFormat="1" applyAlignment="1" applyProtection="1">
      <alignment horizontal="right" wrapText="1"/>
      <protection locked="0"/>
    </xf>
    <xf numFmtId="0" fontId="0" fillId="0" borderId="7" xfId="0" applyNumberFormat="1" applyBorder="1" applyAlignment="1" applyProtection="1">
      <alignment horizontal="right" wrapText="1"/>
      <protection locked="0"/>
    </xf>
    <xf numFmtId="165" fontId="7" fillId="0" borderId="6" xfId="0" applyNumberFormat="1" applyFont="1" applyFill="1" applyBorder="1" applyAlignment="1" applyProtection="1">
      <alignment horizontal="left"/>
      <protection locked="0"/>
    </xf>
    <xf numFmtId="0" fontId="0" fillId="0" borderId="0" xfId="0" applyAlignment="1" applyProtection="1">
      <alignment horizontal="left"/>
      <protection locked="0"/>
    </xf>
    <xf numFmtId="0" fontId="0" fillId="0" borderId="0" xfId="0" applyAlignment="1" applyProtection="1">
      <protection locked="0"/>
    </xf>
    <xf numFmtId="0" fontId="0" fillId="0" borderId="6" xfId="0" applyBorder="1" applyAlignment="1" applyProtection="1">
      <alignment horizontal="left"/>
      <protection locked="0"/>
    </xf>
    <xf numFmtId="0" fontId="7" fillId="0" borderId="12" xfId="0" applyNumberFormat="1" applyFont="1" applyFill="1" applyBorder="1" applyAlignment="1" applyProtection="1">
      <alignment horizontal="right" wrapText="1"/>
      <protection locked="0"/>
    </xf>
    <xf numFmtId="0" fontId="0" fillId="0" borderId="12" xfId="0" applyNumberFormat="1" applyBorder="1" applyAlignment="1" applyProtection="1">
      <alignment horizontal="right" wrapText="1"/>
      <protection locked="0"/>
    </xf>
    <xf numFmtId="0" fontId="0" fillId="0" borderId="10" xfId="0" applyNumberFormat="1" applyBorder="1" applyAlignment="1" applyProtection="1">
      <alignment horizontal="right" wrapText="1"/>
      <protection locked="0"/>
    </xf>
    <xf numFmtId="0" fontId="9" fillId="2" borderId="9" xfId="0" applyFont="1" applyFill="1" applyBorder="1" applyAlignment="1" applyProtection="1">
      <alignment horizontal="right" wrapText="1"/>
      <protection locked="0"/>
    </xf>
    <xf numFmtId="0" fontId="9" fillId="2" borderId="13" xfId="0" applyFont="1" applyFill="1" applyBorder="1" applyAlignment="1" applyProtection="1">
      <alignment horizontal="right" wrapText="1"/>
      <protection locked="0"/>
    </xf>
    <xf numFmtId="0" fontId="0" fillId="0" borderId="7" xfId="0" applyBorder="1" applyAlignment="1" applyProtection="1">
      <alignment wrapText="1"/>
      <protection locked="0"/>
    </xf>
    <xf numFmtId="0" fontId="0" fillId="0" borderId="0" xfId="0" applyAlignment="1" applyProtection="1">
      <alignment wrapText="1"/>
      <protection locked="0"/>
    </xf>
    <xf numFmtId="0" fontId="7" fillId="0" borderId="0" xfId="0" applyNumberFormat="1" applyFont="1" applyFill="1" applyBorder="1" applyAlignment="1" applyProtection="1">
      <alignment horizontal="right" wrapText="1"/>
      <protection locked="0"/>
    </xf>
    <xf numFmtId="0" fontId="8" fillId="0" borderId="8" xfId="0" applyFont="1" applyFill="1" applyBorder="1" applyAlignment="1" applyProtection="1">
      <alignment horizontal="right"/>
      <protection locked="0"/>
    </xf>
    <xf numFmtId="0" fontId="8" fillId="0" borderId="9" xfId="0" applyFont="1" applyBorder="1" applyAlignment="1" applyProtection="1">
      <alignment horizontal="right"/>
      <protection locked="0"/>
    </xf>
    <xf numFmtId="0" fontId="7" fillId="0" borderId="12" xfId="0" applyFont="1" applyBorder="1" applyAlignment="1" applyProtection="1">
      <alignment wrapText="1"/>
      <protection locked="0"/>
    </xf>
    <xf numFmtId="0" fontId="0" fillId="0" borderId="12" xfId="0" applyBorder="1" applyAlignment="1">
      <alignment wrapText="1"/>
    </xf>
    <xf numFmtId="0" fontId="0" fillId="0" borderId="10" xfId="0" applyBorder="1" applyAlignment="1">
      <alignment wrapText="1"/>
    </xf>
    <xf numFmtId="0" fontId="8" fillId="0" borderId="9" xfId="0" applyFont="1" applyBorder="1" applyAlignment="1"/>
    <xf numFmtId="0" fontId="8" fillId="0" borderId="12" xfId="0" applyFont="1" applyBorder="1" applyAlignment="1"/>
    <xf numFmtId="0" fontId="8" fillId="0" borderId="8" xfId="0" applyFont="1" applyFill="1" applyBorder="1" applyAlignment="1" applyProtection="1">
      <alignment horizontal="center"/>
      <protection locked="0"/>
    </xf>
    <xf numFmtId="0" fontId="9" fillId="0" borderId="0" xfId="0" applyFont="1" applyAlignment="1" applyProtection="1">
      <alignment horizontal="center" wrapText="1"/>
      <protection locked="0"/>
    </xf>
    <xf numFmtId="0" fontId="7" fillId="0" borderId="7" xfId="0" applyFont="1" applyBorder="1" applyAlignment="1" applyProtection="1">
      <protection locked="0"/>
    </xf>
    <xf numFmtId="0" fontId="7" fillId="0" borderId="11" xfId="0" applyFont="1" applyBorder="1" applyAlignment="1" applyProtection="1">
      <alignment horizontal="left"/>
      <protection locked="0"/>
    </xf>
    <xf numFmtId="0" fontId="0" fillId="0" borderId="12" xfId="0" applyBorder="1" applyAlignment="1"/>
    <xf numFmtId="0" fontId="9" fillId="0" borderId="0" xfId="0" applyFont="1" applyBorder="1" applyAlignment="1" applyProtection="1">
      <alignment wrapText="1"/>
      <protection locked="0"/>
    </xf>
    <xf numFmtId="0" fontId="30" fillId="0" borderId="8" xfId="0" applyFont="1" applyBorder="1" applyAlignment="1" applyProtection="1">
      <alignment horizontal="center"/>
      <protection locked="0"/>
    </xf>
    <xf numFmtId="0" fontId="30" fillId="0" borderId="9" xfId="0" applyFont="1" applyBorder="1" applyAlignment="1" applyProtection="1">
      <alignment horizontal="center"/>
      <protection locked="0"/>
    </xf>
    <xf numFmtId="0" fontId="7" fillId="0" borderId="0" xfId="0" applyFont="1" applyBorder="1" applyAlignment="1" applyProtection="1">
      <alignment horizontal="left" wrapText="1"/>
      <protection locked="0"/>
    </xf>
    <xf numFmtId="0" fontId="9" fillId="0" borderId="8" xfId="0" applyFont="1" applyBorder="1" applyAlignment="1" applyProtection="1">
      <alignment horizontal="center"/>
      <protection locked="0"/>
    </xf>
    <xf numFmtId="0" fontId="12" fillId="0" borderId="9" xfId="0" applyFont="1" applyBorder="1" applyAlignment="1"/>
    <xf numFmtId="0" fontId="12" fillId="0" borderId="13" xfId="0" applyFont="1" applyBorder="1" applyAlignment="1"/>
    <xf numFmtId="0" fontId="8" fillId="0" borderId="9" xfId="0" applyFont="1" applyFill="1" applyBorder="1" applyAlignment="1" applyProtection="1">
      <alignment horizontal="right"/>
      <protection locked="0"/>
    </xf>
    <xf numFmtId="0" fontId="8" fillId="0" borderId="13" xfId="0" applyFont="1" applyFill="1" applyBorder="1" applyAlignment="1" applyProtection="1">
      <alignment horizontal="right"/>
      <protection locked="0"/>
    </xf>
    <xf numFmtId="165" fontId="7" fillId="0" borderId="11" xfId="0" applyNumberFormat="1" applyFont="1" applyFill="1" applyBorder="1" applyAlignment="1" applyProtection="1">
      <alignment horizontal="left"/>
      <protection locked="0"/>
    </xf>
    <xf numFmtId="0" fontId="0" fillId="0" borderId="12" xfId="0" applyBorder="1" applyAlignment="1" applyProtection="1">
      <protection locked="0"/>
    </xf>
    <xf numFmtId="0" fontId="0" fillId="0" borderId="12" xfId="0" applyBorder="1" applyAlignment="1" applyProtection="1">
      <alignment wrapText="1"/>
      <protection locked="0"/>
    </xf>
    <xf numFmtId="0" fontId="10" fillId="0" borderId="0" xfId="0" applyFont="1" applyAlignment="1" applyProtection="1">
      <protection locked="0"/>
    </xf>
    <xf numFmtId="167" fontId="9" fillId="9" borderId="8" xfId="0" applyNumberFormat="1" applyFont="1" applyFill="1" applyBorder="1" applyAlignment="1" applyProtection="1">
      <protection locked="0"/>
    </xf>
    <xf numFmtId="0" fontId="0" fillId="9" borderId="13" xfId="0" applyFill="1" applyBorder="1" applyAlignment="1"/>
    <xf numFmtId="0" fontId="0" fillId="0" borderId="13" xfId="0" applyBorder="1" applyAlignment="1"/>
    <xf numFmtId="0" fontId="7" fillId="0" borderId="0" xfId="0" applyFont="1" applyBorder="1" applyAlignment="1" applyProtection="1">
      <alignment horizontal="right"/>
      <protection locked="0"/>
    </xf>
    <xf numFmtId="0" fontId="12" fillId="0" borderId="0" xfId="0" applyFont="1" applyBorder="1" applyAlignment="1" applyProtection="1">
      <alignment horizontal="right"/>
      <protection locked="0"/>
    </xf>
    <xf numFmtId="0" fontId="9" fillId="0" borderId="9" xfId="0" applyFont="1" applyBorder="1" applyAlignment="1" applyProtection="1">
      <alignment horizontal="left"/>
      <protection locked="0"/>
    </xf>
  </cellXfs>
  <cellStyles count="12">
    <cellStyle name="Comma0" xfId="1" xr:uid="{00000000-0005-0000-0000-000000000000}"/>
    <cellStyle name="Currency" xfId="11" builtinId="4"/>
    <cellStyle name="Currency0" xfId="2" xr:uid="{00000000-0005-0000-0000-000003000000}"/>
    <cellStyle name="Date" xfId="3" xr:uid="{00000000-0005-0000-0000-000004000000}"/>
    <cellStyle name="Fixed" xfId="4" xr:uid="{00000000-0005-0000-0000-000005000000}"/>
    <cellStyle name="Heading 1" xfId="5" builtinId="16" customBuiltin="1"/>
    <cellStyle name="Heading 2" xfId="6" builtinId="17" customBuiltin="1"/>
    <cellStyle name="Hyperlink" xfId="7" builtinId="8"/>
    <cellStyle name="Normal" xfId="0" builtinId="0"/>
    <cellStyle name="Normal_5yr budget" xfId="8" xr:uid="{00000000-0005-0000-0000-00000B000000}"/>
    <cellStyle name="Percent" xfId="9" builtinId="5"/>
    <cellStyle name="Total" xfId="10"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3C3E18"/>
      <rgbColor rgb="00005B7F"/>
      <rgbColor rgb="00B24F7C"/>
      <rgbColor rgb="00905B43"/>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44"/>
    <pageSetUpPr fitToPage="1"/>
  </sheetPr>
  <dimension ref="A1:AI220"/>
  <sheetViews>
    <sheetView tabSelected="1" topLeftCell="B18" zoomScaleNormal="100" workbookViewId="0">
      <selection activeCell="N34" sqref="N34"/>
    </sheetView>
  </sheetViews>
  <sheetFormatPr defaultColWidth="20.77734375" defaultRowHeight="17.149999999999999" customHeight="1"/>
  <cols>
    <col min="1" max="1" width="5.44140625" style="50" customWidth="1"/>
    <col min="2" max="2" width="2" style="50" customWidth="1"/>
    <col min="3" max="3" width="35.44140625" style="22" customWidth="1"/>
    <col min="4" max="4" width="39.77734375" style="22" bestFit="1" customWidth="1"/>
    <col min="5" max="5" width="4.6640625" style="22" customWidth="1"/>
    <col min="6" max="6" width="4.33203125" style="22" customWidth="1"/>
    <col min="7" max="9" width="3.109375" style="22" customWidth="1"/>
    <col min="10" max="10" width="10.109375" style="22" customWidth="1"/>
    <col min="11" max="11" width="6.77734375" style="22" customWidth="1"/>
    <col min="12" max="12" width="8.33203125" style="22" customWidth="1"/>
    <col min="13" max="13" width="6.44140625" style="25" customWidth="1"/>
    <col min="14" max="14" width="6.77734375" style="105" customWidth="1"/>
    <col min="15" max="15" width="11.77734375" style="105" customWidth="1"/>
    <col min="16" max="16" width="6.77734375" style="63" customWidth="1"/>
    <col min="17" max="17" width="11.77734375" style="105" customWidth="1"/>
    <col min="18" max="18" width="6.77734375" style="63" customWidth="1"/>
    <col min="19" max="19" width="11.77734375" style="105" customWidth="1"/>
    <col min="20" max="20" width="6.77734375" style="63" customWidth="1"/>
    <col min="21" max="21" width="11.77734375" style="105" customWidth="1"/>
    <col min="22" max="22" width="6.77734375" style="63" customWidth="1"/>
    <col min="23" max="23" width="11.77734375" style="105" customWidth="1"/>
    <col min="24" max="24" width="14" style="63" customWidth="1"/>
    <col min="25" max="25" width="4.33203125" style="3" customWidth="1"/>
    <col min="26" max="26" width="9.33203125" style="22" customWidth="1"/>
    <col min="27" max="27" width="4.33203125" style="22" customWidth="1"/>
    <col min="28" max="29" width="25.77734375" style="22" customWidth="1"/>
    <col min="30" max="35" width="12.77734375" style="22" customWidth="1"/>
    <col min="36" max="16384" width="20.77734375" style="22"/>
  </cols>
  <sheetData>
    <row r="1" spans="1:32" s="1" customFormat="1" ht="14.15" customHeight="1">
      <c r="A1" s="11"/>
      <c r="B1" s="11"/>
      <c r="C1" s="267" t="s">
        <v>485</v>
      </c>
      <c r="D1" s="75" t="s">
        <v>453</v>
      </c>
      <c r="E1" s="396"/>
      <c r="F1" s="396"/>
      <c r="G1" s="396"/>
      <c r="H1" s="396"/>
      <c r="I1" s="396"/>
      <c r="J1" s="2"/>
      <c r="K1" s="282" t="s">
        <v>454</v>
      </c>
      <c r="L1" s="282" t="s">
        <v>455</v>
      </c>
      <c r="M1" s="270"/>
      <c r="N1" s="3"/>
      <c r="O1" s="288" t="s">
        <v>460</v>
      </c>
      <c r="P1" s="3"/>
      <c r="Q1" s="3"/>
      <c r="R1" s="3"/>
      <c r="S1" s="3"/>
      <c r="T1" s="3"/>
      <c r="U1" s="3"/>
      <c r="W1" s="3"/>
      <c r="X1" s="20"/>
      <c r="Y1" s="453"/>
      <c r="Z1" s="349"/>
      <c r="AA1" s="349"/>
    </row>
    <row r="2" spans="1:32" s="1" customFormat="1" ht="14.15" customHeight="1">
      <c r="A2" s="11"/>
      <c r="B2" s="11"/>
      <c r="C2" s="267" t="s">
        <v>486</v>
      </c>
      <c r="D2" s="263" t="s">
        <v>452</v>
      </c>
      <c r="E2" s="397"/>
      <c r="F2" s="397"/>
      <c r="G2" s="397"/>
      <c r="H2" s="397"/>
      <c r="I2" s="397"/>
      <c r="J2" s="2"/>
      <c r="K2" s="282" t="s">
        <v>454</v>
      </c>
      <c r="L2" s="282" t="s">
        <v>455</v>
      </c>
      <c r="M2" s="270"/>
      <c r="N2" s="260"/>
      <c r="O2" s="287" t="s">
        <v>461</v>
      </c>
      <c r="P2" s="254"/>
      <c r="Q2" s="254"/>
      <c r="R2" s="6"/>
      <c r="S2" s="3"/>
      <c r="T2" s="6"/>
      <c r="U2" s="3"/>
      <c r="V2" s="6"/>
      <c r="W2" s="3"/>
      <c r="Y2" s="453"/>
      <c r="Z2" s="349"/>
      <c r="AA2" s="349"/>
    </row>
    <row r="3" spans="1:32" s="1" customFormat="1" ht="14.15" customHeight="1">
      <c r="A3" s="11"/>
      <c r="B3" s="11"/>
      <c r="C3" s="268" t="s">
        <v>26</v>
      </c>
      <c r="D3" s="280">
        <v>42643</v>
      </c>
      <c r="E3" s="398"/>
      <c r="F3" s="398"/>
      <c r="G3" s="398"/>
      <c r="H3" s="398"/>
      <c r="I3" s="398"/>
      <c r="J3" s="3"/>
      <c r="K3" s="270" t="s">
        <v>454</v>
      </c>
      <c r="L3" s="282" t="s">
        <v>455</v>
      </c>
      <c r="M3" s="283"/>
      <c r="X3" s="20"/>
      <c r="Y3" s="453"/>
      <c r="Z3" s="349"/>
      <c r="AA3" s="349"/>
    </row>
    <row r="4" spans="1:32" s="1" customFormat="1" ht="14.15" customHeight="1">
      <c r="A4" s="11"/>
      <c r="B4" s="11"/>
      <c r="C4" s="268" t="s">
        <v>140</v>
      </c>
      <c r="D4" s="281">
        <v>43007</v>
      </c>
      <c r="E4" s="329"/>
      <c r="F4" s="329"/>
      <c r="G4" s="329"/>
      <c r="H4" s="329"/>
      <c r="I4" s="329"/>
      <c r="J4" s="3"/>
      <c r="K4" s="270" t="s">
        <v>454</v>
      </c>
      <c r="L4" s="282" t="s">
        <v>455</v>
      </c>
      <c r="M4" s="283"/>
      <c r="X4" s="20"/>
      <c r="Y4" s="4"/>
    </row>
    <row r="5" spans="1:32" s="1" customFormat="1" ht="14.15" customHeight="1" thickBot="1">
      <c r="A5" s="11"/>
      <c r="B5" s="11"/>
      <c r="C5" s="27"/>
      <c r="D5" s="27"/>
      <c r="E5" s="330"/>
      <c r="F5" s="330"/>
      <c r="G5" s="330"/>
      <c r="H5" s="330"/>
      <c r="I5" s="330"/>
      <c r="J5" s="3"/>
      <c r="K5" s="3"/>
      <c r="L5" s="3"/>
      <c r="X5" s="20"/>
      <c r="Y5" s="4"/>
    </row>
    <row r="6" spans="1:32" s="1" customFormat="1" ht="14.15" customHeight="1" thickBot="1">
      <c r="A6" s="11"/>
      <c r="B6" s="11"/>
      <c r="C6" s="269" t="s">
        <v>141</v>
      </c>
      <c r="D6" s="264"/>
      <c r="E6" s="330"/>
      <c r="F6" s="330"/>
      <c r="G6" s="330"/>
      <c r="H6" s="330"/>
      <c r="I6" s="330"/>
      <c r="J6" s="3"/>
      <c r="K6" s="3"/>
      <c r="L6" s="3"/>
      <c r="X6" s="20"/>
      <c r="Y6" s="4"/>
    </row>
    <row r="7" spans="1:32" s="1" customFormat="1" ht="13.5" customHeight="1" thickBot="1">
      <c r="A7" s="11"/>
      <c r="B7" s="11"/>
      <c r="C7" s="6"/>
      <c r="D7" s="6"/>
      <c r="E7" s="399"/>
      <c r="F7" s="399"/>
      <c r="G7" s="399"/>
      <c r="H7" s="399"/>
      <c r="I7" s="399"/>
      <c r="J7" s="6"/>
      <c r="K7" s="6"/>
      <c r="L7" s="6"/>
      <c r="M7" s="3"/>
      <c r="N7" s="3"/>
      <c r="O7" s="3"/>
      <c r="P7" s="3"/>
      <c r="Q7" s="3"/>
      <c r="R7" s="3"/>
      <c r="S7" s="3"/>
      <c r="T7" s="3"/>
      <c r="U7" s="3"/>
      <c r="V7" s="3"/>
      <c r="W7" s="3"/>
      <c r="X7" s="5" t="s">
        <v>39</v>
      </c>
      <c r="Y7" s="4"/>
      <c r="Z7" s="7" t="s">
        <v>24</v>
      </c>
    </row>
    <row r="8" spans="1:32" s="1" customFormat="1" ht="14.15" customHeight="1">
      <c r="A8" s="11"/>
      <c r="B8" s="11"/>
      <c r="C8" s="8"/>
      <c r="D8" s="124"/>
      <c r="E8" s="400"/>
      <c r="F8" s="400"/>
      <c r="G8" s="400"/>
      <c r="H8" s="400"/>
      <c r="I8" s="400"/>
      <c r="J8" s="124"/>
      <c r="K8" s="124"/>
      <c r="L8" s="124"/>
      <c r="M8" s="160"/>
      <c r="N8" s="9"/>
      <c r="O8" s="230" t="s">
        <v>17</v>
      </c>
      <c r="P8" s="160"/>
      <c r="Q8" s="230" t="s">
        <v>18</v>
      </c>
      <c r="R8" s="160"/>
      <c r="S8" s="230" t="s">
        <v>19</v>
      </c>
      <c r="T8" s="160"/>
      <c r="U8" s="230" t="s">
        <v>40</v>
      </c>
      <c r="V8" s="160"/>
      <c r="W8" s="230" t="s">
        <v>41</v>
      </c>
      <c r="X8" s="230" t="s">
        <v>84</v>
      </c>
      <c r="Y8" s="4"/>
      <c r="Z8" s="10"/>
    </row>
    <row r="9" spans="1:32" s="1" customFormat="1" ht="21.75" customHeight="1" thickBot="1">
      <c r="A9" s="11"/>
      <c r="B9" s="11"/>
      <c r="C9" s="126" t="s">
        <v>36</v>
      </c>
      <c r="D9" s="127"/>
      <c r="E9" s="370"/>
      <c r="F9" s="370"/>
      <c r="G9" s="370"/>
      <c r="H9" s="370"/>
      <c r="I9" s="370"/>
      <c r="J9" s="127"/>
      <c r="K9" s="127"/>
      <c r="L9" s="127"/>
      <c r="M9" s="161"/>
      <c r="N9" s="232" t="s">
        <v>28</v>
      </c>
      <c r="O9" s="233"/>
      <c r="P9" s="232" t="s">
        <v>28</v>
      </c>
      <c r="Q9" s="231"/>
      <c r="R9" s="232" t="s">
        <v>28</v>
      </c>
      <c r="S9" s="231"/>
      <c r="T9" s="232" t="s">
        <v>28</v>
      </c>
      <c r="U9" s="231"/>
      <c r="V9" s="232" t="s">
        <v>28</v>
      </c>
      <c r="W9" s="233"/>
      <c r="X9" s="233"/>
      <c r="Y9" s="98"/>
      <c r="Z9" s="12"/>
    </row>
    <row r="10" spans="1:32" s="1" customFormat="1" ht="27.75" customHeight="1">
      <c r="A10" s="11"/>
      <c r="B10" s="11"/>
      <c r="C10" s="15" t="s">
        <v>126</v>
      </c>
      <c r="D10" s="3"/>
      <c r="E10" s="373"/>
      <c r="F10" s="374"/>
      <c r="G10" s="374"/>
      <c r="H10" s="374"/>
      <c r="I10" s="374"/>
      <c r="J10" s="374"/>
      <c r="K10" s="16" t="s">
        <v>27</v>
      </c>
      <c r="L10" s="274" t="s">
        <v>115</v>
      </c>
      <c r="M10" s="3"/>
      <c r="N10" s="57"/>
      <c r="O10" s="17"/>
      <c r="P10" s="14"/>
      <c r="Q10" s="17"/>
      <c r="R10" s="57"/>
      <c r="S10" s="17"/>
      <c r="T10" s="14"/>
      <c r="U10" s="17"/>
      <c r="V10" s="14"/>
      <c r="W10" s="17"/>
      <c r="X10" s="17"/>
      <c r="Y10" s="4"/>
      <c r="Z10" s="12"/>
      <c r="AB10" s="1" t="s">
        <v>482</v>
      </c>
      <c r="AD10" s="238" t="s">
        <v>51</v>
      </c>
      <c r="AE10" s="239" t="s">
        <v>52</v>
      </c>
      <c r="AF10" s="240" t="s">
        <v>53</v>
      </c>
    </row>
    <row r="11" spans="1:32" s="1" customFormat="1" ht="15" customHeight="1">
      <c r="A11" s="11"/>
      <c r="B11" s="11"/>
      <c r="C11" s="19" t="s">
        <v>25</v>
      </c>
      <c r="D11" s="171" t="s">
        <v>55</v>
      </c>
      <c r="E11" s="371" t="s">
        <v>481</v>
      </c>
      <c r="F11" s="372"/>
      <c r="G11" s="372"/>
      <c r="H11" s="372"/>
      <c r="I11" s="372"/>
      <c r="J11" s="372"/>
      <c r="K11" s="21">
        <v>1.02</v>
      </c>
      <c r="L11" s="20"/>
      <c r="M11" s="3"/>
      <c r="N11" s="277"/>
      <c r="O11" s="17"/>
      <c r="P11" s="277"/>
      <c r="Q11" s="17"/>
      <c r="R11" s="277"/>
      <c r="S11" s="17"/>
      <c r="T11" s="277"/>
      <c r="U11" s="17"/>
      <c r="V11" s="277"/>
      <c r="W11" s="17"/>
      <c r="X11" s="18"/>
      <c r="Y11" s="4"/>
      <c r="Z11" s="12"/>
      <c r="AB11" s="22"/>
      <c r="AC11" s="22"/>
      <c r="AD11" s="241"/>
      <c r="AE11" s="242"/>
      <c r="AF11" s="243"/>
    </row>
    <row r="12" spans="1:32" ht="15" customHeight="1">
      <c r="C12" s="33">
        <f t="shared" ref="C12:C17" si="0">N12+P12+R12+T12+V12</f>
        <v>0</v>
      </c>
      <c r="D12" s="23" t="s">
        <v>330</v>
      </c>
      <c r="E12" s="350" t="s">
        <v>321</v>
      </c>
      <c r="F12" s="351"/>
      <c r="G12" s="351"/>
      <c r="H12" s="351"/>
      <c r="I12" s="351"/>
      <c r="J12" s="351"/>
      <c r="K12" s="24">
        <v>50.39</v>
      </c>
      <c r="L12" s="292">
        <f t="shared" ref="L12:L17" si="1">VLOOKUP(E12,Leave_Benefits,2,0)</f>
        <v>0.307</v>
      </c>
      <c r="M12" s="23"/>
      <c r="N12" s="278">
        <v>0</v>
      </c>
      <c r="O12" s="275">
        <f>K12*(N12)</f>
        <v>0</v>
      </c>
      <c r="P12" s="278">
        <v>0</v>
      </c>
      <c r="Q12" s="275">
        <f>K12*(P12)*$K$11</f>
        <v>0</v>
      </c>
      <c r="R12" s="278">
        <v>0</v>
      </c>
      <c r="S12" s="275">
        <f>K12*(R12)*$K$11*$K$11</f>
        <v>0</v>
      </c>
      <c r="T12" s="278">
        <v>0</v>
      </c>
      <c r="U12" s="275">
        <f>K12*(T12)*$K$11*$K$11*$K$11</f>
        <v>0</v>
      </c>
      <c r="V12" s="278">
        <v>0</v>
      </c>
      <c r="W12" s="275">
        <f>K12*(V12)*$K$11*$K$11*$K$11*$K$11</f>
        <v>0</v>
      </c>
      <c r="X12" s="276">
        <f t="shared" ref="X12:X17" si="2">O12+Q12+S12+U12+W12</f>
        <v>0</v>
      </c>
      <c r="Y12" s="26"/>
      <c r="Z12" s="12"/>
      <c r="AB12" s="22">
        <f>IF(E12="Temporary help", X12, 0)</f>
        <v>0</v>
      </c>
      <c r="AD12" s="246"/>
      <c r="AE12" s="247"/>
      <c r="AF12" s="248">
        <f t="shared" ref="AF12:AF17" si="3">AD12*AE12</f>
        <v>0</v>
      </c>
    </row>
    <row r="13" spans="1:32" ht="15" customHeight="1">
      <c r="C13" s="33">
        <f t="shared" si="0"/>
        <v>0</v>
      </c>
      <c r="D13" s="23" t="s">
        <v>331</v>
      </c>
      <c r="E13" s="350" t="s">
        <v>321</v>
      </c>
      <c r="F13" s="351"/>
      <c r="G13" s="351"/>
      <c r="H13" s="351"/>
      <c r="I13" s="351"/>
      <c r="J13" s="351"/>
      <c r="K13" s="24">
        <v>51.7</v>
      </c>
      <c r="L13" s="292">
        <f t="shared" si="1"/>
        <v>0.307</v>
      </c>
      <c r="M13" s="23"/>
      <c r="N13" s="278">
        <v>0</v>
      </c>
      <c r="O13" s="275">
        <f t="shared" ref="O13:O17" si="4">K13*(N13)</f>
        <v>0</v>
      </c>
      <c r="P13" s="278">
        <v>0</v>
      </c>
      <c r="Q13" s="275">
        <f t="shared" ref="Q13:Q16" si="5">K13*(P13)*$K$11</f>
        <v>0</v>
      </c>
      <c r="R13" s="278">
        <v>0</v>
      </c>
      <c r="S13" s="275">
        <f t="shared" ref="S13:S17" si="6">K13*(R13)*$K$11*$K$11</f>
        <v>0</v>
      </c>
      <c r="T13" s="278">
        <v>0</v>
      </c>
      <c r="U13" s="275">
        <f t="shared" ref="U13:U17" si="7">K13*(T13)*$K$11*$K$11*$K$11</f>
        <v>0</v>
      </c>
      <c r="V13" s="278">
        <v>0</v>
      </c>
      <c r="W13" s="275">
        <f t="shared" ref="W13:W17" si="8">K13*(V13)*$K$11*$K$11*$K$11*$K$11</f>
        <v>0</v>
      </c>
      <c r="X13" s="276">
        <f t="shared" si="2"/>
        <v>0</v>
      </c>
      <c r="Y13" s="26"/>
      <c r="Z13" s="12"/>
      <c r="AB13" s="22">
        <f t="shared" ref="AB13:AB17" si="9">IF(E13="Temporary help", X13, 0)</f>
        <v>0</v>
      </c>
      <c r="AD13" s="246"/>
      <c r="AE13" s="247"/>
      <c r="AF13" s="248">
        <f t="shared" si="3"/>
        <v>0</v>
      </c>
    </row>
    <row r="14" spans="1:32" ht="15" customHeight="1">
      <c r="C14" s="33">
        <f t="shared" si="0"/>
        <v>0</v>
      </c>
      <c r="D14" s="23" t="s">
        <v>332</v>
      </c>
      <c r="E14" s="350" t="s">
        <v>321</v>
      </c>
      <c r="F14" s="351"/>
      <c r="G14" s="351"/>
      <c r="H14" s="351"/>
      <c r="I14" s="351"/>
      <c r="J14" s="351"/>
      <c r="K14" s="24">
        <v>27.49</v>
      </c>
      <c r="L14" s="292">
        <f t="shared" si="1"/>
        <v>0.307</v>
      </c>
      <c r="M14" s="23"/>
      <c r="N14" s="278">
        <v>0</v>
      </c>
      <c r="O14" s="275">
        <f t="shared" si="4"/>
        <v>0</v>
      </c>
      <c r="P14" s="278">
        <v>0</v>
      </c>
      <c r="Q14" s="275">
        <f t="shared" si="5"/>
        <v>0</v>
      </c>
      <c r="R14" s="278">
        <v>0</v>
      </c>
      <c r="S14" s="275">
        <f t="shared" si="6"/>
        <v>0</v>
      </c>
      <c r="T14" s="278">
        <v>0</v>
      </c>
      <c r="U14" s="275">
        <f t="shared" si="7"/>
        <v>0</v>
      </c>
      <c r="V14" s="278">
        <v>0</v>
      </c>
      <c r="W14" s="275">
        <f t="shared" si="8"/>
        <v>0</v>
      </c>
      <c r="X14" s="276">
        <f t="shared" si="2"/>
        <v>0</v>
      </c>
      <c r="Y14" s="26"/>
      <c r="Z14" s="12"/>
      <c r="AB14" s="22">
        <f t="shared" si="9"/>
        <v>0</v>
      </c>
      <c r="AD14" s="246"/>
      <c r="AE14" s="247"/>
      <c r="AF14" s="248">
        <f t="shared" si="3"/>
        <v>0</v>
      </c>
    </row>
    <row r="15" spans="1:32" ht="15" customHeight="1">
      <c r="C15" s="33">
        <f t="shared" si="0"/>
        <v>0</v>
      </c>
      <c r="D15" s="23" t="s">
        <v>333</v>
      </c>
      <c r="E15" s="350" t="s">
        <v>321</v>
      </c>
      <c r="F15" s="351"/>
      <c r="G15" s="351"/>
      <c r="H15" s="351"/>
      <c r="I15" s="351"/>
      <c r="J15" s="351"/>
      <c r="K15" s="24">
        <v>22.64</v>
      </c>
      <c r="L15" s="292">
        <f t="shared" si="1"/>
        <v>0.307</v>
      </c>
      <c r="M15" s="23"/>
      <c r="N15" s="278">
        <v>0</v>
      </c>
      <c r="O15" s="275">
        <f t="shared" si="4"/>
        <v>0</v>
      </c>
      <c r="P15" s="278">
        <v>0</v>
      </c>
      <c r="Q15" s="275">
        <f t="shared" si="5"/>
        <v>0</v>
      </c>
      <c r="R15" s="278">
        <v>0</v>
      </c>
      <c r="S15" s="275">
        <f t="shared" si="6"/>
        <v>0</v>
      </c>
      <c r="T15" s="278">
        <v>0</v>
      </c>
      <c r="U15" s="275">
        <f t="shared" si="7"/>
        <v>0</v>
      </c>
      <c r="V15" s="278">
        <v>0</v>
      </c>
      <c r="W15" s="275">
        <f t="shared" si="8"/>
        <v>0</v>
      </c>
      <c r="X15" s="276">
        <f t="shared" si="2"/>
        <v>0</v>
      </c>
      <c r="Y15" s="26"/>
      <c r="Z15" s="12"/>
      <c r="AB15" s="22">
        <f t="shared" si="9"/>
        <v>0</v>
      </c>
      <c r="AD15" s="246"/>
      <c r="AE15" s="247"/>
      <c r="AF15" s="248">
        <f t="shared" si="3"/>
        <v>0</v>
      </c>
    </row>
    <row r="16" spans="1:32" ht="15" customHeight="1">
      <c r="C16" s="33">
        <f t="shared" si="0"/>
        <v>0</v>
      </c>
      <c r="D16" s="23" t="s">
        <v>334</v>
      </c>
      <c r="E16" s="350" t="s">
        <v>321</v>
      </c>
      <c r="F16" s="351"/>
      <c r="G16" s="351"/>
      <c r="H16" s="351"/>
      <c r="I16" s="351"/>
      <c r="J16" s="351"/>
      <c r="K16" s="24">
        <v>22.64</v>
      </c>
      <c r="L16" s="292">
        <f t="shared" si="1"/>
        <v>0.307</v>
      </c>
      <c r="M16" s="23"/>
      <c r="N16" s="278">
        <v>0</v>
      </c>
      <c r="O16" s="275">
        <f t="shared" si="4"/>
        <v>0</v>
      </c>
      <c r="P16" s="278">
        <v>0</v>
      </c>
      <c r="Q16" s="275">
        <f t="shared" si="5"/>
        <v>0</v>
      </c>
      <c r="R16" s="278">
        <v>0</v>
      </c>
      <c r="S16" s="275">
        <f t="shared" si="6"/>
        <v>0</v>
      </c>
      <c r="T16" s="278">
        <v>0</v>
      </c>
      <c r="U16" s="275">
        <f t="shared" si="7"/>
        <v>0</v>
      </c>
      <c r="V16" s="278">
        <v>0</v>
      </c>
      <c r="W16" s="275">
        <f t="shared" si="8"/>
        <v>0</v>
      </c>
      <c r="X16" s="276">
        <f t="shared" si="2"/>
        <v>0</v>
      </c>
      <c r="Y16" s="26"/>
      <c r="Z16" s="12"/>
      <c r="AB16" s="22">
        <f t="shared" si="9"/>
        <v>0</v>
      </c>
      <c r="AD16" s="246"/>
      <c r="AE16" s="247"/>
      <c r="AF16" s="248">
        <f t="shared" si="3"/>
        <v>0</v>
      </c>
    </row>
    <row r="17" spans="1:32" ht="16.5" customHeight="1">
      <c r="C17" s="33">
        <f t="shared" si="0"/>
        <v>0</v>
      </c>
      <c r="D17" s="23" t="s">
        <v>335</v>
      </c>
      <c r="E17" s="350" t="s">
        <v>321</v>
      </c>
      <c r="F17" s="351"/>
      <c r="G17" s="351"/>
      <c r="H17" s="351"/>
      <c r="I17" s="351"/>
      <c r="J17" s="351"/>
      <c r="K17" s="24">
        <v>34</v>
      </c>
      <c r="L17" s="292">
        <f t="shared" si="1"/>
        <v>0.307</v>
      </c>
      <c r="M17" s="23"/>
      <c r="N17" s="278">
        <v>0</v>
      </c>
      <c r="O17" s="275">
        <f t="shared" si="4"/>
        <v>0</v>
      </c>
      <c r="P17" s="278">
        <v>0</v>
      </c>
      <c r="Q17" s="275">
        <f>K17*(P17)*$K$11</f>
        <v>0</v>
      </c>
      <c r="R17" s="278">
        <v>0</v>
      </c>
      <c r="S17" s="275">
        <f t="shared" si="6"/>
        <v>0</v>
      </c>
      <c r="T17" s="278">
        <v>0</v>
      </c>
      <c r="U17" s="275">
        <f t="shared" si="7"/>
        <v>0</v>
      </c>
      <c r="V17" s="278">
        <v>0</v>
      </c>
      <c r="W17" s="275">
        <f t="shared" si="8"/>
        <v>0</v>
      </c>
      <c r="X17" s="276">
        <f t="shared" si="2"/>
        <v>0</v>
      </c>
      <c r="Y17" s="26"/>
      <c r="Z17" s="12"/>
      <c r="AB17" s="22">
        <f t="shared" si="9"/>
        <v>0</v>
      </c>
      <c r="AD17" s="246"/>
      <c r="AE17" s="247"/>
      <c r="AF17" s="248">
        <f t="shared" si="3"/>
        <v>0</v>
      </c>
    </row>
    <row r="18" spans="1:32" ht="7.5" customHeight="1">
      <c r="C18" s="33"/>
      <c r="D18" s="23"/>
      <c r="E18" s="351"/>
      <c r="F18" s="351"/>
      <c r="G18" s="351"/>
      <c r="H18" s="351"/>
      <c r="I18" s="351"/>
      <c r="J18" s="351"/>
      <c r="K18" s="24"/>
      <c r="L18" s="178"/>
      <c r="M18" s="23"/>
      <c r="N18" s="278"/>
      <c r="O18" s="275"/>
      <c r="P18" s="278"/>
      <c r="Q18" s="275"/>
      <c r="R18" s="278"/>
      <c r="S18" s="275"/>
      <c r="T18" s="278"/>
      <c r="U18" s="275"/>
      <c r="V18" s="278"/>
      <c r="W18" s="275"/>
      <c r="X18" s="276"/>
      <c r="Y18" s="26"/>
      <c r="Z18" s="12"/>
      <c r="AD18" s="244"/>
      <c r="AE18" s="84"/>
      <c r="AF18" s="243"/>
    </row>
    <row r="19" spans="1:32" s="1" customFormat="1" ht="15" customHeight="1">
      <c r="A19" s="11"/>
      <c r="B19" s="11"/>
      <c r="C19" s="47"/>
      <c r="D19" s="190"/>
      <c r="E19" s="383"/>
      <c r="F19" s="383"/>
      <c r="G19" s="383"/>
      <c r="H19" s="383"/>
      <c r="I19" s="383"/>
      <c r="J19" s="380" t="s">
        <v>72</v>
      </c>
      <c r="K19" s="381"/>
      <c r="L19" s="381"/>
      <c r="M19" s="382"/>
      <c r="N19" s="235"/>
      <c r="O19" s="234">
        <f>SUM(ROUNDUP(SUM(O12:O17),0))</f>
        <v>0</v>
      </c>
      <c r="P19" s="235"/>
      <c r="Q19" s="234">
        <f>SUM(ROUNDUP(SUM(Q12:Q17),0))</f>
        <v>0</v>
      </c>
      <c r="R19" s="235"/>
      <c r="S19" s="234">
        <f>SUM(ROUNDUP(SUM(S12:S17),0))</f>
        <v>0</v>
      </c>
      <c r="T19" s="235"/>
      <c r="U19" s="234">
        <f>SUM(ROUNDUP(SUM(U12:U17),0))</f>
        <v>0</v>
      </c>
      <c r="V19" s="235"/>
      <c r="W19" s="234">
        <f>SUM(ROUNDUP(SUM(W12:W17),0))</f>
        <v>0</v>
      </c>
      <c r="X19" s="236">
        <f>SUM(ROUNDUP(SUM(X12:X17),0))</f>
        <v>0</v>
      </c>
      <c r="Y19" s="4"/>
      <c r="Z19" s="176">
        <f>SUM(O19+Q19+S19+U19+W19)</f>
        <v>0</v>
      </c>
      <c r="AB19" s="1">
        <f>SUM(AB12:AB17)</f>
        <v>0</v>
      </c>
      <c r="AC19" s="1" t="s">
        <v>483</v>
      </c>
      <c r="AD19" s="241"/>
      <c r="AE19" s="245"/>
      <c r="AF19" s="243"/>
    </row>
    <row r="20" spans="1:32" s="1" customFormat="1" ht="6.75" customHeight="1">
      <c r="A20" s="11"/>
      <c r="B20" s="11"/>
      <c r="C20" s="47"/>
      <c r="D20" s="190"/>
      <c r="E20" s="383"/>
      <c r="F20" s="357"/>
      <c r="G20" s="357"/>
      <c r="H20" s="357"/>
      <c r="I20" s="357"/>
      <c r="J20" s="357"/>
      <c r="K20" s="357"/>
      <c r="L20" s="357"/>
      <c r="M20" s="357"/>
      <c r="N20" s="123"/>
      <c r="O20" s="48"/>
      <c r="P20" s="123"/>
      <c r="Q20" s="48"/>
      <c r="R20" s="123"/>
      <c r="S20" s="48"/>
      <c r="T20" s="123"/>
      <c r="U20" s="48"/>
      <c r="V20" s="123"/>
      <c r="W20" s="48"/>
      <c r="X20" s="43"/>
      <c r="Y20" s="4"/>
      <c r="Z20" s="114"/>
      <c r="AD20" s="241"/>
      <c r="AE20" s="245"/>
      <c r="AF20" s="243"/>
    </row>
    <row r="21" spans="1:32" s="1" customFormat="1" ht="15" customHeight="1">
      <c r="A21" s="11"/>
      <c r="B21" s="11"/>
      <c r="C21" s="13" t="s">
        <v>127</v>
      </c>
      <c r="D21" s="191"/>
      <c r="E21" s="375"/>
      <c r="F21" s="357"/>
      <c r="G21" s="357"/>
      <c r="H21" s="357"/>
      <c r="I21" s="357"/>
      <c r="J21" s="357"/>
      <c r="K21" s="357"/>
      <c r="L21" s="357"/>
      <c r="M21" s="357"/>
      <c r="N21" s="123"/>
      <c r="O21" s="49"/>
      <c r="P21" s="123"/>
      <c r="Q21" s="28"/>
      <c r="R21" s="123"/>
      <c r="S21" s="28"/>
      <c r="T21" s="123"/>
      <c r="U21" s="28"/>
      <c r="V21" s="123"/>
      <c r="W21" s="28"/>
      <c r="X21" s="29"/>
      <c r="Y21" s="4"/>
      <c r="Z21" s="12"/>
      <c r="AD21" s="241"/>
      <c r="AE21" s="245"/>
      <c r="AF21" s="243"/>
    </row>
    <row r="22" spans="1:32" s="1" customFormat="1" ht="15" customHeight="1">
      <c r="A22" s="11"/>
      <c r="B22" s="11"/>
      <c r="C22" s="30" t="s">
        <v>25</v>
      </c>
      <c r="D22" s="23"/>
      <c r="E22" s="371" t="s">
        <v>481</v>
      </c>
      <c r="F22" s="372"/>
      <c r="G22" s="372"/>
      <c r="H22" s="372"/>
      <c r="I22" s="372"/>
      <c r="J22" s="372"/>
      <c r="K22" s="21">
        <v>1.02</v>
      </c>
      <c r="L22" s="314"/>
      <c r="M22" s="3"/>
      <c r="N22" s="123"/>
      <c r="O22" s="49"/>
      <c r="P22" s="123"/>
      <c r="Q22" s="28"/>
      <c r="R22" s="123"/>
      <c r="S22" s="28"/>
      <c r="T22" s="123"/>
      <c r="U22" s="28"/>
      <c r="V22" s="123"/>
      <c r="W22" s="28"/>
      <c r="X22" s="29"/>
      <c r="Y22" s="4"/>
      <c r="Z22" s="12"/>
      <c r="AD22" s="241"/>
      <c r="AE22" s="245"/>
      <c r="AF22" s="243"/>
    </row>
    <row r="23" spans="1:32" s="1" customFormat="1" ht="15" customHeight="1">
      <c r="A23" s="11"/>
      <c r="B23" s="11"/>
      <c r="C23" s="33">
        <f t="shared" ref="C23:C30" si="10">N23+P23+R23+T23+V23</f>
        <v>510</v>
      </c>
      <c r="D23" s="23" t="s">
        <v>540</v>
      </c>
      <c r="E23" s="350" t="s">
        <v>323</v>
      </c>
      <c r="F23" s="351"/>
      <c r="G23" s="351"/>
      <c r="H23" s="351"/>
      <c r="I23" s="351"/>
      <c r="J23" s="351"/>
      <c r="K23" s="24">
        <v>21</v>
      </c>
      <c r="L23" s="313">
        <f>'Benefits and F&amp;A - DO NOT DELET'!B7</f>
        <v>7.9000000000000001E-2</v>
      </c>
      <c r="M23" s="3"/>
      <c r="N23" s="278">
        <f>(2040/12)*3</f>
        <v>510</v>
      </c>
      <c r="O23" s="275">
        <f t="shared" ref="O23:O30" si="11">K23*(N23)</f>
        <v>10710</v>
      </c>
      <c r="P23" s="278">
        <v>0</v>
      </c>
      <c r="Q23" s="275">
        <f>K23*(P23)*$K$22</f>
        <v>0</v>
      </c>
      <c r="R23" s="278">
        <v>0</v>
      </c>
      <c r="S23" s="275">
        <f>K23*(R23)*$K$22*$K$22</f>
        <v>0</v>
      </c>
      <c r="T23" s="278">
        <v>0</v>
      </c>
      <c r="U23" s="275">
        <f>K23*(T23)*$K$22*$K$22*$K$22</f>
        <v>0</v>
      </c>
      <c r="V23" s="278">
        <v>0</v>
      </c>
      <c r="W23" s="275">
        <f>K23*(V23)*$K$22*$K$22*$K$22*$K$22</f>
        <v>0</v>
      </c>
      <c r="X23" s="276">
        <f t="shared" ref="X23:X30" si="12">O23+Q23+S23+U23+W23</f>
        <v>10710</v>
      </c>
      <c r="Y23" s="4"/>
      <c r="Z23" s="12"/>
      <c r="AB23" s="22">
        <f t="shared" ref="AB23:AB30" si="13">IF(E23="Temporary help", X23, 0)</f>
        <v>10710</v>
      </c>
      <c r="AD23" s="249"/>
      <c r="AE23" s="250"/>
      <c r="AF23" s="248">
        <f t="shared" ref="AF23:AF30" si="14">AD23*AE23</f>
        <v>0</v>
      </c>
    </row>
    <row r="24" spans="1:32" s="1" customFormat="1" ht="15" customHeight="1">
      <c r="A24" s="11"/>
      <c r="B24" s="11"/>
      <c r="C24" s="33">
        <f t="shared" si="10"/>
        <v>0</v>
      </c>
      <c r="D24" s="23"/>
      <c r="E24" s="350" t="s">
        <v>459</v>
      </c>
      <c r="F24" s="351"/>
      <c r="G24" s="351"/>
      <c r="H24" s="351"/>
      <c r="I24" s="351"/>
      <c r="J24" s="351"/>
      <c r="K24" s="24">
        <v>30</v>
      </c>
      <c r="L24" s="313">
        <f>VLOOKUP(E24,Leave_Benefits,2,0)</f>
        <v>0.41799999999999998</v>
      </c>
      <c r="M24" s="3"/>
      <c r="N24" s="278">
        <v>0</v>
      </c>
      <c r="O24" s="275">
        <f t="shared" si="11"/>
        <v>0</v>
      </c>
      <c r="P24" s="278">
        <v>0</v>
      </c>
      <c r="Q24" s="275">
        <f t="shared" ref="Q24:Q30" si="15">K24*(P24)*$K$22</f>
        <v>0</v>
      </c>
      <c r="R24" s="278">
        <v>0</v>
      </c>
      <c r="S24" s="275">
        <f t="shared" ref="S24:S30" si="16">K24*(R24)*$K$22*$K$22</f>
        <v>0</v>
      </c>
      <c r="T24" s="278">
        <v>0</v>
      </c>
      <c r="U24" s="275">
        <f t="shared" ref="U24:U30" si="17">K24*(T24)*$K$22*$K$22*$K$22</f>
        <v>0</v>
      </c>
      <c r="V24" s="278">
        <v>0</v>
      </c>
      <c r="W24" s="275">
        <f t="shared" ref="W24:W30" si="18">K24*(V24)*$K$22*$K$22*$K$22*$K$22</f>
        <v>0</v>
      </c>
      <c r="X24" s="276">
        <f t="shared" si="12"/>
        <v>0</v>
      </c>
      <c r="Y24" s="4"/>
      <c r="Z24" s="12"/>
      <c r="AB24" s="22">
        <f t="shared" si="13"/>
        <v>0</v>
      </c>
      <c r="AD24" s="249"/>
      <c r="AE24" s="250"/>
      <c r="AF24" s="248">
        <f t="shared" si="14"/>
        <v>0</v>
      </c>
    </row>
    <row r="25" spans="1:32" s="1" customFormat="1" ht="15" customHeight="1">
      <c r="A25" s="11"/>
      <c r="B25" s="11"/>
      <c r="C25" s="33">
        <f t="shared" si="10"/>
        <v>0</v>
      </c>
      <c r="D25" s="289"/>
      <c r="E25" s="350" t="s">
        <v>459</v>
      </c>
      <c r="F25" s="351"/>
      <c r="G25" s="351"/>
      <c r="H25" s="351"/>
      <c r="I25" s="351"/>
      <c r="J25" s="351"/>
      <c r="K25" s="24">
        <v>25</v>
      </c>
      <c r="L25" s="313">
        <f t="shared" ref="L25:L30" si="19">VLOOKUP(E25,Leave_Benefits,2,0)</f>
        <v>0.41799999999999998</v>
      </c>
      <c r="M25" s="3"/>
      <c r="N25" s="278">
        <v>0</v>
      </c>
      <c r="O25" s="275">
        <f t="shared" si="11"/>
        <v>0</v>
      </c>
      <c r="P25" s="278">
        <v>0</v>
      </c>
      <c r="Q25" s="275">
        <f t="shared" si="15"/>
        <v>0</v>
      </c>
      <c r="R25" s="278">
        <v>0</v>
      </c>
      <c r="S25" s="275">
        <f t="shared" si="16"/>
        <v>0</v>
      </c>
      <c r="T25" s="278">
        <v>0</v>
      </c>
      <c r="U25" s="275">
        <f t="shared" si="17"/>
        <v>0</v>
      </c>
      <c r="V25" s="278">
        <v>0</v>
      </c>
      <c r="W25" s="275">
        <f t="shared" si="18"/>
        <v>0</v>
      </c>
      <c r="X25" s="276">
        <f t="shared" si="12"/>
        <v>0</v>
      </c>
      <c r="Y25" s="4"/>
      <c r="Z25" s="12"/>
      <c r="AB25" s="22">
        <f t="shared" si="13"/>
        <v>0</v>
      </c>
      <c r="AD25" s="249"/>
      <c r="AE25" s="250"/>
      <c r="AF25" s="248">
        <f t="shared" si="14"/>
        <v>0</v>
      </c>
    </row>
    <row r="26" spans="1:32" s="1" customFormat="1" ht="15" customHeight="1">
      <c r="A26" s="11"/>
      <c r="B26" s="11"/>
      <c r="C26" s="33">
        <f t="shared" si="10"/>
        <v>0</v>
      </c>
      <c r="D26" s="23" t="s">
        <v>462</v>
      </c>
      <c r="E26" s="350" t="s">
        <v>321</v>
      </c>
      <c r="F26" s="351"/>
      <c r="G26" s="351"/>
      <c r="H26" s="351"/>
      <c r="I26" s="351"/>
      <c r="J26" s="351"/>
      <c r="K26" s="24">
        <v>20</v>
      </c>
      <c r="L26" s="302">
        <f t="shared" si="19"/>
        <v>0.307</v>
      </c>
      <c r="M26" s="3"/>
      <c r="N26" s="278">
        <v>0</v>
      </c>
      <c r="O26" s="275">
        <f t="shared" si="11"/>
        <v>0</v>
      </c>
      <c r="P26" s="278">
        <v>0</v>
      </c>
      <c r="Q26" s="275">
        <f t="shared" si="15"/>
        <v>0</v>
      </c>
      <c r="R26" s="278">
        <v>0</v>
      </c>
      <c r="S26" s="275">
        <f t="shared" si="16"/>
        <v>0</v>
      </c>
      <c r="T26" s="278">
        <v>0</v>
      </c>
      <c r="U26" s="275">
        <f t="shared" si="17"/>
        <v>0</v>
      </c>
      <c r="V26" s="278">
        <v>0</v>
      </c>
      <c r="W26" s="275">
        <f t="shared" si="18"/>
        <v>0</v>
      </c>
      <c r="X26" s="276">
        <f t="shared" si="12"/>
        <v>0</v>
      </c>
      <c r="Y26" s="4"/>
      <c r="Z26" s="12"/>
      <c r="AB26" s="22">
        <f t="shared" si="13"/>
        <v>0</v>
      </c>
      <c r="AD26" s="249"/>
      <c r="AE26" s="250"/>
      <c r="AF26" s="248">
        <f t="shared" si="14"/>
        <v>0</v>
      </c>
    </row>
    <row r="27" spans="1:32" ht="15" customHeight="1">
      <c r="C27" s="33">
        <f t="shared" si="10"/>
        <v>0</v>
      </c>
      <c r="D27" s="23" t="s">
        <v>336</v>
      </c>
      <c r="E27" s="350" t="s">
        <v>321</v>
      </c>
      <c r="F27" s="351"/>
      <c r="G27" s="351"/>
      <c r="H27" s="351"/>
      <c r="I27" s="351"/>
      <c r="J27" s="351"/>
      <c r="K27" s="24">
        <v>0</v>
      </c>
      <c r="L27" s="302">
        <f t="shared" si="19"/>
        <v>0.307</v>
      </c>
      <c r="M27" s="23"/>
      <c r="N27" s="278">
        <v>0</v>
      </c>
      <c r="O27" s="275">
        <f t="shared" si="11"/>
        <v>0</v>
      </c>
      <c r="P27" s="278">
        <v>0</v>
      </c>
      <c r="Q27" s="275">
        <f t="shared" si="15"/>
        <v>0</v>
      </c>
      <c r="R27" s="278">
        <v>0</v>
      </c>
      <c r="S27" s="275">
        <f>K27*(R27)*$K$22*$K$22</f>
        <v>0</v>
      </c>
      <c r="T27" s="278">
        <v>0</v>
      </c>
      <c r="U27" s="275">
        <f t="shared" si="17"/>
        <v>0</v>
      </c>
      <c r="V27" s="278">
        <v>0</v>
      </c>
      <c r="W27" s="275">
        <f t="shared" si="18"/>
        <v>0</v>
      </c>
      <c r="X27" s="276">
        <f t="shared" si="12"/>
        <v>0</v>
      </c>
      <c r="Y27" s="26"/>
      <c r="Z27" s="12"/>
      <c r="AB27" s="22">
        <f t="shared" si="13"/>
        <v>0</v>
      </c>
      <c r="AD27" s="246"/>
      <c r="AE27" s="247"/>
      <c r="AF27" s="248">
        <f t="shared" si="14"/>
        <v>0</v>
      </c>
    </row>
    <row r="28" spans="1:32" ht="15" customHeight="1">
      <c r="C28" s="33">
        <f t="shared" si="10"/>
        <v>0</v>
      </c>
      <c r="D28" s="23" t="s">
        <v>337</v>
      </c>
      <c r="E28" s="350" t="s">
        <v>321</v>
      </c>
      <c r="F28" s="351"/>
      <c r="G28" s="351"/>
      <c r="H28" s="351"/>
      <c r="I28" s="351"/>
      <c r="J28" s="351"/>
      <c r="K28" s="24">
        <v>0</v>
      </c>
      <c r="L28" s="302">
        <f t="shared" si="19"/>
        <v>0.307</v>
      </c>
      <c r="M28" s="23"/>
      <c r="N28" s="278">
        <v>0</v>
      </c>
      <c r="O28" s="275">
        <f t="shared" si="11"/>
        <v>0</v>
      </c>
      <c r="P28" s="278">
        <v>0</v>
      </c>
      <c r="Q28" s="275">
        <f t="shared" si="15"/>
        <v>0</v>
      </c>
      <c r="R28" s="278">
        <v>0</v>
      </c>
      <c r="S28" s="275">
        <f t="shared" si="16"/>
        <v>0</v>
      </c>
      <c r="T28" s="278">
        <v>0</v>
      </c>
      <c r="U28" s="275">
        <f t="shared" si="17"/>
        <v>0</v>
      </c>
      <c r="V28" s="278">
        <v>0</v>
      </c>
      <c r="W28" s="275">
        <f t="shared" si="18"/>
        <v>0</v>
      </c>
      <c r="X28" s="276">
        <f t="shared" si="12"/>
        <v>0</v>
      </c>
      <c r="Y28" s="26"/>
      <c r="Z28" s="12"/>
      <c r="AB28" s="22">
        <f t="shared" si="13"/>
        <v>0</v>
      </c>
      <c r="AD28" s="246"/>
      <c r="AE28" s="247"/>
      <c r="AF28" s="248">
        <f t="shared" si="14"/>
        <v>0</v>
      </c>
    </row>
    <row r="29" spans="1:32" ht="15" customHeight="1">
      <c r="C29" s="33">
        <f t="shared" si="10"/>
        <v>0</v>
      </c>
      <c r="D29" s="23" t="s">
        <v>338</v>
      </c>
      <c r="E29" s="350" t="s">
        <v>321</v>
      </c>
      <c r="F29" s="351"/>
      <c r="G29" s="351"/>
      <c r="H29" s="351"/>
      <c r="I29" s="351"/>
      <c r="J29" s="351"/>
      <c r="K29" s="24">
        <v>0</v>
      </c>
      <c r="L29" s="302">
        <f t="shared" si="19"/>
        <v>0.307</v>
      </c>
      <c r="M29" s="23"/>
      <c r="N29" s="278">
        <v>0</v>
      </c>
      <c r="O29" s="275">
        <f t="shared" si="11"/>
        <v>0</v>
      </c>
      <c r="P29" s="278">
        <v>0</v>
      </c>
      <c r="Q29" s="275">
        <f t="shared" si="15"/>
        <v>0</v>
      </c>
      <c r="R29" s="278">
        <v>0</v>
      </c>
      <c r="S29" s="275">
        <f t="shared" si="16"/>
        <v>0</v>
      </c>
      <c r="T29" s="278">
        <v>0</v>
      </c>
      <c r="U29" s="275">
        <f t="shared" si="17"/>
        <v>0</v>
      </c>
      <c r="V29" s="278">
        <v>0</v>
      </c>
      <c r="W29" s="275">
        <f t="shared" si="18"/>
        <v>0</v>
      </c>
      <c r="X29" s="276">
        <f t="shared" si="12"/>
        <v>0</v>
      </c>
      <c r="Y29" s="26"/>
      <c r="Z29" s="12"/>
      <c r="AB29" s="22">
        <f t="shared" si="13"/>
        <v>0</v>
      </c>
      <c r="AD29" s="246"/>
      <c r="AE29" s="247"/>
      <c r="AF29" s="248">
        <f t="shared" si="14"/>
        <v>0</v>
      </c>
    </row>
    <row r="30" spans="1:32" ht="15" customHeight="1">
      <c r="C30" s="33">
        <f t="shared" si="10"/>
        <v>0</v>
      </c>
      <c r="D30" s="32" t="s">
        <v>339</v>
      </c>
      <c r="E30" s="350" t="s">
        <v>321</v>
      </c>
      <c r="F30" s="351"/>
      <c r="G30" s="351"/>
      <c r="H30" s="351"/>
      <c r="I30" s="351"/>
      <c r="J30" s="351"/>
      <c r="K30" s="24">
        <v>0</v>
      </c>
      <c r="L30" s="302">
        <f t="shared" si="19"/>
        <v>0.307</v>
      </c>
      <c r="M30" s="23"/>
      <c r="N30" s="278">
        <v>0</v>
      </c>
      <c r="O30" s="275">
        <f t="shared" si="11"/>
        <v>0</v>
      </c>
      <c r="P30" s="278">
        <v>0</v>
      </c>
      <c r="Q30" s="275">
        <f t="shared" si="15"/>
        <v>0</v>
      </c>
      <c r="R30" s="278">
        <v>0</v>
      </c>
      <c r="S30" s="275">
        <f t="shared" si="16"/>
        <v>0</v>
      </c>
      <c r="T30" s="278">
        <v>0</v>
      </c>
      <c r="U30" s="275">
        <f t="shared" si="17"/>
        <v>0</v>
      </c>
      <c r="V30" s="278">
        <v>0</v>
      </c>
      <c r="W30" s="275">
        <f t="shared" si="18"/>
        <v>0</v>
      </c>
      <c r="X30" s="276">
        <f t="shared" si="12"/>
        <v>0</v>
      </c>
      <c r="Y30" s="26"/>
      <c r="Z30" s="12"/>
      <c r="AB30" s="22">
        <f t="shared" si="13"/>
        <v>0</v>
      </c>
      <c r="AD30" s="246"/>
      <c r="AE30" s="247"/>
      <c r="AF30" s="248">
        <f t="shared" si="14"/>
        <v>0</v>
      </c>
    </row>
    <row r="31" spans="1:32" ht="17.149999999999999" customHeight="1">
      <c r="C31" s="62"/>
      <c r="D31" s="23"/>
      <c r="E31" s="401"/>
      <c r="F31" s="401"/>
      <c r="G31" s="401"/>
      <c r="H31" s="401"/>
      <c r="I31" s="401"/>
      <c r="J31" s="349"/>
      <c r="K31" s="63"/>
      <c r="L31" s="63"/>
      <c r="M31" s="23"/>
      <c r="N31" s="40"/>
      <c r="O31" s="83"/>
      <c r="P31" s="37"/>
      <c r="Q31" s="83"/>
      <c r="R31" s="37"/>
      <c r="S31" s="83"/>
      <c r="T31" s="37"/>
      <c r="U31" s="83"/>
      <c r="V31" s="37"/>
      <c r="W31" s="83"/>
      <c r="X31" s="84"/>
      <c r="Z31" s="62"/>
      <c r="AA31" s="62"/>
      <c r="AD31" s="244"/>
      <c r="AE31" s="84"/>
      <c r="AF31" s="243"/>
    </row>
    <row r="32" spans="1:32" ht="15" customHeight="1">
      <c r="A32" s="11"/>
      <c r="C32" s="172" t="s">
        <v>128</v>
      </c>
      <c r="D32" s="23"/>
      <c r="E32" s="376"/>
      <c r="F32" s="376"/>
      <c r="G32" s="376"/>
      <c r="H32" s="376"/>
      <c r="I32" s="376"/>
      <c r="J32" s="349"/>
      <c r="K32" s="63"/>
      <c r="L32" s="63"/>
      <c r="M32" s="23"/>
      <c r="N32" s="41"/>
      <c r="O32" s="149"/>
      <c r="P32" s="41"/>
      <c r="Q32" s="149"/>
      <c r="R32" s="41"/>
      <c r="S32" s="149"/>
      <c r="T32" s="41"/>
      <c r="U32" s="149"/>
      <c r="V32" s="41"/>
      <c r="W32" s="149"/>
      <c r="X32" s="43"/>
      <c r="Y32" s="26"/>
      <c r="Z32" s="12"/>
      <c r="AB32" s="1">
        <f>SUM(AB23:AB30)</f>
        <v>10710</v>
      </c>
      <c r="AC32" s="1" t="s">
        <v>483</v>
      </c>
      <c r="AD32" s="244"/>
      <c r="AE32" s="84"/>
      <c r="AF32" s="243"/>
    </row>
    <row r="33" spans="1:32" ht="15" customHeight="1">
      <c r="C33" s="34" t="s">
        <v>22</v>
      </c>
      <c r="D33" s="23"/>
      <c r="E33" s="371" t="s">
        <v>481</v>
      </c>
      <c r="F33" s="372"/>
      <c r="G33" s="372"/>
      <c r="H33" s="372"/>
      <c r="I33" s="372"/>
      <c r="J33" s="372"/>
      <c r="K33" s="21">
        <v>1.02</v>
      </c>
      <c r="L33" s="314"/>
      <c r="M33" s="23"/>
      <c r="N33" s="41"/>
      <c r="O33" s="149"/>
      <c r="P33" s="41"/>
      <c r="Q33" s="149"/>
      <c r="R33" s="41"/>
      <c r="S33" s="149"/>
      <c r="T33" s="41"/>
      <c r="U33" s="149"/>
      <c r="V33" s="41"/>
      <c r="W33" s="149"/>
      <c r="X33" s="43"/>
      <c r="Y33" s="26"/>
      <c r="Z33" s="12"/>
      <c r="AD33" s="244"/>
      <c r="AE33" s="84"/>
      <c r="AF33" s="243"/>
    </row>
    <row r="34" spans="1:32" ht="15" customHeight="1">
      <c r="C34" s="34">
        <v>1</v>
      </c>
      <c r="D34" s="32" t="s">
        <v>508</v>
      </c>
      <c r="E34" s="350" t="s">
        <v>323</v>
      </c>
      <c r="F34" s="351"/>
      <c r="G34" s="351"/>
      <c r="H34" s="351"/>
      <c r="I34" s="351"/>
      <c r="J34" s="351"/>
      <c r="K34" s="35">
        <v>16</v>
      </c>
      <c r="L34" s="303">
        <f>VLOOKUP(E34,Leave_Benefits,2,0)</f>
        <v>7.9000000000000001E-2</v>
      </c>
      <c r="M34" s="23"/>
      <c r="N34" s="278"/>
      <c r="O34" s="275">
        <v>5355</v>
      </c>
      <c r="P34" s="278">
        <v>0</v>
      </c>
      <c r="Q34" s="275">
        <f>K34*(P34)*$K$33</f>
        <v>0</v>
      </c>
      <c r="R34" s="278">
        <v>0</v>
      </c>
      <c r="S34" s="275">
        <f>K34*(R34)*$K$33*$K$33</f>
        <v>0</v>
      </c>
      <c r="T34" s="278">
        <v>0</v>
      </c>
      <c r="U34" s="275">
        <f>K34*(T34)*$K$33*$K$33*$K$33</f>
        <v>0</v>
      </c>
      <c r="V34" s="278">
        <v>0</v>
      </c>
      <c r="W34" s="275">
        <f>K34*(V34)*$K$33*$K$33*$K$33*$K$33</f>
        <v>0</v>
      </c>
      <c r="X34" s="276">
        <f t="shared" ref="X34:X39" si="20">O34+Q34+S34+U34+W34</f>
        <v>5355</v>
      </c>
      <c r="Y34" s="26"/>
      <c r="Z34" s="12"/>
      <c r="AB34" s="22">
        <f t="shared" ref="AB34:AB39" si="21">IF(E34="Temporary help", X34, 0)</f>
        <v>5355</v>
      </c>
      <c r="AD34" s="246"/>
      <c r="AE34" s="247"/>
      <c r="AF34" s="248">
        <f t="shared" ref="AF34:AF39" si="22">AD34*AE34</f>
        <v>0</v>
      </c>
    </row>
    <row r="35" spans="1:32" ht="15" customHeight="1">
      <c r="C35" s="34">
        <v>1</v>
      </c>
      <c r="D35" s="32"/>
      <c r="E35" s="350" t="s">
        <v>459</v>
      </c>
      <c r="F35" s="351"/>
      <c r="G35" s="351"/>
      <c r="H35" s="351"/>
      <c r="I35" s="351"/>
      <c r="J35" s="351"/>
      <c r="K35" s="35">
        <v>15</v>
      </c>
      <c r="L35" s="303">
        <f t="shared" ref="L35:L39" si="23">VLOOKUP(E35,Leave_Benefits,2,0)</f>
        <v>0.41799999999999998</v>
      </c>
      <c r="M35" s="23"/>
      <c r="N35" s="278"/>
      <c r="O35" s="275">
        <f t="shared" ref="O34:O39" si="24">K35*(N35)</f>
        <v>0</v>
      </c>
      <c r="P35" s="278">
        <v>0</v>
      </c>
      <c r="Q35" s="275">
        <f t="shared" ref="Q35:Q39" si="25">K35*(P35)*$K$33</f>
        <v>0</v>
      </c>
      <c r="R35" s="278">
        <v>0</v>
      </c>
      <c r="S35" s="275">
        <f t="shared" ref="S35:S39" si="26">K35*(R35)*$K$33*$K$33</f>
        <v>0</v>
      </c>
      <c r="T35" s="278">
        <v>0</v>
      </c>
      <c r="U35" s="275">
        <f t="shared" ref="U35:U39" si="27">K35*(T35)*$K$33*$K$33*$K$33</f>
        <v>0</v>
      </c>
      <c r="V35" s="278">
        <v>0</v>
      </c>
      <c r="W35" s="275">
        <f t="shared" ref="W35:W39" si="28">K35*(V35)*$K$33*$K$33*$K$33*$K$33</f>
        <v>0</v>
      </c>
      <c r="X35" s="276">
        <f t="shared" si="20"/>
        <v>0</v>
      </c>
      <c r="Y35" s="26"/>
      <c r="Z35" s="12"/>
      <c r="AB35" s="22">
        <f t="shared" si="21"/>
        <v>0</v>
      </c>
      <c r="AD35" s="246"/>
      <c r="AE35" s="247"/>
      <c r="AF35" s="248">
        <f t="shared" si="22"/>
        <v>0</v>
      </c>
    </row>
    <row r="36" spans="1:32" ht="15" customHeight="1">
      <c r="C36" s="34">
        <v>1</v>
      </c>
      <c r="D36" s="32" t="s">
        <v>463</v>
      </c>
      <c r="E36" s="350" t="s">
        <v>322</v>
      </c>
      <c r="F36" s="351"/>
      <c r="G36" s="351"/>
      <c r="H36" s="351"/>
      <c r="I36" s="351"/>
      <c r="J36" s="351"/>
      <c r="K36" s="35">
        <v>8.5</v>
      </c>
      <c r="L36" s="303">
        <f t="shared" si="23"/>
        <v>2.1000000000000001E-2</v>
      </c>
      <c r="M36" s="23"/>
      <c r="N36" s="278">
        <v>0</v>
      </c>
      <c r="O36" s="275">
        <f t="shared" si="24"/>
        <v>0</v>
      </c>
      <c r="P36" s="278">
        <v>0</v>
      </c>
      <c r="Q36" s="275">
        <f>K36*(P36)*$K$33</f>
        <v>0</v>
      </c>
      <c r="R36" s="278">
        <v>0</v>
      </c>
      <c r="S36" s="275">
        <f t="shared" si="26"/>
        <v>0</v>
      </c>
      <c r="T36" s="278">
        <v>0</v>
      </c>
      <c r="U36" s="275">
        <f t="shared" si="27"/>
        <v>0</v>
      </c>
      <c r="V36" s="278">
        <v>0</v>
      </c>
      <c r="W36" s="275">
        <f t="shared" si="28"/>
        <v>0</v>
      </c>
      <c r="X36" s="276">
        <f t="shared" si="20"/>
        <v>0</v>
      </c>
      <c r="Y36" s="26"/>
      <c r="Z36" s="12"/>
      <c r="AB36" s="22">
        <f t="shared" si="21"/>
        <v>0</v>
      </c>
      <c r="AD36" s="246"/>
      <c r="AE36" s="247"/>
      <c r="AF36" s="248">
        <f t="shared" si="22"/>
        <v>0</v>
      </c>
    </row>
    <row r="37" spans="1:32" ht="15" customHeight="1">
      <c r="C37" s="34">
        <v>1</v>
      </c>
      <c r="D37" s="32" t="s">
        <v>463</v>
      </c>
      <c r="E37" s="350" t="s">
        <v>322</v>
      </c>
      <c r="F37" s="351"/>
      <c r="G37" s="351"/>
      <c r="H37" s="351"/>
      <c r="I37" s="351"/>
      <c r="J37" s="351"/>
      <c r="K37" s="35">
        <v>8.5</v>
      </c>
      <c r="L37" s="303">
        <f t="shared" si="23"/>
        <v>2.1000000000000001E-2</v>
      </c>
      <c r="M37" s="23"/>
      <c r="N37" s="278">
        <v>0</v>
      </c>
      <c r="O37" s="275">
        <f t="shared" si="24"/>
        <v>0</v>
      </c>
      <c r="P37" s="278">
        <v>0</v>
      </c>
      <c r="Q37" s="275">
        <f t="shared" si="25"/>
        <v>0</v>
      </c>
      <c r="R37" s="278">
        <v>0</v>
      </c>
      <c r="S37" s="275">
        <f t="shared" si="26"/>
        <v>0</v>
      </c>
      <c r="T37" s="278">
        <v>0</v>
      </c>
      <c r="U37" s="275">
        <f>K37*(T37)*$K$33*$K$33*$K$33</f>
        <v>0</v>
      </c>
      <c r="V37" s="278">
        <v>0</v>
      </c>
      <c r="W37" s="275">
        <f t="shared" si="28"/>
        <v>0</v>
      </c>
      <c r="X37" s="276">
        <f t="shared" si="20"/>
        <v>0</v>
      </c>
      <c r="Y37" s="26"/>
      <c r="Z37" s="12"/>
      <c r="AB37" s="22">
        <f t="shared" si="21"/>
        <v>0</v>
      </c>
      <c r="AD37" s="246"/>
      <c r="AE37" s="247"/>
      <c r="AF37" s="248">
        <f t="shared" si="22"/>
        <v>0</v>
      </c>
    </row>
    <row r="38" spans="1:32" ht="15" customHeight="1">
      <c r="C38" s="34">
        <v>1</v>
      </c>
      <c r="D38" s="32" t="s">
        <v>484</v>
      </c>
      <c r="E38" s="350" t="s">
        <v>322</v>
      </c>
      <c r="F38" s="351"/>
      <c r="G38" s="351"/>
      <c r="H38" s="351"/>
      <c r="I38" s="351"/>
      <c r="J38" s="351"/>
      <c r="K38" s="35">
        <v>15</v>
      </c>
      <c r="L38" s="303">
        <f t="shared" si="23"/>
        <v>2.1000000000000001E-2</v>
      </c>
      <c r="M38" s="23"/>
      <c r="N38" s="278">
        <v>0</v>
      </c>
      <c r="O38" s="275">
        <f t="shared" si="24"/>
        <v>0</v>
      </c>
      <c r="P38" s="278">
        <v>0</v>
      </c>
      <c r="Q38" s="275">
        <f t="shared" si="25"/>
        <v>0</v>
      </c>
      <c r="R38" s="278">
        <v>0</v>
      </c>
      <c r="S38" s="275">
        <f>K38*(R38)*$K$33*$K$33</f>
        <v>0</v>
      </c>
      <c r="T38" s="278">
        <v>0</v>
      </c>
      <c r="U38" s="275">
        <f t="shared" si="27"/>
        <v>0</v>
      </c>
      <c r="V38" s="278">
        <v>0</v>
      </c>
      <c r="W38" s="275">
        <f t="shared" si="28"/>
        <v>0</v>
      </c>
      <c r="X38" s="276">
        <f t="shared" si="20"/>
        <v>0</v>
      </c>
      <c r="Y38" s="26"/>
      <c r="Z38" s="12"/>
      <c r="AB38" s="22">
        <f t="shared" si="21"/>
        <v>0</v>
      </c>
      <c r="AC38" s="36"/>
      <c r="AD38" s="246"/>
      <c r="AE38" s="247"/>
      <c r="AF38" s="248">
        <f t="shared" si="22"/>
        <v>0</v>
      </c>
    </row>
    <row r="39" spans="1:32" ht="15" customHeight="1" thickBot="1">
      <c r="C39" s="34">
        <v>1</v>
      </c>
      <c r="D39" s="32" t="s">
        <v>464</v>
      </c>
      <c r="E39" s="350" t="s">
        <v>322</v>
      </c>
      <c r="F39" s="351"/>
      <c r="G39" s="351"/>
      <c r="H39" s="351"/>
      <c r="I39" s="351"/>
      <c r="J39" s="351"/>
      <c r="K39" s="35">
        <v>12</v>
      </c>
      <c r="L39" s="303">
        <f t="shared" si="23"/>
        <v>2.1000000000000001E-2</v>
      </c>
      <c r="M39" s="23"/>
      <c r="N39" s="278">
        <v>0</v>
      </c>
      <c r="O39" s="275">
        <f t="shared" si="24"/>
        <v>0</v>
      </c>
      <c r="P39" s="278">
        <v>0</v>
      </c>
      <c r="Q39" s="275">
        <f t="shared" si="25"/>
        <v>0</v>
      </c>
      <c r="R39" s="278">
        <v>0</v>
      </c>
      <c r="S39" s="275">
        <f t="shared" si="26"/>
        <v>0</v>
      </c>
      <c r="T39" s="278">
        <v>0</v>
      </c>
      <c r="U39" s="275">
        <f t="shared" si="27"/>
        <v>0</v>
      </c>
      <c r="V39" s="278">
        <v>0</v>
      </c>
      <c r="W39" s="275">
        <f t="shared" si="28"/>
        <v>0</v>
      </c>
      <c r="X39" s="276">
        <f t="shared" si="20"/>
        <v>0</v>
      </c>
      <c r="Y39" s="26"/>
      <c r="Z39" s="12"/>
      <c r="AB39" s="22">
        <f t="shared" si="21"/>
        <v>0</v>
      </c>
      <c r="AD39" s="251"/>
      <c r="AE39" s="252"/>
      <c r="AF39" s="253">
        <f t="shared" si="22"/>
        <v>0</v>
      </c>
    </row>
    <row r="40" spans="1:32" ht="15" customHeight="1">
      <c r="C40" s="37"/>
      <c r="D40" s="32"/>
      <c r="E40" s="376"/>
      <c r="F40" s="376"/>
      <c r="G40" s="376"/>
      <c r="H40" s="376"/>
      <c r="I40" s="376"/>
      <c r="J40" s="380" t="s">
        <v>73</v>
      </c>
      <c r="K40" s="381"/>
      <c r="L40" s="381"/>
      <c r="M40" s="381"/>
      <c r="N40" s="299"/>
      <c r="O40" s="297">
        <f>ROUNDUP(SUM(O23:O39),0)</f>
        <v>16065</v>
      </c>
      <c r="P40" s="300"/>
      <c r="Q40" s="297">
        <f>ROUNDUP(SUM(Q23:Q39),0)</f>
        <v>0</v>
      </c>
      <c r="R40" s="300"/>
      <c r="S40" s="297">
        <f>ROUNDUP(SUM(S23:S39),0)</f>
        <v>0</v>
      </c>
      <c r="T40" s="300"/>
      <c r="U40" s="297">
        <f>ROUNDUP(SUM(U23:U39),0)</f>
        <v>0</v>
      </c>
      <c r="V40" s="300"/>
      <c r="W40" s="297">
        <f>ROUNDUP(SUM(W23:W39),0)</f>
        <v>0</v>
      </c>
      <c r="X40" s="301">
        <f>ROUNDUP(SUM(X23:X39),0)</f>
        <v>16065</v>
      </c>
      <c r="Y40" s="22"/>
      <c r="Z40" s="176">
        <f>SUM(O40+Q40+S40+U40+W40)</f>
        <v>16065</v>
      </c>
    </row>
    <row r="41" spans="1:32" s="36" customFormat="1" ht="15" customHeight="1">
      <c r="A41" s="116"/>
      <c r="B41" s="116"/>
      <c r="C41" s="37"/>
      <c r="D41" s="32"/>
      <c r="E41" s="401"/>
      <c r="F41" s="401"/>
      <c r="G41" s="401"/>
      <c r="H41" s="401"/>
      <c r="I41" s="401"/>
      <c r="J41" s="38"/>
      <c r="K41" s="38"/>
      <c r="L41" s="38"/>
      <c r="M41" s="39"/>
      <c r="N41" s="40"/>
      <c r="O41" s="42"/>
      <c r="P41" s="40"/>
      <c r="Q41" s="42"/>
      <c r="R41" s="40"/>
      <c r="S41" s="42"/>
      <c r="T41" s="41"/>
      <c r="U41" s="42"/>
      <c r="V41" s="40"/>
      <c r="W41" s="42"/>
      <c r="X41" s="43"/>
      <c r="Z41" s="12"/>
      <c r="AB41" s="56">
        <f>SUM(AB34:AB39)</f>
        <v>5355</v>
      </c>
      <c r="AC41" s="1" t="s">
        <v>483</v>
      </c>
    </row>
    <row r="42" spans="1:32" s="1" customFormat="1" ht="15" customHeight="1">
      <c r="A42" s="11"/>
      <c r="B42" s="11"/>
      <c r="C42" s="307"/>
      <c r="D42" s="308"/>
      <c r="E42" s="308"/>
      <c r="F42" s="308"/>
      <c r="G42" s="308"/>
      <c r="H42" s="308"/>
      <c r="I42" s="308"/>
      <c r="J42" s="308"/>
      <c r="K42" s="308"/>
      <c r="L42" s="308"/>
      <c r="M42" s="306" t="s">
        <v>75</v>
      </c>
      <c r="N42" s="454">
        <f>ROUNDUP(SUM(O19,O40),0)</f>
        <v>16065</v>
      </c>
      <c r="O42" s="455"/>
      <c r="P42" s="454">
        <f>ROUNDUP(SUM(Q19,Q40),0)</f>
        <v>0</v>
      </c>
      <c r="Q42" s="455"/>
      <c r="R42" s="454">
        <f>ROUNDUP(SUM(S19,S40),0)</f>
        <v>0</v>
      </c>
      <c r="S42" s="455"/>
      <c r="T42" s="454">
        <f>ROUNDUP(SUM(U19,U40),0)</f>
        <v>0</v>
      </c>
      <c r="U42" s="455"/>
      <c r="V42" s="454">
        <f>ROUNDUP(SUM(W19,W40),0)</f>
        <v>0</v>
      </c>
      <c r="W42" s="455"/>
      <c r="X42" s="298">
        <f>ROUNDUP(SUM(X19,X40),0)</f>
        <v>16065</v>
      </c>
      <c r="Y42" s="4"/>
      <c r="Z42" s="114">
        <f>SUM(N42+P42+R42+T42+V42)</f>
        <v>16065</v>
      </c>
      <c r="AB42" s="320">
        <f>AB19+AB32+AB41</f>
        <v>16065</v>
      </c>
    </row>
    <row r="43" spans="1:32" s="1" customFormat="1" ht="15" customHeight="1">
      <c r="A43" s="11"/>
      <c r="B43" s="11"/>
      <c r="C43" s="15" t="s">
        <v>76</v>
      </c>
      <c r="D43" s="192"/>
      <c r="E43" s="389"/>
      <c r="F43" s="389"/>
      <c r="G43" s="389"/>
      <c r="H43" s="389"/>
      <c r="I43" s="389"/>
      <c r="J43" s="2"/>
      <c r="K43" s="2"/>
      <c r="M43" s="31"/>
      <c r="N43" s="14"/>
      <c r="O43" s="49"/>
      <c r="P43" s="14"/>
      <c r="Q43" s="49"/>
      <c r="R43" s="14"/>
      <c r="S43" s="49"/>
      <c r="T43" s="14"/>
      <c r="U43" s="49"/>
      <c r="V43" s="14"/>
      <c r="W43" s="49"/>
      <c r="X43" s="29"/>
      <c r="Y43" s="4"/>
      <c r="Z43" s="12"/>
    </row>
    <row r="44" spans="1:32" s="1" customFormat="1" ht="15" customHeight="1">
      <c r="A44" s="11"/>
      <c r="B44" s="11"/>
      <c r="C44" s="15" t="s">
        <v>126</v>
      </c>
      <c r="D44" s="290" t="str">
        <f t="shared" ref="D44:D49" si="29">D12</f>
        <v>Jack</v>
      </c>
      <c r="E44" s="352" t="str">
        <f t="shared" ref="E44:E49" si="30">E12</f>
        <v>Faculty</v>
      </c>
      <c r="F44" s="352"/>
      <c r="G44" s="352"/>
      <c r="H44" s="352"/>
      <c r="I44" s="352"/>
      <c r="J44" s="352"/>
      <c r="K44" s="291"/>
      <c r="L44" s="292">
        <f t="shared" ref="L44:L49" si="31">VLOOKUP(E44,Staff_Benefits,2,0)</f>
        <v>0.307</v>
      </c>
      <c r="M44" s="3"/>
      <c r="N44" s="294"/>
      <c r="O44" s="275">
        <f t="shared" ref="O44:O49" si="32">O12*$L44</f>
        <v>0</v>
      </c>
      <c r="P44" s="294"/>
      <c r="Q44" s="275">
        <f>Q12*$L44</f>
        <v>0</v>
      </c>
      <c r="R44" s="294"/>
      <c r="S44" s="275">
        <f t="shared" ref="S44:S49" si="33">S12*$L44</f>
        <v>0</v>
      </c>
      <c r="T44" s="294"/>
      <c r="U44" s="275">
        <f t="shared" ref="U44:U49" si="34">U12*$L44</f>
        <v>0</v>
      </c>
      <c r="V44" s="294"/>
      <c r="W44" s="275">
        <f t="shared" ref="W44:W49" si="35">W12*$L44</f>
        <v>0</v>
      </c>
      <c r="X44" s="276">
        <f t="shared" ref="X44:X49" si="36">SUM(O44+Q44+S44+U44+W44)</f>
        <v>0</v>
      </c>
      <c r="Y44" s="4"/>
      <c r="Z44" s="12"/>
      <c r="AB44" s="22"/>
    </row>
    <row r="45" spans="1:32" s="1" customFormat="1" ht="15" customHeight="1">
      <c r="A45" s="11"/>
      <c r="B45" s="11"/>
      <c r="C45" s="15"/>
      <c r="D45" s="290" t="str">
        <f t="shared" si="29"/>
        <v>Jill</v>
      </c>
      <c r="E45" s="352" t="str">
        <f t="shared" si="30"/>
        <v>Faculty</v>
      </c>
      <c r="F45" s="352"/>
      <c r="G45" s="352"/>
      <c r="H45" s="352"/>
      <c r="I45" s="352"/>
      <c r="J45" s="352"/>
      <c r="K45" s="291"/>
      <c r="L45" s="292">
        <f t="shared" si="31"/>
        <v>0.307</v>
      </c>
      <c r="M45" s="3"/>
      <c r="N45" s="294"/>
      <c r="O45" s="275">
        <f t="shared" si="32"/>
        <v>0</v>
      </c>
      <c r="P45" s="294"/>
      <c r="Q45" s="275">
        <f t="shared" ref="Q45:Q49" si="37">Q13*$L45</f>
        <v>0</v>
      </c>
      <c r="R45" s="294"/>
      <c r="S45" s="275">
        <f t="shared" si="33"/>
        <v>0</v>
      </c>
      <c r="T45" s="294"/>
      <c r="U45" s="275">
        <f t="shared" si="34"/>
        <v>0</v>
      </c>
      <c r="V45" s="294"/>
      <c r="W45" s="275">
        <f t="shared" si="35"/>
        <v>0</v>
      </c>
      <c r="X45" s="276">
        <f t="shared" si="36"/>
        <v>0</v>
      </c>
      <c r="Y45" s="4"/>
      <c r="Z45" s="12"/>
      <c r="AB45" s="22"/>
    </row>
    <row r="46" spans="1:32" s="1" customFormat="1" ht="15" customHeight="1">
      <c r="A46" s="11"/>
      <c r="B46" s="11"/>
      <c r="C46" s="15"/>
      <c r="D46" s="290" t="str">
        <f t="shared" si="29"/>
        <v>John</v>
      </c>
      <c r="E46" s="352" t="str">
        <f t="shared" si="30"/>
        <v>Faculty</v>
      </c>
      <c r="F46" s="352"/>
      <c r="G46" s="352"/>
      <c r="H46" s="352"/>
      <c r="I46" s="352"/>
      <c r="J46" s="352"/>
      <c r="K46" s="291"/>
      <c r="L46" s="292">
        <f t="shared" si="31"/>
        <v>0.307</v>
      </c>
      <c r="M46" s="3"/>
      <c r="N46" s="294"/>
      <c r="O46" s="275">
        <f t="shared" si="32"/>
        <v>0</v>
      </c>
      <c r="P46" s="294"/>
      <c r="Q46" s="275">
        <f t="shared" si="37"/>
        <v>0</v>
      </c>
      <c r="R46" s="294"/>
      <c r="S46" s="275">
        <f t="shared" si="33"/>
        <v>0</v>
      </c>
      <c r="T46" s="294"/>
      <c r="U46" s="275">
        <f t="shared" si="34"/>
        <v>0</v>
      </c>
      <c r="V46" s="294"/>
      <c r="W46" s="275">
        <f t="shared" si="35"/>
        <v>0</v>
      </c>
      <c r="X46" s="276">
        <f t="shared" si="36"/>
        <v>0</v>
      </c>
      <c r="Y46" s="4"/>
      <c r="Z46" s="12"/>
      <c r="AB46" s="22"/>
    </row>
    <row r="47" spans="1:32" s="1" customFormat="1" ht="15" customHeight="1">
      <c r="A47" s="11"/>
      <c r="B47" s="11"/>
      <c r="C47" s="15"/>
      <c r="D47" s="290" t="str">
        <f t="shared" si="29"/>
        <v>Bob</v>
      </c>
      <c r="E47" s="352" t="str">
        <f t="shared" si="30"/>
        <v>Faculty</v>
      </c>
      <c r="F47" s="352"/>
      <c r="G47" s="352"/>
      <c r="H47" s="352"/>
      <c r="I47" s="352"/>
      <c r="J47" s="352"/>
      <c r="K47" s="291"/>
      <c r="L47" s="292">
        <f t="shared" si="31"/>
        <v>0.307</v>
      </c>
      <c r="M47" s="3"/>
      <c r="N47" s="294"/>
      <c r="O47" s="275">
        <f t="shared" si="32"/>
        <v>0</v>
      </c>
      <c r="P47" s="294"/>
      <c r="Q47" s="275">
        <f t="shared" si="37"/>
        <v>0</v>
      </c>
      <c r="R47" s="294"/>
      <c r="S47" s="275">
        <f t="shared" si="33"/>
        <v>0</v>
      </c>
      <c r="T47" s="294"/>
      <c r="U47" s="275">
        <f t="shared" si="34"/>
        <v>0</v>
      </c>
      <c r="V47" s="294"/>
      <c r="W47" s="275">
        <f t="shared" si="35"/>
        <v>0</v>
      </c>
      <c r="X47" s="276">
        <f t="shared" si="36"/>
        <v>0</v>
      </c>
      <c r="Y47" s="4"/>
      <c r="Z47" s="12"/>
      <c r="AB47" s="22"/>
    </row>
    <row r="48" spans="1:32" s="1" customFormat="1" ht="15" customHeight="1">
      <c r="A48" s="11"/>
      <c r="B48" s="11"/>
      <c r="C48" s="15"/>
      <c r="D48" s="290" t="str">
        <f t="shared" si="29"/>
        <v>Mary</v>
      </c>
      <c r="E48" s="352" t="str">
        <f t="shared" si="30"/>
        <v>Faculty</v>
      </c>
      <c r="F48" s="352"/>
      <c r="G48" s="352"/>
      <c r="H48" s="352"/>
      <c r="I48" s="352"/>
      <c r="J48" s="352"/>
      <c r="K48" s="291"/>
      <c r="L48" s="292">
        <f t="shared" si="31"/>
        <v>0.307</v>
      </c>
      <c r="M48" s="3"/>
      <c r="N48" s="294"/>
      <c r="O48" s="275">
        <f t="shared" si="32"/>
        <v>0</v>
      </c>
      <c r="P48" s="294"/>
      <c r="Q48" s="275">
        <f t="shared" si="37"/>
        <v>0</v>
      </c>
      <c r="R48" s="294"/>
      <c r="S48" s="275">
        <f t="shared" si="33"/>
        <v>0</v>
      </c>
      <c r="T48" s="294"/>
      <c r="U48" s="275">
        <f t="shared" si="34"/>
        <v>0</v>
      </c>
      <c r="V48" s="294"/>
      <c r="W48" s="275">
        <f t="shared" si="35"/>
        <v>0</v>
      </c>
      <c r="X48" s="276">
        <f t="shared" si="36"/>
        <v>0</v>
      </c>
      <c r="Y48" s="4"/>
      <c r="Z48" s="12"/>
      <c r="AB48" s="22"/>
    </row>
    <row r="49" spans="1:28" s="1" customFormat="1" ht="15" customHeight="1">
      <c r="A49" s="11"/>
      <c r="B49" s="11"/>
      <c r="C49" s="15"/>
      <c r="D49" s="290" t="str">
        <f t="shared" si="29"/>
        <v>Scott</v>
      </c>
      <c r="E49" s="352" t="str">
        <f t="shared" si="30"/>
        <v>Faculty</v>
      </c>
      <c r="F49" s="352"/>
      <c r="G49" s="352"/>
      <c r="H49" s="352"/>
      <c r="I49" s="352"/>
      <c r="J49" s="352"/>
      <c r="K49" s="291"/>
      <c r="L49" s="292">
        <f t="shared" si="31"/>
        <v>0.307</v>
      </c>
      <c r="M49" s="27"/>
      <c r="N49" s="294"/>
      <c r="O49" s="275">
        <f t="shared" si="32"/>
        <v>0</v>
      </c>
      <c r="P49" s="294"/>
      <c r="Q49" s="275">
        <f t="shared" si="37"/>
        <v>0</v>
      </c>
      <c r="R49" s="294"/>
      <c r="S49" s="275">
        <f t="shared" si="33"/>
        <v>0</v>
      </c>
      <c r="T49" s="294"/>
      <c r="U49" s="275">
        <f t="shared" si="34"/>
        <v>0</v>
      </c>
      <c r="V49" s="294"/>
      <c r="W49" s="275">
        <f t="shared" si="35"/>
        <v>0</v>
      </c>
      <c r="X49" s="276">
        <f t="shared" si="36"/>
        <v>0</v>
      </c>
      <c r="Y49" s="4"/>
      <c r="Z49" s="12"/>
      <c r="AB49" s="22"/>
    </row>
    <row r="50" spans="1:28" s="1" customFormat="1" ht="15" customHeight="1">
      <c r="A50" s="11"/>
      <c r="B50" s="11"/>
      <c r="C50" s="15"/>
      <c r="D50" s="184"/>
      <c r="E50" s="393"/>
      <c r="F50" s="394"/>
      <c r="G50" s="394"/>
      <c r="H50" s="394"/>
      <c r="I50" s="395"/>
      <c r="J50" s="390" t="s">
        <v>72</v>
      </c>
      <c r="K50" s="391"/>
      <c r="L50" s="391"/>
      <c r="M50" s="392"/>
      <c r="N50" s="296"/>
      <c r="O50" s="297">
        <f>SUM(O44:O49)</f>
        <v>0</v>
      </c>
      <c r="P50" s="296"/>
      <c r="Q50" s="297">
        <f>SUM(Q44:Q49)</f>
        <v>0</v>
      </c>
      <c r="R50" s="296"/>
      <c r="S50" s="297">
        <f>SUM(S44:S49)</f>
        <v>0</v>
      </c>
      <c r="T50" s="296"/>
      <c r="U50" s="297">
        <f>SUM(U44:U49)</f>
        <v>0</v>
      </c>
      <c r="V50" s="296"/>
      <c r="W50" s="297">
        <f>SUM(W44:W49)</f>
        <v>0</v>
      </c>
      <c r="X50" s="298">
        <f>SUM(X44:X49)</f>
        <v>0</v>
      </c>
      <c r="Y50" s="4"/>
      <c r="Z50" s="175">
        <f>SUM(O50+Q50+S50+U50+W50)</f>
        <v>0</v>
      </c>
    </row>
    <row r="51" spans="1:28" s="1" customFormat="1" ht="15" customHeight="1">
      <c r="A51" s="11"/>
      <c r="B51" s="11"/>
      <c r="C51" s="15" t="s">
        <v>127</v>
      </c>
      <c r="D51" s="23"/>
      <c r="E51" s="389"/>
      <c r="F51" s="389"/>
      <c r="G51" s="389"/>
      <c r="H51" s="389"/>
      <c r="I51" s="389"/>
      <c r="J51" s="349"/>
      <c r="K51" s="111"/>
      <c r="L51" s="170"/>
      <c r="M51" s="3"/>
      <c r="N51" s="179"/>
      <c r="O51" s="180"/>
      <c r="P51" s="179"/>
      <c r="Q51" s="180"/>
      <c r="R51" s="179"/>
      <c r="S51" s="180"/>
      <c r="T51" s="179"/>
      <c r="U51" s="180"/>
      <c r="V51" s="179"/>
      <c r="W51" s="180"/>
      <c r="X51" s="181"/>
      <c r="Y51" s="4"/>
      <c r="Z51" s="12"/>
    </row>
    <row r="52" spans="1:28" s="1" customFormat="1" ht="15" customHeight="1">
      <c r="A52" s="11"/>
      <c r="B52" s="11"/>
      <c r="C52" s="15"/>
      <c r="D52" s="311" t="str">
        <f>D23</f>
        <v>Laborer</v>
      </c>
      <c r="E52" s="355" t="str">
        <f t="shared" ref="E52:E59" si="38">E23</f>
        <v>Temporary help</v>
      </c>
      <c r="F52" s="355"/>
      <c r="G52" s="355"/>
      <c r="H52" s="355"/>
      <c r="I52" s="355"/>
      <c r="J52" s="355"/>
      <c r="K52" s="291"/>
      <c r="L52" s="312">
        <f t="shared" ref="L52:L59" si="39">VLOOKUP(E52,Staff_Benefits,2,0)</f>
        <v>7.9000000000000001E-2</v>
      </c>
      <c r="M52" s="3"/>
      <c r="N52" s="294"/>
      <c r="O52" s="275">
        <f t="shared" ref="O52:O59" si="40">O23*$L52</f>
        <v>846</v>
      </c>
      <c r="P52" s="294"/>
      <c r="Q52" s="275">
        <f t="shared" ref="Q52:Q59" si="41">Q23*$L52</f>
        <v>0</v>
      </c>
      <c r="R52" s="294"/>
      <c r="S52" s="275">
        <f t="shared" ref="S52:S59" si="42">S23*$L52</f>
        <v>0</v>
      </c>
      <c r="T52" s="294"/>
      <c r="U52" s="275">
        <f t="shared" ref="U52:U59" si="43">U23*$L52</f>
        <v>0</v>
      </c>
      <c r="V52" s="294"/>
      <c r="W52" s="275">
        <f t="shared" ref="W52:W59" si="44">W23*$L52</f>
        <v>0</v>
      </c>
      <c r="X52" s="276">
        <f t="shared" ref="X52:X66" si="45">SUM(O52+Q52+S52+U52+W52)</f>
        <v>846</v>
      </c>
      <c r="Y52" s="4"/>
      <c r="Z52" s="12"/>
    </row>
    <row r="53" spans="1:28" s="1" customFormat="1" ht="15" customHeight="1">
      <c r="A53" s="11"/>
      <c r="B53" s="11"/>
      <c r="C53" s="15"/>
      <c r="D53" s="311">
        <f>D24</f>
        <v>0</v>
      </c>
      <c r="E53" s="355" t="str">
        <f t="shared" si="38"/>
        <v>Staff / Postdocs</v>
      </c>
      <c r="F53" s="355"/>
      <c r="G53" s="355"/>
      <c r="H53" s="355"/>
      <c r="I53" s="355"/>
      <c r="J53" s="355"/>
      <c r="K53" s="291"/>
      <c r="L53" s="312">
        <f t="shared" si="39"/>
        <v>0.41799999999999998</v>
      </c>
      <c r="M53" s="3"/>
      <c r="N53" s="294"/>
      <c r="O53" s="275">
        <f t="shared" si="40"/>
        <v>0</v>
      </c>
      <c r="P53" s="294"/>
      <c r="Q53" s="275">
        <f t="shared" si="41"/>
        <v>0</v>
      </c>
      <c r="R53" s="294"/>
      <c r="S53" s="275">
        <f t="shared" si="42"/>
        <v>0</v>
      </c>
      <c r="T53" s="294"/>
      <c r="U53" s="275">
        <f t="shared" si="43"/>
        <v>0</v>
      </c>
      <c r="V53" s="294"/>
      <c r="W53" s="275">
        <f t="shared" si="44"/>
        <v>0</v>
      </c>
      <c r="X53" s="276">
        <f t="shared" si="45"/>
        <v>0</v>
      </c>
      <c r="Y53" s="4"/>
      <c r="Z53" s="12"/>
    </row>
    <row r="54" spans="1:28" s="1" customFormat="1" ht="15" customHeight="1">
      <c r="A54" s="11"/>
      <c r="B54" s="11"/>
      <c r="C54" s="15"/>
      <c r="D54" s="311">
        <f t="shared" ref="D54:D59" si="46">D25</f>
        <v>0</v>
      </c>
      <c r="E54" s="355" t="str">
        <f t="shared" si="38"/>
        <v>Staff / Postdocs</v>
      </c>
      <c r="F54" s="355"/>
      <c r="G54" s="355"/>
      <c r="H54" s="355"/>
      <c r="I54" s="355"/>
      <c r="J54" s="355"/>
      <c r="K54" s="291"/>
      <c r="L54" s="312">
        <f t="shared" si="39"/>
        <v>0.41799999999999998</v>
      </c>
      <c r="M54" s="3"/>
      <c r="N54" s="294"/>
      <c r="O54" s="275">
        <f t="shared" si="40"/>
        <v>0</v>
      </c>
      <c r="P54" s="294"/>
      <c r="Q54" s="275">
        <f t="shared" si="41"/>
        <v>0</v>
      </c>
      <c r="R54" s="294"/>
      <c r="S54" s="275">
        <f t="shared" si="42"/>
        <v>0</v>
      </c>
      <c r="T54" s="294"/>
      <c r="U54" s="275">
        <f t="shared" si="43"/>
        <v>0</v>
      </c>
      <c r="V54" s="294"/>
      <c r="W54" s="275">
        <f t="shared" si="44"/>
        <v>0</v>
      </c>
      <c r="X54" s="276">
        <f t="shared" si="45"/>
        <v>0</v>
      </c>
      <c r="Y54" s="4"/>
      <c r="Z54" s="12"/>
    </row>
    <row r="55" spans="1:28" s="1" customFormat="1" ht="15" customHeight="1">
      <c r="A55" s="11"/>
      <c r="B55" s="11"/>
      <c r="C55" s="15"/>
      <c r="D55" s="293" t="str">
        <f t="shared" si="46"/>
        <v>Jovi</v>
      </c>
      <c r="E55" s="354" t="str">
        <f t="shared" si="38"/>
        <v>Faculty</v>
      </c>
      <c r="F55" s="354"/>
      <c r="G55" s="354"/>
      <c r="H55" s="354"/>
      <c r="I55" s="354"/>
      <c r="J55" s="354"/>
      <c r="K55" s="291"/>
      <c r="L55" s="292">
        <f t="shared" si="39"/>
        <v>0.307</v>
      </c>
      <c r="M55" s="3"/>
      <c r="N55" s="294"/>
      <c r="O55" s="275">
        <f t="shared" si="40"/>
        <v>0</v>
      </c>
      <c r="P55" s="294"/>
      <c r="Q55" s="275">
        <f t="shared" si="41"/>
        <v>0</v>
      </c>
      <c r="R55" s="295"/>
      <c r="S55" s="275">
        <f t="shared" si="42"/>
        <v>0</v>
      </c>
      <c r="T55" s="294"/>
      <c r="U55" s="275">
        <f t="shared" si="43"/>
        <v>0</v>
      </c>
      <c r="V55" s="294"/>
      <c r="W55" s="275">
        <f t="shared" si="44"/>
        <v>0</v>
      </c>
      <c r="X55" s="276">
        <f t="shared" si="45"/>
        <v>0</v>
      </c>
      <c r="Y55" s="4"/>
      <c r="Z55" s="12"/>
    </row>
    <row r="56" spans="1:28" s="1" customFormat="1" ht="15" customHeight="1">
      <c r="A56" s="11"/>
      <c r="B56" s="11"/>
      <c r="C56" s="15"/>
      <c r="D56" s="293" t="str">
        <f t="shared" si="46"/>
        <v>Mozart</v>
      </c>
      <c r="E56" s="354" t="str">
        <f t="shared" si="38"/>
        <v>Faculty</v>
      </c>
      <c r="F56" s="354"/>
      <c r="G56" s="354"/>
      <c r="H56" s="354"/>
      <c r="I56" s="354"/>
      <c r="J56" s="354"/>
      <c r="K56" s="291"/>
      <c r="L56" s="292">
        <f t="shared" si="39"/>
        <v>0.307</v>
      </c>
      <c r="M56" s="3"/>
      <c r="N56" s="294"/>
      <c r="O56" s="275">
        <f t="shared" si="40"/>
        <v>0</v>
      </c>
      <c r="P56" s="294"/>
      <c r="Q56" s="275">
        <f t="shared" si="41"/>
        <v>0</v>
      </c>
      <c r="R56" s="294"/>
      <c r="S56" s="275">
        <f t="shared" si="42"/>
        <v>0</v>
      </c>
      <c r="T56" s="294"/>
      <c r="U56" s="275">
        <f t="shared" si="43"/>
        <v>0</v>
      </c>
      <c r="V56" s="294"/>
      <c r="W56" s="275">
        <f t="shared" si="44"/>
        <v>0</v>
      </c>
      <c r="X56" s="276">
        <f t="shared" si="45"/>
        <v>0</v>
      </c>
      <c r="Y56" s="4"/>
      <c r="Z56" s="12"/>
    </row>
    <row r="57" spans="1:28" s="1" customFormat="1" ht="15" customHeight="1">
      <c r="A57" s="11"/>
      <c r="B57" s="11"/>
      <c r="C57" s="15"/>
      <c r="D57" s="293" t="str">
        <f t="shared" si="46"/>
        <v>Beethoven</v>
      </c>
      <c r="E57" s="354" t="str">
        <f t="shared" si="38"/>
        <v>Faculty</v>
      </c>
      <c r="F57" s="354"/>
      <c r="G57" s="354"/>
      <c r="H57" s="354"/>
      <c r="I57" s="354"/>
      <c r="J57" s="354"/>
      <c r="K57" s="291"/>
      <c r="L57" s="292">
        <f t="shared" si="39"/>
        <v>0.307</v>
      </c>
      <c r="M57" s="3"/>
      <c r="N57" s="294"/>
      <c r="O57" s="275">
        <f t="shared" si="40"/>
        <v>0</v>
      </c>
      <c r="P57" s="294"/>
      <c r="Q57" s="275">
        <f t="shared" si="41"/>
        <v>0</v>
      </c>
      <c r="R57" s="294"/>
      <c r="S57" s="275">
        <f t="shared" si="42"/>
        <v>0</v>
      </c>
      <c r="T57" s="294"/>
      <c r="U57" s="275">
        <f t="shared" si="43"/>
        <v>0</v>
      </c>
      <c r="V57" s="294"/>
      <c r="W57" s="275">
        <f t="shared" si="44"/>
        <v>0</v>
      </c>
      <c r="X57" s="276">
        <f t="shared" si="45"/>
        <v>0</v>
      </c>
      <c r="Y57" s="4"/>
      <c r="Z57" s="12"/>
    </row>
    <row r="58" spans="1:28" s="1" customFormat="1" ht="15" customHeight="1">
      <c r="A58" s="11"/>
      <c r="B58" s="11"/>
      <c r="C58" s="15"/>
      <c r="D58" s="293" t="str">
        <f t="shared" si="46"/>
        <v>Crow</v>
      </c>
      <c r="E58" s="354" t="str">
        <f t="shared" si="38"/>
        <v>Faculty</v>
      </c>
      <c r="F58" s="354"/>
      <c r="G58" s="354"/>
      <c r="H58" s="354"/>
      <c r="I58" s="354"/>
      <c r="J58" s="354"/>
      <c r="K58" s="291"/>
      <c r="L58" s="292">
        <f t="shared" si="39"/>
        <v>0.307</v>
      </c>
      <c r="M58" s="3"/>
      <c r="N58" s="294"/>
      <c r="O58" s="275">
        <f t="shared" si="40"/>
        <v>0</v>
      </c>
      <c r="P58" s="294"/>
      <c r="Q58" s="275">
        <f t="shared" si="41"/>
        <v>0</v>
      </c>
      <c r="R58" s="294"/>
      <c r="S58" s="275">
        <f t="shared" si="42"/>
        <v>0</v>
      </c>
      <c r="T58" s="294"/>
      <c r="U58" s="275">
        <f t="shared" si="43"/>
        <v>0</v>
      </c>
      <c r="V58" s="294"/>
      <c r="W58" s="275">
        <f t="shared" si="44"/>
        <v>0</v>
      </c>
      <c r="X58" s="276">
        <f t="shared" si="45"/>
        <v>0</v>
      </c>
      <c r="Y58" s="4"/>
      <c r="Z58" s="12"/>
    </row>
    <row r="59" spans="1:28" s="1" customFormat="1" ht="15" customHeight="1">
      <c r="A59" s="11"/>
      <c r="B59" s="11"/>
      <c r="C59" s="15"/>
      <c r="D59" s="293" t="str">
        <f t="shared" si="46"/>
        <v>Turner</v>
      </c>
      <c r="E59" s="354" t="str">
        <f t="shared" si="38"/>
        <v>Faculty</v>
      </c>
      <c r="F59" s="354"/>
      <c r="G59" s="354"/>
      <c r="H59" s="354"/>
      <c r="I59" s="354"/>
      <c r="J59" s="354"/>
      <c r="K59" s="291"/>
      <c r="L59" s="292">
        <f t="shared" si="39"/>
        <v>0.307</v>
      </c>
      <c r="M59" s="3"/>
      <c r="N59" s="294"/>
      <c r="O59" s="275">
        <f t="shared" si="40"/>
        <v>0</v>
      </c>
      <c r="P59" s="294"/>
      <c r="Q59" s="275">
        <f t="shared" si="41"/>
        <v>0</v>
      </c>
      <c r="R59" s="294"/>
      <c r="S59" s="275">
        <f t="shared" si="42"/>
        <v>0</v>
      </c>
      <c r="T59" s="294"/>
      <c r="U59" s="275">
        <f t="shared" si="43"/>
        <v>0</v>
      </c>
      <c r="V59" s="294"/>
      <c r="W59" s="275">
        <f t="shared" si="44"/>
        <v>0</v>
      </c>
      <c r="X59" s="276">
        <f t="shared" si="45"/>
        <v>0</v>
      </c>
      <c r="Y59" s="4"/>
      <c r="Z59" s="12"/>
    </row>
    <row r="60" spans="1:28" s="1" customFormat="1" ht="15" customHeight="1">
      <c r="A60" s="11"/>
      <c r="B60" s="11"/>
      <c r="C60" s="15" t="s">
        <v>128</v>
      </c>
      <c r="D60" s="23"/>
      <c r="E60" s="401"/>
      <c r="F60" s="401"/>
      <c r="G60" s="401"/>
      <c r="H60" s="401"/>
      <c r="I60" s="401"/>
      <c r="J60" s="349"/>
      <c r="K60" s="111"/>
      <c r="L60" s="170"/>
      <c r="M60" s="3"/>
      <c r="N60" s="179"/>
      <c r="O60" s="180"/>
      <c r="P60" s="182"/>
      <c r="Q60" s="180"/>
      <c r="R60" s="182"/>
      <c r="S60" s="180"/>
      <c r="T60" s="182"/>
      <c r="U60" s="180"/>
      <c r="V60" s="182"/>
      <c r="W60" s="180"/>
      <c r="X60" s="181"/>
      <c r="Y60" s="4"/>
      <c r="Z60" s="12"/>
    </row>
    <row r="61" spans="1:28" s="1" customFormat="1" ht="15" customHeight="1">
      <c r="A61" s="11"/>
      <c r="B61" s="11"/>
      <c r="C61" s="15"/>
      <c r="D61" s="293" t="str">
        <f t="shared" ref="D61:D66" si="47">D34</f>
        <v>UI laborer</v>
      </c>
      <c r="E61" s="354" t="str">
        <f t="shared" ref="E61:E66" si="48">E34</f>
        <v>Temporary help</v>
      </c>
      <c r="F61" s="354"/>
      <c r="G61" s="354"/>
      <c r="H61" s="354"/>
      <c r="I61" s="354"/>
      <c r="J61" s="353"/>
      <c r="K61" s="291"/>
      <c r="L61" s="292">
        <f t="shared" ref="L61:L66" si="49">VLOOKUP(E61,Staff_Benefits,2,0)</f>
        <v>7.9000000000000001E-2</v>
      </c>
      <c r="M61" s="3"/>
      <c r="N61" s="294"/>
      <c r="O61" s="275">
        <f t="shared" ref="O61:O66" si="50">(O34)*$L61</f>
        <v>423</v>
      </c>
      <c r="P61" s="294"/>
      <c r="Q61" s="275">
        <f t="shared" ref="Q61:Q66" si="51">(Q34)*$L61</f>
        <v>0</v>
      </c>
      <c r="R61" s="294"/>
      <c r="S61" s="275">
        <f t="shared" ref="S61:S66" si="52">(S34)*$L61</f>
        <v>0</v>
      </c>
      <c r="T61" s="294"/>
      <c r="U61" s="275">
        <f t="shared" ref="U61:U66" si="53">(U34)*$L61</f>
        <v>0</v>
      </c>
      <c r="V61" s="294"/>
      <c r="W61" s="275">
        <f t="shared" ref="W61:W66" si="54">(W34)*$L61</f>
        <v>0</v>
      </c>
      <c r="X61" s="276">
        <f t="shared" si="45"/>
        <v>423</v>
      </c>
      <c r="Y61" s="4"/>
      <c r="Z61" s="12"/>
    </row>
    <row r="62" spans="1:28" s="1" customFormat="1" ht="15" customHeight="1">
      <c r="A62" s="11"/>
      <c r="B62" s="11"/>
      <c r="C62" s="15"/>
      <c r="D62" s="293">
        <f t="shared" si="47"/>
        <v>0</v>
      </c>
      <c r="E62" s="352" t="str">
        <f t="shared" si="48"/>
        <v>Staff / Postdocs</v>
      </c>
      <c r="F62" s="352"/>
      <c r="G62" s="352"/>
      <c r="H62" s="352"/>
      <c r="I62" s="352"/>
      <c r="J62" s="353"/>
      <c r="K62" s="291"/>
      <c r="L62" s="292">
        <f t="shared" si="49"/>
        <v>0.41799999999999998</v>
      </c>
      <c r="M62" s="3"/>
      <c r="N62" s="294"/>
      <c r="O62" s="275">
        <f t="shared" si="50"/>
        <v>0</v>
      </c>
      <c r="P62" s="294"/>
      <c r="Q62" s="275">
        <f t="shared" si="51"/>
        <v>0</v>
      </c>
      <c r="R62" s="294"/>
      <c r="S62" s="275">
        <f t="shared" si="52"/>
        <v>0</v>
      </c>
      <c r="T62" s="294"/>
      <c r="U62" s="275">
        <f t="shared" si="53"/>
        <v>0</v>
      </c>
      <c r="V62" s="294"/>
      <c r="W62" s="275">
        <f t="shared" si="54"/>
        <v>0</v>
      </c>
      <c r="X62" s="276">
        <f t="shared" si="45"/>
        <v>0</v>
      </c>
      <c r="Y62" s="4"/>
      <c r="Z62" s="12"/>
    </row>
    <row r="63" spans="1:28" s="1" customFormat="1" ht="15" customHeight="1">
      <c r="A63" s="11"/>
      <c r="B63" s="11"/>
      <c r="C63" s="15"/>
      <c r="D63" s="293" t="str">
        <f t="shared" si="47"/>
        <v>Graduate Student (PhD)</v>
      </c>
      <c r="E63" s="352" t="str">
        <f t="shared" si="48"/>
        <v>Student</v>
      </c>
      <c r="F63" s="353"/>
      <c r="G63" s="353"/>
      <c r="H63" s="353"/>
      <c r="I63" s="353"/>
      <c r="J63" s="353"/>
      <c r="K63" s="291"/>
      <c r="L63" s="292">
        <f t="shared" si="49"/>
        <v>2.1000000000000001E-2</v>
      </c>
      <c r="M63" s="3"/>
      <c r="N63" s="294"/>
      <c r="O63" s="275">
        <f t="shared" si="50"/>
        <v>0</v>
      </c>
      <c r="P63" s="294"/>
      <c r="Q63" s="275">
        <f t="shared" si="51"/>
        <v>0</v>
      </c>
      <c r="R63" s="294"/>
      <c r="S63" s="275">
        <f t="shared" si="52"/>
        <v>0</v>
      </c>
      <c r="T63" s="294"/>
      <c r="U63" s="275">
        <f t="shared" si="53"/>
        <v>0</v>
      </c>
      <c r="V63" s="294"/>
      <c r="W63" s="275">
        <f t="shared" si="54"/>
        <v>0</v>
      </c>
      <c r="X63" s="276">
        <f t="shared" si="45"/>
        <v>0</v>
      </c>
      <c r="Y63" s="4"/>
      <c r="Z63" s="12"/>
    </row>
    <row r="64" spans="1:28" s="1" customFormat="1" ht="15" customHeight="1">
      <c r="A64" s="11"/>
      <c r="B64" s="11"/>
      <c r="C64" s="15"/>
      <c r="D64" s="293" t="str">
        <f t="shared" si="47"/>
        <v>Graduate Student (PhD)</v>
      </c>
      <c r="E64" s="352" t="str">
        <f t="shared" si="48"/>
        <v>Student</v>
      </c>
      <c r="F64" s="353"/>
      <c r="G64" s="353"/>
      <c r="H64" s="353"/>
      <c r="I64" s="353"/>
      <c r="J64" s="353"/>
      <c r="K64" s="291"/>
      <c r="L64" s="292">
        <f t="shared" si="49"/>
        <v>2.1000000000000001E-2</v>
      </c>
      <c r="M64" s="3"/>
      <c r="N64" s="294"/>
      <c r="O64" s="275">
        <f t="shared" si="50"/>
        <v>0</v>
      </c>
      <c r="P64" s="294"/>
      <c r="Q64" s="275">
        <f t="shared" si="51"/>
        <v>0</v>
      </c>
      <c r="R64" s="294"/>
      <c r="S64" s="275">
        <f t="shared" si="52"/>
        <v>0</v>
      </c>
      <c r="T64" s="294"/>
      <c r="U64" s="275">
        <f t="shared" si="53"/>
        <v>0</v>
      </c>
      <c r="V64" s="294"/>
      <c r="W64" s="275">
        <f t="shared" si="54"/>
        <v>0</v>
      </c>
      <c r="X64" s="276">
        <f t="shared" si="45"/>
        <v>0</v>
      </c>
      <c r="Y64" s="4"/>
      <c r="Z64" s="12"/>
    </row>
    <row r="65" spans="1:31" s="1" customFormat="1" ht="15" customHeight="1">
      <c r="A65" s="11"/>
      <c r="B65" s="11"/>
      <c r="C65" s="15"/>
      <c r="D65" s="293" t="str">
        <f>D38</f>
        <v>Undergraduate Students - Summer / IH</v>
      </c>
      <c r="E65" s="352" t="str">
        <f t="shared" si="48"/>
        <v>Student</v>
      </c>
      <c r="F65" s="353"/>
      <c r="G65" s="353"/>
      <c r="H65" s="353"/>
      <c r="I65" s="353"/>
      <c r="J65" s="353"/>
      <c r="K65" s="291"/>
      <c r="L65" s="292">
        <f t="shared" si="49"/>
        <v>2.1000000000000001E-2</v>
      </c>
      <c r="M65" s="3"/>
      <c r="N65" s="294"/>
      <c r="O65" s="275">
        <f t="shared" si="50"/>
        <v>0</v>
      </c>
      <c r="P65" s="294"/>
      <c r="Q65" s="275">
        <f t="shared" si="51"/>
        <v>0</v>
      </c>
      <c r="R65" s="294"/>
      <c r="S65" s="275">
        <f t="shared" si="52"/>
        <v>0</v>
      </c>
      <c r="T65" s="294"/>
      <c r="U65" s="275">
        <f t="shared" si="53"/>
        <v>0</v>
      </c>
      <c r="V65" s="294"/>
      <c r="W65" s="275">
        <f t="shared" si="54"/>
        <v>0</v>
      </c>
      <c r="X65" s="276">
        <f t="shared" si="45"/>
        <v>0</v>
      </c>
      <c r="Y65" s="4"/>
      <c r="Z65" s="12"/>
    </row>
    <row r="66" spans="1:31" s="1" customFormat="1" ht="15" customHeight="1">
      <c r="A66" s="11"/>
      <c r="B66" s="11"/>
      <c r="C66" s="15"/>
      <c r="D66" s="293" t="str">
        <f t="shared" si="47"/>
        <v>Undergraduate Students - Academic</v>
      </c>
      <c r="E66" s="352" t="str">
        <f t="shared" si="48"/>
        <v>Student</v>
      </c>
      <c r="F66" s="353"/>
      <c r="G66" s="353"/>
      <c r="H66" s="353"/>
      <c r="I66" s="353"/>
      <c r="J66" s="353"/>
      <c r="K66" s="291"/>
      <c r="L66" s="292">
        <f t="shared" si="49"/>
        <v>2.1000000000000001E-2</v>
      </c>
      <c r="M66" s="3"/>
      <c r="N66" s="294"/>
      <c r="O66" s="275">
        <f t="shared" si="50"/>
        <v>0</v>
      </c>
      <c r="P66" s="294"/>
      <c r="Q66" s="275">
        <f t="shared" si="51"/>
        <v>0</v>
      </c>
      <c r="R66" s="294"/>
      <c r="S66" s="275">
        <f t="shared" si="52"/>
        <v>0</v>
      </c>
      <c r="T66" s="294"/>
      <c r="U66" s="275">
        <f t="shared" si="53"/>
        <v>0</v>
      </c>
      <c r="V66" s="294"/>
      <c r="W66" s="275">
        <f t="shared" si="54"/>
        <v>0</v>
      </c>
      <c r="X66" s="276">
        <f t="shared" si="45"/>
        <v>0</v>
      </c>
      <c r="Y66" s="4"/>
      <c r="Z66" s="12"/>
    </row>
    <row r="67" spans="1:31" s="1" customFormat="1" ht="15" customHeight="1">
      <c r="A67" s="11"/>
      <c r="B67" s="11"/>
      <c r="C67" s="15" t="s">
        <v>118</v>
      </c>
      <c r="D67" s="457" t="s">
        <v>119</v>
      </c>
      <c r="E67" s="457"/>
      <c r="F67" s="457"/>
      <c r="G67" s="457"/>
      <c r="H67" s="457"/>
      <c r="I67" s="457"/>
      <c r="J67" s="458"/>
      <c r="K67" s="458"/>
      <c r="L67" s="458"/>
      <c r="M67" s="3"/>
      <c r="N67" s="294"/>
      <c r="O67" s="275">
        <v>0</v>
      </c>
      <c r="P67" s="294"/>
      <c r="Q67" s="275">
        <v>0</v>
      </c>
      <c r="R67" s="294"/>
      <c r="S67" s="275">
        <v>0</v>
      </c>
      <c r="T67" s="294"/>
      <c r="U67" s="275">
        <v>0</v>
      </c>
      <c r="V67" s="294"/>
      <c r="W67" s="275">
        <v>0</v>
      </c>
      <c r="X67" s="276">
        <f>SUM(O67+Q67+S67+U67+W67)</f>
        <v>0</v>
      </c>
      <c r="Y67" s="4"/>
      <c r="Z67" s="12"/>
    </row>
    <row r="68" spans="1:31" s="1" customFormat="1" ht="15" customHeight="1">
      <c r="A68" s="11"/>
      <c r="B68" s="11"/>
      <c r="C68" s="15"/>
      <c r="D68" s="155"/>
      <c r="E68" s="64"/>
      <c r="F68" s="64"/>
      <c r="G68" s="64"/>
      <c r="H68" s="64"/>
      <c r="I68" s="64"/>
      <c r="J68" s="390" t="s">
        <v>73</v>
      </c>
      <c r="K68" s="391"/>
      <c r="L68" s="391"/>
      <c r="M68" s="392"/>
      <c r="N68" s="296"/>
      <c r="O68" s="297">
        <f>SUM(O52:O67)</f>
        <v>1269</v>
      </c>
      <c r="P68" s="296"/>
      <c r="Q68" s="297">
        <f>SUM(Q52:Q67)</f>
        <v>0</v>
      </c>
      <c r="R68" s="296"/>
      <c r="S68" s="297">
        <f>SUM(S52:S67)</f>
        <v>0</v>
      </c>
      <c r="T68" s="296"/>
      <c r="U68" s="297">
        <f>SUM(U52:U67)</f>
        <v>0</v>
      </c>
      <c r="V68" s="296"/>
      <c r="W68" s="297">
        <f>SUM(W52:W67)</f>
        <v>0</v>
      </c>
      <c r="X68" s="298">
        <f>SUM(X52:X67)</f>
        <v>1269</v>
      </c>
      <c r="Y68" s="189"/>
      <c r="Z68" s="175">
        <f>SUM(O68+Q68+S68+U68+W68)</f>
        <v>1269</v>
      </c>
    </row>
    <row r="69" spans="1:31" s="1" customFormat="1" ht="15" customHeight="1">
      <c r="A69" s="11"/>
      <c r="B69" s="11"/>
      <c r="C69" s="15"/>
      <c r="D69" s="193"/>
      <c r="E69" s="185"/>
      <c r="F69" s="185"/>
      <c r="G69" s="185"/>
      <c r="H69" s="185"/>
      <c r="I69" s="185"/>
      <c r="J69" s="186"/>
      <c r="K69" s="187"/>
      <c r="L69" s="187"/>
      <c r="M69" s="3"/>
      <c r="N69" s="188"/>
      <c r="O69" s="61"/>
      <c r="P69" s="188"/>
      <c r="Q69" s="61"/>
      <c r="R69" s="188"/>
      <c r="S69" s="61"/>
      <c r="T69" s="188"/>
      <c r="U69" s="61"/>
      <c r="V69" s="188"/>
      <c r="W69" s="61"/>
      <c r="X69" s="43"/>
      <c r="Y69" s="4"/>
      <c r="Z69" s="12"/>
    </row>
    <row r="70" spans="1:31" s="1" customFormat="1" ht="15" customHeight="1">
      <c r="A70" s="11"/>
      <c r="B70" s="11"/>
      <c r="C70" s="304"/>
      <c r="D70" s="305"/>
      <c r="E70" s="305"/>
      <c r="F70" s="305"/>
      <c r="G70" s="305"/>
      <c r="H70" s="305"/>
      <c r="I70" s="305"/>
      <c r="J70" s="305"/>
      <c r="K70" s="305"/>
      <c r="L70" s="305"/>
      <c r="M70" s="306" t="s">
        <v>77</v>
      </c>
      <c r="N70" s="454">
        <f>ROUNDUP(SUM(O50, O68),0)</f>
        <v>1269</v>
      </c>
      <c r="O70" s="455"/>
      <c r="P70" s="454">
        <f>ROUNDUP(SUM(Q50,Q68),0)</f>
        <v>0</v>
      </c>
      <c r="Q70" s="455"/>
      <c r="R70" s="454">
        <f>ROUNDUP(SUM(S50,S68),0)</f>
        <v>0</v>
      </c>
      <c r="S70" s="455"/>
      <c r="T70" s="454">
        <f>ROUNDUP(SUM(U50, U68),0)</f>
        <v>0</v>
      </c>
      <c r="U70" s="455"/>
      <c r="V70" s="454">
        <f>ROUNDUP(SUM(W50, W68),0)</f>
        <v>0</v>
      </c>
      <c r="W70" s="455"/>
      <c r="X70" s="298">
        <f>ROUNDUP(SUM(X50, X68),0)</f>
        <v>1269</v>
      </c>
      <c r="Y70" s="52"/>
      <c r="Z70" s="114">
        <f>SUM(N70+P70+R70+T70+V70)</f>
        <v>1269</v>
      </c>
    </row>
    <row r="71" spans="1:31" s="1" customFormat="1" ht="15" customHeight="1">
      <c r="A71" s="11"/>
      <c r="B71" s="11"/>
      <c r="C71" s="15"/>
      <c r="D71" s="2"/>
      <c r="E71" s="459"/>
      <c r="F71" s="385"/>
      <c r="G71" s="385"/>
      <c r="H71" s="385"/>
      <c r="I71" s="385"/>
      <c r="J71" s="385"/>
      <c r="K71" s="385"/>
      <c r="L71" s="385"/>
      <c r="M71" s="385"/>
      <c r="N71" s="14"/>
      <c r="O71" s="49"/>
      <c r="P71" s="14"/>
      <c r="Q71" s="49"/>
      <c r="R71" s="14"/>
      <c r="S71" s="49"/>
      <c r="T71" s="14"/>
      <c r="U71" s="53"/>
      <c r="V71" s="14"/>
      <c r="W71" s="49"/>
      <c r="X71" s="29"/>
      <c r="Y71" s="4"/>
      <c r="Z71" s="12"/>
    </row>
    <row r="72" spans="1:31" s="1" customFormat="1" ht="15" customHeight="1">
      <c r="A72" s="11"/>
      <c r="B72" s="11"/>
      <c r="C72" s="54"/>
      <c r="D72" s="55"/>
      <c r="E72" s="55"/>
      <c r="F72" s="55"/>
      <c r="G72" s="55"/>
      <c r="H72" s="55"/>
      <c r="I72" s="55"/>
      <c r="J72" s="55"/>
      <c r="K72" s="55"/>
      <c r="L72" s="55"/>
      <c r="M72" s="46" t="s">
        <v>78</v>
      </c>
      <c r="N72" s="345">
        <f>ROUNDUP(SUM(N42,N70),0)</f>
        <v>17334</v>
      </c>
      <c r="O72" s="456"/>
      <c r="P72" s="345">
        <f>ROUNDUP(SUM(P42,P70),0)</f>
        <v>0</v>
      </c>
      <c r="Q72" s="456"/>
      <c r="R72" s="345">
        <f>ROUNDUP(SUM(R42,R70),0)</f>
        <v>0</v>
      </c>
      <c r="S72" s="456"/>
      <c r="T72" s="345">
        <f>ROUNDUP(SUM(T42,T70),0)</f>
        <v>0</v>
      </c>
      <c r="U72" s="456"/>
      <c r="V72" s="345">
        <f>ROUNDUP(SUM(V42,V70),0)</f>
        <v>0</v>
      </c>
      <c r="W72" s="456"/>
      <c r="X72" s="150">
        <f>ROUNDUP(SUM(X42,X70),0)</f>
        <v>17334</v>
      </c>
      <c r="Y72" s="4"/>
      <c r="Z72" s="114">
        <f>SUM(N72+P72+R72+T72+V72)</f>
        <v>17334</v>
      </c>
    </row>
    <row r="73" spans="1:31" s="56" customFormat="1" ht="15" customHeight="1">
      <c r="A73" s="117"/>
      <c r="B73" s="117"/>
      <c r="C73" s="144" t="s">
        <v>79</v>
      </c>
      <c r="D73" s="145"/>
      <c r="E73" s="411" t="s">
        <v>48</v>
      </c>
      <c r="F73" s="411"/>
      <c r="G73" s="411"/>
      <c r="H73" s="411"/>
      <c r="I73" s="411"/>
      <c r="J73" s="145"/>
      <c r="K73" s="145"/>
      <c r="L73" s="145"/>
      <c r="M73" s="146"/>
      <c r="N73" s="147"/>
      <c r="O73" s="148"/>
      <c r="P73" s="147"/>
      <c r="Q73" s="148"/>
      <c r="R73" s="147"/>
      <c r="S73" s="148"/>
      <c r="T73" s="147"/>
      <c r="U73" s="148"/>
      <c r="V73" s="147"/>
      <c r="W73" s="148"/>
      <c r="X73" s="143"/>
      <c r="Y73" s="58"/>
      <c r="Z73" s="59"/>
      <c r="AD73" s="22"/>
      <c r="AE73" s="22"/>
    </row>
    <row r="74" spans="1:31" s="1" customFormat="1" ht="24.75" customHeight="1">
      <c r="A74" s="11"/>
      <c r="B74" s="11"/>
      <c r="C74" s="13" t="s">
        <v>133</v>
      </c>
      <c r="D74" s="3" t="s">
        <v>29</v>
      </c>
      <c r="E74" s="125" t="s">
        <v>64</v>
      </c>
      <c r="F74" s="125" t="s">
        <v>65</v>
      </c>
      <c r="G74" s="125" t="s">
        <v>66</v>
      </c>
      <c r="H74" s="125" t="s">
        <v>67</v>
      </c>
      <c r="I74" s="125" t="s">
        <v>68</v>
      </c>
      <c r="J74" s="63"/>
      <c r="K74" s="16" t="s">
        <v>62</v>
      </c>
      <c r="L74" s="3"/>
      <c r="M74" s="3"/>
      <c r="N74" s="57"/>
      <c r="O74" s="61"/>
      <c r="P74" s="40"/>
      <c r="Q74" s="61"/>
      <c r="R74" s="40"/>
      <c r="S74" s="61"/>
      <c r="T74" s="40"/>
      <c r="U74" s="61"/>
      <c r="V74" s="40"/>
      <c r="W74" s="61"/>
      <c r="X74" s="43"/>
      <c r="Y74" s="4"/>
      <c r="Z74" s="12"/>
      <c r="AD74" s="22"/>
      <c r="AE74" s="22"/>
    </row>
    <row r="75" spans="1:31" s="1" customFormat="1" ht="10.5">
      <c r="A75" s="11"/>
      <c r="B75" s="11"/>
      <c r="C75" s="15" t="s">
        <v>468</v>
      </c>
      <c r="D75" s="3"/>
      <c r="E75" s="23"/>
      <c r="F75" s="23"/>
      <c r="G75" s="23"/>
      <c r="H75" s="23"/>
      <c r="I75" s="23"/>
      <c r="J75" s="63"/>
      <c r="K75" s="16"/>
      <c r="L75" s="3"/>
      <c r="M75" s="3"/>
      <c r="N75" s="57"/>
      <c r="O75" s="61"/>
      <c r="P75" s="40"/>
      <c r="Q75" s="61"/>
      <c r="R75" s="40"/>
      <c r="S75" s="61"/>
      <c r="T75" s="40"/>
      <c r="U75" s="61"/>
      <c r="V75" s="40"/>
      <c r="W75" s="61"/>
      <c r="X75" s="43"/>
      <c r="Y75" s="4"/>
      <c r="Z75" s="12"/>
      <c r="AD75" s="22"/>
      <c r="AE75" s="22"/>
    </row>
    <row r="76" spans="1:31" s="1" customFormat="1" ht="15" customHeight="1">
      <c r="A76" s="11"/>
      <c r="B76" s="11"/>
      <c r="C76" s="62" t="s">
        <v>150</v>
      </c>
      <c r="D76" s="23" t="s">
        <v>341</v>
      </c>
      <c r="E76" s="63">
        <v>1</v>
      </c>
      <c r="F76" s="63">
        <v>0</v>
      </c>
      <c r="G76" s="63">
        <v>0</v>
      </c>
      <c r="H76" s="63">
        <v>0</v>
      </c>
      <c r="I76" s="63">
        <v>0</v>
      </c>
      <c r="J76" s="63"/>
      <c r="K76" s="119"/>
      <c r="L76" s="3"/>
      <c r="M76" s="3"/>
      <c r="N76" s="327">
        <f>Travel!L10</f>
        <v>10205</v>
      </c>
      <c r="O76" s="328"/>
      <c r="P76" s="327">
        <f>IF(C76="Airfare",F76*K76*1.07,F76*K76)</f>
        <v>0</v>
      </c>
      <c r="Q76" s="328"/>
      <c r="R76" s="327">
        <f>IF(C76="Airfare",G76*K76*1.07*1.07,G76*K76)</f>
        <v>0</v>
      </c>
      <c r="S76" s="328"/>
      <c r="T76" s="327">
        <f>IF(C76="Airfare",H76*K76*1.07*1.07*1.07,H76*K76)</f>
        <v>0</v>
      </c>
      <c r="U76" s="328"/>
      <c r="V76" s="327">
        <f>IF(C76="Airfare",I76*K76*1.07*1.07*1.07*1.07,I76*K76)</f>
        <v>0</v>
      </c>
      <c r="W76" s="328"/>
      <c r="X76" s="276">
        <f>SUM(N76+P76+R76+T76+V76)</f>
        <v>10205</v>
      </c>
      <c r="Y76" s="4"/>
      <c r="Z76" s="12"/>
      <c r="AD76" s="22"/>
      <c r="AE76" s="22"/>
    </row>
    <row r="77" spans="1:31" s="1" customFormat="1" ht="15" customHeight="1">
      <c r="A77" s="11"/>
      <c r="B77" s="11"/>
      <c r="C77" s="62" t="s">
        <v>174</v>
      </c>
      <c r="D77" s="23" t="s">
        <v>473</v>
      </c>
      <c r="E77" s="63"/>
      <c r="F77" s="63"/>
      <c r="G77" s="63"/>
      <c r="H77" s="63"/>
      <c r="I77" s="63"/>
      <c r="J77" s="63"/>
      <c r="K77" s="119"/>
      <c r="L77" s="3"/>
      <c r="M77" s="3"/>
      <c r="N77" s="327">
        <f>E77*K77</f>
        <v>0</v>
      </c>
      <c r="O77" s="328"/>
      <c r="P77" s="327">
        <f>IF(C77="Airfare",F77*K77*1.07,F77*K77)</f>
        <v>0</v>
      </c>
      <c r="Q77" s="328"/>
      <c r="R77" s="327">
        <f>IF(C77="Airfare",G77*K77*1.07*1.07,G77*K77)</f>
        <v>0</v>
      </c>
      <c r="S77" s="328"/>
      <c r="T77" s="327">
        <f>IF(C77="Airfare",H77*K77*1.07*1.07*1.07,H77*K77)</f>
        <v>0</v>
      </c>
      <c r="U77" s="328"/>
      <c r="V77" s="327">
        <f>IF(C77="Airfare",I77*K77*1.07*1.07*1.07*1.07,I77*K77)</f>
        <v>0</v>
      </c>
      <c r="W77" s="328"/>
      <c r="X77" s="276">
        <f>SUM(N77+P77+R77+T77+V77)</f>
        <v>0</v>
      </c>
      <c r="Y77" s="4"/>
      <c r="Z77" s="12"/>
      <c r="AD77" s="22"/>
      <c r="AE77" s="22"/>
    </row>
    <row r="78" spans="1:31" s="1" customFormat="1" ht="15" customHeight="1">
      <c r="A78" s="11"/>
      <c r="B78" s="11"/>
      <c r="C78" s="62" t="s">
        <v>153</v>
      </c>
      <c r="D78" s="23" t="s">
        <v>466</v>
      </c>
      <c r="E78" s="63"/>
      <c r="F78" s="63"/>
      <c r="G78" s="63"/>
      <c r="H78" s="63"/>
      <c r="I78" s="63"/>
      <c r="J78" s="63"/>
      <c r="K78" s="119"/>
      <c r="L78" s="3"/>
      <c r="M78" s="3"/>
      <c r="N78" s="327">
        <f t="shared" ref="N78:N86" si="55">E78*K78</f>
        <v>0</v>
      </c>
      <c r="O78" s="328"/>
      <c r="P78" s="327">
        <f t="shared" ref="P78:P86" si="56">IF(C78="Airfare",F78*K78*1.07,F78*K78)</f>
        <v>0</v>
      </c>
      <c r="Q78" s="328"/>
      <c r="R78" s="327">
        <f t="shared" ref="R78:R86" si="57">IF(C78="Airfare",G78*K78*1.07*1.07,G78*K78)</f>
        <v>0</v>
      </c>
      <c r="S78" s="328"/>
      <c r="T78" s="327">
        <f t="shared" ref="T78:T86" si="58">IF(C78="Airfare",H78*K78*1.07*1.07*1.07,H78*K78)</f>
        <v>0</v>
      </c>
      <c r="U78" s="328"/>
      <c r="V78" s="327">
        <f t="shared" ref="V78:V86" si="59">IF(C78="Airfare",I78*K78*1.07*1.07*1.07*1.07,I78*K78)</f>
        <v>0</v>
      </c>
      <c r="W78" s="328"/>
      <c r="X78" s="276">
        <f t="shared" ref="X78:X98" si="60">SUM(N78+P78+R78+T78+V78)</f>
        <v>0</v>
      </c>
      <c r="Y78" s="4"/>
      <c r="Z78" s="12"/>
    </row>
    <row r="79" spans="1:31" s="1" customFormat="1" ht="15" customHeight="1">
      <c r="A79" s="11"/>
      <c r="B79" s="11"/>
      <c r="C79" s="15" t="s">
        <v>467</v>
      </c>
      <c r="D79" s="32"/>
      <c r="E79" s="38"/>
      <c r="F79" s="38"/>
      <c r="G79" s="38"/>
      <c r="H79" s="38"/>
      <c r="I79" s="38"/>
      <c r="J79" s="38"/>
      <c r="K79" s="309"/>
      <c r="L79" s="27"/>
      <c r="M79" s="27"/>
      <c r="N79" s="284"/>
      <c r="O79" s="285"/>
      <c r="P79" s="284"/>
      <c r="Q79" s="285"/>
      <c r="R79" s="284"/>
      <c r="S79" s="285"/>
      <c r="T79" s="284"/>
      <c r="U79" s="285"/>
      <c r="V79" s="284"/>
      <c r="W79" s="285"/>
      <c r="X79" s="43"/>
      <c r="Y79" s="4"/>
      <c r="Z79" s="12"/>
    </row>
    <row r="80" spans="1:31" s="1" customFormat="1" ht="15" customHeight="1">
      <c r="A80" s="11"/>
      <c r="B80" s="11"/>
      <c r="C80" s="62" t="s">
        <v>150</v>
      </c>
      <c r="D80" s="23" t="s">
        <v>341</v>
      </c>
      <c r="E80" s="63"/>
      <c r="F80" s="63"/>
      <c r="G80" s="63"/>
      <c r="H80" s="63"/>
      <c r="I80" s="63"/>
      <c r="J80" s="63"/>
      <c r="K80" s="119"/>
      <c r="L80" s="3"/>
      <c r="M80" s="3"/>
      <c r="N80" s="327">
        <f t="shared" si="55"/>
        <v>0</v>
      </c>
      <c r="O80" s="328"/>
      <c r="P80" s="327">
        <f t="shared" si="56"/>
        <v>0</v>
      </c>
      <c r="Q80" s="328"/>
      <c r="R80" s="327">
        <f t="shared" si="57"/>
        <v>0</v>
      </c>
      <c r="S80" s="328"/>
      <c r="T80" s="327">
        <f t="shared" si="58"/>
        <v>0</v>
      </c>
      <c r="U80" s="328"/>
      <c r="V80" s="327">
        <f t="shared" si="59"/>
        <v>0</v>
      </c>
      <c r="W80" s="328"/>
      <c r="X80" s="276">
        <f t="shared" si="60"/>
        <v>0</v>
      </c>
      <c r="Y80" s="4"/>
      <c r="Z80" s="12"/>
    </row>
    <row r="81" spans="1:30" s="1" customFormat="1" ht="15" customHeight="1">
      <c r="A81" s="11"/>
      <c r="B81" s="11"/>
      <c r="C81" s="62" t="s">
        <v>150</v>
      </c>
      <c r="D81" s="23" t="s">
        <v>341</v>
      </c>
      <c r="E81" s="63"/>
      <c r="F81" s="63"/>
      <c r="G81" s="63"/>
      <c r="H81" s="63"/>
      <c r="I81" s="63"/>
      <c r="J81" s="63"/>
      <c r="K81" s="119"/>
      <c r="L81" s="3"/>
      <c r="M81" s="3"/>
      <c r="N81" s="327">
        <f t="shared" si="55"/>
        <v>0</v>
      </c>
      <c r="O81" s="328"/>
      <c r="P81" s="327">
        <f t="shared" si="56"/>
        <v>0</v>
      </c>
      <c r="Q81" s="328"/>
      <c r="R81" s="327">
        <f t="shared" si="57"/>
        <v>0</v>
      </c>
      <c r="S81" s="328"/>
      <c r="T81" s="327">
        <f t="shared" si="58"/>
        <v>0</v>
      </c>
      <c r="U81" s="328"/>
      <c r="V81" s="327">
        <f t="shared" si="59"/>
        <v>0</v>
      </c>
      <c r="W81" s="328"/>
      <c r="X81" s="276">
        <f t="shared" si="60"/>
        <v>0</v>
      </c>
      <c r="Y81" s="4"/>
      <c r="Z81" s="12"/>
    </row>
    <row r="82" spans="1:30" s="1" customFormat="1" ht="15" customHeight="1">
      <c r="A82" s="11"/>
      <c r="B82" s="11"/>
      <c r="C82" s="62" t="s">
        <v>150</v>
      </c>
      <c r="D82" s="23" t="s">
        <v>341</v>
      </c>
      <c r="E82" s="63"/>
      <c r="F82" s="63"/>
      <c r="G82" s="63"/>
      <c r="H82" s="63"/>
      <c r="I82" s="63"/>
      <c r="J82" s="63"/>
      <c r="K82" s="119"/>
      <c r="L82" s="3"/>
      <c r="M82" s="3"/>
      <c r="N82" s="327">
        <f t="shared" si="55"/>
        <v>0</v>
      </c>
      <c r="O82" s="328"/>
      <c r="P82" s="327">
        <f t="shared" si="56"/>
        <v>0</v>
      </c>
      <c r="Q82" s="328"/>
      <c r="R82" s="327">
        <f t="shared" si="57"/>
        <v>0</v>
      </c>
      <c r="S82" s="328"/>
      <c r="T82" s="327">
        <f t="shared" si="58"/>
        <v>0</v>
      </c>
      <c r="U82" s="328"/>
      <c r="V82" s="327">
        <f t="shared" si="59"/>
        <v>0</v>
      </c>
      <c r="W82" s="328"/>
      <c r="X82" s="276">
        <f t="shared" si="60"/>
        <v>0</v>
      </c>
      <c r="Y82" s="4"/>
      <c r="Z82" s="12"/>
    </row>
    <row r="83" spans="1:30" s="1" customFormat="1" ht="15" customHeight="1">
      <c r="A83" s="11"/>
      <c r="B83" s="11"/>
      <c r="C83" s="261" t="s">
        <v>469</v>
      </c>
      <c r="D83" s="32"/>
      <c r="E83" s="38"/>
      <c r="F83" s="38"/>
      <c r="G83" s="38"/>
      <c r="H83" s="38"/>
      <c r="I83" s="38"/>
      <c r="J83" s="38"/>
      <c r="K83" s="309"/>
      <c r="L83" s="27"/>
      <c r="M83" s="27"/>
      <c r="N83" s="284"/>
      <c r="O83" s="285"/>
      <c r="P83" s="284"/>
      <c r="Q83" s="285"/>
      <c r="R83" s="284"/>
      <c r="S83" s="285"/>
      <c r="T83" s="284"/>
      <c r="U83" s="285"/>
      <c r="V83" s="284"/>
      <c r="W83" s="285"/>
      <c r="X83" s="43"/>
      <c r="Y83" s="4"/>
      <c r="Z83" s="12"/>
    </row>
    <row r="84" spans="1:30" s="1" customFormat="1" ht="15" customHeight="1">
      <c r="A84" s="11"/>
      <c r="B84" s="11"/>
      <c r="C84" s="62" t="s">
        <v>150</v>
      </c>
      <c r="D84" s="23" t="s">
        <v>341</v>
      </c>
      <c r="E84" s="63"/>
      <c r="F84" s="63"/>
      <c r="G84" s="63"/>
      <c r="H84" s="63"/>
      <c r="I84" s="63"/>
      <c r="J84" s="63"/>
      <c r="K84" s="111"/>
      <c r="L84" s="3"/>
      <c r="M84" s="3"/>
      <c r="N84" s="327">
        <f>E84*K84</f>
        <v>0</v>
      </c>
      <c r="O84" s="328"/>
      <c r="P84" s="327">
        <f t="shared" si="56"/>
        <v>0</v>
      </c>
      <c r="Q84" s="328"/>
      <c r="R84" s="327">
        <f t="shared" si="57"/>
        <v>0</v>
      </c>
      <c r="S84" s="328"/>
      <c r="T84" s="327">
        <f t="shared" si="58"/>
        <v>0</v>
      </c>
      <c r="U84" s="328"/>
      <c r="V84" s="327">
        <f t="shared" si="59"/>
        <v>0</v>
      </c>
      <c r="W84" s="328"/>
      <c r="X84" s="276">
        <f t="shared" si="60"/>
        <v>0</v>
      </c>
      <c r="Y84" s="4"/>
      <c r="Z84" s="12"/>
      <c r="AD84" s="22"/>
    </row>
    <row r="85" spans="1:30" s="1" customFormat="1" ht="15" customHeight="1">
      <c r="A85" s="11"/>
      <c r="B85" s="11"/>
      <c r="C85" s="62" t="s">
        <v>150</v>
      </c>
      <c r="D85" s="23" t="s">
        <v>341</v>
      </c>
      <c r="E85" s="63"/>
      <c r="F85" s="63"/>
      <c r="G85" s="63"/>
      <c r="H85" s="63"/>
      <c r="I85" s="63"/>
      <c r="J85" s="63"/>
      <c r="K85" s="119"/>
      <c r="L85" s="3"/>
      <c r="M85" s="3"/>
      <c r="N85" s="327">
        <f t="shared" si="55"/>
        <v>0</v>
      </c>
      <c r="O85" s="328"/>
      <c r="P85" s="327">
        <f t="shared" si="56"/>
        <v>0</v>
      </c>
      <c r="Q85" s="328"/>
      <c r="R85" s="327">
        <f t="shared" si="57"/>
        <v>0</v>
      </c>
      <c r="S85" s="328"/>
      <c r="T85" s="327">
        <f t="shared" si="58"/>
        <v>0</v>
      </c>
      <c r="U85" s="328"/>
      <c r="V85" s="327">
        <f t="shared" si="59"/>
        <v>0</v>
      </c>
      <c r="W85" s="328"/>
      <c r="X85" s="276">
        <f t="shared" si="60"/>
        <v>0</v>
      </c>
      <c r="Y85" s="4"/>
      <c r="Z85" s="12"/>
      <c r="AD85" s="22"/>
    </row>
    <row r="86" spans="1:30" s="1" customFormat="1" ht="15" customHeight="1">
      <c r="A86" s="11"/>
      <c r="B86" s="11"/>
      <c r="C86" s="62" t="s">
        <v>150</v>
      </c>
      <c r="D86" s="23" t="s">
        <v>341</v>
      </c>
      <c r="E86" s="63"/>
      <c r="F86" s="63"/>
      <c r="G86" s="63"/>
      <c r="H86" s="63"/>
      <c r="I86" s="63"/>
      <c r="J86" s="63"/>
      <c r="K86" s="119"/>
      <c r="L86" s="3"/>
      <c r="M86" s="3"/>
      <c r="N86" s="327">
        <f t="shared" si="55"/>
        <v>0</v>
      </c>
      <c r="O86" s="328"/>
      <c r="P86" s="327">
        <f t="shared" si="56"/>
        <v>0</v>
      </c>
      <c r="Q86" s="328"/>
      <c r="R86" s="327">
        <f t="shared" si="57"/>
        <v>0</v>
      </c>
      <c r="S86" s="328"/>
      <c r="T86" s="327">
        <f t="shared" si="58"/>
        <v>0</v>
      </c>
      <c r="U86" s="328"/>
      <c r="V86" s="327">
        <f t="shared" si="59"/>
        <v>0</v>
      </c>
      <c r="W86" s="328"/>
      <c r="X86" s="276">
        <f t="shared" si="60"/>
        <v>0</v>
      </c>
      <c r="Y86" s="4"/>
      <c r="Z86" s="12"/>
      <c r="AD86" s="22"/>
    </row>
    <row r="87" spans="1:30" s="1" customFormat="1" ht="15" customHeight="1">
      <c r="A87" s="117"/>
      <c r="B87" s="117"/>
      <c r="C87" s="261" t="s">
        <v>470</v>
      </c>
      <c r="D87" s="32"/>
      <c r="E87" s="38"/>
      <c r="F87" s="38"/>
      <c r="G87" s="38"/>
      <c r="H87" s="38"/>
      <c r="I87" s="38"/>
      <c r="J87" s="38"/>
      <c r="K87" s="309"/>
      <c r="L87" s="27"/>
      <c r="M87" s="27"/>
      <c r="N87" s="284"/>
      <c r="O87" s="285"/>
      <c r="P87" s="284"/>
      <c r="Q87" s="285"/>
      <c r="R87" s="284"/>
      <c r="S87" s="285"/>
      <c r="T87" s="284"/>
      <c r="U87" s="285"/>
      <c r="V87" s="284"/>
      <c r="W87" s="285"/>
      <c r="X87" s="43"/>
      <c r="Y87" s="4"/>
      <c r="Z87" s="12"/>
      <c r="AD87" s="22"/>
    </row>
    <row r="88" spans="1:30" s="1" customFormat="1" ht="15" customHeight="1">
      <c r="A88" s="11"/>
      <c r="B88" s="11"/>
      <c r="C88" s="62" t="s">
        <v>150</v>
      </c>
      <c r="D88" s="23" t="s">
        <v>341</v>
      </c>
      <c r="E88" s="63"/>
      <c r="F88" s="63"/>
      <c r="G88" s="63"/>
      <c r="H88" s="63"/>
      <c r="I88" s="63"/>
      <c r="J88" s="63"/>
      <c r="K88" s="119"/>
      <c r="L88" s="3"/>
      <c r="M88" s="3"/>
      <c r="N88" s="327">
        <f>E88*K88</f>
        <v>0</v>
      </c>
      <c r="O88" s="328"/>
      <c r="P88" s="327">
        <f>IF(C88="Airfare",F88*K88*1.07,F88*K88)</f>
        <v>0</v>
      </c>
      <c r="Q88" s="328"/>
      <c r="R88" s="327">
        <f>IF(C88="Airfare",G88*K88*1.07*1.07,G88*K88)</f>
        <v>0</v>
      </c>
      <c r="S88" s="328"/>
      <c r="T88" s="327">
        <f>IF(C88="Airfare",H88*K88*1.07*1.07*1.07,H88*K88)</f>
        <v>0</v>
      </c>
      <c r="U88" s="328"/>
      <c r="V88" s="327">
        <f>IF(C88="Airfare",I88*K88*1.07*1.07*1.07*1.07,I88*K88)</f>
        <v>0</v>
      </c>
      <c r="W88" s="328"/>
      <c r="X88" s="276">
        <f>SUM(N88+P88+R88+T88+V88)</f>
        <v>0</v>
      </c>
      <c r="Y88" s="4"/>
      <c r="Z88" s="12"/>
      <c r="AD88" s="22"/>
    </row>
    <row r="89" spans="1:30" s="1" customFormat="1" ht="15" customHeight="1">
      <c r="A89" s="11"/>
      <c r="B89" s="11"/>
      <c r="C89" s="62" t="s">
        <v>150</v>
      </c>
      <c r="D89" s="23" t="s">
        <v>341</v>
      </c>
      <c r="E89" s="63"/>
      <c r="F89" s="63"/>
      <c r="G89" s="63"/>
      <c r="H89" s="63"/>
      <c r="I89" s="63"/>
      <c r="J89" s="63"/>
      <c r="K89" s="119"/>
      <c r="L89" s="3"/>
      <c r="M89" s="3"/>
      <c r="N89" s="327">
        <f>E89*K89</f>
        <v>0</v>
      </c>
      <c r="O89" s="328"/>
      <c r="P89" s="327">
        <f>IF(C89="Airfare",F89*K89*1.07,F89*K89)</f>
        <v>0</v>
      </c>
      <c r="Q89" s="328"/>
      <c r="R89" s="327">
        <f>IF(C89="Airfare",G89*K89*1.07*1.07,G89*K89)</f>
        <v>0</v>
      </c>
      <c r="S89" s="328"/>
      <c r="T89" s="327">
        <f>IF(C89="Airfare",H89*K89*1.07*1.07*1.07,H89*K89)</f>
        <v>0</v>
      </c>
      <c r="U89" s="328"/>
      <c r="V89" s="327">
        <f>IF(C89="Airfare",I89*K89*1.07*1.07*1.07*1.07,I89*K89)</f>
        <v>0</v>
      </c>
      <c r="W89" s="328"/>
      <c r="X89" s="276">
        <f>SUM(N89+P89+R89+T89+V89)</f>
        <v>0</v>
      </c>
      <c r="Y89" s="4"/>
      <c r="Z89" s="12"/>
      <c r="AD89" s="22"/>
    </row>
    <row r="90" spans="1:30" s="1" customFormat="1" ht="13.5" customHeight="1">
      <c r="A90" s="11"/>
      <c r="B90" s="11"/>
      <c r="C90" s="62" t="s">
        <v>150</v>
      </c>
      <c r="D90" s="23" t="s">
        <v>341</v>
      </c>
      <c r="E90" s="63"/>
      <c r="F90" s="63"/>
      <c r="G90" s="63"/>
      <c r="H90" s="63"/>
      <c r="I90" s="63"/>
      <c r="J90" s="63"/>
      <c r="K90" s="119"/>
      <c r="L90" s="3"/>
      <c r="M90" s="3"/>
      <c r="N90" s="327">
        <f>E90*K90</f>
        <v>0</v>
      </c>
      <c r="O90" s="328"/>
      <c r="P90" s="327">
        <f>IF(C90="Airfare",F90*K90*1.07,F90*K90)</f>
        <v>0</v>
      </c>
      <c r="Q90" s="328"/>
      <c r="R90" s="327">
        <f>IF(C90="Airfare",G90*K90*1.07*1.07,G90*K90)</f>
        <v>0</v>
      </c>
      <c r="S90" s="328"/>
      <c r="T90" s="327">
        <f>IF(C90="Airfare",H90*K90*1.07*1.07*1.07,H90*K90)</f>
        <v>0</v>
      </c>
      <c r="U90" s="328"/>
      <c r="V90" s="327">
        <f>IF(C90="Airfare",I90*K90*1.07*1.07*1.07*1.07,I90*K90)</f>
        <v>0</v>
      </c>
      <c r="W90" s="328"/>
      <c r="X90" s="276">
        <f>SUM(N90+P90+R90+T90+V90)</f>
        <v>0</v>
      </c>
      <c r="Y90" s="4"/>
      <c r="Z90" s="12"/>
      <c r="AD90" s="22"/>
    </row>
    <row r="91" spans="1:30" s="1" customFormat="1" ht="13.5" customHeight="1">
      <c r="A91" s="11"/>
      <c r="B91" s="11"/>
      <c r="C91" s="261" t="s">
        <v>471</v>
      </c>
      <c r="D91" s="32"/>
      <c r="E91" s="38"/>
      <c r="F91" s="38"/>
      <c r="G91" s="38"/>
      <c r="H91" s="38"/>
      <c r="I91" s="38"/>
      <c r="J91" s="38"/>
      <c r="K91" s="309"/>
      <c r="L91" s="27"/>
      <c r="M91" s="27"/>
      <c r="N91" s="284"/>
      <c r="O91" s="285"/>
      <c r="P91" s="284"/>
      <c r="Q91" s="285"/>
      <c r="R91" s="284"/>
      <c r="S91" s="285"/>
      <c r="T91" s="284"/>
      <c r="U91" s="285"/>
      <c r="V91" s="284"/>
      <c r="W91" s="285"/>
      <c r="X91" s="43"/>
      <c r="Y91" s="4"/>
      <c r="Z91" s="12"/>
      <c r="AD91" s="22"/>
    </row>
    <row r="92" spans="1:30" s="1" customFormat="1" ht="15" customHeight="1">
      <c r="A92" s="11"/>
      <c r="B92" s="11"/>
      <c r="C92" s="62" t="s">
        <v>150</v>
      </c>
      <c r="D92" s="23" t="s">
        <v>341</v>
      </c>
      <c r="E92" s="63"/>
      <c r="F92" s="63"/>
      <c r="G92" s="63"/>
      <c r="H92" s="63"/>
      <c r="I92" s="63"/>
      <c r="J92" s="63"/>
      <c r="K92" s="119"/>
      <c r="L92" s="3"/>
      <c r="M92" s="3"/>
      <c r="N92" s="343">
        <f>E92*K92</f>
        <v>0</v>
      </c>
      <c r="O92" s="344"/>
      <c r="P92" s="343">
        <f>IF(C92="Airfare",F92*K92*1.07,F92*K92)</f>
        <v>0</v>
      </c>
      <c r="Q92" s="344"/>
      <c r="R92" s="327">
        <f>IF(C92="Airfare",G92*K92*1.07*1.07,G92*K92)</f>
        <v>0</v>
      </c>
      <c r="S92" s="328"/>
      <c r="T92" s="327">
        <f>IF(C92="Airfare",H92*K92*1.07*1.07*1.07,H92*K92)</f>
        <v>0</v>
      </c>
      <c r="U92" s="328"/>
      <c r="V92" s="327">
        <f>IF(C92="Airfare",I92*K92*1.07*1.07*1.07*1.07,I92*K92)</f>
        <v>0</v>
      </c>
      <c r="W92" s="328"/>
      <c r="X92" s="276">
        <f>SUM(N92+P92+R92+T92+V92)</f>
        <v>0</v>
      </c>
      <c r="Y92" s="4"/>
      <c r="Z92" s="12"/>
      <c r="AD92" s="22"/>
    </row>
    <row r="93" spans="1:30" s="1" customFormat="1" ht="15" customHeight="1">
      <c r="A93" s="11"/>
      <c r="B93" s="11"/>
      <c r="C93" s="62" t="s">
        <v>150</v>
      </c>
      <c r="D93" s="23" t="s">
        <v>341</v>
      </c>
      <c r="E93" s="63"/>
      <c r="F93" s="63"/>
      <c r="G93" s="63"/>
      <c r="H93" s="63"/>
      <c r="I93" s="63"/>
      <c r="J93" s="63"/>
      <c r="K93" s="119"/>
      <c r="L93" s="3"/>
      <c r="M93" s="3"/>
      <c r="N93" s="343">
        <f>E93*K93</f>
        <v>0</v>
      </c>
      <c r="O93" s="344"/>
      <c r="P93" s="343">
        <f>IF(C93="Airfare",F93*K93*1.07,F93*K93)</f>
        <v>0</v>
      </c>
      <c r="Q93" s="344"/>
      <c r="R93" s="327">
        <f>IF(C93="Airfare",G93*K93*1.07*1.07,G93*K93)</f>
        <v>0</v>
      </c>
      <c r="S93" s="328"/>
      <c r="T93" s="327">
        <f>IF(C93="Airfare",H93*K93*1.07*1.07*1.07,H93*K93)</f>
        <v>0</v>
      </c>
      <c r="U93" s="328"/>
      <c r="V93" s="327">
        <f>IF(C93="Airfare",I93*K93*1.07*1.07*1.07*1.07,I93*K93)</f>
        <v>0</v>
      </c>
      <c r="W93" s="328"/>
      <c r="X93" s="276">
        <f>SUM(N93+P93+R93+T93+V93)</f>
        <v>0</v>
      </c>
      <c r="Y93" s="4"/>
      <c r="Z93" s="12"/>
      <c r="AD93" s="22"/>
    </row>
    <row r="94" spans="1:30" s="1" customFormat="1" ht="15" customHeight="1">
      <c r="A94" s="11"/>
      <c r="B94" s="11"/>
      <c r="C94" s="62" t="s">
        <v>150</v>
      </c>
      <c r="D94" s="23" t="s">
        <v>341</v>
      </c>
      <c r="E94" s="63"/>
      <c r="F94" s="63"/>
      <c r="G94" s="63"/>
      <c r="H94" s="63"/>
      <c r="I94" s="63"/>
      <c r="J94" s="63"/>
      <c r="K94" s="119"/>
      <c r="L94" s="3"/>
      <c r="M94" s="3"/>
      <c r="N94" s="343">
        <f>E94*K94</f>
        <v>0</v>
      </c>
      <c r="O94" s="344"/>
      <c r="P94" s="343">
        <f>IF(C94="Airfare",F94*K94*1.07,F94*K94)</f>
        <v>0</v>
      </c>
      <c r="Q94" s="344"/>
      <c r="R94" s="327">
        <f>IF(C94="Airfare",G94*K94*1.07*1.07,G94*K94)</f>
        <v>0</v>
      </c>
      <c r="S94" s="328"/>
      <c r="T94" s="327">
        <f>IF(C94="Airfare",H94*K94*1.07*1.07*1.07,H94*K94)</f>
        <v>0</v>
      </c>
      <c r="U94" s="328"/>
      <c r="V94" s="327">
        <f>IF(C94="Airfare",I94*K94*1.07*1.07*1.07*1.07,I94*K94)</f>
        <v>0</v>
      </c>
      <c r="W94" s="328"/>
      <c r="X94" s="276">
        <f t="shared" si="60"/>
        <v>0</v>
      </c>
      <c r="Y94" s="4"/>
      <c r="Z94" s="12"/>
      <c r="AD94" s="22"/>
    </row>
    <row r="95" spans="1:30" s="1" customFormat="1" ht="15" customHeight="1">
      <c r="A95" s="11"/>
      <c r="B95" s="11"/>
      <c r="C95" s="261" t="s">
        <v>472</v>
      </c>
      <c r="D95" s="32"/>
      <c r="E95" s="38"/>
      <c r="F95" s="38"/>
      <c r="G95" s="38"/>
      <c r="H95" s="38"/>
      <c r="I95" s="38"/>
      <c r="J95" s="38"/>
      <c r="K95" s="309"/>
      <c r="L95" s="27"/>
      <c r="M95" s="27"/>
      <c r="N95" s="284"/>
      <c r="O95" s="310"/>
      <c r="P95" s="284"/>
      <c r="Q95" s="310"/>
      <c r="R95" s="284"/>
      <c r="S95" s="310"/>
      <c r="T95" s="284"/>
      <c r="U95" s="310"/>
      <c r="V95" s="284"/>
      <c r="W95" s="310"/>
      <c r="X95" s="43"/>
      <c r="Y95" s="4"/>
      <c r="Z95" s="12"/>
      <c r="AD95" s="22"/>
    </row>
    <row r="96" spans="1:30" s="1" customFormat="1" ht="15" customHeight="1">
      <c r="A96" s="11"/>
      <c r="B96" s="11"/>
      <c r="C96" s="62" t="s">
        <v>150</v>
      </c>
      <c r="D96" s="23" t="s">
        <v>341</v>
      </c>
      <c r="E96" s="63"/>
      <c r="F96" s="63"/>
      <c r="G96" s="63"/>
      <c r="H96" s="63"/>
      <c r="I96" s="63"/>
      <c r="J96" s="63"/>
      <c r="K96" s="119"/>
      <c r="L96" s="3"/>
      <c r="M96" s="3"/>
      <c r="N96" s="343">
        <f>E96*K96</f>
        <v>0</v>
      </c>
      <c r="O96" s="344"/>
      <c r="P96" s="343">
        <f>IF(C96="Airfare",F96*K96*1.07,F96*K96)</f>
        <v>0</v>
      </c>
      <c r="Q96" s="344"/>
      <c r="R96" s="327">
        <f>IF(C96="Airfare",G96*K96*1.07*1.07,G96*K96)</f>
        <v>0</v>
      </c>
      <c r="S96" s="328"/>
      <c r="T96" s="327">
        <f>IF(C96="Airfare",H96*K96*1.07*1.07*1.07,H96*K96)</f>
        <v>0</v>
      </c>
      <c r="U96" s="328"/>
      <c r="V96" s="327">
        <f>IF(C96="Airfare",I96*K96*1.07*1.07*1.07*1.07,I96*K96)</f>
        <v>0</v>
      </c>
      <c r="W96" s="328"/>
      <c r="X96" s="276">
        <f>SUM(N96+P96+R96+T96+V96)</f>
        <v>0</v>
      </c>
      <c r="Y96" s="4"/>
      <c r="Z96" s="12"/>
      <c r="AD96" s="22"/>
    </row>
    <row r="97" spans="1:30" s="1" customFormat="1" ht="14.25" customHeight="1">
      <c r="A97" s="11"/>
      <c r="B97" s="11"/>
      <c r="C97" s="62" t="s">
        <v>150</v>
      </c>
      <c r="D97" s="23" t="s">
        <v>341</v>
      </c>
      <c r="E97" s="63"/>
      <c r="F97" s="63"/>
      <c r="G97" s="63"/>
      <c r="H97" s="63"/>
      <c r="I97" s="63"/>
      <c r="J97" s="63"/>
      <c r="K97" s="119"/>
      <c r="L97" s="3"/>
      <c r="M97" s="3"/>
      <c r="N97" s="343">
        <f>E97*K97</f>
        <v>0</v>
      </c>
      <c r="O97" s="344"/>
      <c r="P97" s="343">
        <f>IF(C97="Airfare",F97*K97*1.07,F97*K97)</f>
        <v>0</v>
      </c>
      <c r="Q97" s="344"/>
      <c r="R97" s="327">
        <f>IF(C97="Airfare",G97*K97*1.07*1.07,G97*K97)</f>
        <v>0</v>
      </c>
      <c r="S97" s="328"/>
      <c r="T97" s="327">
        <f>IF(C97="Airfare",H97*K97*1.07*1.07*1.07,H97*K97)</f>
        <v>0</v>
      </c>
      <c r="U97" s="328"/>
      <c r="V97" s="327">
        <f>IF(C97="Airfare",I97*K97*1.07*1.07*1.07*1.07,I97*K97)</f>
        <v>0</v>
      </c>
      <c r="W97" s="328"/>
      <c r="X97" s="276">
        <f t="shared" si="60"/>
        <v>0</v>
      </c>
      <c r="Y97" s="4"/>
      <c r="Z97" s="12"/>
      <c r="AD97" s="22"/>
    </row>
    <row r="98" spans="1:30" s="1" customFormat="1" ht="12" customHeight="1">
      <c r="A98" s="11"/>
      <c r="B98" s="11"/>
      <c r="C98" s="62" t="s">
        <v>150</v>
      </c>
      <c r="D98" s="23" t="s">
        <v>341</v>
      </c>
      <c r="E98" s="63"/>
      <c r="F98" s="63"/>
      <c r="G98" s="63"/>
      <c r="H98" s="63"/>
      <c r="I98" s="63"/>
      <c r="J98" s="63"/>
      <c r="K98" s="119"/>
      <c r="L98" s="3"/>
      <c r="M98" s="3"/>
      <c r="N98" s="343">
        <f>E98*K98</f>
        <v>0</v>
      </c>
      <c r="O98" s="344"/>
      <c r="P98" s="343">
        <f>IF(C98="Airfare",F98*K98*1.07,F98*K98)</f>
        <v>0</v>
      </c>
      <c r="Q98" s="344"/>
      <c r="R98" s="327">
        <f>IF(C98="Airfare",G98*K98*1.07*1.07,G98*K98)</f>
        <v>0</v>
      </c>
      <c r="S98" s="328"/>
      <c r="T98" s="327">
        <f>IF(C98="Airfare",H98*K98*1.07*1.07*1.07,H98*K98)</f>
        <v>0</v>
      </c>
      <c r="U98" s="328"/>
      <c r="V98" s="327">
        <f>IF(C98="Airfare",I98*K98*1.07*1.07*1.07*1.07,I98*K98)</f>
        <v>0</v>
      </c>
      <c r="W98" s="328"/>
      <c r="X98" s="276">
        <f t="shared" si="60"/>
        <v>0</v>
      </c>
      <c r="Y98" s="4"/>
      <c r="Z98" s="12"/>
      <c r="AD98" s="22"/>
    </row>
    <row r="99" spans="1:30" s="1" customFormat="1" ht="15" customHeight="1">
      <c r="A99" s="11"/>
      <c r="B99" s="11"/>
      <c r="C99" s="37"/>
      <c r="D99" s="32"/>
      <c r="E99" s="3"/>
      <c r="F99" s="3"/>
      <c r="G99" s="3"/>
      <c r="H99" s="3"/>
      <c r="I99" s="3"/>
      <c r="J99" s="436" t="s">
        <v>31</v>
      </c>
      <c r="K99" s="381"/>
      <c r="L99" s="381"/>
      <c r="M99" s="381"/>
      <c r="N99" s="335">
        <f>SUM(N76:N98)</f>
        <v>10205</v>
      </c>
      <c r="O99" s="336"/>
      <c r="P99" s="335">
        <f>SUM(P76:P98)</f>
        <v>0</v>
      </c>
      <c r="Q99" s="336"/>
      <c r="R99" s="335">
        <f>SUM(R76:R98)</f>
        <v>0</v>
      </c>
      <c r="S99" s="336"/>
      <c r="T99" s="335">
        <f>SUM(T76:T98)</f>
        <v>0</v>
      </c>
      <c r="U99" s="336"/>
      <c r="V99" s="335">
        <f>SUM(V76:V98)</f>
        <v>0</v>
      </c>
      <c r="W99" s="336"/>
      <c r="X99" s="236">
        <f>SUM(X76:X98)</f>
        <v>10205</v>
      </c>
      <c r="Y99" s="4"/>
      <c r="Z99" s="176">
        <f>SUM(N99+P99+R99+T99+V99)</f>
        <v>10205</v>
      </c>
      <c r="AD99" s="22"/>
    </row>
    <row r="100" spans="1:30" s="1" customFormat="1" ht="14.25" customHeight="1">
      <c r="A100" s="11"/>
      <c r="B100" s="11"/>
      <c r="C100" s="37"/>
      <c r="D100" s="32"/>
      <c r="E100" s="388" t="s">
        <v>48</v>
      </c>
      <c r="F100" s="388"/>
      <c r="G100" s="388"/>
      <c r="H100" s="388"/>
      <c r="I100" s="388"/>
      <c r="J100" s="38"/>
      <c r="K100" s="38"/>
      <c r="L100" s="131"/>
      <c r="M100" s="169"/>
      <c r="N100" s="132"/>
      <c r="O100" s="133"/>
      <c r="P100" s="132"/>
      <c r="Q100" s="133"/>
      <c r="R100" s="132"/>
      <c r="S100" s="133"/>
      <c r="T100" s="132"/>
      <c r="U100" s="133"/>
      <c r="V100" s="132"/>
      <c r="W100" s="133"/>
      <c r="X100" s="164"/>
      <c r="Y100" s="4"/>
      <c r="Z100" s="114"/>
      <c r="AD100" s="22"/>
    </row>
    <row r="101" spans="1:30" s="1" customFormat="1" ht="24.75" customHeight="1">
      <c r="A101" s="11"/>
      <c r="B101" s="11"/>
      <c r="C101" s="13" t="s">
        <v>63</v>
      </c>
      <c r="D101" s="3" t="s">
        <v>29</v>
      </c>
      <c r="E101" s="125" t="s">
        <v>64</v>
      </c>
      <c r="F101" s="125" t="s">
        <v>65</v>
      </c>
      <c r="G101" s="125" t="s">
        <v>66</v>
      </c>
      <c r="H101" s="125" t="s">
        <v>67</v>
      </c>
      <c r="I101" s="125" t="s">
        <v>68</v>
      </c>
      <c r="J101" s="63"/>
      <c r="K101" s="16" t="s">
        <v>62</v>
      </c>
      <c r="L101" s="3"/>
      <c r="M101" s="3"/>
      <c r="N101" s="57"/>
      <c r="O101" s="61"/>
      <c r="P101" s="57"/>
      <c r="Q101" s="61"/>
      <c r="R101" s="57"/>
      <c r="S101" s="61"/>
      <c r="T101" s="57"/>
      <c r="U101" s="61"/>
      <c r="V101" s="57"/>
      <c r="W101" s="61"/>
      <c r="X101" s="43"/>
      <c r="Y101" s="4"/>
      <c r="Z101" s="12"/>
      <c r="AD101" s="22"/>
    </row>
    <row r="102" spans="1:30" s="1" customFormat="1" ht="10.5">
      <c r="A102" s="11"/>
      <c r="B102" s="11"/>
      <c r="C102" s="15" t="s">
        <v>468</v>
      </c>
      <c r="D102" s="3"/>
      <c r="E102" s="23"/>
      <c r="F102" s="23"/>
      <c r="G102" s="23"/>
      <c r="H102" s="23"/>
      <c r="I102" s="23"/>
      <c r="J102" s="63"/>
      <c r="K102" s="16"/>
      <c r="L102" s="3"/>
      <c r="M102" s="3"/>
      <c r="N102" s="57"/>
      <c r="O102" s="61"/>
      <c r="P102" s="57"/>
      <c r="Q102" s="61"/>
      <c r="R102" s="57"/>
      <c r="S102" s="61"/>
      <c r="T102" s="57"/>
      <c r="U102" s="61"/>
      <c r="V102" s="57"/>
      <c r="W102" s="61"/>
      <c r="X102" s="43"/>
      <c r="Y102" s="4"/>
      <c r="Z102" s="12"/>
      <c r="AD102" s="22"/>
    </row>
    <row r="103" spans="1:30" ht="15" customHeight="1">
      <c r="C103" s="62" t="s">
        <v>148</v>
      </c>
      <c r="D103" s="23" t="s">
        <v>341</v>
      </c>
      <c r="E103" s="63">
        <v>1</v>
      </c>
      <c r="F103" s="63">
        <v>1</v>
      </c>
      <c r="G103" s="63">
        <v>1</v>
      </c>
      <c r="H103" s="63">
        <v>1</v>
      </c>
      <c r="I103" s="63">
        <v>1</v>
      </c>
      <c r="J103" s="63"/>
      <c r="K103" s="119"/>
      <c r="L103" s="63"/>
      <c r="M103" s="23"/>
      <c r="N103" s="327">
        <f t="shared" ref="N103:N109" si="61">E103*K103</f>
        <v>0</v>
      </c>
      <c r="O103" s="328"/>
      <c r="P103" s="327">
        <f t="shared" ref="P103:P109" si="62">IF(C103="Airfare",F103*K103*1.07,F103*K103)</f>
        <v>0</v>
      </c>
      <c r="Q103" s="328"/>
      <c r="R103" s="327">
        <f t="shared" ref="R103:R109" si="63">IF(C103="Airfare",G103*K103*1.07*1.07,G103*K103)</f>
        <v>0</v>
      </c>
      <c r="S103" s="328"/>
      <c r="T103" s="327">
        <f t="shared" ref="T103:T109" si="64">IF(C103="Airfare",H103*K103*1.07*1.07*1.07,H103*K103)</f>
        <v>0</v>
      </c>
      <c r="U103" s="328"/>
      <c r="V103" s="327">
        <f t="shared" ref="V103:V109" si="65">IF(C103="Airfare",I103*K103*1.07*1.07*1.07*1.07,I103*K103)</f>
        <v>0</v>
      </c>
      <c r="W103" s="328"/>
      <c r="X103" s="276">
        <f t="shared" ref="X103:X109" si="66">SUM(N103+P103+R103+T103+V103)</f>
        <v>0</v>
      </c>
      <c r="Y103" s="26"/>
      <c r="Z103" s="12"/>
    </row>
    <row r="104" spans="1:30" ht="15" customHeight="1">
      <c r="C104" s="62" t="s">
        <v>175</v>
      </c>
      <c r="D104" s="23" t="s">
        <v>473</v>
      </c>
      <c r="E104" s="63"/>
      <c r="F104" s="63"/>
      <c r="G104" s="63"/>
      <c r="H104" s="63"/>
      <c r="I104" s="63"/>
      <c r="J104" s="63"/>
      <c r="K104" s="119"/>
      <c r="L104" s="63"/>
      <c r="M104" s="23"/>
      <c r="N104" s="327">
        <f t="shared" si="61"/>
        <v>0</v>
      </c>
      <c r="O104" s="328"/>
      <c r="P104" s="327">
        <f t="shared" si="62"/>
        <v>0</v>
      </c>
      <c r="Q104" s="328"/>
      <c r="R104" s="327">
        <f t="shared" si="63"/>
        <v>0</v>
      </c>
      <c r="S104" s="328"/>
      <c r="T104" s="327">
        <f t="shared" si="64"/>
        <v>0</v>
      </c>
      <c r="U104" s="328"/>
      <c r="V104" s="327">
        <f t="shared" si="65"/>
        <v>0</v>
      </c>
      <c r="W104" s="328"/>
      <c r="X104" s="276">
        <f t="shared" si="66"/>
        <v>0</v>
      </c>
      <c r="Y104" s="26"/>
      <c r="Z104" s="12"/>
    </row>
    <row r="105" spans="1:30" ht="15" customHeight="1">
      <c r="C105" s="62" t="s">
        <v>154</v>
      </c>
      <c r="D105" s="23" t="s">
        <v>466</v>
      </c>
      <c r="E105" s="63"/>
      <c r="F105" s="63"/>
      <c r="G105" s="63"/>
      <c r="H105" s="63"/>
      <c r="I105" s="63"/>
      <c r="J105" s="63"/>
      <c r="K105" s="119"/>
      <c r="L105" s="63"/>
      <c r="M105" s="23"/>
      <c r="N105" s="327">
        <f t="shared" si="61"/>
        <v>0</v>
      </c>
      <c r="O105" s="328"/>
      <c r="P105" s="327">
        <f t="shared" si="62"/>
        <v>0</v>
      </c>
      <c r="Q105" s="328"/>
      <c r="R105" s="327">
        <f t="shared" si="63"/>
        <v>0</v>
      </c>
      <c r="S105" s="328"/>
      <c r="T105" s="327">
        <f t="shared" si="64"/>
        <v>0</v>
      </c>
      <c r="U105" s="328"/>
      <c r="V105" s="327">
        <f t="shared" si="65"/>
        <v>0</v>
      </c>
      <c r="W105" s="328"/>
      <c r="X105" s="276">
        <f t="shared" si="66"/>
        <v>0</v>
      </c>
      <c r="Y105" s="26"/>
      <c r="Z105" s="12"/>
    </row>
    <row r="106" spans="1:30" ht="15" customHeight="1">
      <c r="C106" s="261" t="s">
        <v>467</v>
      </c>
      <c r="D106" s="32"/>
      <c r="E106" s="38"/>
      <c r="F106" s="38"/>
      <c r="G106" s="38"/>
      <c r="H106" s="38"/>
      <c r="I106" s="38"/>
      <c r="J106" s="38"/>
      <c r="K106" s="309"/>
      <c r="L106" s="38"/>
      <c r="M106" s="32"/>
      <c r="N106" s="284"/>
      <c r="O106" s="285"/>
      <c r="P106" s="284"/>
      <c r="Q106" s="285"/>
      <c r="R106" s="284"/>
      <c r="S106" s="285"/>
      <c r="T106" s="284"/>
      <c r="U106" s="285"/>
      <c r="V106" s="284"/>
      <c r="W106" s="285"/>
      <c r="X106" s="43"/>
      <c r="Y106" s="26"/>
      <c r="Z106" s="12"/>
    </row>
    <row r="107" spans="1:30" ht="15" customHeight="1">
      <c r="C107" s="62" t="s">
        <v>150</v>
      </c>
      <c r="D107" s="23" t="s">
        <v>341</v>
      </c>
      <c r="E107" s="63"/>
      <c r="F107" s="63"/>
      <c r="G107" s="63"/>
      <c r="H107" s="63"/>
      <c r="I107" s="63"/>
      <c r="J107" s="63"/>
      <c r="K107" s="119"/>
      <c r="L107" s="63"/>
      <c r="M107" s="23"/>
      <c r="N107" s="327">
        <f t="shared" si="61"/>
        <v>0</v>
      </c>
      <c r="O107" s="328"/>
      <c r="P107" s="327">
        <f t="shared" si="62"/>
        <v>0</v>
      </c>
      <c r="Q107" s="328"/>
      <c r="R107" s="327">
        <f t="shared" si="63"/>
        <v>0</v>
      </c>
      <c r="S107" s="328"/>
      <c r="T107" s="327">
        <f t="shared" si="64"/>
        <v>0</v>
      </c>
      <c r="U107" s="328"/>
      <c r="V107" s="327">
        <f t="shared" si="65"/>
        <v>0</v>
      </c>
      <c r="W107" s="328"/>
      <c r="X107" s="276">
        <f t="shared" si="66"/>
        <v>0</v>
      </c>
      <c r="Y107" s="26"/>
      <c r="Z107" s="12"/>
    </row>
    <row r="108" spans="1:30" ht="15" customHeight="1">
      <c r="C108" s="62" t="s">
        <v>150</v>
      </c>
      <c r="D108" s="23" t="s">
        <v>341</v>
      </c>
      <c r="E108" s="63"/>
      <c r="F108" s="63"/>
      <c r="G108" s="63"/>
      <c r="H108" s="63"/>
      <c r="I108" s="63"/>
      <c r="J108" s="63"/>
      <c r="K108" s="119"/>
      <c r="L108" s="63"/>
      <c r="M108" s="23"/>
      <c r="N108" s="327">
        <f t="shared" si="61"/>
        <v>0</v>
      </c>
      <c r="O108" s="328"/>
      <c r="P108" s="327">
        <f t="shared" si="62"/>
        <v>0</v>
      </c>
      <c r="Q108" s="328"/>
      <c r="R108" s="327">
        <f t="shared" si="63"/>
        <v>0</v>
      </c>
      <c r="S108" s="328"/>
      <c r="T108" s="327">
        <f t="shared" si="64"/>
        <v>0</v>
      </c>
      <c r="U108" s="328"/>
      <c r="V108" s="327">
        <f t="shared" si="65"/>
        <v>0</v>
      </c>
      <c r="W108" s="328"/>
      <c r="X108" s="276">
        <f t="shared" si="66"/>
        <v>0</v>
      </c>
      <c r="Y108" s="26"/>
      <c r="Z108" s="12"/>
    </row>
    <row r="109" spans="1:30" ht="15" customHeight="1">
      <c r="C109" s="62" t="s">
        <v>150</v>
      </c>
      <c r="D109" s="23" t="s">
        <v>341</v>
      </c>
      <c r="E109" s="63"/>
      <c r="F109" s="63"/>
      <c r="G109" s="63"/>
      <c r="H109" s="63"/>
      <c r="I109" s="63"/>
      <c r="J109" s="63"/>
      <c r="K109" s="119"/>
      <c r="L109" s="63"/>
      <c r="M109" s="23"/>
      <c r="N109" s="327">
        <f t="shared" si="61"/>
        <v>0</v>
      </c>
      <c r="O109" s="328"/>
      <c r="P109" s="327">
        <f t="shared" si="62"/>
        <v>0</v>
      </c>
      <c r="Q109" s="328"/>
      <c r="R109" s="327">
        <f t="shared" si="63"/>
        <v>0</v>
      </c>
      <c r="S109" s="328"/>
      <c r="T109" s="327">
        <f t="shared" si="64"/>
        <v>0</v>
      </c>
      <c r="U109" s="328"/>
      <c r="V109" s="327">
        <f t="shared" si="65"/>
        <v>0</v>
      </c>
      <c r="W109" s="328"/>
      <c r="X109" s="276">
        <f t="shared" si="66"/>
        <v>0</v>
      </c>
      <c r="Y109" s="26"/>
      <c r="Z109" s="12"/>
    </row>
    <row r="110" spans="1:30" ht="15" customHeight="1">
      <c r="C110" s="37"/>
      <c r="D110" s="32"/>
      <c r="E110" s="38"/>
      <c r="F110" s="38"/>
      <c r="G110" s="38"/>
      <c r="H110" s="38"/>
      <c r="I110" s="38"/>
      <c r="J110" s="380" t="s">
        <v>30</v>
      </c>
      <c r="K110" s="381"/>
      <c r="L110" s="381"/>
      <c r="M110" s="381"/>
      <c r="N110" s="335">
        <f>SUM(N103:N109)</f>
        <v>0</v>
      </c>
      <c r="O110" s="336"/>
      <c r="P110" s="335">
        <f>SUM(P103:P109)</f>
        <v>0</v>
      </c>
      <c r="Q110" s="336"/>
      <c r="R110" s="335">
        <f>SUM(R103:R109)</f>
        <v>0</v>
      </c>
      <c r="S110" s="336"/>
      <c r="T110" s="335">
        <f>SUM(T103:T109)</f>
        <v>0</v>
      </c>
      <c r="U110" s="336"/>
      <c r="V110" s="335">
        <f>SUM(V103:V109)</f>
        <v>0</v>
      </c>
      <c r="W110" s="336"/>
      <c r="X110" s="195">
        <f>SUM(X103:X109)</f>
        <v>0</v>
      </c>
      <c r="Y110" s="26"/>
      <c r="Z110" s="176">
        <f>SUM(N110+P110+R110+T110+V110)</f>
        <v>0</v>
      </c>
    </row>
    <row r="111" spans="1:30" s="1" customFormat="1" ht="15" customHeight="1">
      <c r="A111" s="11"/>
      <c r="B111" s="11"/>
      <c r="C111" s="44"/>
      <c r="D111" s="45"/>
      <c r="E111" s="45"/>
      <c r="F111" s="45"/>
      <c r="G111" s="45"/>
      <c r="H111" s="45"/>
      <c r="I111" s="45"/>
      <c r="J111" s="45"/>
      <c r="K111" s="45"/>
      <c r="L111" s="45"/>
      <c r="M111" s="46" t="s">
        <v>80</v>
      </c>
      <c r="N111" s="345">
        <f>ROUNDUP(SUM(N99,N110),0)</f>
        <v>10205</v>
      </c>
      <c r="O111" s="346"/>
      <c r="P111" s="345">
        <f>ROUNDUP(SUM(P99,P110),0)</f>
        <v>0</v>
      </c>
      <c r="Q111" s="346"/>
      <c r="R111" s="345">
        <f>ROUNDUP(SUM(R99,R110),0)</f>
        <v>0</v>
      </c>
      <c r="S111" s="346"/>
      <c r="T111" s="345">
        <f>ROUNDUP(SUM(T99,T110),0)</f>
        <v>0</v>
      </c>
      <c r="U111" s="346"/>
      <c r="V111" s="345">
        <f>ROUNDUP(SUM(V99,V110),0)</f>
        <v>0</v>
      </c>
      <c r="W111" s="346"/>
      <c r="X111" s="150">
        <f>ROUNDUP(SUM(X99,X110),0)</f>
        <v>10205</v>
      </c>
      <c r="Y111" s="4"/>
      <c r="Z111" s="114">
        <f>SUM(N111+P111+R111+T111+V111)</f>
        <v>10205</v>
      </c>
    </row>
    <row r="112" spans="1:30" ht="15" customHeight="1">
      <c r="A112" s="11"/>
      <c r="B112" s="11"/>
      <c r="C112" s="347" t="s">
        <v>342</v>
      </c>
      <c r="D112" s="325"/>
      <c r="E112" s="325" t="s">
        <v>29</v>
      </c>
      <c r="F112" s="326"/>
      <c r="G112" s="326"/>
      <c r="H112" s="326"/>
      <c r="I112" s="326"/>
      <c r="J112" s="326"/>
      <c r="K112" s="326"/>
      <c r="L112" s="326"/>
      <c r="M112" s="326"/>
      <c r="N112" s="88"/>
      <c r="O112" s="142"/>
      <c r="P112" s="88"/>
      <c r="Q112" s="142"/>
      <c r="R112" s="88"/>
      <c r="S112" s="142"/>
      <c r="T112" s="88"/>
      <c r="U112" s="142"/>
      <c r="V112" s="88"/>
      <c r="W112" s="142"/>
      <c r="X112" s="143"/>
      <c r="Y112" s="26"/>
      <c r="Z112" s="12"/>
    </row>
    <row r="113" spans="1:35" ht="15" customHeight="1">
      <c r="C113" s="333" t="s">
        <v>267</v>
      </c>
      <c r="D113" s="334"/>
      <c r="E113" s="386" t="s">
        <v>478</v>
      </c>
      <c r="F113" s="387"/>
      <c r="G113" s="387"/>
      <c r="H113" s="387"/>
      <c r="I113" s="387"/>
      <c r="J113" s="387"/>
      <c r="K113" s="387"/>
      <c r="L113" s="387"/>
      <c r="M113" s="387"/>
      <c r="N113" s="337">
        <v>2000</v>
      </c>
      <c r="O113" s="338"/>
      <c r="P113" s="337">
        <v>0</v>
      </c>
      <c r="Q113" s="338"/>
      <c r="R113" s="337">
        <v>0</v>
      </c>
      <c r="S113" s="338"/>
      <c r="T113" s="337">
        <v>0</v>
      </c>
      <c r="U113" s="338"/>
      <c r="V113" s="337">
        <v>0</v>
      </c>
      <c r="W113" s="338"/>
      <c r="X113" s="276">
        <f>SUM(N113+P113+R113+T113+V113)</f>
        <v>2000</v>
      </c>
      <c r="Y113" s="26"/>
      <c r="Z113" s="12"/>
    </row>
    <row r="114" spans="1:35" ht="15" customHeight="1">
      <c r="C114" s="333" t="s">
        <v>355</v>
      </c>
      <c r="D114" s="334"/>
      <c r="E114" s="386" t="s">
        <v>479</v>
      </c>
      <c r="F114" s="387"/>
      <c r="G114" s="387"/>
      <c r="H114" s="387"/>
      <c r="I114" s="387"/>
      <c r="J114" s="387"/>
      <c r="K114" s="387"/>
      <c r="L114" s="387"/>
      <c r="M114" s="387"/>
      <c r="N114" s="337">
        <f>Travel!B19</f>
        <v>3000</v>
      </c>
      <c r="O114" s="338"/>
      <c r="P114" s="337">
        <v>0</v>
      </c>
      <c r="Q114" s="338"/>
      <c r="R114" s="337">
        <v>0</v>
      </c>
      <c r="S114" s="338"/>
      <c r="T114" s="337">
        <v>0</v>
      </c>
      <c r="U114" s="338"/>
      <c r="V114" s="337">
        <v>0</v>
      </c>
      <c r="W114" s="338"/>
      <c r="X114" s="276">
        <f>SUM(N114+P114+R114+T114+V114)</f>
        <v>3000</v>
      </c>
      <c r="Y114" s="26"/>
      <c r="Z114" s="12"/>
    </row>
    <row r="115" spans="1:35" ht="15" customHeight="1">
      <c r="C115" s="333" t="s">
        <v>353</v>
      </c>
      <c r="D115" s="334"/>
      <c r="E115" s="386" t="s">
        <v>458</v>
      </c>
      <c r="F115" s="387"/>
      <c r="G115" s="387"/>
      <c r="H115" s="387"/>
      <c r="I115" s="387"/>
      <c r="J115" s="387"/>
      <c r="K115" s="387"/>
      <c r="L115" s="387"/>
      <c r="M115" s="387"/>
      <c r="N115" s="337">
        <v>0</v>
      </c>
      <c r="O115" s="338"/>
      <c r="P115" s="337">
        <v>0</v>
      </c>
      <c r="Q115" s="338"/>
      <c r="R115" s="337">
        <v>0</v>
      </c>
      <c r="S115" s="338"/>
      <c r="T115" s="337">
        <v>0</v>
      </c>
      <c r="U115" s="338"/>
      <c r="V115" s="337">
        <v>0</v>
      </c>
      <c r="W115" s="338"/>
      <c r="X115" s="276">
        <f t="shared" ref="X115:X123" si="67">SUM(N115+P115+R115+T115+V115)</f>
        <v>0</v>
      </c>
      <c r="Y115" s="26"/>
      <c r="Z115" s="12"/>
    </row>
    <row r="116" spans="1:35" ht="15" customHeight="1">
      <c r="C116" s="22" t="s">
        <v>480</v>
      </c>
      <c r="M116" s="38"/>
      <c r="N116" s="284"/>
      <c r="O116" s="285"/>
      <c r="P116" s="284"/>
      <c r="Q116" s="285"/>
      <c r="R116" s="284"/>
      <c r="S116" s="285"/>
      <c r="T116" s="284"/>
      <c r="U116" s="285"/>
      <c r="V116" s="284"/>
      <c r="W116" s="285"/>
      <c r="X116" s="43"/>
      <c r="Y116" s="26"/>
      <c r="Z116" s="12"/>
    </row>
    <row r="117" spans="1:35" ht="15" customHeight="1">
      <c r="C117" s="331" t="s">
        <v>256</v>
      </c>
      <c r="D117" s="332"/>
      <c r="E117" s="341"/>
      <c r="F117" s="342"/>
      <c r="G117" s="342"/>
      <c r="H117" s="342"/>
      <c r="I117" s="342"/>
      <c r="J117" s="342"/>
      <c r="K117" s="342"/>
      <c r="L117" s="342"/>
      <c r="M117" s="342"/>
      <c r="N117" s="337">
        <v>0</v>
      </c>
      <c r="O117" s="338"/>
      <c r="P117" s="337">
        <v>0</v>
      </c>
      <c r="Q117" s="338"/>
      <c r="R117" s="337">
        <v>0</v>
      </c>
      <c r="S117" s="338"/>
      <c r="T117" s="337">
        <v>0</v>
      </c>
      <c r="U117" s="338"/>
      <c r="V117" s="337">
        <v>0</v>
      </c>
      <c r="W117" s="338"/>
      <c r="X117" s="276">
        <f t="shared" si="67"/>
        <v>0</v>
      </c>
      <c r="Y117" s="26"/>
      <c r="Z117" s="12"/>
    </row>
    <row r="118" spans="1:35" ht="15" customHeight="1">
      <c r="C118" s="331" t="s">
        <v>256</v>
      </c>
      <c r="D118" s="332"/>
      <c r="E118" s="341"/>
      <c r="F118" s="342"/>
      <c r="G118" s="342"/>
      <c r="H118" s="342"/>
      <c r="I118" s="342"/>
      <c r="J118" s="342"/>
      <c r="K118" s="342"/>
      <c r="L118" s="342"/>
      <c r="M118" s="342"/>
      <c r="N118" s="337">
        <v>0</v>
      </c>
      <c r="O118" s="338"/>
      <c r="P118" s="337">
        <v>0</v>
      </c>
      <c r="Q118" s="338"/>
      <c r="R118" s="337">
        <v>0</v>
      </c>
      <c r="S118" s="338"/>
      <c r="T118" s="337">
        <v>0</v>
      </c>
      <c r="U118" s="338"/>
      <c r="V118" s="337">
        <v>0</v>
      </c>
      <c r="W118" s="338"/>
      <c r="X118" s="276">
        <f t="shared" si="67"/>
        <v>0</v>
      </c>
      <c r="Y118" s="26"/>
      <c r="Z118" s="12"/>
    </row>
    <row r="119" spans="1:35" ht="15" customHeight="1">
      <c r="C119" s="331" t="s">
        <v>256</v>
      </c>
      <c r="D119" s="332"/>
      <c r="E119" s="341"/>
      <c r="F119" s="342"/>
      <c r="G119" s="342"/>
      <c r="H119" s="342"/>
      <c r="I119" s="342"/>
      <c r="J119" s="342"/>
      <c r="K119" s="342"/>
      <c r="L119" s="342"/>
      <c r="M119" s="342"/>
      <c r="N119" s="337">
        <v>0</v>
      </c>
      <c r="O119" s="338"/>
      <c r="P119" s="337">
        <v>0</v>
      </c>
      <c r="Q119" s="338"/>
      <c r="R119" s="337">
        <v>0</v>
      </c>
      <c r="S119" s="338"/>
      <c r="T119" s="337">
        <v>0</v>
      </c>
      <c r="U119" s="338"/>
      <c r="V119" s="337">
        <v>0</v>
      </c>
      <c r="W119" s="338"/>
      <c r="X119" s="276">
        <f t="shared" si="67"/>
        <v>0</v>
      </c>
      <c r="Y119" s="26"/>
      <c r="Z119" s="12"/>
    </row>
    <row r="120" spans="1:35" ht="15" customHeight="1">
      <c r="C120" s="331" t="s">
        <v>256</v>
      </c>
      <c r="D120" s="332"/>
      <c r="E120" s="341"/>
      <c r="F120" s="342"/>
      <c r="G120" s="342"/>
      <c r="H120" s="342"/>
      <c r="I120" s="342"/>
      <c r="J120" s="342"/>
      <c r="K120" s="342"/>
      <c r="L120" s="342"/>
      <c r="M120" s="342"/>
      <c r="N120" s="337">
        <v>0</v>
      </c>
      <c r="O120" s="338"/>
      <c r="P120" s="337">
        <v>0</v>
      </c>
      <c r="Q120" s="338"/>
      <c r="R120" s="337">
        <v>0</v>
      </c>
      <c r="S120" s="338"/>
      <c r="T120" s="337">
        <v>0</v>
      </c>
      <c r="U120" s="338"/>
      <c r="V120" s="337">
        <v>0</v>
      </c>
      <c r="W120" s="338"/>
      <c r="X120" s="276">
        <f t="shared" si="67"/>
        <v>0</v>
      </c>
      <c r="Y120" s="26"/>
      <c r="Z120" s="12"/>
    </row>
    <row r="121" spans="1:35" ht="15" customHeight="1">
      <c r="C121" s="331" t="s">
        <v>256</v>
      </c>
      <c r="D121" s="332"/>
      <c r="E121" s="341"/>
      <c r="F121" s="342"/>
      <c r="G121" s="342"/>
      <c r="H121" s="342"/>
      <c r="I121" s="342"/>
      <c r="J121" s="342"/>
      <c r="K121" s="342"/>
      <c r="L121" s="342"/>
      <c r="M121" s="342"/>
      <c r="N121" s="337">
        <v>0</v>
      </c>
      <c r="O121" s="338"/>
      <c r="P121" s="337">
        <v>0</v>
      </c>
      <c r="Q121" s="338"/>
      <c r="R121" s="337">
        <v>0</v>
      </c>
      <c r="S121" s="338"/>
      <c r="T121" s="337">
        <v>0</v>
      </c>
      <c r="U121" s="338"/>
      <c r="V121" s="337">
        <v>0</v>
      </c>
      <c r="W121" s="338"/>
      <c r="X121" s="276">
        <f t="shared" si="67"/>
        <v>0</v>
      </c>
      <c r="Y121" s="26"/>
      <c r="Z121" s="12"/>
    </row>
    <row r="122" spans="1:35" ht="15" customHeight="1">
      <c r="C122" s="331" t="s">
        <v>256</v>
      </c>
      <c r="D122" s="332"/>
      <c r="E122" s="341"/>
      <c r="F122" s="342"/>
      <c r="G122" s="342"/>
      <c r="H122" s="342"/>
      <c r="I122" s="342"/>
      <c r="J122" s="342"/>
      <c r="K122" s="342"/>
      <c r="L122" s="342"/>
      <c r="M122" s="342"/>
      <c r="N122" s="337">
        <v>0</v>
      </c>
      <c r="O122" s="338"/>
      <c r="P122" s="337">
        <v>0</v>
      </c>
      <c r="Q122" s="338"/>
      <c r="R122" s="337">
        <v>0</v>
      </c>
      <c r="S122" s="338"/>
      <c r="T122" s="337">
        <v>0</v>
      </c>
      <c r="U122" s="338"/>
      <c r="V122" s="337">
        <v>0</v>
      </c>
      <c r="W122" s="338"/>
      <c r="X122" s="276">
        <f t="shared" si="67"/>
        <v>0</v>
      </c>
      <c r="Y122" s="26"/>
      <c r="Z122" s="12"/>
    </row>
    <row r="123" spans="1:35" ht="15" customHeight="1" thickBot="1">
      <c r="C123" s="331" t="s">
        <v>256</v>
      </c>
      <c r="D123" s="332"/>
      <c r="E123" s="341"/>
      <c r="F123" s="342"/>
      <c r="G123" s="342"/>
      <c r="H123" s="342"/>
      <c r="I123" s="342"/>
      <c r="J123" s="342"/>
      <c r="K123" s="342"/>
      <c r="L123" s="342"/>
      <c r="M123" s="342"/>
      <c r="N123" s="337">
        <v>0</v>
      </c>
      <c r="O123" s="338"/>
      <c r="P123" s="337">
        <v>0</v>
      </c>
      <c r="Q123" s="338"/>
      <c r="R123" s="337">
        <v>0</v>
      </c>
      <c r="S123" s="338"/>
      <c r="T123" s="337">
        <v>0</v>
      </c>
      <c r="U123" s="338"/>
      <c r="V123" s="337">
        <v>0</v>
      </c>
      <c r="W123" s="338"/>
      <c r="X123" s="276">
        <f t="shared" si="67"/>
        <v>0</v>
      </c>
      <c r="Y123" s="26"/>
      <c r="Z123" s="12"/>
    </row>
    <row r="124" spans="1:35" ht="15" customHeight="1">
      <c r="A124" s="437"/>
      <c r="C124" s="134"/>
      <c r="D124" s="165"/>
      <c r="E124" s="401"/>
      <c r="F124" s="401"/>
      <c r="G124" s="438"/>
      <c r="H124" s="445" t="s">
        <v>49</v>
      </c>
      <c r="I124" s="446"/>
      <c r="J124" s="446"/>
      <c r="K124" s="446"/>
      <c r="L124" s="446"/>
      <c r="M124" s="447"/>
      <c r="N124" s="335">
        <f>SUM(N113:O123)</f>
        <v>5000</v>
      </c>
      <c r="O124" s="336"/>
      <c r="P124" s="335">
        <f>SUM(P113:Q123)</f>
        <v>0</v>
      </c>
      <c r="Q124" s="336"/>
      <c r="R124" s="335">
        <f>SUM(R113:S123)</f>
        <v>0</v>
      </c>
      <c r="S124" s="336"/>
      <c r="T124" s="335">
        <f>SUM(T113:U123)</f>
        <v>0</v>
      </c>
      <c r="U124" s="336"/>
      <c r="V124" s="335">
        <f>SUM(V113:W123)</f>
        <v>0</v>
      </c>
      <c r="W124" s="336"/>
      <c r="X124" s="195">
        <f>SUM(X113:X123)</f>
        <v>5000</v>
      </c>
      <c r="Y124" s="26"/>
      <c r="Z124" s="175">
        <f>N124+P124+R124+T124+V124</f>
        <v>5000</v>
      </c>
      <c r="AB124" s="358" t="s">
        <v>60</v>
      </c>
      <c r="AC124" s="359"/>
      <c r="AD124" s="359"/>
      <c r="AE124" s="359"/>
      <c r="AF124" s="359"/>
      <c r="AG124" s="359"/>
      <c r="AH124" s="359"/>
      <c r="AI124" s="203"/>
    </row>
    <row r="125" spans="1:35" s="1" customFormat="1" ht="15" customHeight="1">
      <c r="A125" s="437"/>
      <c r="B125" s="60"/>
      <c r="C125" s="348" t="s">
        <v>74</v>
      </c>
      <c r="D125" s="349"/>
      <c r="E125" s="441"/>
      <c r="F125" s="342"/>
      <c r="G125" s="342"/>
      <c r="H125" s="342"/>
      <c r="I125" s="342"/>
      <c r="J125" s="342"/>
      <c r="K125" s="342"/>
      <c r="L125" s="342"/>
      <c r="M125" s="342"/>
      <c r="N125" s="57"/>
      <c r="O125" s="61"/>
      <c r="P125" s="40"/>
      <c r="Q125" s="61"/>
      <c r="R125" s="40"/>
      <c r="S125" s="61"/>
      <c r="T125" s="40"/>
      <c r="U125" s="61"/>
      <c r="V125" s="40"/>
      <c r="W125" s="61"/>
      <c r="X125" s="43"/>
      <c r="Y125" s="4"/>
      <c r="Z125" s="12"/>
      <c r="AB125" s="204" t="s">
        <v>58</v>
      </c>
      <c r="AC125" s="315"/>
      <c r="AD125" s="205" t="s">
        <v>17</v>
      </c>
      <c r="AE125" s="205" t="s">
        <v>18</v>
      </c>
      <c r="AF125" s="205" t="s">
        <v>19</v>
      </c>
      <c r="AG125" s="205" t="s">
        <v>40</v>
      </c>
      <c r="AH125" s="206" t="s">
        <v>41</v>
      </c>
      <c r="AI125" s="207" t="s">
        <v>125</v>
      </c>
    </row>
    <row r="126" spans="1:35" s="1" customFormat="1" ht="15" customHeight="1">
      <c r="A126" s="11"/>
      <c r="B126" s="11"/>
      <c r="C126" s="62" t="s">
        <v>32</v>
      </c>
      <c r="D126" s="63"/>
      <c r="E126" s="444"/>
      <c r="F126" s="342"/>
      <c r="G126" s="342"/>
      <c r="H126" s="342"/>
      <c r="I126" s="342"/>
      <c r="J126" s="342"/>
      <c r="K126" s="342"/>
      <c r="L126" s="342"/>
      <c r="M126" s="342"/>
      <c r="N126" s="337">
        <v>0</v>
      </c>
      <c r="O126" s="338"/>
      <c r="P126" s="337">
        <v>0</v>
      </c>
      <c r="Q126" s="338"/>
      <c r="R126" s="337">
        <v>0</v>
      </c>
      <c r="S126" s="338"/>
      <c r="T126" s="337">
        <v>0</v>
      </c>
      <c r="U126" s="338"/>
      <c r="V126" s="337">
        <v>0</v>
      </c>
      <c r="W126" s="338"/>
      <c r="X126" s="276">
        <f>SUM(N126+P126+R126+T126+V126)</f>
        <v>0</v>
      </c>
      <c r="Y126" s="4"/>
      <c r="Z126" s="12"/>
      <c r="AB126" s="208" t="str">
        <f>C126</f>
        <v>Subaward #1</v>
      </c>
      <c r="AC126" s="316"/>
      <c r="AD126" s="209">
        <f>N126+N166</f>
        <v>0</v>
      </c>
      <c r="AE126" s="209">
        <f>P126+P166</f>
        <v>0</v>
      </c>
      <c r="AF126" s="209">
        <f>R126+R166</f>
        <v>0</v>
      </c>
      <c r="AG126" s="209">
        <f>T126+T166</f>
        <v>0</v>
      </c>
      <c r="AH126" s="210">
        <f>V126+V166</f>
        <v>0</v>
      </c>
      <c r="AI126" s="211">
        <f>AD126+AE126+AF126+AG126+AH126</f>
        <v>0</v>
      </c>
    </row>
    <row r="127" spans="1:35" s="1" customFormat="1" ht="15" customHeight="1">
      <c r="A127" s="11"/>
      <c r="B127" s="11"/>
      <c r="C127" s="62" t="s">
        <v>33</v>
      </c>
      <c r="D127" s="63"/>
      <c r="E127" s="444"/>
      <c r="F127" s="342"/>
      <c r="G127" s="342"/>
      <c r="H127" s="342"/>
      <c r="I127" s="342"/>
      <c r="J127" s="342"/>
      <c r="K127" s="342"/>
      <c r="L127" s="342"/>
      <c r="M127" s="342"/>
      <c r="N127" s="337">
        <v>0</v>
      </c>
      <c r="O127" s="338"/>
      <c r="P127" s="337">
        <v>0</v>
      </c>
      <c r="Q127" s="338"/>
      <c r="R127" s="337">
        <v>0</v>
      </c>
      <c r="S127" s="338"/>
      <c r="T127" s="337">
        <v>0</v>
      </c>
      <c r="U127" s="338"/>
      <c r="V127" s="337">
        <v>0</v>
      </c>
      <c r="W127" s="338"/>
      <c r="X127" s="276">
        <f>SUM(N127+P127+R127+T127+V127)</f>
        <v>0</v>
      </c>
      <c r="Y127" s="4"/>
      <c r="Z127" s="12"/>
      <c r="AB127" s="212" t="str">
        <f>C127</f>
        <v>Subaward #2</v>
      </c>
      <c r="AC127" s="317"/>
      <c r="AD127" s="213">
        <f>N127+N167</f>
        <v>0</v>
      </c>
      <c r="AE127" s="213">
        <f>P127+P167</f>
        <v>0</v>
      </c>
      <c r="AF127" s="213">
        <f>R127+R167</f>
        <v>0</v>
      </c>
      <c r="AG127" s="213">
        <f>T127+T167</f>
        <v>0</v>
      </c>
      <c r="AH127" s="214">
        <f>V127+V167</f>
        <v>0</v>
      </c>
      <c r="AI127" s="211">
        <f>AD127+AE127+AF127+AG127+AH127</f>
        <v>0</v>
      </c>
    </row>
    <row r="128" spans="1:35" s="1" customFormat="1" ht="15" customHeight="1">
      <c r="A128" s="11"/>
      <c r="B128" s="11"/>
      <c r="C128" s="120" t="s">
        <v>34</v>
      </c>
      <c r="D128" s="121"/>
      <c r="E128" s="444"/>
      <c r="F128" s="342"/>
      <c r="G128" s="342"/>
      <c r="H128" s="342"/>
      <c r="I128" s="342"/>
      <c r="J128" s="342"/>
      <c r="K128" s="342"/>
      <c r="L128" s="342"/>
      <c r="M128" s="342"/>
      <c r="N128" s="337">
        <v>0</v>
      </c>
      <c r="O128" s="338"/>
      <c r="P128" s="337">
        <v>0</v>
      </c>
      <c r="Q128" s="338"/>
      <c r="R128" s="337">
        <v>0</v>
      </c>
      <c r="S128" s="338"/>
      <c r="T128" s="337">
        <v>0</v>
      </c>
      <c r="U128" s="338"/>
      <c r="V128" s="337">
        <v>0</v>
      </c>
      <c r="W128" s="338"/>
      <c r="X128" s="276">
        <f>SUM(N128+P128+R128+T128+V128)</f>
        <v>0</v>
      </c>
      <c r="Y128" s="4"/>
      <c r="Z128" s="12"/>
      <c r="AB128" s="212" t="str">
        <f>C128</f>
        <v>Subaward #3</v>
      </c>
      <c r="AC128" s="317"/>
      <c r="AD128" s="213">
        <f>N128+N168</f>
        <v>0</v>
      </c>
      <c r="AE128" s="213">
        <f>P128+P168</f>
        <v>0</v>
      </c>
      <c r="AF128" s="213">
        <f>R128+R168</f>
        <v>0</v>
      </c>
      <c r="AG128" s="213">
        <f>T128+T168</f>
        <v>0</v>
      </c>
      <c r="AH128" s="214">
        <f>V128+V168</f>
        <v>0</v>
      </c>
      <c r="AI128" s="211">
        <f>AD128+AE128+AF128+AG128+AH128</f>
        <v>0</v>
      </c>
    </row>
    <row r="129" spans="1:35" s="1" customFormat="1" ht="15" customHeight="1">
      <c r="A129" s="11"/>
      <c r="B129" s="11"/>
      <c r="C129" s="85" t="s">
        <v>2</v>
      </c>
      <c r="D129" s="286"/>
      <c r="E129" s="341"/>
      <c r="F129" s="342"/>
      <c r="G129" s="342"/>
      <c r="H129" s="342"/>
      <c r="I129" s="342"/>
      <c r="J129" s="342"/>
      <c r="K129" s="342"/>
      <c r="L129" s="342"/>
      <c r="M129" s="342"/>
      <c r="N129" s="339">
        <v>0</v>
      </c>
      <c r="O129" s="340"/>
      <c r="P129" s="339">
        <v>0</v>
      </c>
      <c r="Q129" s="340"/>
      <c r="R129" s="339">
        <v>0</v>
      </c>
      <c r="S129" s="340"/>
      <c r="T129" s="339">
        <v>0</v>
      </c>
      <c r="U129" s="340"/>
      <c r="V129" s="339">
        <v>0</v>
      </c>
      <c r="W129" s="340"/>
      <c r="X129" s="276">
        <f>SUM(N129+P129+R129+T129+V129)</f>
        <v>0</v>
      </c>
      <c r="Y129" s="4"/>
      <c r="Z129" s="12"/>
      <c r="AB129" s="215" t="str">
        <f>C129</f>
        <v>Subaward #4</v>
      </c>
      <c r="AC129" s="318"/>
      <c r="AD129" s="216">
        <f>N129+N169</f>
        <v>0</v>
      </c>
      <c r="AE129" s="216">
        <f>P129+P169</f>
        <v>0</v>
      </c>
      <c r="AF129" s="216">
        <f>R129+R169</f>
        <v>0</v>
      </c>
      <c r="AG129" s="216">
        <f>T129+T169</f>
        <v>0</v>
      </c>
      <c r="AH129" s="217">
        <f>V129+V169</f>
        <v>0</v>
      </c>
      <c r="AI129" s="211">
        <f>AD129+AE129+AF129+AG129+AH129</f>
        <v>0</v>
      </c>
    </row>
    <row r="130" spans="1:35" s="1" customFormat="1" ht="15" customHeight="1" thickBot="1">
      <c r="A130" s="11"/>
      <c r="B130" s="11"/>
      <c r="C130" s="439"/>
      <c r="D130" s="440"/>
      <c r="E130" s="440"/>
      <c r="F130" s="440"/>
      <c r="G130" s="440"/>
      <c r="H130" s="440"/>
      <c r="I130" s="440"/>
      <c r="J130" s="442" t="s">
        <v>113</v>
      </c>
      <c r="K130" s="443"/>
      <c r="L130" s="443"/>
      <c r="M130" s="443"/>
      <c r="N130" s="335">
        <f>SUM(N126:N129)</f>
        <v>0</v>
      </c>
      <c r="O130" s="336"/>
      <c r="P130" s="335">
        <f>SUM(P126:P129)</f>
        <v>0</v>
      </c>
      <c r="Q130" s="336"/>
      <c r="R130" s="335">
        <f>SUM(R126:R129)</f>
        <v>0</v>
      </c>
      <c r="S130" s="336"/>
      <c r="T130" s="335">
        <f>SUM(T126:T129)</f>
        <v>0</v>
      </c>
      <c r="U130" s="336"/>
      <c r="V130" s="335">
        <f>SUM(V126:V129)</f>
        <v>0</v>
      </c>
      <c r="W130" s="336"/>
      <c r="X130" s="195">
        <f>SUM(X126:X129)</f>
        <v>0</v>
      </c>
      <c r="Y130" s="4"/>
      <c r="Z130" s="175">
        <f>N130+P130+R130+T130+V130</f>
        <v>0</v>
      </c>
      <c r="AB130" s="218" t="s">
        <v>59</v>
      </c>
      <c r="AC130" s="319"/>
      <c r="AD130" s="219">
        <f t="shared" ref="AD130:AI130" si="68">SUM(AD126:AD129)</f>
        <v>0</v>
      </c>
      <c r="AE130" s="219">
        <f t="shared" si="68"/>
        <v>0</v>
      </c>
      <c r="AF130" s="219">
        <f t="shared" si="68"/>
        <v>0</v>
      </c>
      <c r="AG130" s="219">
        <f t="shared" si="68"/>
        <v>0</v>
      </c>
      <c r="AH130" s="220">
        <f t="shared" si="68"/>
        <v>0</v>
      </c>
      <c r="AI130" s="221">
        <f t="shared" si="68"/>
        <v>0</v>
      </c>
    </row>
    <row r="131" spans="1:35" s="36" customFormat="1" ht="15" customHeight="1">
      <c r="A131" s="116"/>
      <c r="B131" s="116"/>
      <c r="C131" s="65"/>
      <c r="D131" s="66"/>
      <c r="E131" s="66"/>
      <c r="F131" s="66"/>
      <c r="G131" s="66"/>
      <c r="H131" s="66"/>
      <c r="I131" s="66"/>
      <c r="J131" s="66"/>
      <c r="K131" s="66"/>
      <c r="L131" s="66"/>
      <c r="M131" s="46" t="s">
        <v>131</v>
      </c>
      <c r="N131" s="345">
        <f>SUM(N124+N130)</f>
        <v>5000</v>
      </c>
      <c r="O131" s="346"/>
      <c r="P131" s="345">
        <f>SUM(P124+P130)</f>
        <v>0</v>
      </c>
      <c r="Q131" s="346"/>
      <c r="R131" s="345">
        <f>SUM(R124+R130)</f>
        <v>0</v>
      </c>
      <c r="S131" s="346"/>
      <c r="T131" s="345">
        <f>SUM(T124+T130)</f>
        <v>0</v>
      </c>
      <c r="U131" s="346"/>
      <c r="V131" s="345">
        <f>SUM(V124+V130)</f>
        <v>0</v>
      </c>
      <c r="W131" s="346"/>
      <c r="X131" s="150">
        <f>SUM(X124+X130)</f>
        <v>5000</v>
      </c>
      <c r="Y131" s="67"/>
      <c r="Z131" s="115">
        <f>SUM(N131+P131+R131+T131+V131)</f>
        <v>5000</v>
      </c>
    </row>
    <row r="132" spans="1:35" ht="15" customHeight="1">
      <c r="A132" s="11"/>
      <c r="B132" s="11"/>
      <c r="C132" s="347" t="s">
        <v>456</v>
      </c>
      <c r="D132" s="404"/>
      <c r="E132" s="325" t="s">
        <v>29</v>
      </c>
      <c r="F132" s="326"/>
      <c r="G132" s="326"/>
      <c r="H132" s="326"/>
      <c r="I132" s="326"/>
      <c r="J132" s="326"/>
      <c r="K132" s="326"/>
      <c r="L132" s="326"/>
      <c r="M132" s="326"/>
      <c r="N132" s="40"/>
      <c r="O132" s="61"/>
      <c r="P132" s="40"/>
      <c r="Q132" s="61"/>
      <c r="R132" s="40"/>
      <c r="S132" s="61"/>
      <c r="T132" s="40"/>
      <c r="U132" s="61"/>
      <c r="V132" s="40"/>
      <c r="W132" s="61"/>
      <c r="X132" s="43"/>
      <c r="Y132" s="22"/>
      <c r="Z132" s="12"/>
    </row>
    <row r="133" spans="1:35" ht="15" customHeight="1">
      <c r="C133" s="356" t="s">
        <v>344</v>
      </c>
      <c r="D133" s="357"/>
      <c r="E133" s="341" t="s">
        <v>535</v>
      </c>
      <c r="F133" s="342"/>
      <c r="G133" s="342"/>
      <c r="H133" s="342"/>
      <c r="I133" s="342"/>
      <c r="J133" s="342"/>
      <c r="K133" s="342"/>
      <c r="L133" s="342"/>
      <c r="M133" s="342"/>
      <c r="N133" s="337">
        <v>2000</v>
      </c>
      <c r="O133" s="338"/>
      <c r="P133" s="337">
        <v>0</v>
      </c>
      <c r="Q133" s="338"/>
      <c r="R133" s="337">
        <v>0</v>
      </c>
      <c r="S133" s="338"/>
      <c r="T133" s="337">
        <v>0</v>
      </c>
      <c r="U133" s="338"/>
      <c r="V133" s="337">
        <v>0</v>
      </c>
      <c r="W133" s="338"/>
      <c r="X133" s="276">
        <f>SUM(N133+P133+R133+T133+V133)</f>
        <v>2000</v>
      </c>
      <c r="Y133" s="22"/>
      <c r="Z133" s="12"/>
      <c r="AD133" s="68"/>
    </row>
    <row r="134" spans="1:35" ht="15" customHeight="1">
      <c r="C134" s="356" t="s">
        <v>344</v>
      </c>
      <c r="D134" s="357"/>
      <c r="E134" s="341" t="s">
        <v>537</v>
      </c>
      <c r="F134" s="342"/>
      <c r="G134" s="342"/>
      <c r="H134" s="342"/>
      <c r="I134" s="342"/>
      <c r="J134" s="342"/>
      <c r="K134" s="342"/>
      <c r="L134" s="342"/>
      <c r="M134" s="342"/>
      <c r="N134" s="337">
        <v>2000</v>
      </c>
      <c r="O134" s="338"/>
      <c r="P134" s="337">
        <v>0</v>
      </c>
      <c r="Q134" s="338"/>
      <c r="R134" s="337">
        <v>0</v>
      </c>
      <c r="S134" s="338"/>
      <c r="T134" s="337">
        <v>0</v>
      </c>
      <c r="U134" s="338"/>
      <c r="V134" s="337">
        <v>0</v>
      </c>
      <c r="W134" s="338"/>
      <c r="X134" s="276">
        <f>SUM(N134+P134+R134+T134+V134)</f>
        <v>2000</v>
      </c>
      <c r="Y134" s="22"/>
      <c r="Z134" s="12"/>
      <c r="AD134" s="68"/>
    </row>
    <row r="135" spans="1:35" ht="15" customHeight="1">
      <c r="C135" s="356" t="s">
        <v>344</v>
      </c>
      <c r="D135" s="357"/>
      <c r="E135" s="341" t="s">
        <v>541</v>
      </c>
      <c r="F135" s="342"/>
      <c r="G135" s="342"/>
      <c r="H135" s="342"/>
      <c r="I135" s="342"/>
      <c r="J135" s="342"/>
      <c r="K135" s="342"/>
      <c r="L135" s="342"/>
      <c r="M135" s="342"/>
      <c r="N135" s="337">
        <f>Sheet1!D6</f>
        <v>4200</v>
      </c>
      <c r="O135" s="338"/>
      <c r="P135" s="337">
        <v>0</v>
      </c>
      <c r="Q135" s="338"/>
      <c r="R135" s="337">
        <v>0</v>
      </c>
      <c r="S135" s="338"/>
      <c r="T135" s="337">
        <v>0</v>
      </c>
      <c r="U135" s="338"/>
      <c r="V135" s="337">
        <v>0</v>
      </c>
      <c r="W135" s="338"/>
      <c r="X135" s="276">
        <f t="shared" ref="X135:X140" si="69">SUM(N135+P135+R135+T135+V135)</f>
        <v>4200</v>
      </c>
      <c r="Y135" s="22"/>
      <c r="Z135" s="12"/>
      <c r="AD135" s="68"/>
    </row>
    <row r="136" spans="1:35" ht="15" customHeight="1">
      <c r="C136" s="356" t="s">
        <v>344</v>
      </c>
      <c r="D136" s="357"/>
      <c r="E136" s="341" t="s">
        <v>527</v>
      </c>
      <c r="F136" s="342"/>
      <c r="G136" s="342"/>
      <c r="H136" s="342"/>
      <c r="I136" s="342"/>
      <c r="J136" s="342"/>
      <c r="K136" s="342"/>
      <c r="L136" s="342"/>
      <c r="M136" s="342"/>
      <c r="N136" s="337">
        <f>Sheet1!D7</f>
        <v>1435</v>
      </c>
      <c r="O136" s="338"/>
      <c r="P136" s="337">
        <v>0</v>
      </c>
      <c r="Q136" s="338"/>
      <c r="R136" s="337">
        <v>0</v>
      </c>
      <c r="S136" s="338"/>
      <c r="T136" s="337">
        <v>0</v>
      </c>
      <c r="U136" s="338"/>
      <c r="V136" s="337">
        <v>0</v>
      </c>
      <c r="W136" s="338"/>
      <c r="X136" s="276">
        <f t="shared" si="69"/>
        <v>1435</v>
      </c>
      <c r="Y136" s="22"/>
      <c r="Z136" s="12"/>
      <c r="AD136" s="68"/>
    </row>
    <row r="137" spans="1:35" ht="15" customHeight="1">
      <c r="C137" s="356" t="s">
        <v>344</v>
      </c>
      <c r="D137" s="357"/>
      <c r="E137" s="341"/>
      <c r="F137" s="342"/>
      <c r="G137" s="342"/>
      <c r="H137" s="342"/>
      <c r="I137" s="342"/>
      <c r="J137" s="342"/>
      <c r="K137" s="342"/>
      <c r="L137" s="342"/>
      <c r="M137" s="342"/>
      <c r="N137" s="337">
        <v>0</v>
      </c>
      <c r="O137" s="338"/>
      <c r="P137" s="337">
        <v>0</v>
      </c>
      <c r="Q137" s="338"/>
      <c r="R137" s="337">
        <v>0</v>
      </c>
      <c r="S137" s="338"/>
      <c r="T137" s="337">
        <v>0</v>
      </c>
      <c r="U137" s="338"/>
      <c r="V137" s="337">
        <v>0</v>
      </c>
      <c r="W137" s="338"/>
      <c r="X137" s="276">
        <f t="shared" si="69"/>
        <v>0</v>
      </c>
      <c r="Y137" s="22"/>
      <c r="Z137" s="12"/>
      <c r="AD137" s="68"/>
    </row>
    <row r="138" spans="1:35" ht="15" customHeight="1">
      <c r="C138" s="356" t="s">
        <v>344</v>
      </c>
      <c r="D138" s="357"/>
      <c r="E138" s="341"/>
      <c r="F138" s="342"/>
      <c r="G138" s="342"/>
      <c r="H138" s="342"/>
      <c r="I138" s="342"/>
      <c r="J138" s="342"/>
      <c r="K138" s="342"/>
      <c r="L138" s="342"/>
      <c r="M138" s="342"/>
      <c r="N138" s="337">
        <v>0</v>
      </c>
      <c r="O138" s="338"/>
      <c r="P138" s="337">
        <v>0</v>
      </c>
      <c r="Q138" s="338"/>
      <c r="R138" s="337">
        <v>0</v>
      </c>
      <c r="S138" s="338"/>
      <c r="T138" s="337">
        <v>0</v>
      </c>
      <c r="U138" s="338"/>
      <c r="V138" s="337">
        <v>0</v>
      </c>
      <c r="W138" s="338"/>
      <c r="X138" s="276">
        <f t="shared" si="69"/>
        <v>0</v>
      </c>
      <c r="Y138" s="22"/>
      <c r="Z138" s="12"/>
      <c r="AD138" s="68"/>
    </row>
    <row r="139" spans="1:35" ht="15" customHeight="1">
      <c r="C139" s="356" t="s">
        <v>344</v>
      </c>
      <c r="D139" s="357"/>
      <c r="E139" s="341"/>
      <c r="F139" s="342"/>
      <c r="G139" s="342"/>
      <c r="H139" s="342"/>
      <c r="I139" s="342"/>
      <c r="J139" s="342"/>
      <c r="K139" s="342"/>
      <c r="L139" s="342"/>
      <c r="M139" s="342"/>
      <c r="N139" s="337">
        <v>0</v>
      </c>
      <c r="O139" s="338"/>
      <c r="P139" s="337">
        <v>0</v>
      </c>
      <c r="Q139" s="338"/>
      <c r="R139" s="337">
        <v>0</v>
      </c>
      <c r="S139" s="338"/>
      <c r="T139" s="337">
        <v>0</v>
      </c>
      <c r="U139" s="338"/>
      <c r="V139" s="337">
        <v>0</v>
      </c>
      <c r="W139" s="338"/>
      <c r="X139" s="276">
        <f t="shared" si="69"/>
        <v>0</v>
      </c>
      <c r="Y139" s="22"/>
      <c r="Z139" s="12"/>
      <c r="AD139" s="68"/>
    </row>
    <row r="140" spans="1:35" ht="15" customHeight="1">
      <c r="C140" s="356" t="s">
        <v>344</v>
      </c>
      <c r="D140" s="357"/>
      <c r="E140" s="431"/>
      <c r="F140" s="452"/>
      <c r="G140" s="452"/>
      <c r="H140" s="452"/>
      <c r="I140" s="452"/>
      <c r="J140" s="452"/>
      <c r="K140" s="452"/>
      <c r="L140" s="452"/>
      <c r="M140" s="452"/>
      <c r="N140" s="337">
        <v>0</v>
      </c>
      <c r="O140" s="338"/>
      <c r="P140" s="337">
        <v>0</v>
      </c>
      <c r="Q140" s="338"/>
      <c r="R140" s="337">
        <v>0</v>
      </c>
      <c r="S140" s="338"/>
      <c r="T140" s="337">
        <v>0</v>
      </c>
      <c r="U140" s="338"/>
      <c r="V140" s="337">
        <v>0</v>
      </c>
      <c r="W140" s="338"/>
      <c r="X140" s="276">
        <f t="shared" si="69"/>
        <v>0</v>
      </c>
      <c r="Y140" s="22"/>
      <c r="Z140" s="12"/>
      <c r="AD140" s="68"/>
    </row>
    <row r="141" spans="1:35" s="36" customFormat="1" ht="16.5" customHeight="1">
      <c r="A141" s="116"/>
      <c r="B141" s="116"/>
      <c r="C141" s="65"/>
      <c r="D141" s="66"/>
      <c r="E141" s="66"/>
      <c r="F141" s="66"/>
      <c r="G141" s="66"/>
      <c r="H141" s="66"/>
      <c r="I141" s="66"/>
      <c r="J141" s="66"/>
      <c r="K141" s="66"/>
      <c r="L141" s="66"/>
      <c r="M141" s="46" t="s">
        <v>457</v>
      </c>
      <c r="N141" s="345">
        <f>SUM(N133:N140)</f>
        <v>9635</v>
      </c>
      <c r="O141" s="346"/>
      <c r="P141" s="345">
        <f>SUM(P133:P140)</f>
        <v>0</v>
      </c>
      <c r="Q141" s="346"/>
      <c r="R141" s="345">
        <f>SUM(R133:R140)</f>
        <v>0</v>
      </c>
      <c r="S141" s="346"/>
      <c r="T141" s="345">
        <f>SUM(T133:T140)</f>
        <v>0</v>
      </c>
      <c r="U141" s="346"/>
      <c r="V141" s="345">
        <f>SUM(V133:V140)</f>
        <v>0</v>
      </c>
      <c r="W141" s="346"/>
      <c r="X141" s="150">
        <f>SUM(X133:X140)</f>
        <v>9635</v>
      </c>
      <c r="Y141" s="67"/>
      <c r="Z141" s="115">
        <f>SUM(N141+P141+R141+T141+V141)</f>
        <v>9635</v>
      </c>
      <c r="AD141" s="68"/>
    </row>
    <row r="142" spans="1:35" ht="15" customHeight="1">
      <c r="C142" s="62"/>
      <c r="D142" s="63"/>
      <c r="E142" s="402"/>
      <c r="F142" s="385"/>
      <c r="G142" s="385"/>
      <c r="H142" s="385"/>
      <c r="I142" s="385"/>
      <c r="J142" s="385"/>
      <c r="K142" s="385"/>
      <c r="L142" s="385"/>
      <c r="M142" s="385"/>
      <c r="N142" s="69"/>
      <c r="O142" s="70"/>
      <c r="P142" s="69"/>
      <c r="Q142" s="70"/>
      <c r="R142" s="69"/>
      <c r="S142" s="70"/>
      <c r="T142" s="69"/>
      <c r="U142" s="70"/>
      <c r="V142" s="69"/>
      <c r="W142" s="70"/>
      <c r="X142" s="29"/>
      <c r="Y142" s="26"/>
      <c r="Z142" s="12"/>
      <c r="AD142" s="68"/>
    </row>
    <row r="143" spans="1:35" ht="15" customHeight="1">
      <c r="C143" s="71" t="s">
        <v>110</v>
      </c>
      <c r="D143" s="72"/>
      <c r="E143" s="72"/>
      <c r="F143" s="72"/>
      <c r="G143" s="72"/>
      <c r="H143" s="72"/>
      <c r="I143" s="72"/>
      <c r="J143" s="72"/>
      <c r="K143" s="72"/>
      <c r="L143" s="72"/>
      <c r="M143" s="73"/>
      <c r="N143" s="361">
        <f>N141+N131+N111+N72</f>
        <v>42174</v>
      </c>
      <c r="O143" s="362"/>
      <c r="P143" s="361">
        <f>P141+P131+P111+P72</f>
        <v>0</v>
      </c>
      <c r="Q143" s="362"/>
      <c r="R143" s="361">
        <f>R141+R131+R111+R72</f>
        <v>0</v>
      </c>
      <c r="S143" s="362"/>
      <c r="T143" s="361">
        <f>T141+T131+T111+T72</f>
        <v>0</v>
      </c>
      <c r="U143" s="362"/>
      <c r="V143" s="361">
        <f>V141+V131+V111+V72</f>
        <v>0</v>
      </c>
      <c r="W143" s="362"/>
      <c r="X143" s="153">
        <f>X141+X131+X111+X72</f>
        <v>42174</v>
      </c>
      <c r="Y143" s="4"/>
      <c r="Z143" s="114">
        <f>SUM(N143+P143+R143+T143+V143)</f>
        <v>42174</v>
      </c>
      <c r="AD143" s="68"/>
    </row>
    <row r="144" spans="1:35" ht="15" customHeight="1">
      <c r="C144" s="74"/>
      <c r="D144" s="75"/>
      <c r="E144" s="397"/>
      <c r="F144" s="385"/>
      <c r="G144" s="385"/>
      <c r="H144" s="385"/>
      <c r="I144" s="385"/>
      <c r="J144" s="385"/>
      <c r="K144" s="385"/>
      <c r="L144" s="385"/>
      <c r="M144" s="385"/>
      <c r="N144" s="76"/>
      <c r="O144" s="78"/>
      <c r="P144" s="77"/>
      <c r="Q144" s="78"/>
      <c r="R144" s="77"/>
      <c r="S144" s="78"/>
      <c r="T144" s="77"/>
      <c r="U144" s="78"/>
      <c r="V144" s="77"/>
      <c r="W144" s="78"/>
      <c r="X144" s="79"/>
      <c r="Y144" s="4"/>
      <c r="Z144" s="12"/>
      <c r="AD144" s="68"/>
    </row>
    <row r="145" spans="1:30" s="36" customFormat="1" ht="15" customHeight="1">
      <c r="A145" s="116"/>
      <c r="B145" s="116"/>
      <c r="C145" s="80" t="s">
        <v>91</v>
      </c>
      <c r="D145" s="81"/>
      <c r="E145" s="82"/>
      <c r="F145" s="82"/>
      <c r="G145" s="82"/>
      <c r="H145" s="72"/>
      <c r="I145" s="384" t="s">
        <v>117</v>
      </c>
      <c r="J145" s="385"/>
      <c r="K145" s="385"/>
      <c r="L145" s="385"/>
      <c r="M145" s="197">
        <f>'Benefits and F&amp;A - DO NOT DELET'!B14</f>
        <v>0.26</v>
      </c>
      <c r="N145" s="361">
        <f>N143*M145</f>
        <v>10965</v>
      </c>
      <c r="O145" s="362"/>
      <c r="P145" s="361">
        <f>P143*M145</f>
        <v>0</v>
      </c>
      <c r="Q145" s="362"/>
      <c r="R145" s="361">
        <f>R143*M145</f>
        <v>0</v>
      </c>
      <c r="S145" s="362"/>
      <c r="T145" s="361">
        <f>T143*M145</f>
        <v>0</v>
      </c>
      <c r="U145" s="362"/>
      <c r="V145" s="361">
        <f>V143*M145</f>
        <v>0</v>
      </c>
      <c r="W145" s="362"/>
      <c r="X145" s="153">
        <f>X143*M145</f>
        <v>10965</v>
      </c>
      <c r="Y145" s="56"/>
      <c r="Z145" s="115">
        <f>SUM(N145+P145+R145+T145+V145)</f>
        <v>10965</v>
      </c>
    </row>
    <row r="146" spans="1:30" s="36" customFormat="1" ht="17.25" customHeight="1">
      <c r="A146" s="116"/>
      <c r="B146" s="116"/>
      <c r="C146" s="379" t="s">
        <v>111</v>
      </c>
      <c r="D146" s="326"/>
      <c r="E146" s="326"/>
      <c r="F146" s="326"/>
      <c r="G146" s="326"/>
      <c r="H146" s="326"/>
      <c r="I146" s="326"/>
      <c r="J146" s="38"/>
      <c r="K146" s="38"/>
      <c r="L146" s="38"/>
      <c r="M146" s="135"/>
      <c r="N146" s="141"/>
      <c r="O146" s="136"/>
      <c r="P146" s="162"/>
      <c r="Q146" s="152"/>
      <c r="R146" s="37"/>
      <c r="S146" s="136"/>
      <c r="T146" s="162"/>
      <c r="U146" s="136"/>
      <c r="V146" s="162"/>
      <c r="W146" s="136"/>
      <c r="X146" s="43"/>
      <c r="Y146" s="56"/>
      <c r="Z146" s="115"/>
    </row>
    <row r="147" spans="1:30" s="36" customFormat="1" ht="24" customHeight="1">
      <c r="A147" s="117"/>
      <c r="B147" s="116"/>
      <c r="C147" s="120" t="s">
        <v>25</v>
      </c>
      <c r="D147" s="121" t="s">
        <v>112</v>
      </c>
      <c r="E147" s="360"/>
      <c r="F147" s="349"/>
      <c r="G147" s="349"/>
      <c r="H147" s="349"/>
      <c r="I147" s="349"/>
      <c r="J147" s="349"/>
      <c r="K147" s="166" t="s">
        <v>27</v>
      </c>
      <c r="L147" s="274" t="s">
        <v>115</v>
      </c>
      <c r="M147" s="135"/>
      <c r="N147" s="137" t="s">
        <v>28</v>
      </c>
      <c r="O147" s="48"/>
      <c r="P147" s="162" t="s">
        <v>28</v>
      </c>
      <c r="Q147" s="140"/>
      <c r="R147" s="162" t="s">
        <v>28</v>
      </c>
      <c r="S147" s="48"/>
      <c r="T147" s="162" t="s">
        <v>28</v>
      </c>
      <c r="U147" s="48"/>
      <c r="V147" s="162" t="s">
        <v>28</v>
      </c>
      <c r="W147" s="48"/>
      <c r="X147" s="43"/>
      <c r="Y147" s="56"/>
      <c r="Z147" s="115"/>
    </row>
    <row r="148" spans="1:30" s="36" customFormat="1" ht="15" customHeight="1">
      <c r="A148" s="116"/>
      <c r="B148" s="116"/>
      <c r="C148" s="139">
        <f>N148+P148+R148+T148+V148</f>
        <v>0</v>
      </c>
      <c r="D148" s="194"/>
      <c r="E148" s="350" t="s">
        <v>321</v>
      </c>
      <c r="F148" s="351"/>
      <c r="G148" s="351"/>
      <c r="H148" s="351"/>
      <c r="I148" s="351"/>
      <c r="J148" s="351"/>
      <c r="K148" s="167">
        <v>0</v>
      </c>
      <c r="L148" s="183">
        <f>VLOOKUP(E148,Leave_Benefits,2,0)</f>
        <v>0.307</v>
      </c>
      <c r="M148" s="135"/>
      <c r="N148" s="138">
        <v>0</v>
      </c>
      <c r="O148" s="275">
        <f>K148*(1+L148)*N148</f>
        <v>0</v>
      </c>
      <c r="P148" s="138">
        <v>0</v>
      </c>
      <c r="Q148" s="275">
        <f>K148*(1+L148)*P148*1.03</f>
        <v>0</v>
      </c>
      <c r="R148" s="138">
        <v>0</v>
      </c>
      <c r="S148" s="275">
        <f>K148*(1+L148)*R148*1.03*1.03</f>
        <v>0</v>
      </c>
      <c r="T148" s="138">
        <v>0</v>
      </c>
      <c r="U148" s="275">
        <f>K148*(1+L148)*T148*1.03*1.03*1.03</f>
        <v>0</v>
      </c>
      <c r="V148" s="138">
        <v>0</v>
      </c>
      <c r="W148" s="275">
        <f>K148*(1+L148)*V148*1.03*1.03*1.03*1.03</f>
        <v>0</v>
      </c>
      <c r="X148" s="276">
        <f>SUM(O148+Q148+S148+U148+W148)</f>
        <v>0</v>
      </c>
      <c r="Y148" s="56"/>
      <c r="Z148" s="115"/>
    </row>
    <row r="149" spans="1:30" s="36" customFormat="1" ht="15" customHeight="1">
      <c r="A149" s="116"/>
      <c r="B149" s="116"/>
      <c r="C149" s="139">
        <f>N149+P149+R149+T149+V149</f>
        <v>0</v>
      </c>
      <c r="D149" s="194"/>
      <c r="E149" s="350" t="s">
        <v>321</v>
      </c>
      <c r="F149" s="351"/>
      <c r="G149" s="351"/>
      <c r="H149" s="351"/>
      <c r="I149" s="351"/>
      <c r="J149" s="351"/>
      <c r="K149" s="167">
        <v>0</v>
      </c>
      <c r="L149" s="183">
        <f>VLOOKUP(E149,Leave_Benefits,2,0)</f>
        <v>0.307</v>
      </c>
      <c r="M149" s="135"/>
      <c r="N149" s="138">
        <v>0</v>
      </c>
      <c r="O149" s="275">
        <f>K149*(1+L149)*N149</f>
        <v>0</v>
      </c>
      <c r="P149" s="138">
        <v>0</v>
      </c>
      <c r="Q149" s="275">
        <f>K149*(1+L149)*P149*1.03</f>
        <v>0</v>
      </c>
      <c r="R149" s="138">
        <v>0</v>
      </c>
      <c r="S149" s="275">
        <f>K149*(1+L149)*R149*1.03*1.03</f>
        <v>0</v>
      </c>
      <c r="T149" s="138">
        <v>0</v>
      </c>
      <c r="U149" s="275">
        <f>K149*(1+L149)*T149*1.03*1.03*1.03</f>
        <v>0</v>
      </c>
      <c r="V149" s="138">
        <v>0</v>
      </c>
      <c r="W149" s="275">
        <f>K149*(1+L149)*V149*1.03*1.03*1.03*1.03</f>
        <v>0</v>
      </c>
      <c r="X149" s="276">
        <f>SUM(O149+Q149+S149+U149+W149)</f>
        <v>0</v>
      </c>
      <c r="Y149" s="56"/>
      <c r="Z149" s="115"/>
    </row>
    <row r="150" spans="1:30" s="36" customFormat="1" ht="6.75" customHeight="1">
      <c r="A150" s="116"/>
      <c r="B150" s="116"/>
      <c r="C150" s="417"/>
      <c r="D150" s="418"/>
      <c r="E150" s="419"/>
      <c r="F150" s="419"/>
      <c r="G150" s="419"/>
      <c r="H150" s="419"/>
      <c r="I150" s="419"/>
      <c r="J150" s="377"/>
      <c r="K150" s="377"/>
      <c r="L150" s="377"/>
      <c r="M150" s="378"/>
      <c r="N150" s="138"/>
      <c r="O150" s="149"/>
      <c r="P150" s="163"/>
      <c r="Q150" s="149"/>
      <c r="R150" s="163"/>
      <c r="S150" s="61"/>
      <c r="T150" s="163"/>
      <c r="U150" s="149"/>
      <c r="V150" s="163"/>
      <c r="W150" s="149"/>
      <c r="X150" s="43"/>
      <c r="Y150" s="56"/>
      <c r="Z150" s="115"/>
    </row>
    <row r="151" spans="1:30" s="36" customFormat="1" ht="15" customHeight="1">
      <c r="A151" s="116"/>
      <c r="B151" s="116"/>
      <c r="C151" s="420"/>
      <c r="D151" s="418"/>
      <c r="E151" s="419"/>
      <c r="F151" s="419"/>
      <c r="G151" s="419"/>
      <c r="H151" s="419"/>
      <c r="I151" s="419"/>
      <c r="J151" s="429" t="s">
        <v>114</v>
      </c>
      <c r="K151" s="448"/>
      <c r="L151" s="448"/>
      <c r="M151" s="449"/>
      <c r="N151" s="237"/>
      <c r="O151" s="234">
        <f>SUM(O148:O149)</f>
        <v>0</v>
      </c>
      <c r="P151" s="237"/>
      <c r="Q151" s="234">
        <f>SUM(Q148:Q149)</f>
        <v>0</v>
      </c>
      <c r="R151" s="237"/>
      <c r="S151" s="234">
        <f>SUM(S148:S149)</f>
        <v>0</v>
      </c>
      <c r="T151" s="237"/>
      <c r="U151" s="234">
        <f>SUM(U148:U149)</f>
        <v>0</v>
      </c>
      <c r="V151" s="237"/>
      <c r="W151" s="234">
        <f>SUM(W148:W149)</f>
        <v>0</v>
      </c>
      <c r="X151" s="195">
        <f>SUM(X148:X149)</f>
        <v>0</v>
      </c>
      <c r="Y151" s="56"/>
      <c r="Z151" s="177">
        <f>O151+Q151+S151+U151+W151</f>
        <v>0</v>
      </c>
    </row>
    <row r="152" spans="1:30" s="36" customFormat="1" ht="6.75" customHeight="1">
      <c r="A152" s="116"/>
      <c r="B152" s="116"/>
      <c r="C152" s="420"/>
      <c r="D152" s="418"/>
      <c r="E152" s="419"/>
      <c r="F152" s="419"/>
      <c r="G152" s="419"/>
      <c r="H152" s="419"/>
      <c r="I152" s="419"/>
      <c r="J152" s="377"/>
      <c r="K152" s="377"/>
      <c r="L152" s="377"/>
      <c r="M152" s="378"/>
      <c r="N152" s="138"/>
      <c r="O152" s="48"/>
      <c r="P152" s="163"/>
      <c r="Q152" s="48"/>
      <c r="R152" s="163"/>
      <c r="S152" s="48"/>
      <c r="T152" s="163"/>
      <c r="U152" s="48"/>
      <c r="V152" s="163"/>
      <c r="W152" s="48"/>
      <c r="X152" s="43"/>
      <c r="Y152" s="56"/>
      <c r="Z152" s="115"/>
    </row>
    <row r="153" spans="1:30" s="36" customFormat="1" ht="30.75" customHeight="1">
      <c r="A153" s="117"/>
      <c r="B153" s="116"/>
      <c r="C153" s="417"/>
      <c r="D153" s="419"/>
      <c r="E153" s="419"/>
      <c r="F153" s="419"/>
      <c r="G153" s="419"/>
      <c r="H153" s="419"/>
      <c r="I153" s="419"/>
      <c r="J153" s="419"/>
      <c r="K153" s="419"/>
      <c r="L153" s="274" t="s">
        <v>115</v>
      </c>
      <c r="M153" s="135"/>
      <c r="N153" s="138"/>
      <c r="O153" s="48"/>
      <c r="P153" s="163"/>
      <c r="Q153" s="48"/>
      <c r="R153" s="163"/>
      <c r="S153" s="48"/>
      <c r="T153" s="163"/>
      <c r="U153" s="48"/>
      <c r="V153" s="163"/>
      <c r="W153" s="48"/>
      <c r="X153" s="43"/>
      <c r="Y153" s="56"/>
      <c r="Z153" s="115"/>
    </row>
    <row r="154" spans="1:30" s="36" customFormat="1" ht="15" customHeight="1">
      <c r="A154" s="116"/>
      <c r="B154" s="116"/>
      <c r="C154" s="417"/>
      <c r="D154" s="419"/>
      <c r="E154" s="419"/>
      <c r="F154" s="419"/>
      <c r="G154" s="419"/>
      <c r="H154" s="419"/>
      <c r="I154" s="419"/>
      <c r="J154" s="419"/>
      <c r="K154" s="419"/>
      <c r="L154" s="183">
        <f>VLOOKUP(E148,Staff_Benefits,2,0)</f>
        <v>0.307</v>
      </c>
      <c r="M154" s="135"/>
      <c r="N154" s="327">
        <f>O148*L154</f>
        <v>0</v>
      </c>
      <c r="O154" s="328"/>
      <c r="P154" s="327">
        <f>Q148*L154</f>
        <v>0</v>
      </c>
      <c r="Q154" s="328"/>
      <c r="R154" s="327">
        <f>S148*L154</f>
        <v>0</v>
      </c>
      <c r="S154" s="328"/>
      <c r="T154" s="327">
        <f>U148*L154</f>
        <v>0</v>
      </c>
      <c r="U154" s="328"/>
      <c r="V154" s="327">
        <f>W148*L154</f>
        <v>0</v>
      </c>
      <c r="W154" s="328"/>
      <c r="X154" s="276">
        <f>N154+P154+R154+T154+V154</f>
        <v>0</v>
      </c>
      <c r="Y154" s="56"/>
      <c r="Z154" s="115"/>
    </row>
    <row r="155" spans="1:30" s="36" customFormat="1" ht="15" customHeight="1">
      <c r="A155" s="116"/>
      <c r="B155" s="116"/>
      <c r="C155" s="417"/>
      <c r="D155" s="419"/>
      <c r="E155" s="419"/>
      <c r="F155" s="419"/>
      <c r="G155" s="419"/>
      <c r="H155" s="419"/>
      <c r="I155" s="419"/>
      <c r="J155" s="419"/>
      <c r="K155" s="419"/>
      <c r="L155" s="183">
        <f>VLOOKUP(E149,Staff_Benefits,2,0)</f>
        <v>0.307</v>
      </c>
      <c r="M155" s="135"/>
      <c r="N155" s="327">
        <f>O149*L155</f>
        <v>0</v>
      </c>
      <c r="O155" s="328"/>
      <c r="P155" s="327">
        <f>Q149*L155</f>
        <v>0</v>
      </c>
      <c r="Q155" s="328"/>
      <c r="R155" s="327">
        <f>S149*L155</f>
        <v>0</v>
      </c>
      <c r="S155" s="328"/>
      <c r="T155" s="327">
        <f>U149*L155</f>
        <v>0</v>
      </c>
      <c r="U155" s="328"/>
      <c r="V155" s="327">
        <f>W149*L155</f>
        <v>0</v>
      </c>
      <c r="W155" s="328"/>
      <c r="X155" s="276">
        <f>N155+P155+R155+T155+V155</f>
        <v>0</v>
      </c>
      <c r="Y155" s="56"/>
      <c r="Z155" s="115"/>
    </row>
    <row r="156" spans="1:30" s="36" customFormat="1" ht="15" customHeight="1">
      <c r="A156" s="116"/>
      <c r="B156" s="116"/>
      <c r="C156" s="450"/>
      <c r="D156" s="451"/>
      <c r="E156" s="451"/>
      <c r="F156" s="451"/>
      <c r="G156" s="451"/>
      <c r="H156" s="451"/>
      <c r="I156" s="367"/>
      <c r="J156" s="429" t="s">
        <v>116</v>
      </c>
      <c r="K156" s="430"/>
      <c r="L156" s="430"/>
      <c r="M156" s="430"/>
      <c r="N156" s="335">
        <f>SUM(N154:N155)</f>
        <v>0</v>
      </c>
      <c r="O156" s="336"/>
      <c r="P156" s="335">
        <f>SUM(P154:P155)</f>
        <v>0</v>
      </c>
      <c r="Q156" s="336"/>
      <c r="R156" s="335">
        <f>SUM(R154:R155)</f>
        <v>0</v>
      </c>
      <c r="S156" s="336"/>
      <c r="T156" s="335">
        <f>SUM(T154:T155)</f>
        <v>0</v>
      </c>
      <c r="U156" s="336"/>
      <c r="V156" s="335">
        <f>SUM(V154:V155)</f>
        <v>0</v>
      </c>
      <c r="W156" s="336"/>
      <c r="X156" s="195">
        <f>SUM(X154:X155)</f>
        <v>0</v>
      </c>
      <c r="Y156" s="56"/>
      <c r="Z156" s="177">
        <f>N156+P156+R156+T156+V156</f>
        <v>0</v>
      </c>
    </row>
    <row r="157" spans="1:30" s="36" customFormat="1" ht="15" customHeight="1">
      <c r="A157" s="116"/>
      <c r="B157" s="116"/>
      <c r="C157" s="51"/>
      <c r="D157" s="413" t="s">
        <v>50</v>
      </c>
      <c r="E157" s="434"/>
      <c r="F157" s="434"/>
      <c r="G157" s="434"/>
      <c r="H157" s="434"/>
      <c r="I157" s="434"/>
      <c r="J157" s="435"/>
      <c r="K157" s="435"/>
      <c r="L157" s="435"/>
      <c r="M157" s="435"/>
      <c r="N157" s="366">
        <f>SUM(O151+N156)</f>
        <v>0</v>
      </c>
      <c r="O157" s="367"/>
      <c r="P157" s="366">
        <f>SUM(Q151+P156)</f>
        <v>0</v>
      </c>
      <c r="Q157" s="367"/>
      <c r="R157" s="366">
        <f>SUM(S151+R156)</f>
        <v>0</v>
      </c>
      <c r="S157" s="367"/>
      <c r="T157" s="366">
        <f>SUM(U151+T156)</f>
        <v>0</v>
      </c>
      <c r="U157" s="367"/>
      <c r="V157" s="366">
        <f>SUM(W151+V156)</f>
        <v>0</v>
      </c>
      <c r="W157" s="367"/>
      <c r="X157" s="151">
        <f>SUM(X151+X156)</f>
        <v>0</v>
      </c>
      <c r="Y157" s="56"/>
      <c r="Z157" s="115">
        <f>SUM(N157+P157+R157+T157+V157)</f>
        <v>0</v>
      </c>
    </row>
    <row r="158" spans="1:30" ht="15" customHeight="1">
      <c r="A158" s="11"/>
      <c r="B158" s="11"/>
      <c r="C158" s="347" t="s">
        <v>134</v>
      </c>
      <c r="D158" s="404"/>
      <c r="E158" s="404"/>
      <c r="F158" s="404"/>
      <c r="G158" s="404"/>
      <c r="H158" s="404"/>
      <c r="I158" s="404"/>
      <c r="J158" s="404"/>
      <c r="K158" s="404"/>
      <c r="L158" s="404"/>
      <c r="M158" s="412"/>
      <c r="N158" s="40"/>
      <c r="O158" s="91"/>
      <c r="P158" s="37"/>
      <c r="Q158" s="91"/>
      <c r="R158" s="37"/>
      <c r="S158" s="91"/>
      <c r="T158" s="37"/>
      <c r="U158" s="91"/>
      <c r="V158" s="37"/>
      <c r="W158" s="91"/>
      <c r="X158" s="92"/>
      <c r="Z158" s="84"/>
      <c r="AD158" s="93"/>
    </row>
    <row r="159" spans="1:30" ht="15" customHeight="1">
      <c r="C159" s="62" t="s">
        <v>474</v>
      </c>
      <c r="D159" s="341"/>
      <c r="E159" s="427"/>
      <c r="F159" s="427"/>
      <c r="G159" s="427"/>
      <c r="H159" s="427"/>
      <c r="I159" s="427"/>
      <c r="J159" s="427"/>
      <c r="K159" s="427"/>
      <c r="L159" s="427"/>
      <c r="M159" s="426"/>
      <c r="N159" s="337">
        <v>0</v>
      </c>
      <c r="O159" s="338"/>
      <c r="P159" s="337">
        <v>0</v>
      </c>
      <c r="Q159" s="338"/>
      <c r="R159" s="337">
        <v>0</v>
      </c>
      <c r="S159" s="338"/>
      <c r="T159" s="337">
        <v>0</v>
      </c>
      <c r="U159" s="338"/>
      <c r="V159" s="337">
        <v>0</v>
      </c>
      <c r="W159" s="338"/>
      <c r="X159" s="276">
        <f>SUM(N159+P159+R159+T159+V159)</f>
        <v>0</v>
      </c>
      <c r="Z159" s="84"/>
    </row>
    <row r="160" spans="1:30" ht="15" customHeight="1">
      <c r="C160" s="62" t="s">
        <v>475</v>
      </c>
      <c r="D160" s="341"/>
      <c r="E160" s="427"/>
      <c r="F160" s="427"/>
      <c r="G160" s="427"/>
      <c r="H160" s="427"/>
      <c r="I160" s="427"/>
      <c r="J160" s="427"/>
      <c r="K160" s="427"/>
      <c r="L160" s="427"/>
      <c r="M160" s="426"/>
      <c r="N160" s="337">
        <v>0</v>
      </c>
      <c r="O160" s="338"/>
      <c r="P160" s="337">
        <v>0</v>
      </c>
      <c r="Q160" s="338"/>
      <c r="R160" s="337">
        <v>0</v>
      </c>
      <c r="S160" s="338"/>
      <c r="T160" s="337">
        <v>0</v>
      </c>
      <c r="U160" s="338"/>
      <c r="V160" s="337">
        <v>0</v>
      </c>
      <c r="W160" s="338"/>
      <c r="X160" s="276">
        <f>SUM(N160+P160+R160+T160+V160)</f>
        <v>0</v>
      </c>
      <c r="Z160" s="84"/>
    </row>
    <row r="161" spans="1:30" ht="15" customHeight="1">
      <c r="C161" s="62" t="s">
        <v>476</v>
      </c>
      <c r="D161" s="341"/>
      <c r="E161" s="427"/>
      <c r="F161" s="427"/>
      <c r="G161" s="427"/>
      <c r="H161" s="427"/>
      <c r="I161" s="427"/>
      <c r="J161" s="427"/>
      <c r="K161" s="427"/>
      <c r="L161" s="427"/>
      <c r="M161" s="426"/>
      <c r="N161" s="337">
        <v>0</v>
      </c>
      <c r="O161" s="338"/>
      <c r="P161" s="337">
        <v>0</v>
      </c>
      <c r="Q161" s="338"/>
      <c r="R161" s="337">
        <v>0</v>
      </c>
      <c r="S161" s="338"/>
      <c r="T161" s="337">
        <v>0</v>
      </c>
      <c r="U161" s="338"/>
      <c r="V161" s="337">
        <v>0</v>
      </c>
      <c r="W161" s="338"/>
      <c r="X161" s="276">
        <f>SUM(N161+P161+R161+T161+V161)</f>
        <v>0</v>
      </c>
      <c r="Z161" s="84"/>
    </row>
    <row r="162" spans="1:30" ht="15" customHeight="1">
      <c r="C162" s="62" t="s">
        <v>477</v>
      </c>
      <c r="D162" s="341"/>
      <c r="E162" s="342"/>
      <c r="F162" s="342"/>
      <c r="G162" s="342"/>
      <c r="H162" s="342"/>
      <c r="I162" s="342"/>
      <c r="J162" s="342"/>
      <c r="K162" s="342"/>
      <c r="L162" s="342"/>
      <c r="M162" s="426"/>
      <c r="N162" s="337">
        <v>0</v>
      </c>
      <c r="O162" s="338"/>
      <c r="P162" s="337">
        <v>0</v>
      </c>
      <c r="Q162" s="338"/>
      <c r="R162" s="337">
        <v>0</v>
      </c>
      <c r="S162" s="338"/>
      <c r="T162" s="337">
        <v>0</v>
      </c>
      <c r="U162" s="338"/>
      <c r="V162" s="337">
        <v>0</v>
      </c>
      <c r="W162" s="338"/>
      <c r="X162" s="276">
        <f>SUM(N162+P162+R162+T162+V162)</f>
        <v>0</v>
      </c>
      <c r="Z162" s="84"/>
    </row>
    <row r="163" spans="1:30" ht="15" customHeight="1">
      <c r="C163" s="62" t="s">
        <v>135</v>
      </c>
      <c r="D163" s="431"/>
      <c r="E163" s="432"/>
      <c r="F163" s="432"/>
      <c r="G163" s="432"/>
      <c r="H163" s="432"/>
      <c r="I163" s="432"/>
      <c r="J163" s="432"/>
      <c r="K163" s="432"/>
      <c r="L163" s="432"/>
      <c r="M163" s="433"/>
      <c r="N163" s="368">
        <v>0</v>
      </c>
      <c r="O163" s="369"/>
      <c r="P163" s="368">
        <v>0</v>
      </c>
      <c r="Q163" s="369"/>
      <c r="R163" s="368">
        <v>0</v>
      </c>
      <c r="S163" s="369"/>
      <c r="T163" s="368">
        <v>0</v>
      </c>
      <c r="U163" s="369"/>
      <c r="V163" s="368">
        <v>0</v>
      </c>
      <c r="W163" s="369"/>
      <c r="X163" s="276">
        <f>SUM(N163+P163+R163+T163+V163)</f>
        <v>0</v>
      </c>
      <c r="Z163" s="84"/>
    </row>
    <row r="164" spans="1:30" ht="15" customHeight="1">
      <c r="C164" s="94"/>
      <c r="D164" s="95"/>
      <c r="E164" s="95"/>
      <c r="F164" s="95"/>
      <c r="G164" s="95"/>
      <c r="H164" s="95"/>
      <c r="I164" s="95"/>
      <c r="J164" s="95"/>
      <c r="K164" s="95"/>
      <c r="L164" s="95"/>
      <c r="M164" s="46" t="s">
        <v>83</v>
      </c>
      <c r="N164" s="345">
        <f>SUM(N159:N163)</f>
        <v>0</v>
      </c>
      <c r="O164" s="346"/>
      <c r="P164" s="345">
        <f>SUM(P159:P163)</f>
        <v>0</v>
      </c>
      <c r="Q164" s="346"/>
      <c r="R164" s="345">
        <f>SUM(R159:R163)</f>
        <v>0</v>
      </c>
      <c r="S164" s="346"/>
      <c r="T164" s="345">
        <f>SUM(T159:T163)</f>
        <v>0</v>
      </c>
      <c r="U164" s="346"/>
      <c r="V164" s="345">
        <f>SUM(V159:V163)</f>
        <v>0</v>
      </c>
      <c r="W164" s="346"/>
      <c r="X164" s="150">
        <f>SUM(X159:X163)</f>
        <v>0</v>
      </c>
      <c r="Y164" s="4"/>
      <c r="Z164" s="114">
        <f>SUM(N164+P164+R164+T164+V164)</f>
        <v>0</v>
      </c>
    </row>
    <row r="165" spans="1:30" ht="26.25" customHeight="1">
      <c r="A165" s="60"/>
      <c r="B165" s="60"/>
      <c r="C165" s="347" t="s">
        <v>85</v>
      </c>
      <c r="D165" s="404"/>
      <c r="E165" s="404"/>
      <c r="F165" s="404"/>
      <c r="G165" s="404"/>
      <c r="H165" s="404"/>
      <c r="I165" s="404"/>
      <c r="J165" s="404"/>
      <c r="K165" s="404"/>
      <c r="L165" s="404"/>
      <c r="M165" s="412"/>
      <c r="N165" s="69"/>
      <c r="O165" s="83"/>
      <c r="P165" s="62"/>
      <c r="Q165" s="83"/>
      <c r="R165" s="62"/>
      <c r="S165" s="83"/>
      <c r="T165" s="62"/>
      <c r="U165" s="83"/>
      <c r="V165" s="62"/>
      <c r="W165" s="83"/>
      <c r="X165" s="84"/>
      <c r="Z165" s="84"/>
    </row>
    <row r="166" spans="1:30" ht="15" customHeight="1">
      <c r="C166" s="62" t="str">
        <f>C126</f>
        <v>Subaward #1</v>
      </c>
      <c r="D166" s="414"/>
      <c r="E166" s="415"/>
      <c r="F166" s="415"/>
      <c r="G166" s="415"/>
      <c r="H166" s="415"/>
      <c r="I166" s="415"/>
      <c r="J166" s="415"/>
      <c r="K166" s="415"/>
      <c r="L166" s="415"/>
      <c r="M166" s="416"/>
      <c r="N166" s="337">
        <v>0</v>
      </c>
      <c r="O166" s="338"/>
      <c r="P166" s="337">
        <v>0</v>
      </c>
      <c r="Q166" s="338"/>
      <c r="R166" s="337">
        <v>0</v>
      </c>
      <c r="S166" s="338"/>
      <c r="T166" s="337">
        <v>0</v>
      </c>
      <c r="U166" s="338"/>
      <c r="V166" s="337">
        <v>0</v>
      </c>
      <c r="W166" s="338"/>
      <c r="X166" s="276">
        <f>SUM(N166+P166+R166+T166+V166)</f>
        <v>0</v>
      </c>
      <c r="Z166" s="84"/>
    </row>
    <row r="167" spans="1:30" ht="15" customHeight="1">
      <c r="C167" s="62" t="str">
        <f>C127</f>
        <v>Subaward #2</v>
      </c>
      <c r="D167" s="414"/>
      <c r="E167" s="415"/>
      <c r="F167" s="415"/>
      <c r="G167" s="415"/>
      <c r="H167" s="415"/>
      <c r="I167" s="415"/>
      <c r="J167" s="415"/>
      <c r="K167" s="415"/>
      <c r="L167" s="415"/>
      <c r="M167" s="416"/>
      <c r="N167" s="337">
        <v>0</v>
      </c>
      <c r="O167" s="338"/>
      <c r="P167" s="337">
        <v>0</v>
      </c>
      <c r="Q167" s="338"/>
      <c r="R167" s="337">
        <v>0</v>
      </c>
      <c r="S167" s="338"/>
      <c r="T167" s="337">
        <v>0</v>
      </c>
      <c r="U167" s="338"/>
      <c r="V167" s="337">
        <v>0</v>
      </c>
      <c r="W167" s="338"/>
      <c r="X167" s="276">
        <f>SUM(N167+P167+R167+T167+V167)</f>
        <v>0</v>
      </c>
      <c r="Z167" s="84"/>
    </row>
    <row r="168" spans="1:30" ht="15" customHeight="1">
      <c r="C168" s="62" t="str">
        <f>C128</f>
        <v>Subaward #3</v>
      </c>
      <c r="D168" s="428"/>
      <c r="E168" s="415"/>
      <c r="F168" s="415"/>
      <c r="G168" s="415"/>
      <c r="H168" s="415"/>
      <c r="I168" s="415"/>
      <c r="J168" s="415"/>
      <c r="K168" s="415"/>
      <c r="L168" s="415"/>
      <c r="M168" s="416"/>
      <c r="N168" s="337">
        <v>0</v>
      </c>
      <c r="O168" s="338"/>
      <c r="P168" s="337">
        <v>0</v>
      </c>
      <c r="Q168" s="338"/>
      <c r="R168" s="337">
        <v>0</v>
      </c>
      <c r="S168" s="338"/>
      <c r="T168" s="337">
        <v>0</v>
      </c>
      <c r="U168" s="338"/>
      <c r="V168" s="337">
        <v>0</v>
      </c>
      <c r="W168" s="338"/>
      <c r="X168" s="276">
        <f>SUM(N168+P168+R168+T168+V168)</f>
        <v>0</v>
      </c>
      <c r="Y168" s="4"/>
      <c r="Z168" s="12"/>
    </row>
    <row r="169" spans="1:30" ht="15" customHeight="1">
      <c r="C169" s="62" t="str">
        <f>C129</f>
        <v>Subaward #4</v>
      </c>
      <c r="D169" s="421"/>
      <c r="E169" s="422"/>
      <c r="F169" s="422"/>
      <c r="G169" s="422"/>
      <c r="H169" s="422"/>
      <c r="I169" s="422"/>
      <c r="J169" s="422"/>
      <c r="K169" s="422"/>
      <c r="L169" s="422"/>
      <c r="M169" s="423"/>
      <c r="N169" s="337">
        <v>0</v>
      </c>
      <c r="O169" s="338"/>
      <c r="P169" s="337">
        <v>0</v>
      </c>
      <c r="Q169" s="338"/>
      <c r="R169" s="337">
        <v>0</v>
      </c>
      <c r="S169" s="338"/>
      <c r="T169" s="337">
        <v>0</v>
      </c>
      <c r="U169" s="338"/>
      <c r="V169" s="337">
        <v>0</v>
      </c>
      <c r="W169" s="338"/>
      <c r="X169" s="276">
        <f>SUM(N169+P169+R169+T169+V169)</f>
        <v>0</v>
      </c>
      <c r="Y169" s="4"/>
      <c r="Z169" s="12"/>
    </row>
    <row r="170" spans="1:30" ht="15" customHeight="1">
      <c r="C170" s="86"/>
      <c r="D170" s="87"/>
      <c r="E170" s="87"/>
      <c r="F170" s="413" t="s">
        <v>82</v>
      </c>
      <c r="G170" s="385"/>
      <c r="H170" s="385"/>
      <c r="I170" s="385"/>
      <c r="J170" s="385"/>
      <c r="K170" s="385"/>
      <c r="L170" s="385"/>
      <c r="M170" s="385"/>
      <c r="N170" s="345">
        <f>SUM(N166:N169)</f>
        <v>0</v>
      </c>
      <c r="O170" s="346"/>
      <c r="P170" s="345">
        <f>SUM(P166:P169)</f>
        <v>0</v>
      </c>
      <c r="Q170" s="346"/>
      <c r="R170" s="345">
        <f>SUM(R166:R169)</f>
        <v>0</v>
      </c>
      <c r="S170" s="346"/>
      <c r="T170" s="345">
        <f>SUM(T166:T169)</f>
        <v>0</v>
      </c>
      <c r="U170" s="346"/>
      <c r="V170" s="345">
        <f>SUM(V166:V169)</f>
        <v>0</v>
      </c>
      <c r="W170" s="346"/>
      <c r="X170" s="150">
        <f>SUM(X166:X169)</f>
        <v>0</v>
      </c>
      <c r="Y170" s="4"/>
      <c r="Z170" s="114">
        <f>SUM(N170+P170+R170+T170+V170)</f>
        <v>0</v>
      </c>
    </row>
    <row r="171" spans="1:30" s="1" customFormat="1" ht="15" customHeight="1">
      <c r="A171" s="11"/>
      <c r="B171" s="11"/>
      <c r="C171" s="13" t="s">
        <v>449</v>
      </c>
      <c r="D171" s="325"/>
      <c r="E171" s="404"/>
      <c r="F171" s="404"/>
      <c r="G171" s="404"/>
      <c r="H171" s="404"/>
      <c r="I171" s="404"/>
      <c r="J171" s="404"/>
      <c r="K171" s="404"/>
      <c r="L171" s="404"/>
      <c r="M171" s="412"/>
      <c r="N171" s="88"/>
      <c r="O171" s="61"/>
      <c r="P171" s="40"/>
      <c r="Q171" s="61"/>
      <c r="R171" s="40"/>
      <c r="S171" s="61"/>
      <c r="T171" s="40"/>
      <c r="U171" s="61"/>
      <c r="V171" s="40"/>
      <c r="W171" s="61"/>
      <c r="X171" s="43"/>
      <c r="Y171" s="4"/>
      <c r="Z171" s="12"/>
      <c r="AD171" s="22"/>
    </row>
    <row r="172" spans="1:30" s="1" customFormat="1" ht="15" customHeight="1">
      <c r="A172" s="11"/>
      <c r="B172" s="11"/>
      <c r="C172" s="356" t="s">
        <v>407</v>
      </c>
      <c r="D172" s="357"/>
      <c r="E172" s="341" t="s">
        <v>511</v>
      </c>
      <c r="F172" s="342"/>
      <c r="G172" s="342"/>
      <c r="H172" s="342"/>
      <c r="I172" s="342"/>
      <c r="J172" s="342"/>
      <c r="K172" s="342"/>
      <c r="L172" s="342"/>
      <c r="M172" s="342"/>
      <c r="N172" s="337">
        <v>42000</v>
      </c>
      <c r="O172" s="338"/>
      <c r="P172" s="337">
        <v>0</v>
      </c>
      <c r="Q172" s="338"/>
      <c r="R172" s="337">
        <v>0</v>
      </c>
      <c r="S172" s="338"/>
      <c r="T172" s="337">
        <v>0</v>
      </c>
      <c r="U172" s="338"/>
      <c r="V172" s="337">
        <v>0</v>
      </c>
      <c r="W172" s="338"/>
      <c r="X172" s="276">
        <f t="shared" ref="X172:X177" si="70">SUM(N172+P172+R172+T172+V172)</f>
        <v>42000</v>
      </c>
      <c r="Y172" s="4"/>
      <c r="Z172" s="12"/>
      <c r="AD172" s="22"/>
    </row>
    <row r="173" spans="1:30" s="1" customFormat="1" ht="15" customHeight="1">
      <c r="A173" s="11"/>
      <c r="B173" s="11"/>
      <c r="C173" s="356" t="s">
        <v>407</v>
      </c>
      <c r="D173" s="357"/>
      <c r="E173" s="341"/>
      <c r="F173" s="342"/>
      <c r="G173" s="342"/>
      <c r="H173" s="342"/>
      <c r="I173" s="342"/>
      <c r="J173" s="342"/>
      <c r="K173" s="342"/>
      <c r="L173" s="342"/>
      <c r="M173" s="342"/>
      <c r="N173" s="337"/>
      <c r="O173" s="338"/>
      <c r="P173" s="337">
        <v>0</v>
      </c>
      <c r="Q173" s="338"/>
      <c r="R173" s="337">
        <v>0</v>
      </c>
      <c r="S173" s="338"/>
      <c r="T173" s="337">
        <v>0</v>
      </c>
      <c r="U173" s="338"/>
      <c r="V173" s="337">
        <v>0</v>
      </c>
      <c r="W173" s="338"/>
      <c r="X173" s="276">
        <f t="shared" si="70"/>
        <v>0</v>
      </c>
      <c r="Y173" s="4"/>
      <c r="Z173" s="12"/>
    </row>
    <row r="174" spans="1:30" s="1" customFormat="1" ht="15" customHeight="1">
      <c r="A174" s="11"/>
      <c r="B174" s="11"/>
      <c r="C174" s="356" t="s">
        <v>407</v>
      </c>
      <c r="D174" s="357"/>
      <c r="E174" s="341"/>
      <c r="F174" s="342"/>
      <c r="G174" s="342"/>
      <c r="H174" s="342"/>
      <c r="I174" s="342"/>
      <c r="J174" s="342"/>
      <c r="K174" s="342"/>
      <c r="L174" s="342"/>
      <c r="M174" s="342"/>
      <c r="N174" s="337"/>
      <c r="O174" s="338"/>
      <c r="P174" s="337">
        <v>0</v>
      </c>
      <c r="Q174" s="338"/>
      <c r="R174" s="337">
        <v>0</v>
      </c>
      <c r="S174" s="338"/>
      <c r="T174" s="337">
        <v>0</v>
      </c>
      <c r="U174" s="338"/>
      <c r="V174" s="337">
        <v>0</v>
      </c>
      <c r="W174" s="338"/>
      <c r="X174" s="276">
        <f t="shared" si="70"/>
        <v>0</v>
      </c>
      <c r="Y174" s="4"/>
      <c r="Z174" s="12"/>
    </row>
    <row r="175" spans="1:30" s="1" customFormat="1" ht="15" customHeight="1">
      <c r="A175" s="11"/>
      <c r="B175" s="11"/>
      <c r="C175" s="356" t="s">
        <v>407</v>
      </c>
      <c r="D175" s="357"/>
      <c r="E175" s="341" t="s">
        <v>536</v>
      </c>
      <c r="F175" s="342"/>
      <c r="G175" s="342"/>
      <c r="H175" s="342"/>
      <c r="I175" s="342"/>
      <c r="J175" s="342"/>
      <c r="K175" s="342"/>
      <c r="L175" s="342"/>
      <c r="M175" s="342"/>
      <c r="N175" s="337">
        <v>24000</v>
      </c>
      <c r="O175" s="338"/>
      <c r="P175" s="337">
        <v>0</v>
      </c>
      <c r="Q175" s="338"/>
      <c r="R175" s="337">
        <v>0</v>
      </c>
      <c r="S175" s="338"/>
      <c r="T175" s="337">
        <v>0</v>
      </c>
      <c r="U175" s="338"/>
      <c r="V175" s="337">
        <v>0</v>
      </c>
      <c r="W175" s="338"/>
      <c r="X175" s="276">
        <f t="shared" si="70"/>
        <v>24000</v>
      </c>
      <c r="Y175" s="4"/>
      <c r="Z175" s="12"/>
      <c r="AD175" s="22"/>
    </row>
    <row r="176" spans="1:30" s="1" customFormat="1" ht="15" customHeight="1">
      <c r="A176" s="11"/>
      <c r="B176" s="11"/>
      <c r="C176" s="356" t="s">
        <v>407</v>
      </c>
      <c r="D176" s="357"/>
      <c r="E176" s="341"/>
      <c r="F176" s="342"/>
      <c r="G176" s="342"/>
      <c r="H176" s="342"/>
      <c r="I176" s="342"/>
      <c r="J176" s="342"/>
      <c r="K176" s="342"/>
      <c r="L176" s="342"/>
      <c r="M176" s="342"/>
      <c r="N176" s="337">
        <v>0</v>
      </c>
      <c r="O176" s="338"/>
      <c r="P176" s="337">
        <v>0</v>
      </c>
      <c r="Q176" s="338"/>
      <c r="R176" s="337">
        <v>0</v>
      </c>
      <c r="S176" s="338"/>
      <c r="T176" s="337">
        <v>0</v>
      </c>
      <c r="U176" s="338"/>
      <c r="V176" s="337">
        <v>0</v>
      </c>
      <c r="W176" s="338"/>
      <c r="X176" s="276">
        <f t="shared" si="70"/>
        <v>0</v>
      </c>
      <c r="Y176" s="4"/>
      <c r="Z176" s="12"/>
    </row>
    <row r="177" spans="1:30" s="1" customFormat="1" ht="15" customHeight="1">
      <c r="A177" s="11"/>
      <c r="B177" s="11"/>
      <c r="C177" s="356" t="s">
        <v>407</v>
      </c>
      <c r="D177" s="357"/>
      <c r="N177" s="337">
        <v>0</v>
      </c>
      <c r="O177" s="338"/>
      <c r="P177" s="337">
        <v>0</v>
      </c>
      <c r="Q177" s="338"/>
      <c r="R177" s="337">
        <v>0</v>
      </c>
      <c r="S177" s="338"/>
      <c r="T177" s="337">
        <v>0</v>
      </c>
      <c r="U177" s="338"/>
      <c r="V177" s="337">
        <v>0</v>
      </c>
      <c r="W177" s="338"/>
      <c r="X177" s="276">
        <f t="shared" si="70"/>
        <v>0</v>
      </c>
      <c r="Y177" s="4"/>
      <c r="Z177" s="12"/>
    </row>
    <row r="178" spans="1:30" s="1" customFormat="1" ht="15" customHeight="1">
      <c r="A178" s="11"/>
      <c r="B178" s="11"/>
      <c r="C178" s="54"/>
      <c r="D178" s="55"/>
      <c r="E178" s="424" t="s">
        <v>405</v>
      </c>
      <c r="F178" s="424"/>
      <c r="G178" s="424"/>
      <c r="H178" s="424"/>
      <c r="I178" s="424"/>
      <c r="J178" s="424"/>
      <c r="K178" s="424"/>
      <c r="L178" s="424"/>
      <c r="M178" s="425"/>
      <c r="N178" s="345">
        <f>SUM(N172:N177)</f>
        <v>66000</v>
      </c>
      <c r="O178" s="346"/>
      <c r="P178" s="345">
        <f>SUM(P172:P177)</f>
        <v>0</v>
      </c>
      <c r="Q178" s="346"/>
      <c r="R178" s="345">
        <f>SUM(R172:R177)</f>
        <v>0</v>
      </c>
      <c r="S178" s="346"/>
      <c r="T178" s="345">
        <f>SUM(T172:T177)</f>
        <v>0</v>
      </c>
      <c r="U178" s="346"/>
      <c r="V178" s="345">
        <f>SUM(V172:V177)</f>
        <v>0</v>
      </c>
      <c r="W178" s="346"/>
      <c r="X178" s="150">
        <f>SUM(X172:X177)</f>
        <v>66000</v>
      </c>
      <c r="Y178" s="4"/>
      <c r="Z178" s="114">
        <f>SUM(N178+P178+R178+T178+V178)</f>
        <v>66000</v>
      </c>
    </row>
    <row r="179" spans="1:30" ht="15" customHeight="1">
      <c r="A179" s="11"/>
      <c r="B179" s="11"/>
      <c r="C179" s="403" t="s">
        <v>86</v>
      </c>
      <c r="D179" s="404"/>
      <c r="E179" s="406"/>
      <c r="F179" s="406"/>
      <c r="G179" s="406"/>
      <c r="H179" s="406"/>
      <c r="I179" s="406"/>
      <c r="J179" s="405" t="s">
        <v>159</v>
      </c>
      <c r="K179" s="27"/>
      <c r="L179" s="89"/>
      <c r="M179" s="23"/>
      <c r="N179" s="69"/>
      <c r="O179" s="42"/>
      <c r="P179" s="69"/>
      <c r="Q179" s="42"/>
      <c r="R179" s="69"/>
      <c r="S179" s="42"/>
      <c r="T179" s="69"/>
      <c r="U179" s="42"/>
      <c r="V179" s="69"/>
      <c r="W179" s="42"/>
      <c r="X179" s="43"/>
      <c r="Y179" s="26"/>
      <c r="Z179" s="12"/>
    </row>
    <row r="180" spans="1:30" s="1" customFormat="1" ht="32.25" customHeight="1">
      <c r="A180" s="11"/>
      <c r="B180" s="11"/>
      <c r="C180" s="110" t="s">
        <v>22</v>
      </c>
      <c r="D180" s="155" t="s">
        <v>21</v>
      </c>
      <c r="E180" s="376"/>
      <c r="F180" s="357"/>
      <c r="G180" s="357"/>
      <c r="H180" s="357"/>
      <c r="I180" s="357"/>
      <c r="J180" s="342"/>
      <c r="K180" s="119"/>
      <c r="L180" s="111" t="s">
        <v>16</v>
      </c>
      <c r="M180" s="3"/>
      <c r="N180" s="90"/>
      <c r="O180" s="42"/>
      <c r="P180" s="90"/>
      <c r="Q180" s="42"/>
      <c r="R180" s="90"/>
      <c r="S180" s="42"/>
      <c r="T180" s="90"/>
      <c r="U180" s="42"/>
      <c r="V180" s="90"/>
      <c r="W180" s="42"/>
      <c r="X180" s="43"/>
      <c r="Y180" s="4"/>
      <c r="Z180" s="12"/>
    </row>
    <row r="181" spans="1:30" s="1" customFormat="1" ht="15" customHeight="1">
      <c r="A181" s="11"/>
      <c r="B181" s="11"/>
      <c r="C181" s="196">
        <v>1</v>
      </c>
      <c r="D181" s="155" t="s">
        <v>23</v>
      </c>
      <c r="E181" s="376"/>
      <c r="F181" s="357"/>
      <c r="G181" s="357"/>
      <c r="H181" s="357"/>
      <c r="I181" s="357"/>
      <c r="J181" s="156">
        <f>8222+570</f>
        <v>8792</v>
      </c>
      <c r="K181" s="63">
        <v>0</v>
      </c>
      <c r="L181" s="168">
        <f>C181*J181</f>
        <v>8792</v>
      </c>
      <c r="M181" s="3"/>
      <c r="N181" s="364">
        <v>0</v>
      </c>
      <c r="O181" s="365"/>
      <c r="P181" s="364">
        <v>0</v>
      </c>
      <c r="Q181" s="365"/>
      <c r="R181" s="364">
        <v>0</v>
      </c>
      <c r="S181" s="365"/>
      <c r="T181" s="364">
        <v>0</v>
      </c>
      <c r="U181" s="365"/>
      <c r="V181" s="364">
        <v>0</v>
      </c>
      <c r="W181" s="365"/>
      <c r="X181" s="276">
        <f>SUM(N181+P181+R181+T181+V181)</f>
        <v>0</v>
      </c>
      <c r="Y181" s="4"/>
      <c r="Z181" s="12"/>
    </row>
    <row r="182" spans="1:30" s="1" customFormat="1" ht="15" customHeight="1">
      <c r="A182" s="11"/>
      <c r="B182" s="11"/>
      <c r="C182" s="196">
        <v>1</v>
      </c>
      <c r="D182" s="155" t="s">
        <v>160</v>
      </c>
      <c r="E182" s="407"/>
      <c r="F182" s="408"/>
      <c r="G182" s="408"/>
      <c r="H182" s="408"/>
      <c r="I182" s="408"/>
      <c r="J182" s="156">
        <f>960+960+570</f>
        <v>2490</v>
      </c>
      <c r="K182" s="63">
        <v>0</v>
      </c>
      <c r="L182" s="168">
        <f>C182*J182</f>
        <v>2490</v>
      </c>
      <c r="M182" s="3"/>
      <c r="N182" s="364">
        <v>0</v>
      </c>
      <c r="O182" s="365"/>
      <c r="P182" s="364">
        <v>0</v>
      </c>
      <c r="Q182" s="365"/>
      <c r="R182" s="364">
        <v>0</v>
      </c>
      <c r="S182" s="365"/>
      <c r="T182" s="364">
        <v>0</v>
      </c>
      <c r="U182" s="365"/>
      <c r="V182" s="364">
        <v>0</v>
      </c>
      <c r="W182" s="365"/>
      <c r="X182" s="276">
        <f>SUM(N182+P182+R182+T182+V182)</f>
        <v>0</v>
      </c>
      <c r="Y182" s="4"/>
      <c r="Z182" s="12"/>
    </row>
    <row r="183" spans="1:30" s="36" customFormat="1" ht="15" customHeight="1">
      <c r="A183" s="116"/>
      <c r="B183" s="116"/>
      <c r="C183" s="128"/>
      <c r="D183" s="129"/>
      <c r="E183" s="129"/>
      <c r="F183" s="129"/>
      <c r="G183" s="129"/>
      <c r="H183" s="129"/>
      <c r="I183" s="129"/>
      <c r="J183" s="129"/>
      <c r="K183" s="129"/>
      <c r="L183" s="129"/>
      <c r="M183" s="130" t="s">
        <v>81</v>
      </c>
      <c r="N183" s="345">
        <f>SUM(N181:N182)</f>
        <v>0</v>
      </c>
      <c r="O183" s="346"/>
      <c r="P183" s="345">
        <f>SUM(P181:P182)</f>
        <v>0</v>
      </c>
      <c r="Q183" s="346"/>
      <c r="R183" s="345">
        <f>SUM(R181:R182)</f>
        <v>0</v>
      </c>
      <c r="S183" s="346"/>
      <c r="T183" s="345">
        <f>SUM(T181:T182)</f>
        <v>0</v>
      </c>
      <c r="U183" s="346"/>
      <c r="V183" s="345">
        <f>SUM(V181:V182)</f>
        <v>0</v>
      </c>
      <c r="W183" s="346"/>
      <c r="X183" s="154">
        <f>SUM(X181:X182)</f>
        <v>0</v>
      </c>
      <c r="Y183" s="67"/>
      <c r="Z183" s="115">
        <f>SUM(N183+P183+R183+T183+V183)</f>
        <v>0</v>
      </c>
      <c r="AD183" s="22"/>
    </row>
    <row r="184" spans="1:30" s="36" customFormat="1" ht="15.75" customHeight="1">
      <c r="A184" s="116"/>
      <c r="B184" s="116"/>
      <c r="C184" s="99" t="s">
        <v>45</v>
      </c>
      <c r="D184" s="72"/>
      <c r="E184" s="72"/>
      <c r="F184" s="72"/>
      <c r="G184" s="72"/>
      <c r="H184" s="72"/>
      <c r="I184" s="72"/>
      <c r="J184" s="409"/>
      <c r="K184" s="410"/>
      <c r="L184" s="410"/>
      <c r="M184" s="410"/>
      <c r="N184" s="363">
        <f>ROUNDUP(SUM(N157,N164,N170,N178,N183),0)</f>
        <v>66000</v>
      </c>
      <c r="O184" s="346"/>
      <c r="P184" s="363">
        <f>ROUNDUP(SUM(P157,P164,P170,P178,P183,),0)</f>
        <v>0</v>
      </c>
      <c r="Q184" s="346"/>
      <c r="R184" s="363">
        <f>ROUNDUP(SUM(R157,R164,R170,R178,R183,),0)</f>
        <v>0</v>
      </c>
      <c r="S184" s="346"/>
      <c r="T184" s="363">
        <f>ROUNDUP(SUM(T157,T164,T170,T178,T183),0)</f>
        <v>0</v>
      </c>
      <c r="U184" s="346"/>
      <c r="V184" s="363">
        <f>ROUNDUP(SUM(V157,V164,V170,V178,V183),0)</f>
        <v>0</v>
      </c>
      <c r="W184" s="346"/>
      <c r="X184" s="153">
        <f>ROUNDUP(SUM(X157,X164,X170,X178,X183,),0)</f>
        <v>66000</v>
      </c>
      <c r="Y184" s="96"/>
      <c r="Z184" s="115">
        <f>SUM(N184+P184+R184+T184+V184)</f>
        <v>66000</v>
      </c>
      <c r="AD184" s="22"/>
    </row>
    <row r="185" spans="1:30" ht="15" customHeight="1">
      <c r="C185" s="62"/>
      <c r="D185" s="63"/>
      <c r="E185" s="402"/>
      <c r="F185" s="385"/>
      <c r="G185" s="385"/>
      <c r="H185" s="385"/>
      <c r="I185" s="385"/>
      <c r="J185" s="385"/>
      <c r="K185" s="385"/>
      <c r="L185" s="385"/>
      <c r="M185" s="385"/>
      <c r="N185" s="69"/>
      <c r="O185" s="70"/>
      <c r="P185" s="69"/>
      <c r="Q185" s="70"/>
      <c r="R185" s="69"/>
      <c r="S185" s="70"/>
      <c r="T185" s="69"/>
      <c r="U185" s="70"/>
      <c r="V185" s="69"/>
      <c r="W185" s="70"/>
      <c r="X185" s="29"/>
      <c r="Y185" s="97"/>
      <c r="Z185" s="12"/>
    </row>
    <row r="186" spans="1:30" ht="15" customHeight="1">
      <c r="C186" s="71" t="s">
        <v>46</v>
      </c>
      <c r="D186" s="72"/>
      <c r="E186" s="72"/>
      <c r="F186" s="72"/>
      <c r="G186" s="72"/>
      <c r="H186" s="72"/>
      <c r="I186" s="72"/>
      <c r="J186" s="72"/>
      <c r="K186" s="72"/>
      <c r="L186" s="72"/>
      <c r="M186" s="73"/>
      <c r="N186" s="361">
        <f>N143+N184</f>
        <v>108174</v>
      </c>
      <c r="O186" s="362"/>
      <c r="P186" s="361">
        <f>P143+P184</f>
        <v>0</v>
      </c>
      <c r="Q186" s="362"/>
      <c r="R186" s="361">
        <f>R143+R184</f>
        <v>0</v>
      </c>
      <c r="S186" s="362"/>
      <c r="T186" s="361">
        <f>T143+T184</f>
        <v>0</v>
      </c>
      <c r="U186" s="362"/>
      <c r="V186" s="361">
        <f>V143+V184</f>
        <v>0</v>
      </c>
      <c r="W186" s="362"/>
      <c r="X186" s="153">
        <f>X143+X184</f>
        <v>108174</v>
      </c>
      <c r="Y186" s="98"/>
      <c r="Z186" s="114">
        <f>SUM(N186+P186+R186+T186+V186)</f>
        <v>108174</v>
      </c>
    </row>
    <row r="187" spans="1:30" ht="15" customHeight="1">
      <c r="C187" s="157"/>
      <c r="D187" s="158"/>
      <c r="E187" s="402"/>
      <c r="F187" s="402"/>
      <c r="G187" s="402"/>
      <c r="H187" s="402"/>
      <c r="I187" s="402"/>
      <c r="J187" s="402"/>
      <c r="K187" s="402"/>
      <c r="L187" s="402"/>
      <c r="M187" s="402"/>
      <c r="N187" s="173"/>
      <c r="O187" s="174"/>
      <c r="P187" s="173"/>
      <c r="Q187" s="174"/>
      <c r="R187" s="173"/>
      <c r="S187" s="174"/>
      <c r="T187" s="173"/>
      <c r="U187" s="174"/>
      <c r="V187" s="173"/>
      <c r="W187" s="174"/>
      <c r="X187" s="159"/>
      <c r="Y187" s="22"/>
      <c r="Z187" s="12"/>
    </row>
    <row r="188" spans="1:30" ht="15" customHeight="1" thickBot="1">
      <c r="C188" s="99" t="s">
        <v>47</v>
      </c>
      <c r="D188" s="100"/>
      <c r="E188" s="100"/>
      <c r="F188" s="100"/>
      <c r="G188" s="100"/>
      <c r="H188" s="100"/>
      <c r="I188" s="100"/>
      <c r="J188" s="100"/>
      <c r="K188" s="100"/>
      <c r="L188" s="100"/>
      <c r="M188" s="82"/>
      <c r="N188" s="361">
        <f>N145+N186</f>
        <v>119139</v>
      </c>
      <c r="O188" s="362"/>
      <c r="P188" s="361">
        <f>P145+P186</f>
        <v>0</v>
      </c>
      <c r="Q188" s="362"/>
      <c r="R188" s="361">
        <f>R145+R186</f>
        <v>0</v>
      </c>
      <c r="S188" s="362"/>
      <c r="T188" s="361">
        <f>T145+T186</f>
        <v>0</v>
      </c>
      <c r="U188" s="362"/>
      <c r="V188" s="361">
        <f>V145+V186</f>
        <v>0</v>
      </c>
      <c r="W188" s="362"/>
      <c r="X188" s="153">
        <f>X145+X186</f>
        <v>119139</v>
      </c>
      <c r="Y188" s="22"/>
      <c r="Z188" s="113">
        <f>SUM(N188+P188+R188+T188+V188)</f>
        <v>119139</v>
      </c>
    </row>
    <row r="189" spans="1:30" ht="17.149999999999999" customHeight="1">
      <c r="C189" s="36"/>
      <c r="D189" s="36"/>
      <c r="M189" s="38"/>
      <c r="N189" s="63"/>
      <c r="O189" s="324">
        <v>80000</v>
      </c>
      <c r="Q189" s="63"/>
      <c r="S189" s="63"/>
      <c r="U189" s="63"/>
      <c r="W189" s="63"/>
      <c r="Y189" s="1"/>
    </row>
    <row r="190" spans="1:30" ht="17.149999999999999" customHeight="1">
      <c r="M190" s="38"/>
      <c r="N190" s="63"/>
      <c r="O190" s="168">
        <f>SUM(N188:O189)</f>
        <v>199139</v>
      </c>
      <c r="Q190" s="63"/>
      <c r="S190" s="63"/>
      <c r="U190" s="63"/>
      <c r="W190" s="63"/>
      <c r="Y190" s="1"/>
    </row>
    <row r="191" spans="1:30" ht="17.149999999999999" customHeight="1">
      <c r="C191" s="199"/>
      <c r="M191" s="22"/>
      <c r="N191" s="22"/>
      <c r="O191" s="22"/>
      <c r="P191" s="22"/>
      <c r="Q191" s="22"/>
      <c r="R191" s="22"/>
      <c r="S191" s="22"/>
      <c r="T191" s="22"/>
      <c r="U191" s="22"/>
      <c r="V191" s="22"/>
      <c r="W191" s="22"/>
      <c r="X191" s="22"/>
      <c r="Y191" s="22"/>
    </row>
    <row r="192" spans="1:30" ht="17.149999999999999" customHeight="1">
      <c r="C192" s="199"/>
      <c r="M192" s="22"/>
      <c r="N192" s="22"/>
      <c r="O192" s="22"/>
      <c r="P192" s="22"/>
      <c r="Q192" s="22"/>
      <c r="R192" s="22"/>
      <c r="S192" s="22"/>
      <c r="T192" s="22"/>
      <c r="U192" s="22"/>
      <c r="V192" s="22"/>
      <c r="W192" s="22"/>
      <c r="X192" s="22"/>
      <c r="Y192" s="22"/>
    </row>
    <row r="193" spans="1:30" ht="17.149999999999999" customHeight="1">
      <c r="C193" s="200"/>
      <c r="D193" s="198"/>
      <c r="E193" s="198"/>
      <c r="F193" s="198"/>
      <c r="G193" s="198"/>
      <c r="H193" s="198"/>
      <c r="I193" s="198"/>
      <c r="J193" s="198"/>
      <c r="K193" s="198"/>
      <c r="L193" s="101"/>
      <c r="M193" s="22"/>
      <c r="N193" s="22"/>
      <c r="O193" s="22"/>
      <c r="P193" s="22"/>
      <c r="Q193" s="22"/>
      <c r="R193" s="22"/>
      <c r="S193" s="22"/>
      <c r="T193" s="22"/>
      <c r="U193" s="22"/>
      <c r="V193" s="22"/>
      <c r="W193" s="22"/>
      <c r="X193" s="22"/>
      <c r="Y193" s="22"/>
    </row>
    <row r="194" spans="1:30" s="93" customFormat="1" ht="17.149999999999999" customHeight="1">
      <c r="A194" s="118"/>
      <c r="B194" s="118"/>
      <c r="C194" s="200"/>
      <c r="D194" s="122"/>
      <c r="E194" s="122"/>
      <c r="F194" s="122"/>
      <c r="G194" s="122"/>
      <c r="H194" s="122"/>
      <c r="I194" s="122"/>
      <c r="J194" s="122"/>
      <c r="K194" s="122"/>
      <c r="L194" s="102"/>
      <c r="AD194" s="22"/>
    </row>
    <row r="195" spans="1:30" ht="17.149999999999999" customHeight="1">
      <c r="C195" s="201"/>
      <c r="D195" s="3"/>
      <c r="E195" s="3"/>
      <c r="F195" s="3"/>
      <c r="G195" s="3"/>
      <c r="H195" s="3"/>
      <c r="I195" s="3"/>
      <c r="J195" s="3"/>
      <c r="K195" s="3"/>
      <c r="L195" s="3"/>
      <c r="M195" s="22"/>
      <c r="N195" s="22"/>
      <c r="O195" s="22"/>
      <c r="P195" s="22"/>
      <c r="Q195" s="22"/>
      <c r="R195" s="22"/>
      <c r="S195" s="22"/>
      <c r="T195" s="22"/>
      <c r="U195" s="22"/>
      <c r="V195" s="22"/>
      <c r="W195" s="22"/>
      <c r="X195" s="22"/>
      <c r="Y195" s="22"/>
    </row>
    <row r="196" spans="1:30" ht="17.149999999999999" customHeight="1">
      <c r="C196" s="201"/>
      <c r="D196" s="3"/>
      <c r="E196" s="3"/>
      <c r="F196" s="3"/>
      <c r="G196" s="3"/>
      <c r="H196" s="3"/>
      <c r="I196" s="3"/>
      <c r="J196" s="3"/>
      <c r="K196" s="3"/>
      <c r="L196" s="3"/>
      <c r="M196" s="22"/>
      <c r="N196" s="22"/>
      <c r="O196" s="22"/>
      <c r="P196" s="22"/>
      <c r="Q196" s="22"/>
      <c r="R196" s="22"/>
      <c r="S196" s="22"/>
      <c r="T196" s="22"/>
      <c r="U196" s="22"/>
      <c r="V196" s="22"/>
      <c r="W196" s="22"/>
      <c r="X196" s="22"/>
      <c r="Y196" s="22"/>
    </row>
    <row r="197" spans="1:30" ht="17.149999999999999" customHeight="1">
      <c r="C197" s="201"/>
      <c r="D197" s="3"/>
      <c r="E197" s="3"/>
      <c r="F197" s="3"/>
      <c r="G197" s="3"/>
      <c r="H197" s="3"/>
      <c r="I197" s="3"/>
      <c r="J197" s="3"/>
      <c r="K197" s="3"/>
      <c r="L197" s="3"/>
      <c r="M197" s="22"/>
      <c r="N197" s="22"/>
      <c r="O197" s="22"/>
      <c r="P197" s="22"/>
      <c r="Q197" s="22"/>
      <c r="R197" s="22"/>
      <c r="S197" s="22"/>
      <c r="T197" s="22"/>
      <c r="U197" s="22"/>
      <c r="V197" s="22"/>
      <c r="W197" s="22"/>
      <c r="X197" s="22"/>
      <c r="Y197" s="22"/>
    </row>
    <row r="198" spans="1:30" ht="17.149999999999999" customHeight="1">
      <c r="C198" s="202"/>
      <c r="D198" s="3"/>
      <c r="E198" s="3"/>
      <c r="F198" s="3"/>
      <c r="G198" s="3"/>
      <c r="H198" s="3"/>
      <c r="I198" s="3"/>
      <c r="J198" s="3"/>
      <c r="K198" s="3"/>
      <c r="L198" s="3"/>
      <c r="M198" s="22"/>
      <c r="N198" s="22"/>
      <c r="O198" s="22"/>
      <c r="P198" s="22"/>
      <c r="Q198" s="22"/>
      <c r="R198" s="22"/>
      <c r="S198" s="22"/>
      <c r="T198" s="22"/>
      <c r="U198" s="22"/>
      <c r="V198" s="22"/>
      <c r="W198" s="22"/>
      <c r="X198" s="22"/>
      <c r="Y198" s="22"/>
    </row>
    <row r="199" spans="1:30" ht="17.149999999999999" customHeight="1">
      <c r="C199" s="202"/>
      <c r="D199" s="3"/>
      <c r="E199" s="3"/>
      <c r="F199" s="3"/>
      <c r="G199" s="3"/>
      <c r="H199" s="3"/>
      <c r="I199" s="3"/>
      <c r="J199" s="3"/>
      <c r="K199" s="3"/>
      <c r="L199" s="3"/>
      <c r="M199" s="22"/>
      <c r="N199" s="22"/>
      <c r="O199" s="103" t="s">
        <v>39</v>
      </c>
      <c r="P199" s="22"/>
      <c r="Q199" s="22"/>
      <c r="R199" s="22"/>
      <c r="S199" s="22"/>
      <c r="T199" s="22"/>
      <c r="U199" s="22"/>
      <c r="V199" s="22"/>
      <c r="W199" s="22"/>
      <c r="X199" s="22"/>
      <c r="Y199" s="22"/>
    </row>
    <row r="200" spans="1:30" ht="17.149999999999999" customHeight="1">
      <c r="D200" s="3"/>
      <c r="E200" s="3"/>
      <c r="F200" s="3"/>
      <c r="G200" s="3"/>
      <c r="H200" s="3"/>
      <c r="I200" s="3"/>
      <c r="J200" s="3"/>
      <c r="K200" s="3"/>
      <c r="L200" s="3"/>
      <c r="M200" s="22"/>
      <c r="N200" s="22"/>
      <c r="O200" s="22"/>
      <c r="P200" s="22"/>
      <c r="Q200" s="22"/>
      <c r="R200" s="22"/>
      <c r="S200" s="22"/>
      <c r="T200" s="22"/>
      <c r="U200" s="22"/>
      <c r="V200" s="22"/>
      <c r="W200" s="22"/>
      <c r="X200" s="22"/>
      <c r="Y200" s="22"/>
    </row>
    <row r="201" spans="1:30" ht="17.149999999999999" customHeight="1">
      <c r="D201" s="3"/>
      <c r="E201" s="3"/>
      <c r="F201" s="3"/>
      <c r="G201" s="3"/>
      <c r="H201" s="3"/>
      <c r="I201" s="3"/>
      <c r="J201" s="3"/>
      <c r="K201" s="3"/>
      <c r="L201" s="3"/>
      <c r="M201" s="22"/>
      <c r="N201" s="22"/>
      <c r="O201" s="22"/>
      <c r="P201" s="22"/>
      <c r="Q201" s="22"/>
      <c r="R201" s="22"/>
      <c r="S201" s="22"/>
      <c r="T201" s="22"/>
      <c r="U201" s="22"/>
      <c r="V201" s="22"/>
      <c r="W201" s="22"/>
      <c r="X201" s="22"/>
      <c r="Y201" s="22"/>
    </row>
    <row r="202" spans="1:30" ht="17.149999999999999" customHeight="1">
      <c r="D202" s="3"/>
      <c r="E202" s="3"/>
      <c r="F202" s="3"/>
      <c r="G202" s="3"/>
      <c r="H202" s="3"/>
      <c r="I202" s="3"/>
      <c r="J202" s="3"/>
      <c r="K202" s="3"/>
      <c r="L202" s="3"/>
      <c r="M202" s="22"/>
      <c r="N202" s="22"/>
      <c r="O202" s="22"/>
      <c r="P202" s="22"/>
      <c r="Q202" s="22"/>
      <c r="R202" s="22"/>
      <c r="S202" s="22"/>
      <c r="T202" s="22"/>
      <c r="U202" s="22"/>
      <c r="V202" s="22"/>
      <c r="W202" s="22"/>
      <c r="X202" s="22"/>
      <c r="Y202" s="22"/>
    </row>
    <row r="203" spans="1:30" ht="17.149999999999999" customHeight="1">
      <c r="D203" s="3"/>
      <c r="E203" s="3"/>
      <c r="F203" s="3"/>
      <c r="G203" s="3"/>
      <c r="H203" s="3"/>
      <c r="I203" s="3"/>
      <c r="J203" s="3"/>
      <c r="K203" s="3"/>
      <c r="L203" s="3"/>
      <c r="M203" s="22"/>
      <c r="N203" s="22"/>
      <c r="O203" s="22"/>
      <c r="P203" s="22"/>
      <c r="Q203" s="22"/>
      <c r="R203" s="22"/>
      <c r="S203" s="22"/>
      <c r="T203" s="22"/>
      <c r="U203" s="22"/>
      <c r="V203" s="22"/>
      <c r="W203" s="22"/>
      <c r="X203" s="22"/>
      <c r="Y203" s="22"/>
    </row>
    <row r="204" spans="1:30" ht="17.149999999999999" customHeight="1">
      <c r="D204" s="3"/>
      <c r="E204" s="3"/>
      <c r="F204" s="3"/>
      <c r="G204" s="3"/>
      <c r="H204" s="3"/>
      <c r="I204" s="3"/>
      <c r="J204" s="3"/>
      <c r="K204" s="3"/>
      <c r="L204" s="3"/>
      <c r="M204" s="22"/>
      <c r="N204" s="22"/>
      <c r="O204" s="22"/>
      <c r="P204" s="22"/>
      <c r="Q204" s="22"/>
      <c r="R204" s="22"/>
      <c r="S204" s="22"/>
      <c r="T204" s="22"/>
      <c r="U204" s="22"/>
      <c r="V204" s="22"/>
      <c r="W204" s="22"/>
      <c r="X204" s="22"/>
      <c r="Y204" s="22"/>
    </row>
    <row r="205" spans="1:30" ht="17.149999999999999" customHeight="1">
      <c r="D205" s="3"/>
      <c r="E205" s="3"/>
      <c r="F205" s="3"/>
      <c r="G205" s="3"/>
      <c r="H205" s="3"/>
      <c r="I205" s="3"/>
      <c r="J205" s="3"/>
      <c r="K205" s="3"/>
      <c r="L205" s="3"/>
      <c r="M205" s="22"/>
      <c r="N205" s="22"/>
      <c r="O205" s="22"/>
      <c r="P205" s="22"/>
      <c r="Q205" s="22"/>
      <c r="R205" s="22"/>
      <c r="S205" s="22"/>
      <c r="T205" s="22"/>
      <c r="U205" s="22"/>
      <c r="V205" s="22"/>
      <c r="W205" s="22"/>
      <c r="X205" s="22"/>
      <c r="Y205" s="22"/>
    </row>
    <row r="206" spans="1:30" ht="17.149999999999999" customHeight="1">
      <c r="C206" s="3"/>
      <c r="D206" s="3"/>
      <c r="E206" s="3"/>
      <c r="F206" s="3"/>
      <c r="G206" s="3"/>
      <c r="H206" s="3"/>
      <c r="I206" s="3"/>
      <c r="J206" s="3"/>
      <c r="K206" s="3"/>
      <c r="L206" s="3"/>
      <c r="M206" s="22"/>
      <c r="N206" s="22"/>
      <c r="O206" s="22"/>
      <c r="P206" s="22"/>
      <c r="Q206" s="22"/>
      <c r="R206" s="22"/>
      <c r="S206" s="22"/>
      <c r="T206" s="22"/>
      <c r="U206" s="22"/>
      <c r="V206" s="22"/>
      <c r="W206" s="22"/>
      <c r="X206" s="22"/>
      <c r="Y206" s="22"/>
    </row>
    <row r="207" spans="1:30" ht="17.149999999999999" customHeight="1">
      <c r="C207" s="3"/>
      <c r="D207" s="3"/>
      <c r="E207" s="3"/>
      <c r="F207" s="3"/>
      <c r="G207" s="3"/>
      <c r="H207" s="3"/>
      <c r="I207" s="3"/>
      <c r="J207" s="3"/>
      <c r="K207" s="3"/>
      <c r="L207" s="3"/>
      <c r="M207" s="22"/>
      <c r="N207" s="22"/>
      <c r="O207" s="22"/>
      <c r="P207" s="22"/>
      <c r="Q207" s="22"/>
      <c r="R207" s="22"/>
      <c r="S207" s="22"/>
      <c r="T207" s="22"/>
      <c r="U207" s="22"/>
      <c r="V207" s="22"/>
      <c r="W207" s="22"/>
      <c r="X207" s="22"/>
      <c r="Y207" s="22"/>
    </row>
    <row r="208" spans="1:30" ht="17.149999999999999" customHeight="1">
      <c r="C208" s="3"/>
      <c r="D208" s="3"/>
      <c r="E208" s="3"/>
      <c r="F208" s="3"/>
      <c r="G208" s="3"/>
      <c r="H208" s="3"/>
      <c r="I208" s="3"/>
      <c r="J208" s="3"/>
      <c r="K208" s="3"/>
      <c r="L208" s="3"/>
      <c r="M208" s="22"/>
      <c r="N208" s="22"/>
      <c r="O208" s="22"/>
      <c r="P208" s="22"/>
      <c r="Q208" s="22"/>
      <c r="R208" s="22"/>
      <c r="S208" s="22"/>
      <c r="T208" s="22"/>
      <c r="U208" s="22"/>
      <c r="V208" s="22"/>
      <c r="W208" s="22"/>
      <c r="X208" s="22"/>
      <c r="Y208" s="22"/>
    </row>
    <row r="209" spans="3:25" ht="17.149999999999999" customHeight="1">
      <c r="C209" s="3"/>
      <c r="D209" s="3"/>
      <c r="E209" s="3"/>
      <c r="F209" s="3"/>
      <c r="G209" s="3"/>
      <c r="H209" s="3"/>
      <c r="I209" s="3"/>
      <c r="J209" s="3"/>
      <c r="K209" s="3"/>
      <c r="L209" s="3"/>
      <c r="M209" s="22"/>
      <c r="N209" s="22"/>
      <c r="O209" s="22"/>
      <c r="P209" s="22"/>
      <c r="Q209" s="22"/>
      <c r="R209" s="22"/>
      <c r="S209" s="104"/>
      <c r="T209" s="22"/>
      <c r="U209" s="22"/>
      <c r="V209" s="22"/>
      <c r="W209" s="22"/>
      <c r="X209" s="22"/>
      <c r="Y209" s="22"/>
    </row>
    <row r="210" spans="3:25" ht="17.149999999999999" customHeight="1">
      <c r="C210" s="3"/>
      <c r="D210" s="3"/>
      <c r="E210" s="3"/>
      <c r="F210" s="3"/>
      <c r="G210" s="3"/>
      <c r="H210" s="3"/>
      <c r="I210" s="3"/>
      <c r="J210" s="3"/>
      <c r="K210" s="3"/>
      <c r="L210" s="3"/>
      <c r="M210" s="22"/>
      <c r="N210" s="22"/>
      <c r="O210" s="22"/>
      <c r="P210" s="22"/>
      <c r="Q210" s="22"/>
      <c r="R210" s="22"/>
      <c r="S210" s="22"/>
      <c r="T210" s="22"/>
      <c r="U210" s="22"/>
      <c r="V210" s="22"/>
      <c r="W210" s="22"/>
      <c r="X210" s="22"/>
      <c r="Y210" s="22"/>
    </row>
    <row r="211" spans="3:25" ht="17.149999999999999" customHeight="1">
      <c r="C211" s="3"/>
      <c r="D211" s="3"/>
      <c r="E211" s="3"/>
      <c r="F211" s="3"/>
      <c r="G211" s="3"/>
      <c r="H211" s="3"/>
      <c r="I211" s="3"/>
      <c r="J211" s="3"/>
      <c r="K211" s="3"/>
      <c r="L211" s="3"/>
      <c r="M211" s="22"/>
      <c r="N211" s="22"/>
      <c r="O211" s="22"/>
      <c r="P211" s="22"/>
      <c r="Q211" s="22"/>
      <c r="R211" s="22"/>
      <c r="S211" s="22"/>
      <c r="T211" s="22"/>
      <c r="U211" s="22"/>
      <c r="V211" s="22"/>
      <c r="W211" s="22"/>
      <c r="X211" s="22"/>
      <c r="Y211" s="22"/>
    </row>
    <row r="212" spans="3:25" ht="17.149999999999999" customHeight="1">
      <c r="C212" s="3"/>
      <c r="D212" s="3"/>
      <c r="E212" s="3"/>
      <c r="F212" s="3"/>
      <c r="G212" s="3"/>
      <c r="H212" s="3"/>
      <c r="I212" s="3"/>
      <c r="J212" s="3"/>
      <c r="K212" s="3"/>
      <c r="L212" s="3"/>
      <c r="M212" s="22"/>
      <c r="N212" s="22"/>
      <c r="O212" s="22"/>
      <c r="P212" s="22"/>
      <c r="Q212" s="22"/>
      <c r="R212" s="22"/>
      <c r="S212" s="22"/>
      <c r="T212" s="22"/>
      <c r="U212" s="22"/>
      <c r="V212" s="22"/>
      <c r="W212" s="22"/>
      <c r="X212" s="22"/>
      <c r="Y212" s="22"/>
    </row>
    <row r="213" spans="3:25" ht="17.149999999999999" customHeight="1">
      <c r="C213" s="3"/>
      <c r="D213" s="3"/>
      <c r="E213" s="3"/>
      <c r="F213" s="3"/>
      <c r="G213" s="3"/>
      <c r="H213" s="3"/>
      <c r="I213" s="3"/>
      <c r="J213" s="3"/>
      <c r="K213" s="3"/>
      <c r="L213" s="3"/>
      <c r="M213" s="22"/>
      <c r="N213" s="22"/>
      <c r="O213" s="22"/>
      <c r="P213" s="22"/>
      <c r="Q213" s="22"/>
      <c r="R213" s="22"/>
      <c r="S213" s="22"/>
      <c r="T213" s="22"/>
      <c r="U213" s="22"/>
      <c r="V213" s="22"/>
      <c r="W213" s="22"/>
      <c r="X213" s="22"/>
      <c r="Y213" s="22"/>
    </row>
    <row r="214" spans="3:25" ht="17.149999999999999" customHeight="1">
      <c r="C214" s="3"/>
      <c r="D214" s="3"/>
      <c r="E214" s="3"/>
      <c r="F214" s="3"/>
      <c r="G214" s="3"/>
      <c r="H214" s="3"/>
      <c r="I214" s="3"/>
      <c r="J214" s="3"/>
      <c r="K214" s="3"/>
      <c r="L214" s="3"/>
      <c r="M214" s="22"/>
      <c r="N214" s="22"/>
      <c r="O214" s="22"/>
      <c r="P214" s="22"/>
      <c r="Q214" s="22"/>
      <c r="R214" s="22"/>
      <c r="S214" s="22"/>
      <c r="T214" s="22"/>
      <c r="U214" s="22"/>
      <c r="V214" s="22"/>
      <c r="W214" s="22"/>
      <c r="X214" s="22"/>
      <c r="Y214" s="22"/>
    </row>
    <row r="216" spans="3:25" ht="17.149999999999999" customHeight="1">
      <c r="C216" s="106" t="s">
        <v>39</v>
      </c>
      <c r="D216" s="106"/>
      <c r="E216" s="106"/>
      <c r="F216" s="106"/>
      <c r="G216" s="106"/>
      <c r="H216" s="106"/>
      <c r="I216" s="106"/>
      <c r="J216" s="106"/>
      <c r="K216" s="106"/>
      <c r="L216" s="106"/>
      <c r="M216" s="107"/>
      <c r="N216" s="107"/>
      <c r="O216" s="107"/>
      <c r="P216" s="107"/>
      <c r="Q216" s="107"/>
      <c r="R216" s="107"/>
      <c r="S216" s="107"/>
      <c r="U216" s="107"/>
      <c r="W216" s="107"/>
    </row>
    <row r="217" spans="3:25" ht="17.149999999999999" customHeight="1">
      <c r="C217" s="108" t="s">
        <v>39</v>
      </c>
      <c r="D217" s="108"/>
      <c r="E217" s="108"/>
      <c r="F217" s="108"/>
      <c r="G217" s="108"/>
      <c r="H217" s="108"/>
      <c r="I217" s="108"/>
      <c r="J217" s="108"/>
      <c r="K217" s="108"/>
      <c r="L217" s="108"/>
      <c r="M217" s="107" t="s">
        <v>39</v>
      </c>
      <c r="N217" s="107" t="s">
        <v>39</v>
      </c>
      <c r="O217" s="107"/>
      <c r="P217" s="107" t="s">
        <v>39</v>
      </c>
      <c r="Q217" s="107"/>
      <c r="R217" s="107" t="s">
        <v>39</v>
      </c>
      <c r="S217" s="107"/>
      <c r="U217" s="107"/>
      <c r="W217" s="107"/>
    </row>
    <row r="218" spans="3:25" ht="17.149999999999999" customHeight="1">
      <c r="C218" s="108" t="s">
        <v>39</v>
      </c>
      <c r="D218" s="108"/>
      <c r="E218" s="108"/>
      <c r="F218" s="108"/>
      <c r="G218" s="108"/>
      <c r="H218" s="108"/>
      <c r="I218" s="108"/>
      <c r="J218" s="108"/>
      <c r="K218" s="108"/>
      <c r="L218" s="108"/>
      <c r="M218" s="107" t="s">
        <v>39</v>
      </c>
      <c r="N218" s="107" t="s">
        <v>39</v>
      </c>
      <c r="O218" s="107"/>
      <c r="P218" s="107" t="s">
        <v>39</v>
      </c>
      <c r="Q218" s="107"/>
      <c r="R218" s="107" t="s">
        <v>39</v>
      </c>
      <c r="S218" s="107"/>
      <c r="U218" s="107"/>
      <c r="W218" s="107"/>
    </row>
    <row r="219" spans="3:25" ht="17.149999999999999" customHeight="1">
      <c r="C219" s="108" t="s">
        <v>39</v>
      </c>
      <c r="D219" s="108"/>
      <c r="E219" s="108"/>
      <c r="F219" s="108"/>
      <c r="G219" s="108"/>
      <c r="H219" s="108"/>
      <c r="I219" s="108"/>
      <c r="J219" s="108"/>
      <c r="K219" s="108"/>
      <c r="L219" s="108"/>
      <c r="M219" s="107"/>
      <c r="N219" s="107"/>
      <c r="O219" s="107"/>
      <c r="P219" s="107"/>
      <c r="Q219" s="107"/>
      <c r="R219" s="107" t="s">
        <v>39</v>
      </c>
      <c r="S219" s="107"/>
      <c r="U219" s="107"/>
      <c r="W219" s="107"/>
    </row>
    <row r="220" spans="3:25" ht="17.149999999999999" customHeight="1">
      <c r="C220" s="109"/>
      <c r="D220" s="109"/>
      <c r="E220" s="109"/>
      <c r="F220" s="109"/>
      <c r="G220" s="109"/>
      <c r="H220" s="109"/>
      <c r="I220" s="109"/>
      <c r="J220" s="109"/>
      <c r="K220" s="109"/>
      <c r="L220" s="109"/>
      <c r="M220" s="107" t="s">
        <v>39</v>
      </c>
      <c r="N220" s="107" t="s">
        <v>39</v>
      </c>
      <c r="O220" s="107"/>
      <c r="P220" s="107" t="s">
        <v>39</v>
      </c>
      <c r="Q220" s="107"/>
      <c r="R220" s="107" t="s">
        <v>39</v>
      </c>
      <c r="S220" s="107"/>
      <c r="U220" s="107"/>
      <c r="W220" s="107"/>
    </row>
  </sheetData>
  <mergeCells count="611">
    <mergeCell ref="P84:Q84"/>
    <mergeCell ref="P80:Q80"/>
    <mergeCell ref="P81:Q81"/>
    <mergeCell ref="T77:U77"/>
    <mergeCell ref="T78:U78"/>
    <mergeCell ref="T80:U80"/>
    <mergeCell ref="T81:U81"/>
    <mergeCell ref="R77:S77"/>
    <mergeCell ref="R78:S78"/>
    <mergeCell ref="R80:S80"/>
    <mergeCell ref="R81:S81"/>
    <mergeCell ref="E58:J58"/>
    <mergeCell ref="E59:J59"/>
    <mergeCell ref="V70:W70"/>
    <mergeCell ref="V42:W42"/>
    <mergeCell ref="P76:Q76"/>
    <mergeCell ref="R82:S82"/>
    <mergeCell ref="R76:S76"/>
    <mergeCell ref="P82:Q82"/>
    <mergeCell ref="P42:Q42"/>
    <mergeCell ref="R42:S42"/>
    <mergeCell ref="T42:U42"/>
    <mergeCell ref="V72:W72"/>
    <mergeCell ref="P72:Q72"/>
    <mergeCell ref="N81:O81"/>
    <mergeCell ref="N77:O77"/>
    <mergeCell ref="N42:O42"/>
    <mergeCell ref="D67:L67"/>
    <mergeCell ref="J68:M68"/>
    <mergeCell ref="E71:M71"/>
    <mergeCell ref="E65:J65"/>
    <mergeCell ref="E52:J52"/>
    <mergeCell ref="E60:J60"/>
    <mergeCell ref="N76:O76"/>
    <mergeCell ref="N78:O78"/>
    <mergeCell ref="Y1:AA1"/>
    <mergeCell ref="Y2:AA2"/>
    <mergeCell ref="R70:S70"/>
    <mergeCell ref="T70:U70"/>
    <mergeCell ref="Y3:AA3"/>
    <mergeCell ref="N70:O70"/>
    <mergeCell ref="P70:Q70"/>
    <mergeCell ref="R130:S130"/>
    <mergeCell ref="T126:U126"/>
    <mergeCell ref="T127:U127"/>
    <mergeCell ref="T128:U128"/>
    <mergeCell ref="T129:U129"/>
    <mergeCell ref="T130:U130"/>
    <mergeCell ref="R126:S126"/>
    <mergeCell ref="R127:S127"/>
    <mergeCell ref="N113:O113"/>
    <mergeCell ref="N86:O86"/>
    <mergeCell ref="N114:O114"/>
    <mergeCell ref="N122:O122"/>
    <mergeCell ref="P77:Q77"/>
    <mergeCell ref="P78:Q78"/>
    <mergeCell ref="N72:O72"/>
    <mergeCell ref="R72:S72"/>
    <mergeCell ref="T72:U72"/>
    <mergeCell ref="C155:K155"/>
    <mergeCell ref="E142:M142"/>
    <mergeCell ref="J152:M152"/>
    <mergeCell ref="J151:M151"/>
    <mergeCell ref="C138:D138"/>
    <mergeCell ref="C156:I156"/>
    <mergeCell ref="C154:K154"/>
    <mergeCell ref="E137:M137"/>
    <mergeCell ref="E138:M138"/>
    <mergeCell ref="E139:M139"/>
    <mergeCell ref="C139:D139"/>
    <mergeCell ref="E144:M144"/>
    <mergeCell ref="E148:J148"/>
    <mergeCell ref="E149:J149"/>
    <mergeCell ref="C140:D140"/>
    <mergeCell ref="E140:M140"/>
    <mergeCell ref="C137:D137"/>
    <mergeCell ref="A124:A125"/>
    <mergeCell ref="E124:G124"/>
    <mergeCell ref="E136:M136"/>
    <mergeCell ref="E134:M134"/>
    <mergeCell ref="E133:M133"/>
    <mergeCell ref="C130:I130"/>
    <mergeCell ref="E135:M135"/>
    <mergeCell ref="E125:M125"/>
    <mergeCell ref="J130:M130"/>
    <mergeCell ref="E128:M128"/>
    <mergeCell ref="C132:D132"/>
    <mergeCell ref="C136:D136"/>
    <mergeCell ref="E129:M129"/>
    <mergeCell ref="C134:D134"/>
    <mergeCell ref="C135:D135"/>
    <mergeCell ref="E132:M132"/>
    <mergeCell ref="H124:M124"/>
    <mergeCell ref="E127:M127"/>
    <mergeCell ref="C133:D133"/>
    <mergeCell ref="E126:M126"/>
    <mergeCell ref="J110:M110"/>
    <mergeCell ref="J99:M99"/>
    <mergeCell ref="N90:O90"/>
    <mergeCell ref="N84:O84"/>
    <mergeCell ref="N109:O109"/>
    <mergeCell ref="N105:O105"/>
    <mergeCell ref="N104:O104"/>
    <mergeCell ref="N108:O108"/>
    <mergeCell ref="N107:O107"/>
    <mergeCell ref="N92:O92"/>
    <mergeCell ref="N93:O93"/>
    <mergeCell ref="N94:O94"/>
    <mergeCell ref="N96:O96"/>
    <mergeCell ref="N82:O82"/>
    <mergeCell ref="N110:O110"/>
    <mergeCell ref="N85:O85"/>
    <mergeCell ref="N103:O103"/>
    <mergeCell ref="N88:O88"/>
    <mergeCell ref="N89:O89"/>
    <mergeCell ref="N99:O99"/>
    <mergeCell ref="N80:O80"/>
    <mergeCell ref="N97:O97"/>
    <mergeCell ref="N98:O98"/>
    <mergeCell ref="D171:M171"/>
    <mergeCell ref="D169:M169"/>
    <mergeCell ref="E178:M178"/>
    <mergeCell ref="D162:M162"/>
    <mergeCell ref="D160:M160"/>
    <mergeCell ref="D159:M159"/>
    <mergeCell ref="D168:M168"/>
    <mergeCell ref="D161:M161"/>
    <mergeCell ref="J156:M156"/>
    <mergeCell ref="C173:D173"/>
    <mergeCell ref="E173:M173"/>
    <mergeCell ref="D166:M166"/>
    <mergeCell ref="C158:M158"/>
    <mergeCell ref="D163:M163"/>
    <mergeCell ref="D157:M157"/>
    <mergeCell ref="E185:M185"/>
    <mergeCell ref="C179:D179"/>
    <mergeCell ref="E180:I180"/>
    <mergeCell ref="J179:J180"/>
    <mergeCell ref="E179:I179"/>
    <mergeCell ref="E182:I182"/>
    <mergeCell ref="E181:I181"/>
    <mergeCell ref="E39:J39"/>
    <mergeCell ref="E187:M187"/>
    <mergeCell ref="J184:M184"/>
    <mergeCell ref="J40:M40"/>
    <mergeCell ref="E40:I40"/>
    <mergeCell ref="E63:J63"/>
    <mergeCell ref="E64:J64"/>
    <mergeCell ref="E66:J66"/>
    <mergeCell ref="E73:I73"/>
    <mergeCell ref="C165:M165"/>
    <mergeCell ref="F170:M170"/>
    <mergeCell ref="D167:M167"/>
    <mergeCell ref="C172:D172"/>
    <mergeCell ref="E172:M172"/>
    <mergeCell ref="C150:I152"/>
    <mergeCell ref="C153:K153"/>
    <mergeCell ref="C177:D177"/>
    <mergeCell ref="E50:I50"/>
    <mergeCell ref="E15:J15"/>
    <mergeCell ref="E1:I1"/>
    <mergeCell ref="E2:I2"/>
    <mergeCell ref="E3:I3"/>
    <mergeCell ref="E7:I7"/>
    <mergeCell ref="E8:I8"/>
    <mergeCell ref="E27:J27"/>
    <mergeCell ref="E28:J28"/>
    <mergeCell ref="E29:J29"/>
    <mergeCell ref="E31:J31"/>
    <mergeCell ref="E41:I41"/>
    <mergeCell ref="E47:J47"/>
    <mergeCell ref="E43:I43"/>
    <mergeCell ref="E44:J44"/>
    <mergeCell ref="E45:J45"/>
    <mergeCell ref="E20:M20"/>
    <mergeCell ref="E61:J61"/>
    <mergeCell ref="J150:M150"/>
    <mergeCell ref="C146:I146"/>
    <mergeCell ref="E121:M121"/>
    <mergeCell ref="E12:J12"/>
    <mergeCell ref="J19:M19"/>
    <mergeCell ref="E16:J16"/>
    <mergeCell ref="E17:J17"/>
    <mergeCell ref="E19:I19"/>
    <mergeCell ref="E18:J18"/>
    <mergeCell ref="I145:L145"/>
    <mergeCell ref="E114:M114"/>
    <mergeCell ref="E118:M118"/>
    <mergeCell ref="E100:I100"/>
    <mergeCell ref="C113:D113"/>
    <mergeCell ref="E117:M117"/>
    <mergeCell ref="E115:M115"/>
    <mergeCell ref="E113:M113"/>
    <mergeCell ref="E48:J48"/>
    <mergeCell ref="E49:J49"/>
    <mergeCell ref="E56:J56"/>
    <mergeCell ref="E57:J57"/>
    <mergeCell ref="E51:J51"/>
    <mergeCell ref="J50:M50"/>
    <mergeCell ref="V88:W88"/>
    <mergeCell ref="T89:U89"/>
    <mergeCell ref="V89:W89"/>
    <mergeCell ref="T90:U90"/>
    <mergeCell ref="V90:W90"/>
    <mergeCell ref="V86:W86"/>
    <mergeCell ref="E9:I9"/>
    <mergeCell ref="E11:J11"/>
    <mergeCell ref="E10:J10"/>
    <mergeCell ref="E37:J37"/>
    <mergeCell ref="E22:J22"/>
    <mergeCell ref="E36:J36"/>
    <mergeCell ref="E21:M21"/>
    <mergeCell ref="E33:J33"/>
    <mergeCell ref="E23:J23"/>
    <mergeCell ref="E34:J34"/>
    <mergeCell ref="E35:J35"/>
    <mergeCell ref="E32:J32"/>
    <mergeCell ref="E13:J13"/>
    <mergeCell ref="E14:J14"/>
    <mergeCell ref="E24:J24"/>
    <mergeCell ref="E30:J30"/>
    <mergeCell ref="E25:J25"/>
    <mergeCell ref="E26:J26"/>
    <mergeCell ref="V76:W76"/>
    <mergeCell ref="V77:W77"/>
    <mergeCell ref="V78:W78"/>
    <mergeCell ref="V80:W80"/>
    <mergeCell ref="V81:W81"/>
    <mergeCell ref="V82:W82"/>
    <mergeCell ref="V84:W84"/>
    <mergeCell ref="V85:W85"/>
    <mergeCell ref="T82:U82"/>
    <mergeCell ref="T84:U84"/>
    <mergeCell ref="T85:U85"/>
    <mergeCell ref="T119:U119"/>
    <mergeCell ref="T117:U117"/>
    <mergeCell ref="P104:Q104"/>
    <mergeCell ref="V115:W115"/>
    <mergeCell ref="T118:U118"/>
    <mergeCell ref="T115:U115"/>
    <mergeCell ref="V119:W119"/>
    <mergeCell ref="P88:Q88"/>
    <mergeCell ref="R88:S88"/>
    <mergeCell ref="P89:Q89"/>
    <mergeCell ref="R89:S89"/>
    <mergeCell ref="P90:Q90"/>
    <mergeCell ref="R90:S90"/>
    <mergeCell ref="T99:U99"/>
    <mergeCell ref="V99:W99"/>
    <mergeCell ref="V103:W103"/>
    <mergeCell ref="P103:Q103"/>
    <mergeCell ref="R99:S99"/>
    <mergeCell ref="V92:W92"/>
    <mergeCell ref="V93:W93"/>
    <mergeCell ref="V94:W94"/>
    <mergeCell ref="V96:W96"/>
    <mergeCell ref="V97:W97"/>
    <mergeCell ref="V98:W98"/>
    <mergeCell ref="R111:S111"/>
    <mergeCell ref="T111:U111"/>
    <mergeCell ref="V111:W111"/>
    <mergeCell ref="R114:S114"/>
    <mergeCell ref="P114:Q114"/>
    <mergeCell ref="T113:U113"/>
    <mergeCell ref="T114:U114"/>
    <mergeCell ref="V113:W113"/>
    <mergeCell ref="V114:W114"/>
    <mergeCell ref="R122:S122"/>
    <mergeCell ref="R123:S123"/>
    <mergeCell ref="R120:S120"/>
    <mergeCell ref="R121:S121"/>
    <mergeCell ref="N117:O117"/>
    <mergeCell ref="P121:Q121"/>
    <mergeCell ref="P115:Q115"/>
    <mergeCell ref="R115:S115"/>
    <mergeCell ref="R117:S117"/>
    <mergeCell ref="P120:Q120"/>
    <mergeCell ref="N115:O115"/>
    <mergeCell ref="N120:O120"/>
    <mergeCell ref="N119:O119"/>
    <mergeCell ref="P118:Q118"/>
    <mergeCell ref="P117:Q117"/>
    <mergeCell ref="P119:Q119"/>
    <mergeCell ref="R119:S119"/>
    <mergeCell ref="P122:Q122"/>
    <mergeCell ref="N121:O121"/>
    <mergeCell ref="R118:S118"/>
    <mergeCell ref="N118:O118"/>
    <mergeCell ref="N123:O123"/>
    <mergeCell ref="T139:U139"/>
    <mergeCell ref="T140:U140"/>
    <mergeCell ref="V139:W139"/>
    <mergeCell ref="V140:W140"/>
    <mergeCell ref="V137:W137"/>
    <mergeCell ref="R133:S133"/>
    <mergeCell ref="V117:W117"/>
    <mergeCell ref="T123:U123"/>
    <mergeCell ref="T131:U131"/>
    <mergeCell ref="T122:U122"/>
    <mergeCell ref="V122:W122"/>
    <mergeCell ref="V130:W130"/>
    <mergeCell ref="V129:W129"/>
    <mergeCell ref="T120:U120"/>
    <mergeCell ref="V120:W120"/>
    <mergeCell ref="V121:W121"/>
    <mergeCell ref="T121:U121"/>
    <mergeCell ref="V123:W123"/>
    <mergeCell ref="V124:W124"/>
    <mergeCell ref="V126:W126"/>
    <mergeCell ref="V127:W127"/>
    <mergeCell ref="V128:W128"/>
    <mergeCell ref="R131:S131"/>
    <mergeCell ref="R128:S128"/>
    <mergeCell ref="R156:S156"/>
    <mergeCell ref="R157:S157"/>
    <mergeCell ref="T156:U156"/>
    <mergeCell ref="V155:W155"/>
    <mergeCell ref="R155:S155"/>
    <mergeCell ref="T157:U157"/>
    <mergeCell ref="V156:W156"/>
    <mergeCell ref="V118:W118"/>
    <mergeCell ref="R124:S124"/>
    <mergeCell ref="T124:U124"/>
    <mergeCell ref="V154:W154"/>
    <mergeCell ref="T143:U143"/>
    <mergeCell ref="V145:W145"/>
    <mergeCell ref="V134:W134"/>
    <mergeCell ref="V135:W135"/>
    <mergeCell ref="R135:S135"/>
    <mergeCell ref="T135:U135"/>
    <mergeCell ref="V136:W136"/>
    <mergeCell ref="V141:W141"/>
    <mergeCell ref="V138:W138"/>
    <mergeCell ref="V143:W143"/>
    <mergeCell ref="R139:S139"/>
    <mergeCell ref="R140:S140"/>
    <mergeCell ref="T141:U141"/>
    <mergeCell ref="V169:W169"/>
    <mergeCell ref="R169:S169"/>
    <mergeCell ref="N145:O145"/>
    <mergeCell ref="T169:U169"/>
    <mergeCell ref="P166:Q166"/>
    <mergeCell ref="P168:Q168"/>
    <mergeCell ref="P169:Q169"/>
    <mergeCell ref="R163:S163"/>
    <mergeCell ref="V162:W162"/>
    <mergeCell ref="T163:U163"/>
    <mergeCell ref="V163:W163"/>
    <mergeCell ref="R164:S164"/>
    <mergeCell ref="T164:U164"/>
    <mergeCell ref="N166:O166"/>
    <mergeCell ref="N162:O162"/>
    <mergeCell ref="N163:O163"/>
    <mergeCell ref="P167:Q167"/>
    <mergeCell ref="P163:Q163"/>
    <mergeCell ref="R168:S168"/>
    <mergeCell ref="T166:U166"/>
    <mergeCell ref="T167:U167"/>
    <mergeCell ref="T168:U168"/>
    <mergeCell ref="R162:S162"/>
    <mergeCell ref="T162:U162"/>
    <mergeCell ref="V168:W168"/>
    <mergeCell ref="R166:S166"/>
    <mergeCell ref="R167:S167"/>
    <mergeCell ref="N167:O167"/>
    <mergeCell ref="N168:O168"/>
    <mergeCell ref="P143:Q143"/>
    <mergeCell ref="P145:Q145"/>
    <mergeCell ref="R143:S143"/>
    <mergeCell ref="T154:U154"/>
    <mergeCell ref="P164:Q164"/>
    <mergeCell ref="P161:Q161"/>
    <mergeCell ref="P162:Q162"/>
    <mergeCell ref="N160:O160"/>
    <mergeCell ref="N161:O161"/>
    <mergeCell ref="R145:S145"/>
    <mergeCell ref="T155:U155"/>
    <mergeCell ref="R154:S154"/>
    <mergeCell ref="N156:O156"/>
    <mergeCell ref="N157:O157"/>
    <mergeCell ref="P156:Q156"/>
    <mergeCell ref="P157:Q157"/>
    <mergeCell ref="P159:Q159"/>
    <mergeCell ref="P160:Q160"/>
    <mergeCell ref="V161:W161"/>
    <mergeCell ref="V109:W109"/>
    <mergeCell ref="T109:U109"/>
    <mergeCell ref="R109:S109"/>
    <mergeCell ref="T108:U108"/>
    <mergeCell ref="T107:U107"/>
    <mergeCell ref="T105:U105"/>
    <mergeCell ref="T103:U103"/>
    <mergeCell ref="V166:W166"/>
    <mergeCell ref="V167:W167"/>
    <mergeCell ref="R138:S138"/>
    <mergeCell ref="R134:S134"/>
    <mergeCell ref="V133:W133"/>
    <mergeCell ref="R136:S136"/>
    <mergeCell ref="T138:U138"/>
    <mergeCell ref="T133:U133"/>
    <mergeCell ref="V159:W159"/>
    <mergeCell ref="T161:U161"/>
    <mergeCell ref="R160:S160"/>
    <mergeCell ref="R161:S161"/>
    <mergeCell ref="T159:U159"/>
    <mergeCell ref="T160:U160"/>
    <mergeCell ref="R159:S159"/>
    <mergeCell ref="V160:W160"/>
    <mergeCell ref="V157:W157"/>
    <mergeCell ref="R104:S104"/>
    <mergeCell ref="R105:S105"/>
    <mergeCell ref="R107:S107"/>
    <mergeCell ref="P105:Q105"/>
    <mergeCell ref="P107:Q107"/>
    <mergeCell ref="P108:Q108"/>
    <mergeCell ref="V105:W105"/>
    <mergeCell ref="R103:S103"/>
    <mergeCell ref="T104:U104"/>
    <mergeCell ref="V108:W108"/>
    <mergeCell ref="V104:W104"/>
    <mergeCell ref="V107:W107"/>
    <mergeCell ref="V164:W164"/>
    <mergeCell ref="N170:O170"/>
    <mergeCell ref="P170:Q170"/>
    <mergeCell ref="R170:S170"/>
    <mergeCell ref="T170:U170"/>
    <mergeCell ref="V170:W170"/>
    <mergeCell ref="N164:O164"/>
    <mergeCell ref="V110:W110"/>
    <mergeCell ref="R108:S108"/>
    <mergeCell ref="P110:Q110"/>
    <mergeCell ref="R110:S110"/>
    <mergeCell ref="R113:S113"/>
    <mergeCell ref="N141:O141"/>
    <mergeCell ref="P141:Q141"/>
    <mergeCell ref="P138:Q138"/>
    <mergeCell ref="R141:S141"/>
    <mergeCell ref="P140:Q140"/>
    <mergeCell ref="P139:Q139"/>
    <mergeCell ref="P113:Q113"/>
    <mergeCell ref="P136:Q136"/>
    <mergeCell ref="P137:Q137"/>
    <mergeCell ref="T110:U110"/>
    <mergeCell ref="T145:U145"/>
    <mergeCell ref="R129:S129"/>
    <mergeCell ref="N177:O177"/>
    <mergeCell ref="P175:Q175"/>
    <mergeCell ref="R174:S174"/>
    <mergeCell ref="R175:S175"/>
    <mergeCell ref="T177:U177"/>
    <mergeCell ref="N174:O174"/>
    <mergeCell ref="V172:W172"/>
    <mergeCell ref="R173:S173"/>
    <mergeCell ref="T173:U173"/>
    <mergeCell ref="V173:W173"/>
    <mergeCell ref="V174:W174"/>
    <mergeCell ref="V175:W175"/>
    <mergeCell ref="R172:S172"/>
    <mergeCell ref="T172:U172"/>
    <mergeCell ref="T174:U174"/>
    <mergeCell ref="T175:U175"/>
    <mergeCell ref="P173:Q173"/>
    <mergeCell ref="V176:W176"/>
    <mergeCell ref="V177:W177"/>
    <mergeCell ref="R177:S177"/>
    <mergeCell ref="P177:Q177"/>
    <mergeCell ref="R176:S176"/>
    <mergeCell ref="T176:U176"/>
    <mergeCell ref="N172:O172"/>
    <mergeCell ref="V178:W178"/>
    <mergeCell ref="N178:O178"/>
    <mergeCell ref="P178:Q178"/>
    <mergeCell ref="P182:Q182"/>
    <mergeCell ref="R181:S181"/>
    <mergeCell ref="R182:S182"/>
    <mergeCell ref="T181:U181"/>
    <mergeCell ref="T182:U182"/>
    <mergeCell ref="V181:W181"/>
    <mergeCell ref="V182:W182"/>
    <mergeCell ref="N182:O182"/>
    <mergeCell ref="P181:Q181"/>
    <mergeCell ref="R178:S178"/>
    <mergeCell ref="T178:U178"/>
    <mergeCell ref="N181:O181"/>
    <mergeCell ref="N188:O188"/>
    <mergeCell ref="N183:O183"/>
    <mergeCell ref="P183:Q183"/>
    <mergeCell ref="R183:S183"/>
    <mergeCell ref="T183:U183"/>
    <mergeCell ref="V183:W183"/>
    <mergeCell ref="V188:W188"/>
    <mergeCell ref="V184:W184"/>
    <mergeCell ref="N184:O184"/>
    <mergeCell ref="R188:S188"/>
    <mergeCell ref="T186:U186"/>
    <mergeCell ref="V186:W186"/>
    <mergeCell ref="N186:O186"/>
    <mergeCell ref="P186:Q186"/>
    <mergeCell ref="R186:S186"/>
    <mergeCell ref="T188:U188"/>
    <mergeCell ref="P188:Q188"/>
    <mergeCell ref="P184:Q184"/>
    <mergeCell ref="R184:S184"/>
    <mergeCell ref="T184:U184"/>
    <mergeCell ref="AB124:AH124"/>
    <mergeCell ref="N155:O155"/>
    <mergeCell ref="P154:Q154"/>
    <mergeCell ref="P155:Q155"/>
    <mergeCell ref="E147:J147"/>
    <mergeCell ref="T134:U134"/>
    <mergeCell ref="T136:U136"/>
    <mergeCell ref="T137:U137"/>
    <mergeCell ref="N154:O154"/>
    <mergeCell ref="N143:O143"/>
    <mergeCell ref="R137:S137"/>
    <mergeCell ref="V131:W131"/>
    <mergeCell ref="N126:O126"/>
    <mergeCell ref="N127:O127"/>
    <mergeCell ref="N138:O138"/>
    <mergeCell ref="N139:O139"/>
    <mergeCell ref="N128:O128"/>
    <mergeCell ref="N140:O140"/>
    <mergeCell ref="P135:Q135"/>
    <mergeCell ref="N134:O134"/>
    <mergeCell ref="N135:O135"/>
    <mergeCell ref="N136:O136"/>
    <mergeCell ref="P134:Q134"/>
    <mergeCell ref="N129:O129"/>
    <mergeCell ref="P176:Q176"/>
    <mergeCell ref="C112:D112"/>
    <mergeCell ref="C125:D125"/>
    <mergeCell ref="C118:D118"/>
    <mergeCell ref="E38:J38"/>
    <mergeCell ref="E122:M122"/>
    <mergeCell ref="E62:J62"/>
    <mergeCell ref="E46:J46"/>
    <mergeCell ref="E55:J55"/>
    <mergeCell ref="E53:J53"/>
    <mergeCell ref="E54:J54"/>
    <mergeCell ref="C174:D174"/>
    <mergeCell ref="E174:M174"/>
    <mergeCell ref="C175:D175"/>
    <mergeCell ref="E175:M175"/>
    <mergeCell ref="C176:D176"/>
    <mergeCell ref="E176:M176"/>
    <mergeCell ref="N175:O175"/>
    <mergeCell ref="N176:O176"/>
    <mergeCell ref="P174:Q174"/>
    <mergeCell ref="N173:O173"/>
    <mergeCell ref="P172:Q172"/>
    <mergeCell ref="P99:Q99"/>
    <mergeCell ref="N169:O169"/>
    <mergeCell ref="P92:Q92"/>
    <mergeCell ref="P93:Q93"/>
    <mergeCell ref="P94:Q94"/>
    <mergeCell ref="P96:Q96"/>
    <mergeCell ref="P97:Q97"/>
    <mergeCell ref="P98:Q98"/>
    <mergeCell ref="P109:Q109"/>
    <mergeCell ref="N159:O159"/>
    <mergeCell ref="P124:Q124"/>
    <mergeCell ref="P123:Q123"/>
    <mergeCell ref="P131:Q131"/>
    <mergeCell ref="N111:O111"/>
    <mergeCell ref="P111:Q111"/>
    <mergeCell ref="N137:O137"/>
    <mergeCell ref="N131:O131"/>
    <mergeCell ref="N133:O133"/>
    <mergeCell ref="N124:O124"/>
    <mergeCell ref="P133:Q133"/>
    <mergeCell ref="C117:D117"/>
    <mergeCell ref="C115:D115"/>
    <mergeCell ref="C114:D114"/>
    <mergeCell ref="N130:O130"/>
    <mergeCell ref="P126:Q126"/>
    <mergeCell ref="P127:Q127"/>
    <mergeCell ref="P128:Q128"/>
    <mergeCell ref="P129:Q129"/>
    <mergeCell ref="P130:Q130"/>
    <mergeCell ref="C123:D123"/>
    <mergeCell ref="E119:M119"/>
    <mergeCell ref="E120:M120"/>
    <mergeCell ref="E123:M123"/>
    <mergeCell ref="C122:D122"/>
    <mergeCell ref="C119:D119"/>
    <mergeCell ref="C120:D120"/>
    <mergeCell ref="C121:D121"/>
    <mergeCell ref="E112:M112"/>
    <mergeCell ref="T96:U96"/>
    <mergeCell ref="T97:U97"/>
    <mergeCell ref="T98:U98"/>
    <mergeCell ref="E4:I4"/>
    <mergeCell ref="E5:I5"/>
    <mergeCell ref="E6:I6"/>
    <mergeCell ref="P85:Q85"/>
    <mergeCell ref="P86:Q86"/>
    <mergeCell ref="R85:S85"/>
    <mergeCell ref="R86:S86"/>
    <mergeCell ref="T76:U76"/>
    <mergeCell ref="R92:S92"/>
    <mergeCell ref="R93:S93"/>
    <mergeCell ref="R94:S94"/>
    <mergeCell ref="R96:S96"/>
    <mergeCell ref="R97:S97"/>
    <mergeCell ref="R98:S98"/>
    <mergeCell ref="T92:U92"/>
    <mergeCell ref="T93:U93"/>
    <mergeCell ref="T94:U94"/>
    <mergeCell ref="R84:S84"/>
    <mergeCell ref="T86:U86"/>
    <mergeCell ref="T88:U88"/>
  </mergeCells>
  <phoneticPr fontId="0" type="noConversion"/>
  <dataValidations count="3">
    <dataValidation type="list" allowBlank="1" showInputMessage="1" showErrorMessage="1" sqref="I145" xr:uid="{00000000-0002-0000-0000-000000000000}">
      <formula1>Activity</formula1>
    </dataValidation>
    <dataValidation type="list" allowBlank="1" showInputMessage="1" showErrorMessage="1" sqref="C124" xr:uid="{00000000-0002-0000-0000-000001000000}">
      <formula1>Contractual</formula1>
    </dataValidation>
    <dataValidation showDropDown="1" showInputMessage="1" showErrorMessage="1" sqref="D12" xr:uid="{00000000-0002-0000-0000-000002000000}"/>
  </dataValidations>
  <printOptions horizontalCentered="1"/>
  <pageMargins left="0" right="0" top="0.79" bottom="0.25" header="0.25" footer="0.25"/>
  <pageSetup scale="56" fitToHeight="2" orientation="portrait" r:id="rId1"/>
  <headerFooter alignWithMargins="0">
    <oddHeader xml:space="preserve">&amp;C&amp;"Arial,Bold"&amp;14
UNIVERSITY OF IDAHO&amp;16
</oddHeader>
    <oddFooter>&amp;LCollege of Natural Resources&amp;CDRGS&amp;R&amp;D</oddFooter>
  </headerFooter>
  <colBreaks count="1" manualBreakCount="1">
    <brk id="25" max="172" man="1"/>
  </colBreaks>
  <ignoredErrors>
    <ignoredError sqref="X68:X72 P44 Z50 N148:N158 N170:X171 O49:O69 Q49:Q66 S49:S66 U49:U66 N43:W43 O40:W41 O71:W71 V72 Q68:Q69 R49:R70 S68:S69 T49:T70 U68:U69 V49:V70 W68:W69 N164:X165 O148:O162 Q148:X159 P148:P159 N42 P42 R42 T42 V42 N70 N72 P72 R72 T72 P49:P70 W49:X66 O47 Q45 Q47 S45 S47 U45 U47 W45 W47 N125:X125 AF12:AF39 O19:X22 N107:X111 AD126:AI130 N85:X86 T13:T16 O31:X33 P39 T35:T37 O136:S136 O133 X133 N183:X183 O76:X76 N129:X132 O126 Q126 S126 U126 W126:X126 E166:M166 N185:X187 O184:X184 N138:X142 O137:U137 N176:X179 O172:X172 O127:X127 O128:X128 N77:X78 N80:X82 N103:X105 N99:X101 O134 Q134:X134 O135:Q135 S135:X135 U136:X136 W137:X137 N144:X145 O143:X143 O84:X84 Q162:X162 Q161 S161:X161 O124 Q124 S124 U124 W124:X124 O180 Q180 S180 U180 W180:X180 P161 Q160 S160 U160 W160:X160 O188:W188 V13:V16 X12:X16 P25:P30 R25:R30 T24:T30 V24:V30 X23:X30 R39 T39 V35:V39 X34:X43 R44:X44 AB126:AB130 P173:X173 P174:X174 O175:X175" unlockedFormula="1"/>
    <ignoredError sqref="O48:X48 Q46 P45:P47 O46 R45:R47 S46 T45:T47 U46 V45:V47 X45:X47 W46" formula="1" unlocked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3000000}">
          <x14:formula1>
            <xm:f>'List selections - DO NOT DELETE'!$A$22:$A$25</xm:f>
          </x14:formula1>
          <xm:sqref>E12:J17 E23:J30 E34:J39 E148:J149</xm:sqref>
        </x14:dataValidation>
        <x14:dataValidation type="list" allowBlank="1" showInputMessage="1" showErrorMessage="1" xr:uid="{00000000-0002-0000-0000-000004000000}">
          <x14:formula1>
            <xm:f>'List selections - DO NOT DELETE'!$A$193:$A$221</xm:f>
          </x14:formula1>
          <xm:sqref>C76:C78 C80:C82 C84:C86 C88:C90 C92:C94 C96:C98 C103:C105 C107:C109</xm:sqref>
        </x14:dataValidation>
        <x14:dataValidation type="list" allowBlank="1" showInputMessage="1" showErrorMessage="1" xr:uid="{00000000-0002-0000-0000-000005000000}">
          <x14:formula1>
            <xm:f>'List selections - DO NOT DELETE'!$A$42:$A$82</xm:f>
          </x14:formula1>
          <xm:sqref>C113:D115 C117:D123</xm:sqref>
        </x14:dataValidation>
        <x14:dataValidation type="list" allowBlank="1" showInputMessage="1" showErrorMessage="1" xr:uid="{00000000-0002-0000-0000-000006000000}">
          <x14:formula1>
            <xm:f>'List selections - DO NOT DELETE'!$A$85:$A$120</xm:f>
          </x14:formula1>
          <xm:sqref>C133:D140</xm:sqref>
        </x14:dataValidation>
        <x14:dataValidation type="list" allowBlank="1" showInputMessage="1" showErrorMessage="1" xr:uid="{00000000-0002-0000-0000-000007000000}">
          <x14:formula1>
            <xm:f>'List selections - DO NOT DELETE'!$A$123:$A$164</xm:f>
          </x14:formula1>
          <xm:sqref>C172:D177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92E3-BB87-4E6D-BA0D-1BEBBF825C92}">
  <dimension ref="B1:K9"/>
  <sheetViews>
    <sheetView workbookViewId="0">
      <selection activeCell="J1" sqref="J1:K9"/>
    </sheetView>
  </sheetViews>
  <sheetFormatPr defaultRowHeight="10"/>
  <cols>
    <col min="2" max="2" width="12.21875" bestFit="1" customWidth="1"/>
    <col min="10" max="10" width="17.77734375" customWidth="1"/>
  </cols>
  <sheetData>
    <row r="1" spans="2:11">
      <c r="B1" t="s">
        <v>517</v>
      </c>
      <c r="C1" t="s">
        <v>514</v>
      </c>
      <c r="D1" t="s">
        <v>513</v>
      </c>
      <c r="E1" t="s">
        <v>16</v>
      </c>
      <c r="G1" t="s">
        <v>517</v>
      </c>
      <c r="H1" t="s">
        <v>16</v>
      </c>
      <c r="J1" t="s">
        <v>517</v>
      </c>
      <c r="K1" t="s">
        <v>16</v>
      </c>
    </row>
    <row r="2" spans="2:11">
      <c r="B2" t="s">
        <v>450</v>
      </c>
      <c r="C2">
        <v>17000</v>
      </c>
      <c r="D2">
        <v>25000</v>
      </c>
      <c r="E2">
        <f t="shared" ref="E2:E9" si="0">SUM(C2:D2)</f>
        <v>42000</v>
      </c>
      <c r="G2" t="s">
        <v>450</v>
      </c>
      <c r="H2">
        <f>SUM(C2:D2)</f>
        <v>42000</v>
      </c>
      <c r="J2" t="s">
        <v>450</v>
      </c>
      <c r="K2">
        <v>42000</v>
      </c>
    </row>
    <row r="3" spans="2:11">
      <c r="B3" t="s">
        <v>451</v>
      </c>
      <c r="C3">
        <v>1000</v>
      </c>
      <c r="D3">
        <v>10000</v>
      </c>
      <c r="E3">
        <f t="shared" si="0"/>
        <v>11000</v>
      </c>
      <c r="G3" t="s">
        <v>451</v>
      </c>
      <c r="H3">
        <f t="shared" ref="H3:H8" si="1">SUM(C3:D3)</f>
        <v>11000</v>
      </c>
      <c r="J3" t="s">
        <v>451</v>
      </c>
      <c r="K3">
        <v>11000</v>
      </c>
    </row>
    <row r="4" spans="2:11">
      <c r="B4" t="s">
        <v>516</v>
      </c>
      <c r="C4">
        <v>5000</v>
      </c>
      <c r="D4">
        <v>6000</v>
      </c>
      <c r="E4">
        <f t="shared" si="0"/>
        <v>11000</v>
      </c>
      <c r="G4" t="s">
        <v>516</v>
      </c>
      <c r="H4">
        <f t="shared" si="1"/>
        <v>11000</v>
      </c>
      <c r="J4" t="s">
        <v>522</v>
      </c>
      <c r="K4">
        <v>11000</v>
      </c>
    </row>
    <row r="5" spans="2:11">
      <c r="B5" t="s">
        <v>20</v>
      </c>
      <c r="C5">
        <v>10000</v>
      </c>
      <c r="D5">
        <v>5000</v>
      </c>
      <c r="E5">
        <f t="shared" si="0"/>
        <v>15000</v>
      </c>
      <c r="G5" t="s">
        <v>20</v>
      </c>
      <c r="H5">
        <f t="shared" si="1"/>
        <v>15000</v>
      </c>
      <c r="J5" t="s">
        <v>20</v>
      </c>
      <c r="K5">
        <v>15000</v>
      </c>
    </row>
    <row r="6" spans="2:11">
      <c r="B6" t="s">
        <v>518</v>
      </c>
      <c r="C6">
        <v>2000</v>
      </c>
      <c r="D6">
        <v>2000</v>
      </c>
      <c r="E6">
        <f t="shared" si="0"/>
        <v>4000</v>
      </c>
      <c r="G6" t="s">
        <v>518</v>
      </c>
      <c r="H6">
        <f t="shared" si="1"/>
        <v>4000</v>
      </c>
      <c r="J6" t="s">
        <v>518</v>
      </c>
      <c r="K6">
        <v>4000</v>
      </c>
    </row>
    <row r="7" spans="2:11">
      <c r="B7" t="s">
        <v>521</v>
      </c>
      <c r="C7">
        <f>SUM(C2:C6)*0.26</f>
        <v>9100</v>
      </c>
      <c r="D7">
        <f>SUM(D2:D6)*0.26</f>
        <v>12480</v>
      </c>
      <c r="E7">
        <f t="shared" si="0"/>
        <v>21580</v>
      </c>
      <c r="G7" t="s">
        <v>521</v>
      </c>
      <c r="H7">
        <f t="shared" si="1"/>
        <v>21580</v>
      </c>
      <c r="J7" t="s">
        <v>515</v>
      </c>
      <c r="K7">
        <v>95000</v>
      </c>
    </row>
    <row r="8" spans="2:11">
      <c r="B8" t="s">
        <v>515</v>
      </c>
      <c r="C8">
        <v>80000</v>
      </c>
      <c r="D8">
        <v>15000</v>
      </c>
      <c r="E8">
        <f t="shared" si="0"/>
        <v>95000</v>
      </c>
      <c r="G8" t="s">
        <v>515</v>
      </c>
      <c r="H8">
        <f t="shared" si="1"/>
        <v>95000</v>
      </c>
      <c r="J8" t="s">
        <v>521</v>
      </c>
      <c r="K8">
        <v>21580</v>
      </c>
    </row>
    <row r="9" spans="2:11">
      <c r="B9" t="s">
        <v>16</v>
      </c>
      <c r="C9">
        <f>SUM(C2:C8)</f>
        <v>124100</v>
      </c>
      <c r="D9">
        <f t="shared" ref="D9" si="2">SUM(D2:D8)</f>
        <v>75480</v>
      </c>
      <c r="E9">
        <f t="shared" si="0"/>
        <v>199580</v>
      </c>
      <c r="G9" t="s">
        <v>16</v>
      </c>
      <c r="H9">
        <f>SUM(H2:H8)</f>
        <v>199580</v>
      </c>
      <c r="J9" t="s">
        <v>16</v>
      </c>
      <c r="K9">
        <v>199580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8"/>
  <dimension ref="A2:L29"/>
  <sheetViews>
    <sheetView workbookViewId="0">
      <selection activeCell="D20" sqref="D20"/>
    </sheetView>
  </sheetViews>
  <sheetFormatPr defaultColWidth="9.33203125" defaultRowHeight="14"/>
  <cols>
    <col min="1" max="1" width="36" style="224" customWidth="1"/>
    <col min="2" max="2" width="12.44140625" style="224" customWidth="1"/>
    <col min="3" max="3" width="9.33203125" style="224"/>
    <col min="4" max="4" width="38" style="224" customWidth="1"/>
    <col min="5" max="5" width="11.44140625" style="224" customWidth="1"/>
    <col min="6" max="16384" width="9.33203125" style="224"/>
  </cols>
  <sheetData>
    <row r="2" spans="1:12">
      <c r="A2" s="266" t="s">
        <v>44</v>
      </c>
      <c r="B2" s="265"/>
      <c r="D2" s="257" t="s">
        <v>43</v>
      </c>
    </row>
    <row r="3" spans="1:12">
      <c r="A3" s="258"/>
      <c r="B3" s="258"/>
      <c r="C3" s="258"/>
      <c r="D3" s="258"/>
      <c r="E3" s="258"/>
      <c r="L3" s="257"/>
    </row>
    <row r="4" spans="1:12">
      <c r="A4" s="271" t="s">
        <v>320</v>
      </c>
      <c r="B4" s="255"/>
      <c r="C4" s="255"/>
      <c r="D4" s="271" t="s">
        <v>320</v>
      </c>
      <c r="E4" s="255"/>
      <c r="G4" s="227"/>
    </row>
    <row r="5" spans="1:12">
      <c r="A5" s="223" t="s">
        <v>321</v>
      </c>
      <c r="B5" s="262">
        <v>0.307</v>
      </c>
      <c r="C5" s="256"/>
      <c r="D5" s="223" t="s">
        <v>321</v>
      </c>
      <c r="E5" s="262">
        <v>0.307</v>
      </c>
    </row>
    <row r="6" spans="1:12">
      <c r="A6" s="223" t="s">
        <v>459</v>
      </c>
      <c r="B6" s="262">
        <v>0.41799999999999998</v>
      </c>
      <c r="C6" s="256"/>
      <c r="D6" s="223" t="s">
        <v>459</v>
      </c>
      <c r="E6" s="262">
        <v>0.41799999999999998</v>
      </c>
    </row>
    <row r="7" spans="1:12">
      <c r="A7" s="223" t="s">
        <v>323</v>
      </c>
      <c r="B7" s="262">
        <v>7.9000000000000001E-2</v>
      </c>
      <c r="C7" s="256"/>
      <c r="D7" s="223" t="s">
        <v>323</v>
      </c>
      <c r="E7" s="262">
        <v>7.9000000000000001E-2</v>
      </c>
    </row>
    <row r="8" spans="1:12">
      <c r="A8" s="225" t="s">
        <v>322</v>
      </c>
      <c r="B8" s="262">
        <v>2.1000000000000001E-2</v>
      </c>
      <c r="C8" s="272"/>
      <c r="D8" s="225" t="s">
        <v>322</v>
      </c>
      <c r="E8" s="262">
        <v>2.1000000000000001E-2</v>
      </c>
    </row>
    <row r="9" spans="1:12">
      <c r="A9" s="273"/>
      <c r="B9" s="272"/>
      <c r="C9" s="272"/>
      <c r="D9" s="273"/>
      <c r="E9" s="272"/>
    </row>
    <row r="11" spans="1:12">
      <c r="A11" s="257" t="s">
        <v>109</v>
      </c>
    </row>
    <row r="12" spans="1:12">
      <c r="A12" s="227" t="s">
        <v>14</v>
      </c>
      <c r="B12" s="256"/>
    </row>
    <row r="13" spans="1:12" ht="14.5">
      <c r="A13" s="224" t="s">
        <v>117</v>
      </c>
      <c r="B13" s="256">
        <v>0.47499999999999998</v>
      </c>
      <c r="F13" s="321" t="s">
        <v>487</v>
      </c>
    </row>
    <row r="14" spans="1:12" ht="14.5">
      <c r="A14" s="224" t="s">
        <v>15</v>
      </c>
      <c r="B14" s="256">
        <v>0.26</v>
      </c>
      <c r="F14" s="321" t="s">
        <v>488</v>
      </c>
    </row>
    <row r="15" spans="1:12" ht="14.5">
      <c r="A15" s="224" t="s">
        <v>340</v>
      </c>
      <c r="B15" s="256">
        <v>0.17499999999999999</v>
      </c>
      <c r="F15" s="321" t="s">
        <v>489</v>
      </c>
    </row>
    <row r="16" spans="1:12" ht="14.5">
      <c r="A16" s="224" t="s">
        <v>157</v>
      </c>
      <c r="B16" s="259">
        <v>0.57999999999999996</v>
      </c>
      <c r="F16" s="321" t="s">
        <v>490</v>
      </c>
    </row>
    <row r="17" spans="1:2">
      <c r="A17" s="224" t="s">
        <v>158</v>
      </c>
      <c r="B17" s="259">
        <v>0.26</v>
      </c>
    </row>
    <row r="18" spans="1:2">
      <c r="A18" s="224" t="s">
        <v>143</v>
      </c>
      <c r="B18" s="256">
        <v>0.35</v>
      </c>
    </row>
    <row r="19" spans="1:2">
      <c r="A19" s="224" t="s">
        <v>156</v>
      </c>
      <c r="B19" s="256">
        <v>0.26</v>
      </c>
    </row>
    <row r="20" spans="1:2">
      <c r="A20" s="224" t="s">
        <v>144</v>
      </c>
      <c r="B20" s="256">
        <v>0.36</v>
      </c>
    </row>
    <row r="21" spans="1:2">
      <c r="A21" s="224" t="s">
        <v>142</v>
      </c>
      <c r="B21" s="256">
        <v>0.2</v>
      </c>
    </row>
    <row r="22" spans="1:2">
      <c r="A22" s="224" t="s">
        <v>132</v>
      </c>
      <c r="B22" s="259">
        <v>0</v>
      </c>
    </row>
    <row r="24" spans="1:2">
      <c r="A24" s="266" t="s">
        <v>329</v>
      </c>
    </row>
    <row r="25" spans="1:2">
      <c r="A25" s="223" t="s">
        <v>324</v>
      </c>
      <c r="B25" s="262">
        <v>2.1000000000000001E-2</v>
      </c>
    </row>
    <row r="26" spans="1:2">
      <c r="A26" s="223" t="s">
        <v>325</v>
      </c>
      <c r="B26" s="262">
        <v>2.1000000000000001E-2</v>
      </c>
    </row>
    <row r="27" spans="1:2">
      <c r="A27" s="223" t="s">
        <v>326</v>
      </c>
      <c r="B27" s="262">
        <v>2.1000000000000001E-2</v>
      </c>
    </row>
    <row r="28" spans="1:2">
      <c r="A28" s="223" t="s">
        <v>327</v>
      </c>
      <c r="B28" s="262">
        <v>2.1000000000000001E-2</v>
      </c>
    </row>
    <row r="29" spans="1:2">
      <c r="A29" s="223" t="s">
        <v>328</v>
      </c>
      <c r="B29" s="262">
        <v>2.1000000000000001E-2</v>
      </c>
    </row>
  </sheetData>
  <sheetProtection formatCells="0" formatColumns="0" formatRows="0" insertColumns="0" insertRows="0" selectLockedCells="1"/>
  <phoneticPr fontId="1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D221"/>
  <sheetViews>
    <sheetView workbookViewId="0">
      <selection activeCell="A32" sqref="A29:A32"/>
    </sheetView>
  </sheetViews>
  <sheetFormatPr defaultColWidth="9.33203125" defaultRowHeight="14"/>
  <cols>
    <col min="1" max="1" width="61" style="223" customWidth="1"/>
    <col min="2" max="2" width="11.6640625" style="223" customWidth="1"/>
    <col min="3" max="3" width="5.77734375" style="223" customWidth="1"/>
    <col min="4" max="4" width="29.6640625" style="223" customWidth="1"/>
    <col min="5" max="5" width="13.109375" style="223" customWidth="1"/>
    <col min="6" max="6" width="10.77734375" style="223" customWidth="1"/>
    <col min="7" max="7" width="15.44140625" style="223" customWidth="1"/>
    <col min="8" max="16384" width="9.33203125" style="223"/>
  </cols>
  <sheetData>
    <row r="1" spans="1:2">
      <c r="A1" s="229" t="s">
        <v>13</v>
      </c>
      <c r="B1" s="226"/>
    </row>
    <row r="2" spans="1:2">
      <c r="A2" s="228" t="s">
        <v>6</v>
      </c>
      <c r="B2" s="226"/>
    </row>
    <row r="3" spans="1:2">
      <c r="A3" s="228" t="s">
        <v>11</v>
      </c>
      <c r="B3" s="226"/>
    </row>
    <row r="4" spans="1:2">
      <c r="A4" s="228" t="s">
        <v>7</v>
      </c>
      <c r="B4" s="226"/>
    </row>
    <row r="5" spans="1:2">
      <c r="A5" s="228" t="s">
        <v>8</v>
      </c>
      <c r="B5" s="226"/>
    </row>
    <row r="6" spans="1:2">
      <c r="A6" s="228" t="s">
        <v>9</v>
      </c>
      <c r="B6" s="226"/>
    </row>
    <row r="7" spans="1:2">
      <c r="A7" s="228" t="s">
        <v>12</v>
      </c>
      <c r="B7" s="226"/>
    </row>
    <row r="8" spans="1:2">
      <c r="A8" s="228" t="s">
        <v>4</v>
      </c>
      <c r="B8" s="226"/>
    </row>
    <row r="9" spans="1:2">
      <c r="A9" s="223" t="s">
        <v>3</v>
      </c>
      <c r="B9" s="226"/>
    </row>
    <row r="10" spans="1:2">
      <c r="A10" s="223" t="s">
        <v>5</v>
      </c>
      <c r="B10" s="226"/>
    </row>
    <row r="11" spans="1:2">
      <c r="A11" s="223" t="s">
        <v>10</v>
      </c>
      <c r="B11" s="226"/>
    </row>
    <row r="13" spans="1:2">
      <c r="A13" s="222" t="s">
        <v>101</v>
      </c>
    </row>
    <row r="14" spans="1:2">
      <c r="A14" s="223" t="s">
        <v>320</v>
      </c>
    </row>
    <row r="15" spans="1:2">
      <c r="A15" s="223" t="s">
        <v>321</v>
      </c>
    </row>
    <row r="16" spans="1:2">
      <c r="A16" s="223" t="s">
        <v>459</v>
      </c>
    </row>
    <row r="17" spans="1:1">
      <c r="A17" s="223" t="s">
        <v>323</v>
      </c>
    </row>
    <row r="18" spans="1:1">
      <c r="A18" s="223" t="s">
        <v>322</v>
      </c>
    </row>
    <row r="20" spans="1:1">
      <c r="A20" s="222" t="s">
        <v>108</v>
      </c>
    </row>
    <row r="21" spans="1:1">
      <c r="A21" s="223" t="s">
        <v>320</v>
      </c>
    </row>
    <row r="22" spans="1:1">
      <c r="A22" s="223" t="s">
        <v>321</v>
      </c>
    </row>
    <row r="23" spans="1:1">
      <c r="A23" s="223" t="s">
        <v>459</v>
      </c>
    </row>
    <row r="24" spans="1:1">
      <c r="A24" s="223" t="s">
        <v>323</v>
      </c>
    </row>
    <row r="25" spans="1:1">
      <c r="A25" s="223" t="s">
        <v>322</v>
      </c>
    </row>
    <row r="27" spans="1:1">
      <c r="A27" s="222" t="s">
        <v>102</v>
      </c>
    </row>
    <row r="28" spans="1:1">
      <c r="A28" s="223" t="s">
        <v>324</v>
      </c>
    </row>
    <row r="29" spans="1:1">
      <c r="A29" s="223" t="s">
        <v>325</v>
      </c>
    </row>
    <row r="30" spans="1:1">
      <c r="A30" s="223" t="s">
        <v>326</v>
      </c>
    </row>
    <row r="31" spans="1:1">
      <c r="A31" s="223" t="s">
        <v>327</v>
      </c>
    </row>
    <row r="32" spans="1:1">
      <c r="A32" s="223" t="s">
        <v>328</v>
      </c>
    </row>
    <row r="34" spans="1:4">
      <c r="A34" s="222" t="s">
        <v>103</v>
      </c>
    </row>
    <row r="35" spans="1:4">
      <c r="A35" s="223" t="s">
        <v>320</v>
      </c>
    </row>
    <row r="36" spans="1:4">
      <c r="A36" s="223" t="s">
        <v>321</v>
      </c>
    </row>
    <row r="37" spans="1:4">
      <c r="A37" s="223" t="s">
        <v>459</v>
      </c>
    </row>
    <row r="38" spans="1:4">
      <c r="A38" s="223" t="s">
        <v>323</v>
      </c>
    </row>
    <row r="39" spans="1:4">
      <c r="A39" s="223" t="s">
        <v>322</v>
      </c>
    </row>
    <row r="41" spans="1:4">
      <c r="A41" s="222" t="s">
        <v>255</v>
      </c>
      <c r="D41" s="222" t="s">
        <v>182</v>
      </c>
    </row>
    <row r="42" spans="1:4">
      <c r="A42" s="224" t="s">
        <v>256</v>
      </c>
      <c r="D42" s="222" t="s">
        <v>281</v>
      </c>
    </row>
    <row r="43" spans="1:4">
      <c r="A43" s="223" t="s">
        <v>257</v>
      </c>
      <c r="D43" s="112" t="s">
        <v>270</v>
      </c>
    </row>
    <row r="44" spans="1:4">
      <c r="A44" s="223" t="s">
        <v>258</v>
      </c>
      <c r="D44" s="112" t="s">
        <v>271</v>
      </c>
    </row>
    <row r="45" spans="1:4">
      <c r="A45" s="223" t="s">
        <v>259</v>
      </c>
      <c r="D45" s="112" t="s">
        <v>272</v>
      </c>
    </row>
    <row r="46" spans="1:4">
      <c r="A46" s="223" t="s">
        <v>260</v>
      </c>
      <c r="D46" s="112" t="s">
        <v>273</v>
      </c>
    </row>
    <row r="47" spans="1:4">
      <c r="A47" s="223" t="s">
        <v>261</v>
      </c>
      <c r="D47" s="112" t="s">
        <v>274</v>
      </c>
    </row>
    <row r="48" spans="1:4">
      <c r="A48" s="223" t="s">
        <v>262</v>
      </c>
      <c r="D48" s="112" t="s">
        <v>275</v>
      </c>
    </row>
    <row r="49" spans="1:4">
      <c r="A49" s="223" t="s">
        <v>263</v>
      </c>
      <c r="D49" s="112" t="s">
        <v>276</v>
      </c>
    </row>
    <row r="50" spans="1:4">
      <c r="A50" s="223" t="s">
        <v>264</v>
      </c>
      <c r="D50" s="112" t="s">
        <v>277</v>
      </c>
    </row>
    <row r="51" spans="1:4">
      <c r="A51" s="223" t="s">
        <v>265</v>
      </c>
      <c r="D51" s="112" t="s">
        <v>278</v>
      </c>
    </row>
    <row r="52" spans="1:4">
      <c r="A52" s="223" t="s">
        <v>266</v>
      </c>
      <c r="D52" s="112" t="s">
        <v>279</v>
      </c>
    </row>
    <row r="53" spans="1:4">
      <c r="A53" s="223" t="s">
        <v>267</v>
      </c>
      <c r="D53" s="112" t="s">
        <v>269</v>
      </c>
    </row>
    <row r="54" spans="1:4">
      <c r="A54" s="223" t="s">
        <v>268</v>
      </c>
      <c r="D54" s="112" t="s">
        <v>280</v>
      </c>
    </row>
    <row r="56" spans="1:4">
      <c r="A56" s="222" t="s">
        <v>282</v>
      </c>
      <c r="D56" s="222" t="s">
        <v>182</v>
      </c>
    </row>
    <row r="57" spans="1:4">
      <c r="A57" s="224" t="s">
        <v>283</v>
      </c>
      <c r="D57" s="222" t="s">
        <v>284</v>
      </c>
    </row>
    <row r="58" spans="1:4">
      <c r="A58" s="223" t="s">
        <v>285</v>
      </c>
      <c r="D58" s="112" t="s">
        <v>288</v>
      </c>
    </row>
    <row r="59" spans="1:4">
      <c r="A59" s="223" t="s">
        <v>286</v>
      </c>
      <c r="D59" s="112" t="s">
        <v>289</v>
      </c>
    </row>
    <row r="60" spans="1:4">
      <c r="A60" s="223" t="s">
        <v>287</v>
      </c>
      <c r="D60" s="112" t="s">
        <v>290</v>
      </c>
    </row>
    <row r="61" spans="1:4">
      <c r="A61" s="223" t="s">
        <v>291</v>
      </c>
      <c r="D61" s="112" t="s">
        <v>292</v>
      </c>
    </row>
    <row r="62" spans="1:4">
      <c r="A62" s="223" t="s">
        <v>293</v>
      </c>
      <c r="D62" s="112" t="s">
        <v>294</v>
      </c>
    </row>
    <row r="63" spans="1:4">
      <c r="A63" s="223" t="s">
        <v>295</v>
      </c>
      <c r="D63" s="112" t="s">
        <v>296</v>
      </c>
    </row>
    <row r="65" spans="1:4">
      <c r="A65" s="222" t="s">
        <v>297</v>
      </c>
      <c r="D65" s="222" t="s">
        <v>182</v>
      </c>
    </row>
    <row r="66" spans="1:4">
      <c r="A66" s="224" t="s">
        <v>298</v>
      </c>
      <c r="D66" s="222" t="s">
        <v>299</v>
      </c>
    </row>
    <row r="67" spans="1:4">
      <c r="A67" s="223" t="s">
        <v>300</v>
      </c>
      <c r="D67" s="112" t="s">
        <v>314</v>
      </c>
    </row>
    <row r="68" spans="1:4">
      <c r="A68" s="223" t="s">
        <v>301</v>
      </c>
      <c r="D68" s="112" t="s">
        <v>315</v>
      </c>
    </row>
    <row r="69" spans="1:4">
      <c r="A69" s="223" t="s">
        <v>302</v>
      </c>
      <c r="D69" s="112" t="s">
        <v>313</v>
      </c>
    </row>
    <row r="70" spans="1:4">
      <c r="A70" s="223" t="s">
        <v>303</v>
      </c>
      <c r="D70" s="112" t="s">
        <v>316</v>
      </c>
    </row>
    <row r="71" spans="1:4">
      <c r="A71" s="223" t="s">
        <v>304</v>
      </c>
      <c r="D71" s="112" t="s">
        <v>317</v>
      </c>
    </row>
    <row r="72" spans="1:4">
      <c r="A72" s="223" t="s">
        <v>305</v>
      </c>
      <c r="D72" s="112" t="s">
        <v>318</v>
      </c>
    </row>
    <row r="73" spans="1:4">
      <c r="A73" s="223" t="s">
        <v>306</v>
      </c>
      <c r="D73" s="112" t="s">
        <v>319</v>
      </c>
    </row>
    <row r="74" spans="1:4">
      <c r="A74" s="223" t="s">
        <v>307</v>
      </c>
      <c r="D74" s="112" t="s">
        <v>312</v>
      </c>
    </row>
    <row r="75" spans="1:4">
      <c r="A75" s="223" t="s">
        <v>308</v>
      </c>
      <c r="D75" s="112" t="s">
        <v>311</v>
      </c>
    </row>
    <row r="76" spans="1:4">
      <c r="A76" s="223" t="s">
        <v>309</v>
      </c>
      <c r="D76" s="112" t="s">
        <v>310</v>
      </c>
    </row>
    <row r="77" spans="1:4">
      <c r="A77" s="223" t="s">
        <v>345</v>
      </c>
      <c r="D77" s="112" t="s">
        <v>346</v>
      </c>
    </row>
    <row r="78" spans="1:4">
      <c r="A78" s="223" t="s">
        <v>348</v>
      </c>
      <c r="D78" s="279" t="s">
        <v>347</v>
      </c>
    </row>
    <row r="79" spans="1:4">
      <c r="A79" s="223" t="s">
        <v>349</v>
      </c>
      <c r="D79" s="279" t="s">
        <v>350</v>
      </c>
    </row>
    <row r="80" spans="1:4">
      <c r="A80" s="223" t="s">
        <v>351</v>
      </c>
      <c r="D80" s="279" t="s">
        <v>352</v>
      </c>
    </row>
    <row r="81" spans="1:4">
      <c r="A81" s="223" t="s">
        <v>353</v>
      </c>
      <c r="D81" s="279" t="s">
        <v>354</v>
      </c>
    </row>
    <row r="82" spans="1:4">
      <c r="A82" s="223" t="s">
        <v>355</v>
      </c>
      <c r="D82" s="279" t="s">
        <v>356</v>
      </c>
    </row>
    <row r="84" spans="1:4">
      <c r="A84" s="222" t="s">
        <v>343</v>
      </c>
    </row>
    <row r="85" spans="1:4">
      <c r="A85" s="223" t="s">
        <v>344</v>
      </c>
    </row>
    <row r="86" spans="1:4">
      <c r="A86" s="223" t="s">
        <v>357</v>
      </c>
      <c r="D86" s="279" t="s">
        <v>358</v>
      </c>
    </row>
    <row r="87" spans="1:4">
      <c r="A87" s="223" t="s">
        <v>359</v>
      </c>
      <c r="D87" s="279" t="s">
        <v>360</v>
      </c>
    </row>
    <row r="88" spans="1:4">
      <c r="A88" s="223" t="s">
        <v>361</v>
      </c>
      <c r="D88" s="279" t="s">
        <v>362</v>
      </c>
    </row>
    <row r="89" spans="1:4">
      <c r="A89" s="223" t="s">
        <v>363</v>
      </c>
      <c r="D89" s="279" t="s">
        <v>364</v>
      </c>
    </row>
    <row r="90" spans="1:4">
      <c r="A90" s="223" t="s">
        <v>365</v>
      </c>
      <c r="D90" s="279" t="s">
        <v>366</v>
      </c>
    </row>
    <row r="91" spans="1:4">
      <c r="A91" s="223" t="s">
        <v>367</v>
      </c>
      <c r="D91" s="279" t="s">
        <v>368</v>
      </c>
    </row>
    <row r="92" spans="1:4">
      <c r="A92" s="223" t="s">
        <v>369</v>
      </c>
      <c r="D92" s="279" t="s">
        <v>370</v>
      </c>
    </row>
    <row r="93" spans="1:4">
      <c r="A93" s="223" t="s">
        <v>371</v>
      </c>
      <c r="D93" s="279" t="s">
        <v>372</v>
      </c>
    </row>
    <row r="94" spans="1:4">
      <c r="A94" s="223" t="s">
        <v>373</v>
      </c>
      <c r="D94" s="279" t="s">
        <v>374</v>
      </c>
    </row>
    <row r="95" spans="1:4">
      <c r="A95" s="223" t="s">
        <v>375</v>
      </c>
      <c r="D95" s="279" t="s">
        <v>376</v>
      </c>
    </row>
    <row r="96" spans="1:4">
      <c r="A96" s="223" t="s">
        <v>377</v>
      </c>
      <c r="D96" s="279" t="s">
        <v>378</v>
      </c>
    </row>
    <row r="97" spans="1:4">
      <c r="A97" s="223" t="s">
        <v>379</v>
      </c>
      <c r="D97" s="279" t="s">
        <v>380</v>
      </c>
    </row>
    <row r="98" spans="1:4">
      <c r="A98" s="223" t="s">
        <v>381</v>
      </c>
      <c r="D98" s="279" t="s">
        <v>382</v>
      </c>
    </row>
    <row r="99" spans="1:4">
      <c r="A99" s="223" t="s">
        <v>383</v>
      </c>
      <c r="D99" s="279" t="s">
        <v>384</v>
      </c>
    </row>
    <row r="100" spans="1:4">
      <c r="A100" s="223" t="s">
        <v>385</v>
      </c>
      <c r="D100" s="279" t="s">
        <v>386</v>
      </c>
    </row>
    <row r="101" spans="1:4">
      <c r="A101" s="223" t="s">
        <v>387</v>
      </c>
      <c r="D101" s="279" t="s">
        <v>388</v>
      </c>
    </row>
    <row r="102" spans="1:4">
      <c r="A102" s="223" t="s">
        <v>397</v>
      </c>
      <c r="D102" s="279" t="s">
        <v>389</v>
      </c>
    </row>
    <row r="103" spans="1:4">
      <c r="A103" s="223" t="s">
        <v>398</v>
      </c>
      <c r="D103" s="279" t="s">
        <v>390</v>
      </c>
    </row>
    <row r="104" spans="1:4">
      <c r="A104" s="223" t="s">
        <v>399</v>
      </c>
      <c r="D104" s="279" t="s">
        <v>391</v>
      </c>
    </row>
    <row r="105" spans="1:4">
      <c r="A105" s="223" t="s">
        <v>400</v>
      </c>
      <c r="D105" s="279" t="s">
        <v>392</v>
      </c>
    </row>
    <row r="106" spans="1:4">
      <c r="A106" s="223" t="s">
        <v>401</v>
      </c>
      <c r="D106" s="279" t="s">
        <v>393</v>
      </c>
    </row>
    <row r="107" spans="1:4">
      <c r="A107" s="223" t="s">
        <v>402</v>
      </c>
      <c r="D107" s="279" t="s">
        <v>394</v>
      </c>
    </row>
    <row r="108" spans="1:4">
      <c r="A108" s="223" t="s">
        <v>403</v>
      </c>
      <c r="D108" s="279" t="s">
        <v>395</v>
      </c>
    </row>
    <row r="109" spans="1:4">
      <c r="A109" s="223" t="s">
        <v>404</v>
      </c>
      <c r="D109" s="279" t="s">
        <v>396</v>
      </c>
    </row>
    <row r="110" spans="1:4">
      <c r="A110" s="223" t="s">
        <v>233</v>
      </c>
      <c r="D110" s="112" t="s">
        <v>234</v>
      </c>
    </row>
    <row r="111" spans="1:4">
      <c r="A111" s="223" t="s">
        <v>235</v>
      </c>
      <c r="D111" s="112" t="s">
        <v>236</v>
      </c>
    </row>
    <row r="112" spans="1:4">
      <c r="A112" s="223" t="s">
        <v>237</v>
      </c>
      <c r="D112" s="112" t="s">
        <v>238</v>
      </c>
    </row>
    <row r="113" spans="1:4">
      <c r="A113" s="223" t="s">
        <v>239</v>
      </c>
      <c r="D113" s="112" t="s">
        <v>240</v>
      </c>
    </row>
    <row r="114" spans="1:4">
      <c r="A114" s="223" t="s">
        <v>241</v>
      </c>
      <c r="D114" s="112" t="s">
        <v>242</v>
      </c>
    </row>
    <row r="115" spans="1:4">
      <c r="A115" s="223" t="s">
        <v>243</v>
      </c>
      <c r="D115" s="112" t="s">
        <v>244</v>
      </c>
    </row>
    <row r="116" spans="1:4">
      <c r="A116" s="223" t="s">
        <v>245</v>
      </c>
      <c r="D116" s="112" t="s">
        <v>246</v>
      </c>
    </row>
    <row r="117" spans="1:4">
      <c r="A117" s="223" t="s">
        <v>247</v>
      </c>
      <c r="D117" s="112" t="s">
        <v>248</v>
      </c>
    </row>
    <row r="118" spans="1:4">
      <c r="A118" s="223" t="s">
        <v>249</v>
      </c>
      <c r="D118" s="112" t="s">
        <v>250</v>
      </c>
    </row>
    <row r="119" spans="1:4">
      <c r="A119" s="223" t="s">
        <v>251</v>
      </c>
      <c r="D119" s="112" t="s">
        <v>252</v>
      </c>
    </row>
    <row r="120" spans="1:4">
      <c r="A120" s="223" t="s">
        <v>253</v>
      </c>
      <c r="D120" s="112" t="s">
        <v>254</v>
      </c>
    </row>
    <row r="122" spans="1:4">
      <c r="A122" s="222" t="s">
        <v>406</v>
      </c>
    </row>
    <row r="123" spans="1:4">
      <c r="A123" s="223" t="s">
        <v>407</v>
      </c>
    </row>
    <row r="124" spans="1:4">
      <c r="A124" s="223" t="s">
        <v>408</v>
      </c>
    </row>
    <row r="125" spans="1:4">
      <c r="A125" s="223" t="s">
        <v>409</v>
      </c>
    </row>
    <row r="126" spans="1:4">
      <c r="A126" s="223" t="s">
        <v>410</v>
      </c>
    </row>
    <row r="127" spans="1:4">
      <c r="A127" s="223" t="s">
        <v>411</v>
      </c>
    </row>
    <row r="128" spans="1:4">
      <c r="A128" s="223" t="s">
        <v>412</v>
      </c>
    </row>
    <row r="129" spans="1:1">
      <c r="A129" s="223" t="s">
        <v>413</v>
      </c>
    </row>
    <row r="130" spans="1:1">
      <c r="A130" s="223" t="s">
        <v>414</v>
      </c>
    </row>
    <row r="131" spans="1:1">
      <c r="A131" s="223" t="s">
        <v>415</v>
      </c>
    </row>
    <row r="132" spans="1:1">
      <c r="A132" s="223" t="s">
        <v>416</v>
      </c>
    </row>
    <row r="133" spans="1:1">
      <c r="A133" s="223" t="s">
        <v>417</v>
      </c>
    </row>
    <row r="134" spans="1:1">
      <c r="A134" s="223" t="s">
        <v>418</v>
      </c>
    </row>
    <row r="135" spans="1:1">
      <c r="A135" s="223" t="s">
        <v>419</v>
      </c>
    </row>
    <row r="136" spans="1:1">
      <c r="A136" s="223" t="s">
        <v>420</v>
      </c>
    </row>
    <row r="137" spans="1:1">
      <c r="A137" s="223" t="s">
        <v>421</v>
      </c>
    </row>
    <row r="138" spans="1:1">
      <c r="A138" s="223" t="s">
        <v>422</v>
      </c>
    </row>
    <row r="139" spans="1:1">
      <c r="A139" s="223" t="s">
        <v>423</v>
      </c>
    </row>
    <row r="140" spans="1:1">
      <c r="A140" s="223" t="s">
        <v>424</v>
      </c>
    </row>
    <row r="141" spans="1:1">
      <c r="A141" s="223" t="s">
        <v>425</v>
      </c>
    </row>
    <row r="142" spans="1:1">
      <c r="A142" s="223" t="s">
        <v>426</v>
      </c>
    </row>
    <row r="143" spans="1:1">
      <c r="A143" s="223" t="s">
        <v>427</v>
      </c>
    </row>
    <row r="144" spans="1:1">
      <c r="A144" s="223" t="s">
        <v>428</v>
      </c>
    </row>
    <row r="145" spans="1:1">
      <c r="A145" s="223" t="s">
        <v>429</v>
      </c>
    </row>
    <row r="146" spans="1:1">
      <c r="A146" s="223" t="s">
        <v>430</v>
      </c>
    </row>
    <row r="147" spans="1:1">
      <c r="A147" s="223" t="s">
        <v>431</v>
      </c>
    </row>
    <row r="148" spans="1:1">
      <c r="A148" s="223" t="s">
        <v>432</v>
      </c>
    </row>
    <row r="149" spans="1:1">
      <c r="A149" s="223" t="s">
        <v>433</v>
      </c>
    </row>
    <row r="150" spans="1:1">
      <c r="A150" s="223" t="s">
        <v>434</v>
      </c>
    </row>
    <row r="151" spans="1:1">
      <c r="A151" s="223" t="s">
        <v>435</v>
      </c>
    </row>
    <row r="152" spans="1:1">
      <c r="A152" s="223" t="s">
        <v>436</v>
      </c>
    </row>
    <row r="153" spans="1:1">
      <c r="A153" s="223" t="s">
        <v>437</v>
      </c>
    </row>
    <row r="154" spans="1:1">
      <c r="A154" s="223" t="s">
        <v>438</v>
      </c>
    </row>
    <row r="155" spans="1:1">
      <c r="A155" s="223" t="s">
        <v>439</v>
      </c>
    </row>
    <row r="156" spans="1:1">
      <c r="A156" s="223" t="s">
        <v>440</v>
      </c>
    </row>
    <row r="157" spans="1:1">
      <c r="A157" s="223" t="s">
        <v>441</v>
      </c>
    </row>
    <row r="158" spans="1:1">
      <c r="A158" s="223" t="s">
        <v>442</v>
      </c>
    </row>
    <row r="159" spans="1:1">
      <c r="A159" s="223" t="s">
        <v>443</v>
      </c>
    </row>
    <row r="160" spans="1:1">
      <c r="A160" s="223" t="s">
        <v>444</v>
      </c>
    </row>
    <row r="161" spans="1:1">
      <c r="A161" s="223" t="s">
        <v>445</v>
      </c>
    </row>
    <row r="162" spans="1:1">
      <c r="A162" s="223" t="s">
        <v>446</v>
      </c>
    </row>
    <row r="163" spans="1:1">
      <c r="A163" s="223" t="s">
        <v>447</v>
      </c>
    </row>
    <row r="164" spans="1:1">
      <c r="A164" s="223" t="s">
        <v>448</v>
      </c>
    </row>
    <row r="166" spans="1:1">
      <c r="A166" s="222" t="s">
        <v>208</v>
      </c>
    </row>
    <row r="167" spans="1:1">
      <c r="A167" s="223" t="s">
        <v>209</v>
      </c>
    </row>
    <row r="168" spans="1:1">
      <c r="A168" s="223" t="s">
        <v>210</v>
      </c>
    </row>
    <row r="169" spans="1:1">
      <c r="A169" s="223" t="s">
        <v>211</v>
      </c>
    </row>
    <row r="170" spans="1:1">
      <c r="A170" s="223" t="s">
        <v>212</v>
      </c>
    </row>
    <row r="171" spans="1:1">
      <c r="A171" s="223" t="s">
        <v>213</v>
      </c>
    </row>
    <row r="172" spans="1:1">
      <c r="A172" s="223" t="s">
        <v>214</v>
      </c>
    </row>
    <row r="173" spans="1:1">
      <c r="A173" s="223" t="s">
        <v>215</v>
      </c>
    </row>
    <row r="174" spans="1:1">
      <c r="A174" s="223" t="s">
        <v>216</v>
      </c>
    </row>
    <row r="175" spans="1:1">
      <c r="A175" s="223" t="s">
        <v>217</v>
      </c>
    </row>
    <row r="176" spans="1:1">
      <c r="A176" s="223" t="s">
        <v>218</v>
      </c>
    </row>
    <row r="177" spans="1:4">
      <c r="A177" s="223" t="s">
        <v>219</v>
      </c>
    </row>
    <row r="178" spans="1:4">
      <c r="A178" s="223" t="s">
        <v>220</v>
      </c>
    </row>
    <row r="179" spans="1:4">
      <c r="A179" s="223" t="s">
        <v>221</v>
      </c>
    </row>
    <row r="180" spans="1:4">
      <c r="A180" s="223" t="s">
        <v>222</v>
      </c>
    </row>
    <row r="181" spans="1:4">
      <c r="A181" s="223" t="s">
        <v>223</v>
      </c>
    </row>
    <row r="182" spans="1:4">
      <c r="A182" s="223" t="s">
        <v>224</v>
      </c>
    </row>
    <row r="183" spans="1:4">
      <c r="A183" s="223" t="s">
        <v>225</v>
      </c>
    </row>
    <row r="184" spans="1:4">
      <c r="A184" s="223" t="s">
        <v>226</v>
      </c>
    </row>
    <row r="185" spans="1:4">
      <c r="A185" s="223" t="s">
        <v>227</v>
      </c>
    </row>
    <row r="186" spans="1:4">
      <c r="A186" s="223" t="s">
        <v>228</v>
      </c>
    </row>
    <row r="187" spans="1:4">
      <c r="A187" s="223" t="s">
        <v>229</v>
      </c>
    </row>
    <row r="188" spans="1:4">
      <c r="A188" s="223" t="s">
        <v>230</v>
      </c>
    </row>
    <row r="189" spans="1:4">
      <c r="A189" s="223" t="s">
        <v>231</v>
      </c>
    </row>
    <row r="190" spans="1:4">
      <c r="A190" s="223" t="s">
        <v>232</v>
      </c>
    </row>
    <row r="192" spans="1:4">
      <c r="A192" s="222" t="s">
        <v>120</v>
      </c>
      <c r="D192" s="222" t="s">
        <v>180</v>
      </c>
    </row>
    <row r="193" spans="1:4">
      <c r="A193" s="224" t="s">
        <v>56</v>
      </c>
      <c r="D193" s="222" t="s">
        <v>179</v>
      </c>
    </row>
    <row r="194" spans="1:4">
      <c r="A194" s="224" t="s">
        <v>161</v>
      </c>
      <c r="D194" s="112" t="s">
        <v>178</v>
      </c>
    </row>
    <row r="195" spans="1:4">
      <c r="A195" s="224" t="s">
        <v>162</v>
      </c>
      <c r="D195" s="112" t="s">
        <v>181</v>
      </c>
    </row>
    <row r="196" spans="1:4">
      <c r="A196" s="224" t="s">
        <v>163</v>
      </c>
      <c r="D196" s="112" t="s">
        <v>183</v>
      </c>
    </row>
    <row r="197" spans="1:4">
      <c r="A197" s="224" t="s">
        <v>164</v>
      </c>
      <c r="D197" s="112" t="s">
        <v>184</v>
      </c>
    </row>
    <row r="198" spans="1:4">
      <c r="A198" s="224" t="s">
        <v>165</v>
      </c>
      <c r="D198" s="112" t="s">
        <v>185</v>
      </c>
    </row>
    <row r="199" spans="1:4">
      <c r="A199" s="224" t="s">
        <v>166</v>
      </c>
      <c r="D199" s="112" t="s">
        <v>186</v>
      </c>
    </row>
    <row r="200" spans="1:4">
      <c r="A200" s="224" t="s">
        <v>167</v>
      </c>
      <c r="D200" s="112" t="s">
        <v>187</v>
      </c>
    </row>
    <row r="201" spans="1:4">
      <c r="A201" s="224" t="s">
        <v>145</v>
      </c>
      <c r="D201" s="112" t="s">
        <v>188</v>
      </c>
    </row>
    <row r="202" spans="1:4">
      <c r="A202" s="224" t="s">
        <v>146</v>
      </c>
      <c r="D202" s="112" t="s">
        <v>189</v>
      </c>
    </row>
    <row r="203" spans="1:4">
      <c r="A203" s="224" t="s">
        <v>147</v>
      </c>
      <c r="D203" s="112" t="s">
        <v>190</v>
      </c>
    </row>
    <row r="204" spans="1:4">
      <c r="A204" s="224" t="s">
        <v>148</v>
      </c>
      <c r="D204" s="112" t="s">
        <v>191</v>
      </c>
    </row>
    <row r="205" spans="1:4">
      <c r="A205" s="224" t="s">
        <v>149</v>
      </c>
      <c r="D205" s="112" t="s">
        <v>192</v>
      </c>
    </row>
    <row r="206" spans="1:4">
      <c r="A206" s="224" t="s">
        <v>150</v>
      </c>
      <c r="D206" s="112" t="s">
        <v>193</v>
      </c>
    </row>
    <row r="207" spans="1:4">
      <c r="A207" s="224" t="s">
        <v>168</v>
      </c>
      <c r="D207" s="112" t="s">
        <v>194</v>
      </c>
    </row>
    <row r="208" spans="1:4">
      <c r="A208" s="224" t="s">
        <v>169</v>
      </c>
      <c r="D208" s="112" t="s">
        <v>195</v>
      </c>
    </row>
    <row r="209" spans="1:4">
      <c r="A209" s="224" t="s">
        <v>151</v>
      </c>
      <c r="D209" s="112" t="s">
        <v>196</v>
      </c>
    </row>
    <row r="210" spans="1:4">
      <c r="A210" s="224" t="s">
        <v>171</v>
      </c>
      <c r="D210" s="112" t="s">
        <v>197</v>
      </c>
    </row>
    <row r="211" spans="1:4">
      <c r="A211" s="224" t="s">
        <v>170</v>
      </c>
      <c r="D211" s="112" t="s">
        <v>198</v>
      </c>
    </row>
    <row r="212" spans="1:4">
      <c r="A212" s="224" t="s">
        <v>172</v>
      </c>
      <c r="D212" s="112" t="s">
        <v>199</v>
      </c>
    </row>
    <row r="213" spans="1:4">
      <c r="A213" s="224" t="s">
        <v>173</v>
      </c>
      <c r="D213" s="112" t="s">
        <v>200</v>
      </c>
    </row>
    <row r="214" spans="1:4">
      <c r="A214" s="224" t="s">
        <v>174</v>
      </c>
      <c r="D214" s="112" t="s">
        <v>201</v>
      </c>
    </row>
    <row r="215" spans="1:4">
      <c r="A215" s="224" t="s">
        <v>175</v>
      </c>
      <c r="D215" s="112" t="s">
        <v>202</v>
      </c>
    </row>
    <row r="216" spans="1:4">
      <c r="A216" s="224" t="s">
        <v>176</v>
      </c>
      <c r="D216" s="112" t="s">
        <v>203</v>
      </c>
    </row>
    <row r="217" spans="1:4">
      <c r="A217" s="224" t="s">
        <v>152</v>
      </c>
      <c r="D217" s="112" t="s">
        <v>204</v>
      </c>
    </row>
    <row r="218" spans="1:4">
      <c r="A218" s="224" t="s">
        <v>177</v>
      </c>
      <c r="D218" s="112" t="s">
        <v>465</v>
      </c>
    </row>
    <row r="219" spans="1:4">
      <c r="A219" s="224" t="s">
        <v>153</v>
      </c>
      <c r="D219" s="112" t="s">
        <v>205</v>
      </c>
    </row>
    <row r="220" spans="1:4">
      <c r="A220" s="224" t="s">
        <v>154</v>
      </c>
      <c r="D220" s="112" t="s">
        <v>206</v>
      </c>
    </row>
    <row r="221" spans="1:4">
      <c r="A221" s="224" t="s">
        <v>155</v>
      </c>
      <c r="D221" s="112" t="s">
        <v>207</v>
      </c>
    </row>
  </sheetData>
  <sheetProtection selectLockedCells="1" selectUnlockedCells="1"/>
  <phoneticPr fontId="6"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3:F43"/>
  <sheetViews>
    <sheetView workbookViewId="0">
      <selection activeCell="U37" sqref="U37"/>
    </sheetView>
  </sheetViews>
  <sheetFormatPr defaultRowHeight="10"/>
  <sheetData>
    <row r="3" spans="3:6" ht="14">
      <c r="C3" s="222" t="s">
        <v>121</v>
      </c>
      <c r="D3" s="226"/>
      <c r="E3" s="223"/>
      <c r="F3" s="223"/>
    </row>
    <row r="4" spans="3:6" ht="14">
      <c r="C4" s="223" t="s">
        <v>57</v>
      </c>
      <c r="D4" s="226"/>
      <c r="E4" s="223"/>
      <c r="F4" s="223"/>
    </row>
    <row r="5" spans="3:6" ht="14">
      <c r="C5" s="223" t="s">
        <v>105</v>
      </c>
      <c r="D5" s="226"/>
      <c r="E5" s="223"/>
      <c r="F5" s="223"/>
    </row>
    <row r="6" spans="3:6" ht="14">
      <c r="C6" s="223" t="s">
        <v>35</v>
      </c>
      <c r="D6" s="226"/>
      <c r="E6" s="223"/>
      <c r="F6" s="223"/>
    </row>
    <row r="7" spans="3:6" ht="14">
      <c r="C7" s="223" t="s">
        <v>42</v>
      </c>
      <c r="D7" s="223"/>
      <c r="E7" s="223"/>
      <c r="F7" s="223"/>
    </row>
    <row r="8" spans="3:6" ht="14">
      <c r="C8" s="223" t="s">
        <v>1</v>
      </c>
      <c r="D8" s="223"/>
      <c r="E8" s="223"/>
      <c r="F8" s="223"/>
    </row>
    <row r="9" spans="3:6" ht="14">
      <c r="C9" s="223" t="s">
        <v>129</v>
      </c>
      <c r="D9" s="226"/>
      <c r="E9" s="223"/>
      <c r="F9" s="223"/>
    </row>
    <row r="10" spans="3:6" ht="14">
      <c r="C10" s="223" t="s">
        <v>37</v>
      </c>
      <c r="D10" s="226"/>
      <c r="E10" s="223"/>
      <c r="F10" s="223"/>
    </row>
    <row r="11" spans="3:6" ht="14">
      <c r="C11" s="223" t="s">
        <v>38</v>
      </c>
      <c r="D11" s="226"/>
      <c r="E11" s="223"/>
      <c r="F11" s="223"/>
    </row>
    <row r="12" spans="3:6" ht="14">
      <c r="C12" s="225" t="s">
        <v>104</v>
      </c>
      <c r="D12" s="223"/>
      <c r="E12" s="223"/>
      <c r="F12" s="223"/>
    </row>
    <row r="13" spans="3:6" ht="14">
      <c r="C13" s="223" t="s">
        <v>99</v>
      </c>
      <c r="D13" s="223"/>
      <c r="E13" s="223"/>
      <c r="F13" s="223"/>
    </row>
    <row r="14" spans="3:6" ht="14">
      <c r="C14" s="223" t="s">
        <v>100</v>
      </c>
      <c r="D14" s="223"/>
      <c r="E14" s="223"/>
      <c r="F14" s="223"/>
    </row>
    <row r="15" spans="3:6" ht="14">
      <c r="C15" s="223" t="s">
        <v>61</v>
      </c>
      <c r="D15" s="223"/>
      <c r="E15" s="223"/>
      <c r="F15" s="223"/>
    </row>
    <row r="16" spans="3:6" ht="14">
      <c r="C16" s="223" t="s">
        <v>54</v>
      </c>
      <c r="D16" s="223"/>
      <c r="E16" s="223"/>
      <c r="F16" s="223"/>
    </row>
    <row r="17" spans="3:6" ht="14">
      <c r="C17" s="223"/>
      <c r="D17" s="223"/>
      <c r="E17" s="223"/>
      <c r="F17" s="223"/>
    </row>
    <row r="18" spans="3:6" ht="14">
      <c r="C18" s="222" t="s">
        <v>122</v>
      </c>
      <c r="D18" s="223"/>
      <c r="E18" s="223"/>
      <c r="F18" s="223"/>
    </row>
    <row r="19" spans="3:6" ht="14">
      <c r="C19" s="223" t="s">
        <v>130</v>
      </c>
      <c r="D19" s="223"/>
      <c r="E19" s="223"/>
      <c r="F19" s="223"/>
    </row>
    <row r="20" spans="3:6" ht="14">
      <c r="C20" s="223" t="s">
        <v>106</v>
      </c>
      <c r="D20" s="223"/>
      <c r="E20" s="223"/>
      <c r="F20" s="223"/>
    </row>
    <row r="21" spans="3:6" ht="14">
      <c r="C21" s="223" t="s">
        <v>139</v>
      </c>
      <c r="D21" s="223"/>
      <c r="E21" s="223"/>
      <c r="F21" s="223"/>
    </row>
    <row r="22" spans="3:6" ht="14">
      <c r="C22" s="223" t="s">
        <v>138</v>
      </c>
      <c r="D22" s="223"/>
      <c r="E22" s="223"/>
      <c r="F22" s="223"/>
    </row>
    <row r="23" spans="3:6" ht="14">
      <c r="C23" s="223" t="s">
        <v>124</v>
      </c>
      <c r="D23" s="223"/>
      <c r="E23" s="223"/>
      <c r="F23" s="223"/>
    </row>
    <row r="24" spans="3:6" ht="14">
      <c r="C24" s="225" t="s">
        <v>107</v>
      </c>
      <c r="D24" s="223"/>
      <c r="E24" s="223"/>
      <c r="F24" s="223"/>
    </row>
    <row r="25" spans="3:6" ht="14">
      <c r="C25" s="225" t="s">
        <v>70</v>
      </c>
      <c r="D25" s="223"/>
      <c r="E25" s="223"/>
      <c r="F25" s="223"/>
    </row>
    <row r="26" spans="3:6" ht="14">
      <c r="C26" s="225" t="s">
        <v>87</v>
      </c>
      <c r="D26" s="223"/>
      <c r="E26" s="223"/>
      <c r="F26" s="223"/>
    </row>
    <row r="27" spans="3:6" ht="14">
      <c r="C27" s="225" t="s">
        <v>88</v>
      </c>
      <c r="D27" s="223"/>
      <c r="E27" s="223"/>
      <c r="F27" s="223"/>
    </row>
    <row r="28" spans="3:6" ht="14">
      <c r="C28" s="223" t="s">
        <v>71</v>
      </c>
      <c r="D28" s="223"/>
      <c r="E28" s="223"/>
      <c r="F28" s="223"/>
    </row>
    <row r="29" spans="3:6" ht="14">
      <c r="C29" s="223" t="s">
        <v>89</v>
      </c>
      <c r="D29" s="223"/>
      <c r="E29" s="223"/>
      <c r="F29" s="223"/>
    </row>
    <row r="30" spans="3:6" ht="14">
      <c r="C30" s="223" t="s">
        <v>136</v>
      </c>
      <c r="D30" s="223"/>
      <c r="E30" s="223"/>
      <c r="F30" s="223"/>
    </row>
    <row r="31" spans="3:6" ht="14">
      <c r="C31" s="225" t="s">
        <v>137</v>
      </c>
      <c r="D31" s="223"/>
      <c r="E31" s="223"/>
      <c r="F31" s="223"/>
    </row>
    <row r="32" spans="3:6" ht="14">
      <c r="C32" s="223" t="s">
        <v>90</v>
      </c>
      <c r="D32" s="223"/>
      <c r="E32" s="223"/>
      <c r="F32" s="223"/>
    </row>
    <row r="33" spans="3:6" ht="14">
      <c r="C33" s="223" t="s">
        <v>0</v>
      </c>
      <c r="D33" s="223"/>
      <c r="E33" s="223"/>
      <c r="F33" s="223"/>
    </row>
    <row r="34" spans="3:6" ht="14">
      <c r="C34" s="223" t="s">
        <v>123</v>
      </c>
      <c r="D34" s="223"/>
      <c r="E34" s="223"/>
      <c r="F34" s="223"/>
    </row>
    <row r="35" spans="3:6" ht="14">
      <c r="C35" s="223" t="s">
        <v>69</v>
      </c>
      <c r="D35" s="223"/>
      <c r="E35" s="223"/>
      <c r="F35" s="223"/>
    </row>
    <row r="36" spans="3:6" ht="14">
      <c r="C36" s="223" t="s">
        <v>92</v>
      </c>
      <c r="D36" s="223"/>
      <c r="E36" s="223"/>
      <c r="F36" s="223"/>
    </row>
    <row r="37" spans="3:6" ht="14">
      <c r="C37" s="223" t="s">
        <v>93</v>
      </c>
      <c r="D37" s="223"/>
      <c r="E37" s="223"/>
      <c r="F37" s="223"/>
    </row>
    <row r="38" spans="3:6" ht="14">
      <c r="C38" s="223" t="s">
        <v>94</v>
      </c>
      <c r="D38" s="223"/>
      <c r="E38" s="223"/>
      <c r="F38" s="223"/>
    </row>
    <row r="39" spans="3:6" ht="14">
      <c r="C39" s="223" t="s">
        <v>95</v>
      </c>
      <c r="D39" s="223"/>
      <c r="E39" s="223"/>
      <c r="F39" s="223"/>
    </row>
    <row r="40" spans="3:6" ht="14">
      <c r="C40" s="223" t="s">
        <v>96</v>
      </c>
      <c r="D40" s="223"/>
      <c r="E40" s="223"/>
      <c r="F40" s="223"/>
    </row>
    <row r="41" spans="3:6" ht="14">
      <c r="C41" s="223" t="s">
        <v>97</v>
      </c>
      <c r="D41" s="223"/>
      <c r="E41" s="223"/>
      <c r="F41" s="223"/>
    </row>
    <row r="42" spans="3:6" ht="14">
      <c r="C42" s="223" t="s">
        <v>98</v>
      </c>
      <c r="D42" s="223"/>
      <c r="E42" s="223"/>
      <c r="F42" s="223"/>
    </row>
    <row r="43" spans="3:6" ht="14">
      <c r="C43" s="223"/>
      <c r="D43" s="223"/>
      <c r="E43" s="223"/>
      <c r="F43" s="2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zoomScale="104" workbookViewId="0">
      <selection activeCell="L11" sqref="L11"/>
    </sheetView>
  </sheetViews>
  <sheetFormatPr defaultRowHeight="15.5"/>
  <cols>
    <col min="1" max="1" width="23.6640625" style="322" bestFit="1" customWidth="1"/>
    <col min="2" max="3" width="9.44140625" style="322" bestFit="1" customWidth="1"/>
    <col min="4" max="11" width="8.88671875" style="322"/>
    <col min="12" max="12" width="9.44140625" style="322" bestFit="1" customWidth="1"/>
    <col min="13" max="16384" width="8.88671875" style="322"/>
  </cols>
  <sheetData>
    <row r="1" spans="1:12">
      <c r="A1" s="322" t="s">
        <v>491</v>
      </c>
      <c r="B1" s="322" t="s">
        <v>504</v>
      </c>
      <c r="C1" s="322" t="s">
        <v>495</v>
      </c>
      <c r="D1" s="322" t="s">
        <v>493</v>
      </c>
      <c r="E1" s="322" t="s">
        <v>497</v>
      </c>
      <c r="F1" s="322" t="s">
        <v>498</v>
      </c>
      <c r="G1" s="322" t="s">
        <v>499</v>
      </c>
      <c r="H1" s="322" t="s">
        <v>16</v>
      </c>
      <c r="I1" s="322" t="s">
        <v>502</v>
      </c>
      <c r="J1" s="322" t="s">
        <v>500</v>
      </c>
    </row>
    <row r="2" spans="1:12">
      <c r="A2" s="322" t="s">
        <v>492</v>
      </c>
      <c r="C2" s="322">
        <f>390*2</f>
        <v>780</v>
      </c>
      <c r="E2" s="322">
        <v>0.57999999999999996</v>
      </c>
      <c r="F2" s="322">
        <v>2</v>
      </c>
      <c r="G2" s="322">
        <v>1</v>
      </c>
      <c r="H2" s="322">
        <f>(C2*E2*F2*G2)</f>
        <v>904.8</v>
      </c>
      <c r="I2" s="322">
        <f>H2/4</f>
        <v>226.2</v>
      </c>
      <c r="J2" s="322" t="s">
        <v>503</v>
      </c>
    </row>
    <row r="3" spans="1:12">
      <c r="A3" s="322" t="s">
        <v>546</v>
      </c>
      <c r="B3" s="322">
        <v>500</v>
      </c>
      <c r="F3" s="322">
        <v>2</v>
      </c>
      <c r="G3" s="322">
        <v>1</v>
      </c>
      <c r="H3" s="322">
        <f>B3*F3</f>
        <v>1000</v>
      </c>
    </row>
    <row r="4" spans="1:12">
      <c r="A4" s="322" t="s">
        <v>547</v>
      </c>
      <c r="B4" s="322">
        <v>150</v>
      </c>
      <c r="F4" s="322">
        <v>2</v>
      </c>
      <c r="G4" s="322">
        <v>5</v>
      </c>
      <c r="H4" s="322">
        <f>B4*F4*G4</f>
        <v>1500</v>
      </c>
      <c r="K4" s="322">
        <f>SUM(H2:H4)</f>
        <v>3404.8</v>
      </c>
    </row>
    <row r="5" spans="1:12">
      <c r="A5" s="322" t="s">
        <v>501</v>
      </c>
    </row>
    <row r="6" spans="1:12">
      <c r="A6" s="322" t="s">
        <v>498</v>
      </c>
      <c r="B6" s="322" t="s">
        <v>494</v>
      </c>
      <c r="C6" s="322" t="s">
        <v>519</v>
      </c>
      <c r="D6" s="322" t="s">
        <v>496</v>
      </c>
      <c r="E6" s="322" t="s">
        <v>16</v>
      </c>
    </row>
    <row r="7" spans="1:12">
      <c r="A7" s="322" t="s">
        <v>520</v>
      </c>
      <c r="B7" s="322">
        <v>0.57999999999999996</v>
      </c>
      <c r="C7" s="322">
        <v>20</v>
      </c>
      <c r="D7" s="322">
        <v>70</v>
      </c>
      <c r="E7" s="322">
        <f>B7*C7*D7</f>
        <v>812</v>
      </c>
      <c r="G7" s="322" t="s">
        <v>505</v>
      </c>
    </row>
    <row r="9" spans="1:12">
      <c r="A9" s="322" t="s">
        <v>512</v>
      </c>
      <c r="B9" s="322" t="s">
        <v>509</v>
      </c>
    </row>
    <row r="10" spans="1:12">
      <c r="A10" s="322" t="s">
        <v>506</v>
      </c>
      <c r="B10" s="323">
        <v>2400</v>
      </c>
      <c r="C10" s="323"/>
      <c r="L10" s="323">
        <f>K4+B12+B16</f>
        <v>10205</v>
      </c>
    </row>
    <row r="11" spans="1:12">
      <c r="A11" s="322" t="s">
        <v>507</v>
      </c>
      <c r="B11" s="323">
        <v>2400</v>
      </c>
      <c r="C11" s="323"/>
    </row>
    <row r="12" spans="1:12">
      <c r="A12" s="322" t="s">
        <v>16</v>
      </c>
      <c r="B12" s="323">
        <f>SUM(B10:B11)</f>
        <v>4800</v>
      </c>
      <c r="C12" s="323"/>
    </row>
    <row r="14" spans="1:12">
      <c r="B14" s="323"/>
    </row>
    <row r="15" spans="1:12">
      <c r="A15" s="322" t="s">
        <v>493</v>
      </c>
    </row>
    <row r="16" spans="1:12">
      <c r="A16" s="322" t="s">
        <v>538</v>
      </c>
      <c r="B16" s="322">
        <v>2000</v>
      </c>
    </row>
    <row r="17" spans="1:8">
      <c r="A17" s="322" t="s">
        <v>510</v>
      </c>
      <c r="B17" s="323">
        <f>SUM(B16,B12,H2)</f>
        <v>7705</v>
      </c>
    </row>
    <row r="19" spans="1:8">
      <c r="A19" s="322" t="s">
        <v>539</v>
      </c>
      <c r="B19" s="322">
        <v>3000</v>
      </c>
    </row>
    <row r="20" spans="1:8">
      <c r="C20" s="322" t="s">
        <v>545</v>
      </c>
      <c r="D20" s="322" t="s">
        <v>544</v>
      </c>
      <c r="E20" s="322" t="s">
        <v>504</v>
      </c>
      <c r="F20" s="322" t="s">
        <v>542</v>
      </c>
      <c r="G20" s="322" t="s">
        <v>543</v>
      </c>
    </row>
    <row r="21" spans="1:8">
      <c r="C21" s="322">
        <v>5</v>
      </c>
      <c r="D21" s="322">
        <v>30</v>
      </c>
      <c r="E21" s="322">
        <v>400</v>
      </c>
      <c r="F21" s="322">
        <v>2</v>
      </c>
      <c r="G21" s="322">
        <v>2</v>
      </c>
      <c r="H21" s="322">
        <f>E21*F21*G21</f>
        <v>1600</v>
      </c>
    </row>
    <row r="22" spans="1:8">
      <c r="F22" s="322">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E599-35BF-4B39-B6C1-344FA9C6030C}">
  <dimension ref="A1:I11"/>
  <sheetViews>
    <sheetView workbookViewId="0">
      <selection activeCell="G9" sqref="G9"/>
    </sheetView>
  </sheetViews>
  <sheetFormatPr defaultRowHeight="10"/>
  <sheetData>
    <row r="1" spans="1:9">
      <c r="A1" t="s">
        <v>523</v>
      </c>
      <c r="F1" t="s">
        <v>528</v>
      </c>
    </row>
    <row r="4" spans="1:9">
      <c r="A4" t="s">
        <v>517</v>
      </c>
      <c r="B4" t="s">
        <v>48</v>
      </c>
      <c r="C4" t="s">
        <v>526</v>
      </c>
      <c r="D4" t="s">
        <v>16</v>
      </c>
      <c r="F4" t="s">
        <v>517</v>
      </c>
      <c r="G4" t="s">
        <v>532</v>
      </c>
      <c r="H4" t="s">
        <v>526</v>
      </c>
      <c r="I4" t="s">
        <v>533</v>
      </c>
    </row>
    <row r="5" spans="1:9">
      <c r="A5" t="s">
        <v>524</v>
      </c>
      <c r="B5">
        <v>1</v>
      </c>
      <c r="C5">
        <f>37714+(1990*2)</f>
        <v>41694</v>
      </c>
      <c r="D5">
        <f>B5*C5</f>
        <v>41694</v>
      </c>
      <c r="F5" t="s">
        <v>529</v>
      </c>
      <c r="G5">
        <f>3*2*12*2</f>
        <v>144</v>
      </c>
      <c r="H5">
        <v>8</v>
      </c>
      <c r="I5">
        <f>G5*H5</f>
        <v>1152</v>
      </c>
    </row>
    <row r="6" spans="1:9">
      <c r="A6" t="s">
        <v>525</v>
      </c>
      <c r="B6">
        <v>15</v>
      </c>
      <c r="C6">
        <v>280</v>
      </c>
      <c r="D6">
        <f t="shared" ref="D6:D8" si="0">B6*C6</f>
        <v>4200</v>
      </c>
      <c r="F6" t="s">
        <v>530</v>
      </c>
      <c r="G6">
        <f>8*2*2</f>
        <v>32</v>
      </c>
      <c r="H6">
        <v>8</v>
      </c>
      <c r="I6">
        <f t="shared" ref="I6:I7" si="1">G6*H6</f>
        <v>256</v>
      </c>
    </row>
    <row r="7" spans="1:9">
      <c r="A7" t="s">
        <v>527</v>
      </c>
      <c r="B7">
        <v>1</v>
      </c>
      <c r="C7">
        <v>1435.2</v>
      </c>
      <c r="D7">
        <f t="shared" si="0"/>
        <v>1435.2</v>
      </c>
      <c r="F7" t="s">
        <v>531</v>
      </c>
      <c r="G7">
        <f>12*2</f>
        <v>24</v>
      </c>
      <c r="H7">
        <v>20</v>
      </c>
      <c r="I7">
        <f t="shared" si="1"/>
        <v>480</v>
      </c>
    </row>
    <row r="8" spans="1:9">
      <c r="A8" t="s">
        <v>534</v>
      </c>
      <c r="B8">
        <v>1</v>
      </c>
      <c r="C8">
        <v>1500</v>
      </c>
      <c r="D8">
        <f t="shared" si="0"/>
        <v>1500</v>
      </c>
      <c r="G8">
        <f>SUM(G5:G7)</f>
        <v>200</v>
      </c>
    </row>
    <row r="9" spans="1:9">
      <c r="I9">
        <f>SUM(I5:I7)</f>
        <v>1888</v>
      </c>
    </row>
    <row r="10" spans="1:9">
      <c r="D10">
        <f>SUM(D5:D8)</f>
        <v>48829.2</v>
      </c>
    </row>
    <row r="11" spans="1:9">
      <c r="I11">
        <f>SUM(I5:I7)</f>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26F399AC342F48B26220320B18423A" ma:contentTypeVersion="13" ma:contentTypeDescription="Create a new document." ma:contentTypeScope="" ma:versionID="5afa3505acdfedd6472a09f82e3c0241">
  <xsd:schema xmlns:xsd="http://www.w3.org/2001/XMLSchema" xmlns:xs="http://www.w3.org/2001/XMLSchema" xmlns:p="http://schemas.microsoft.com/office/2006/metadata/properties" xmlns:ns3="df8ad9e8-8279-4c11-b308-235e000722ce" xmlns:ns4="d17c8a79-5cd2-4d3b-a826-a1ff4c3b38cb" targetNamespace="http://schemas.microsoft.com/office/2006/metadata/properties" ma:root="true" ma:fieldsID="dda946f8d1ad482454dcd4477c547a86" ns3:_="" ns4:_="">
    <xsd:import namespace="df8ad9e8-8279-4c11-b308-235e000722ce"/>
    <xsd:import namespace="d17c8a79-5cd2-4d3b-a826-a1ff4c3b38c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8ad9e8-8279-4c11-b308-235e000722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7c8a79-5cd2-4d3b-a826-a1ff4c3b38c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4D3B18-7AB7-4395-B3E6-F3C2E88E77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8ad9e8-8279-4c11-b308-235e000722ce"/>
    <ds:schemaRef ds:uri="d17c8a79-5cd2-4d3b-a826-a1ff4c3b38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8B9780-3134-43CE-B0B3-28A409A869DE}">
  <ds:schemaRefs>
    <ds:schemaRef ds:uri="http://schemas.microsoft.com/sharepoint/v3/contenttype/forms"/>
  </ds:schemaRefs>
</ds:datastoreItem>
</file>

<file path=customXml/itemProps3.xml><?xml version="1.0" encoding="utf-8"?>
<ds:datastoreItem xmlns:ds="http://schemas.openxmlformats.org/officeDocument/2006/customXml" ds:itemID="{9EA30A55-3A5B-4A62-9232-AE6E12749DB8}">
  <ds:schemaRefs>
    <ds:schemaRef ds:uri="df8ad9e8-8279-4c11-b308-235e000722ce"/>
    <ds:schemaRef ds:uri="http://purl.org/dc/dcmitype/"/>
    <ds:schemaRef ds:uri="http://purl.org/dc/elements/1.1/"/>
    <ds:schemaRef ds:uri="http://www.w3.org/XML/1998/namespac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d17c8a79-5cd2-4d3b-a826-a1ff4c3b38c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UIdaho Budget</vt:lpstr>
      <vt:lpstr>ProspectusBudget</vt:lpstr>
      <vt:lpstr>Benefits and F&amp;A - DO NOT DELET</vt:lpstr>
      <vt:lpstr>List selections - DO NOT DELETE</vt:lpstr>
      <vt:lpstr>Old Codes</vt:lpstr>
      <vt:lpstr>Travel</vt:lpstr>
      <vt:lpstr>Sheet1</vt:lpstr>
      <vt:lpstr>Activity</vt:lpstr>
      <vt:lpstr>Commodity</vt:lpstr>
      <vt:lpstr>Contractual</vt:lpstr>
      <vt:lpstr>E_Class</vt:lpstr>
      <vt:lpstr>F_A</vt:lpstr>
      <vt:lpstr>Fabrication</vt:lpstr>
      <vt:lpstr>Leave_Benefits</vt:lpstr>
      <vt:lpstr>OtherPersonnel</vt:lpstr>
      <vt:lpstr>'UIdaho Budget'!Print_Area</vt:lpstr>
      <vt:lpstr>Rate</vt:lpstr>
      <vt:lpstr>SeniorPersonnel</vt:lpstr>
      <vt:lpstr>Staff_Benefits</vt:lpstr>
      <vt:lpstr>Student</vt:lpstr>
      <vt:lpstr>Travel</vt:lpstr>
    </vt:vector>
  </TitlesOfParts>
  <Company>Institute of Arctic Biology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Jones</dc:creator>
  <cp:lastModifiedBy>tara hudiburg</cp:lastModifiedBy>
  <cp:lastPrinted>2016-05-10T18:21:48Z</cp:lastPrinted>
  <dcterms:created xsi:type="dcterms:W3CDTF">1998-08-31T18:48:09Z</dcterms:created>
  <dcterms:modified xsi:type="dcterms:W3CDTF">2020-09-04T04:31:55Z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0x010100C226F399AC342F48B26220320B18423A</vt:lpwstr>
  </property>
</Properties>
</file>