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90" yWindow="-90" windowWidth="23235" windowHeight="12555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UIMTDC!$B$3:$J$84</definedName>
    <definedName name="Show.Acct.Update.Warning" hidden="1">#REF!</definedName>
    <definedName name="Show.MDB.Update.Warning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  <c r="J42" i="1"/>
  <c r="J74" i="1" l="1"/>
  <c r="F8" i="1"/>
  <c r="F22" i="1" s="1"/>
  <c r="E9" i="1"/>
  <c r="F9" i="1" s="1"/>
  <c r="E8" i="1"/>
  <c r="E24" i="1"/>
  <c r="F14" i="1"/>
  <c r="F24" i="1" s="1"/>
  <c r="J67" i="1"/>
  <c r="J41" i="1"/>
  <c r="J60" i="1"/>
  <c r="I38" i="1"/>
  <c r="E38" i="1"/>
  <c r="F33" i="1"/>
  <c r="F38" i="1" s="1"/>
  <c r="F15" i="1"/>
  <c r="G15" i="1" s="1"/>
  <c r="E16" i="1"/>
  <c r="F16" i="1" s="1"/>
  <c r="E17" i="1"/>
  <c r="F17" i="1" s="1"/>
  <c r="F28" i="1"/>
  <c r="H43" i="1"/>
  <c r="J43" i="1" s="1"/>
  <c r="J36" i="1"/>
  <c r="J35" i="1"/>
  <c r="J34" i="1"/>
  <c r="E71" i="1"/>
  <c r="E22" i="1"/>
  <c r="E23" i="1"/>
  <c r="H28" i="1"/>
  <c r="J64" i="1"/>
  <c r="J65" i="1"/>
  <c r="J66" i="1"/>
  <c r="J68" i="1"/>
  <c r="J69" i="1"/>
  <c r="J70" i="1"/>
  <c r="I71" i="1"/>
  <c r="F71" i="1"/>
  <c r="G71" i="1"/>
  <c r="H71" i="1"/>
  <c r="J63" i="1"/>
  <c r="J61" i="1"/>
  <c r="J62" i="1"/>
  <c r="J59" i="1"/>
  <c r="F78" i="1"/>
  <c r="G18" i="1"/>
  <c r="G28" i="1" s="1"/>
  <c r="J28" i="1" s="1"/>
  <c r="G78" i="1"/>
  <c r="H78" i="1"/>
  <c r="E25" i="1"/>
  <c r="E27" i="1"/>
  <c r="E28" i="1"/>
  <c r="H45" i="1"/>
  <c r="G44" i="1"/>
  <c r="H44" i="1"/>
  <c r="J44" i="1" s="1"/>
  <c r="Q35" i="1"/>
  <c r="Q34" i="1"/>
  <c r="Q33" i="1"/>
  <c r="Q37" i="1"/>
  <c r="P36" i="1"/>
  <c r="P35" i="1"/>
  <c r="P34" i="1"/>
  <c r="P33" i="1"/>
  <c r="P37" i="1" s="1"/>
  <c r="E78" i="1"/>
  <c r="M97" i="1"/>
  <c r="E56" i="1"/>
  <c r="J56" i="1" s="1"/>
  <c r="F56" i="1"/>
  <c r="J77" i="1"/>
  <c r="J76" i="1"/>
  <c r="J75" i="1"/>
  <c r="J78" i="1" s="1"/>
  <c r="H56" i="1"/>
  <c r="G56" i="1"/>
  <c r="J55" i="1"/>
  <c r="E46" i="1"/>
  <c r="J45" i="1"/>
  <c r="J37" i="1"/>
  <c r="J18" i="1"/>
  <c r="F27" i="1" l="1"/>
  <c r="G17" i="1"/>
  <c r="H17" i="1" s="1"/>
  <c r="H27" i="1" s="1"/>
  <c r="G9" i="1"/>
  <c r="G23" i="1" s="1"/>
  <c r="F11" i="1"/>
  <c r="F23" i="1"/>
  <c r="E11" i="1"/>
  <c r="E26" i="1"/>
  <c r="E29" i="1" s="1"/>
  <c r="E30" i="1" s="1"/>
  <c r="E49" i="1" s="1"/>
  <c r="G14" i="1"/>
  <c r="H14" i="1" s="1"/>
  <c r="F25" i="1"/>
  <c r="E19" i="1"/>
  <c r="J71" i="1"/>
  <c r="H15" i="1"/>
  <c r="H25" i="1" s="1"/>
  <c r="G25" i="1"/>
  <c r="J25" i="1" s="1"/>
  <c r="J15" i="1"/>
  <c r="G16" i="1"/>
  <c r="F19" i="1"/>
  <c r="F26" i="1"/>
  <c r="I14" i="1"/>
  <c r="J14" i="1"/>
  <c r="H24" i="1"/>
  <c r="J27" i="1"/>
  <c r="H9" i="1"/>
  <c r="G8" i="1"/>
  <c r="G24" i="1"/>
  <c r="G27" i="1"/>
  <c r="G33" i="1"/>
  <c r="J17" i="1"/>
  <c r="F46" i="1"/>
  <c r="H46" i="1" l="1"/>
  <c r="G46" i="1"/>
  <c r="H23" i="1"/>
  <c r="I9" i="1"/>
  <c r="G26" i="1"/>
  <c r="H16" i="1"/>
  <c r="G19" i="1"/>
  <c r="I24" i="1"/>
  <c r="J24" i="1" s="1"/>
  <c r="I19" i="1"/>
  <c r="G38" i="1"/>
  <c r="H33" i="1"/>
  <c r="H38" i="1" s="1"/>
  <c r="F29" i="1"/>
  <c r="G11" i="1"/>
  <c r="G22" i="1"/>
  <c r="H8" i="1"/>
  <c r="E82" i="1"/>
  <c r="E80" i="1"/>
  <c r="J46" i="1" l="1"/>
  <c r="G29" i="1"/>
  <c r="G30" i="1"/>
  <c r="G49" i="1" s="1"/>
  <c r="H26" i="1"/>
  <c r="J26" i="1" s="1"/>
  <c r="J16" i="1"/>
  <c r="E84" i="1"/>
  <c r="J38" i="1"/>
  <c r="F30" i="1"/>
  <c r="F49" i="1" s="1"/>
  <c r="H19" i="1"/>
  <c r="J19" i="1" s="1"/>
  <c r="J33" i="1"/>
  <c r="I23" i="1"/>
  <c r="J23" i="1" s="1"/>
  <c r="J9" i="1"/>
  <c r="H11" i="1"/>
  <c r="I8" i="1"/>
  <c r="J8" i="1" s="1"/>
  <c r="H22" i="1"/>
  <c r="G80" i="1" l="1"/>
  <c r="G82" i="1"/>
  <c r="F82" i="1"/>
  <c r="F80" i="1"/>
  <c r="H29" i="1"/>
  <c r="J29" i="1" s="1"/>
  <c r="I11" i="1"/>
  <c r="I22" i="1"/>
  <c r="I29" i="1" s="1"/>
  <c r="G84" i="1" l="1"/>
  <c r="I30" i="1"/>
  <c r="I49" i="1" s="1"/>
  <c r="J11" i="1"/>
  <c r="J30" i="1" s="1"/>
  <c r="F84" i="1"/>
  <c r="H30" i="1"/>
  <c r="H49" i="1" s="1"/>
  <c r="J22" i="1"/>
  <c r="H82" i="1" l="1"/>
  <c r="H80" i="1"/>
  <c r="J49" i="1"/>
  <c r="I80" i="1"/>
  <c r="I82" i="1"/>
  <c r="I84" i="1" l="1"/>
  <c r="H84" i="1"/>
  <c r="J80" i="1"/>
  <c r="J82" i="1"/>
  <c r="J84" i="1" l="1"/>
</calcChain>
</file>

<file path=xl/sharedStrings.xml><?xml version="1.0" encoding="utf-8"?>
<sst xmlns="http://schemas.openxmlformats.org/spreadsheetml/2006/main" count="78" uniqueCount="74">
  <si>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</si>
  <si>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</si>
  <si>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</si>
  <si>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</si>
  <si>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</si>
  <si>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</si>
  <si>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</si>
  <si>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</si>
  <si>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</si>
  <si>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</si>
  <si>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</si>
  <si>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</si>
  <si>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</si>
  <si>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Year 3</t>
  </si>
  <si>
    <t>Senior Salaries</t>
  </si>
  <si>
    <t>Total Student/IH Salaries</t>
  </si>
  <si>
    <t>Total Travel</t>
  </si>
  <si>
    <t>Equipment &gt;$5,000</t>
  </si>
  <si>
    <t>Other Direct Costs (include 1st $25,000 of Subawards here)</t>
  </si>
  <si>
    <t>Total Equipment &gt;$5,000</t>
  </si>
  <si>
    <t>Total Tuition</t>
  </si>
  <si>
    <t>Salary Base</t>
  </si>
  <si>
    <t>Year 4</t>
  </si>
  <si>
    <t>Faculty</t>
  </si>
  <si>
    <t>Students</t>
  </si>
  <si>
    <t>(Excludes non-PERSI Eligible IH)</t>
  </si>
  <si>
    <t xml:space="preserve">IH </t>
  </si>
  <si>
    <t>(non-PERSI Eligible)</t>
  </si>
  <si>
    <t>Total Other Direct Costs</t>
  </si>
  <si>
    <t>Total Budget (Direct + Indirect Costs)</t>
  </si>
  <si>
    <t>Enter Only Costs Excluded From F&amp;A Below This Point</t>
  </si>
  <si>
    <t>Modified Total Direct Costs</t>
  </si>
  <si>
    <t>Undergrads</t>
  </si>
  <si>
    <t>Grad student tuition &amp; insurance</t>
  </si>
  <si>
    <t>#</t>
  </si>
  <si>
    <t>per Year</t>
  </si>
  <si>
    <t>Tuition per semester</t>
  </si>
  <si>
    <t>Insurance per sem.</t>
  </si>
  <si>
    <t>Summer credit hour</t>
  </si>
  <si>
    <t>New student insurance</t>
  </si>
  <si>
    <t>Staff/Student/IH Salaries</t>
  </si>
  <si>
    <t>Grad Student</t>
  </si>
  <si>
    <t>escalation percentage</t>
  </si>
  <si>
    <t>RCN, Parent</t>
  </si>
  <si>
    <t>Year 5</t>
  </si>
  <si>
    <t>Parent, C., PI</t>
  </si>
  <si>
    <t>Mittelstaedt, E., Co-PI</t>
  </si>
  <si>
    <t>Abendroth, L.</t>
  </si>
  <si>
    <t>Assuming 3% increase/year</t>
  </si>
  <si>
    <t>Participant Support</t>
  </si>
  <si>
    <t>Honorariums</t>
  </si>
  <si>
    <t>UG Participant Stipends</t>
  </si>
  <si>
    <t>NKN Computing Services</t>
  </si>
  <si>
    <t>Touch Screen Computers (x2)</t>
  </si>
  <si>
    <t>Materials to build kiosk</t>
  </si>
  <si>
    <t>Flights</t>
  </si>
  <si>
    <t>Lodging</t>
  </si>
  <si>
    <t>Total Participant Support Costs</t>
  </si>
  <si>
    <t>Remainder of Subawards</t>
  </si>
  <si>
    <t>Food</t>
  </si>
  <si>
    <t>WG meetings</t>
  </si>
  <si>
    <t>AH Meetings</t>
  </si>
  <si>
    <t>Flights (Galap)</t>
  </si>
  <si>
    <t>Lodging (Galap)</t>
  </si>
  <si>
    <t>Per Diem (Galap)</t>
  </si>
  <si>
    <t>Software for apps</t>
  </si>
  <si>
    <t>Total T&amp;F for 1 GS per year @ AY 19-20 rates</t>
  </si>
  <si>
    <t xml:space="preserve">Assume a 4% </t>
  </si>
  <si>
    <t>Staff</t>
  </si>
  <si>
    <t>Year Round Fringe Rates beginning 7/1/2020</t>
  </si>
  <si>
    <t>L. Abendroth</t>
  </si>
  <si>
    <t>Kick Off Meeting (virtual)</t>
  </si>
  <si>
    <t>Subaward to U. of Cincinnati</t>
  </si>
  <si>
    <t>NKN service center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</si>
</sst>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  <numFmt numFmtId="176" formatCode="_(* #,##0_);_(* \(#,##0\);_(* &quot;-&quot;??_);_(@_)"/>
    <numFmt numFmtId="177" formatCode="_([$$-409]* #,##0_);_([$$-409]* \(#,##0\);_([$$-409]* &quot;-&quot;??_);_(@_)"/>
  </numFmts>
  <fonts count="5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trike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</borders>
  <cellStyleXfs count="77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  <xf numFmtId="43" fontId="52" fillId="0" borderId="0" applyFont="0" applyFill="0" applyBorder="0" applyAlignment="0" applyProtection="0"/>
  </cellStyleXfs>
  <cellXfs count="160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0" fontId="37" fillId="30" borderId="0" xfId="0" applyFont="1" applyFill="1" applyBorder="1" applyProtection="1"/>
    <xf numFmtId="0" fontId="1" fillId="30" borderId="0" xfId="0" applyFont="1" applyFill="1" applyBorder="1" applyProtection="1"/>
    <xf numFmtId="173" fontId="37" fillId="30" borderId="0" xfId="0" applyNumberFormat="1" applyFont="1" applyFill="1" applyBorder="1" applyProtection="1"/>
    <xf numFmtId="0" fontId="1" fillId="30" borderId="24" xfId="0" applyFont="1" applyFill="1" applyBorder="1" applyProtection="1"/>
    <xf numFmtId="0" fontId="1" fillId="30" borderId="25" xfId="0" applyFont="1" applyFill="1" applyBorder="1" applyProtection="1"/>
    <xf numFmtId="0" fontId="37" fillId="30" borderId="24" xfId="0" applyFont="1" applyFill="1" applyBorder="1" applyProtection="1"/>
    <xf numFmtId="0" fontId="1" fillId="30" borderId="26" xfId="0" applyFont="1" applyFill="1" applyBorder="1" applyProtection="1"/>
    <xf numFmtId="0" fontId="1" fillId="30" borderId="27" xfId="0" applyFont="1" applyFill="1" applyBorder="1" applyProtection="1"/>
    <xf numFmtId="0" fontId="1" fillId="30" borderId="28" xfId="0" applyFont="1" applyFill="1" applyBorder="1" applyProtection="1"/>
    <xf numFmtId="0" fontId="1" fillId="30" borderId="0" xfId="0" applyFont="1" applyFill="1" applyProtection="1"/>
    <xf numFmtId="0" fontId="0" fillId="32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0" fontId="1" fillId="0" borderId="0" xfId="0" applyFont="1" applyFill="1" applyBorder="1" applyProtection="1"/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2" borderId="0" xfId="0" applyFont="1" applyFill="1" applyBorder="1" applyAlignment="1">
      <alignment horizontal="center" vertical="center"/>
    </xf>
    <xf numFmtId="0" fontId="0" fillId="32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3" borderId="29" xfId="0" applyNumberFormat="1" applyFont="1" applyFill="1" applyBorder="1" applyProtection="1"/>
    <xf numFmtId="173" fontId="1" fillId="30" borderId="0" xfId="0" applyNumberFormat="1" applyFont="1" applyFill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10" fontId="37" fillId="30" borderId="0" xfId="0" applyNumberFormat="1" applyFont="1" applyFill="1" applyBorder="1" applyProtection="1"/>
    <xf numFmtId="0" fontId="37" fillId="30" borderId="0" xfId="0" applyFont="1" applyFill="1" applyBorder="1" applyAlignment="1" applyProtection="1">
      <alignment horizontal="right"/>
    </xf>
    <xf numFmtId="0" fontId="37" fillId="30" borderId="0" xfId="0" applyFont="1" applyFill="1" applyBorder="1" applyAlignment="1" applyProtection="1">
      <alignment horizontal="right" vertical="top"/>
    </xf>
    <xf numFmtId="173" fontId="37" fillId="30" borderId="0" xfId="0" applyNumberFormat="1" applyFont="1" applyFill="1" applyBorder="1" applyAlignment="1" applyProtection="1">
      <alignment horizontal="right"/>
    </xf>
    <xf numFmtId="173" fontId="1" fillId="30" borderId="0" xfId="0" applyNumberFormat="1" applyFont="1" applyFill="1" applyBorder="1" applyAlignment="1" applyProtection="1">
      <alignment horizontal="right"/>
    </xf>
    <xf numFmtId="0" fontId="51" fillId="0" borderId="0" xfId="0" applyFont="1" applyFill="1" applyBorder="1"/>
    <xf numFmtId="0" fontId="51" fillId="0" borderId="0" xfId="0" applyFont="1" applyFill="1" applyBorder="1" applyAlignment="1">
      <alignment vertical="center"/>
    </xf>
    <xf numFmtId="3" fontId="4" fillId="28" borderId="0" xfId="0" applyNumberFormat="1" applyFont="1" applyFill="1" applyBorder="1" applyProtection="1"/>
    <xf numFmtId="3" fontId="4" fillId="0" borderId="0" xfId="0" applyNumberFormat="1" applyFont="1" applyFill="1" applyProtection="1">
      <protection locked="0"/>
    </xf>
    <xf numFmtId="3" fontId="42" fillId="28" borderId="20" xfId="0" applyNumberFormat="1" applyFont="1" applyFill="1" applyBorder="1" applyProtection="1"/>
    <xf numFmtId="3" fontId="42" fillId="28" borderId="20" xfId="0" applyNumberFormat="1" applyFont="1" applyFill="1" applyBorder="1" applyProtection="1">
      <protection locked="0"/>
    </xf>
    <xf numFmtId="3" fontId="4" fillId="0" borderId="0" xfId="0" applyNumberFormat="1" applyFont="1" applyFill="1" applyBorder="1" applyProtection="1"/>
    <xf numFmtId="3" fontId="4" fillId="0" borderId="0" xfId="0" applyNumberFormat="1" applyFont="1" applyFill="1" applyBorder="1" applyProtection="1">
      <protection locked="0"/>
    </xf>
    <xf numFmtId="0" fontId="51" fillId="29" borderId="2" xfId="0" applyFont="1" applyFill="1" applyBorder="1"/>
    <xf numFmtId="176" fontId="51" fillId="29" borderId="0" xfId="76" applyNumberFormat="1" applyFont="1" applyFill="1" applyBorder="1"/>
    <xf numFmtId="0" fontId="51" fillId="29" borderId="0" xfId="0" applyFont="1" applyFill="1" applyBorder="1"/>
    <xf numFmtId="176" fontId="51" fillId="29" borderId="32" xfId="76" applyNumberFormat="1" applyFont="1" applyFill="1" applyBorder="1"/>
    <xf numFmtId="176" fontId="51" fillId="29" borderId="0" xfId="0" applyNumberFormat="1" applyFont="1" applyFill="1" applyBorder="1"/>
    <xf numFmtId="0" fontId="51" fillId="29" borderId="2" xfId="0" applyFont="1" applyFill="1" applyBorder="1" applyAlignment="1">
      <alignment vertical="center"/>
    </xf>
    <xf numFmtId="176" fontId="51" fillId="29" borderId="0" xfId="76" applyNumberFormat="1" applyFont="1" applyFill="1" applyBorder="1" applyAlignment="1">
      <alignment vertical="center"/>
    </xf>
    <xf numFmtId="0" fontId="51" fillId="29" borderId="0" xfId="0" applyFont="1" applyFill="1" applyBorder="1" applyAlignment="1">
      <alignment vertical="center"/>
    </xf>
    <xf numFmtId="176" fontId="51" fillId="29" borderId="0" xfId="0" applyNumberFormat="1" applyFont="1" applyFill="1" applyBorder="1" applyAlignment="1">
      <alignment vertical="center"/>
    </xf>
    <xf numFmtId="0" fontId="51" fillId="29" borderId="32" xfId="0" applyFont="1" applyFill="1" applyBorder="1" applyAlignment="1">
      <alignment vertical="center"/>
    </xf>
    <xf numFmtId="0" fontId="51" fillId="29" borderId="33" xfId="0" applyFont="1" applyFill="1" applyBorder="1" applyAlignment="1">
      <alignment vertical="center"/>
    </xf>
    <xf numFmtId="0" fontId="51" fillId="29" borderId="18" xfId="0" applyFont="1" applyFill="1" applyBorder="1" applyAlignment="1">
      <alignment vertical="center"/>
    </xf>
    <xf numFmtId="176" fontId="51" fillId="29" borderId="34" xfId="76" applyNumberFormat="1" applyFont="1" applyFill="1" applyBorder="1" applyAlignment="1">
      <alignment vertical="center"/>
    </xf>
    <xf numFmtId="176" fontId="50" fillId="29" borderId="0" xfId="0" applyNumberFormat="1" applyFont="1" applyFill="1" applyBorder="1" applyAlignment="1">
      <alignment vertical="center"/>
    </xf>
    <xf numFmtId="176" fontId="51" fillId="29" borderId="18" xfId="76" applyNumberFormat="1" applyFont="1" applyFill="1" applyBorder="1" applyAlignment="1">
      <alignment vertical="center"/>
    </xf>
    <xf numFmtId="14" fontId="4" fillId="0" borderId="0" xfId="0" applyNumberFormat="1" applyFont="1" applyFill="1" applyAlignment="1" applyProtection="1">
      <alignment horizontal="centerContinuous"/>
    </xf>
    <xf numFmtId="0" fontId="50" fillId="29" borderId="32" xfId="0" applyFont="1" applyFill="1" applyBorder="1" applyAlignment="1">
      <alignment vertical="center"/>
    </xf>
    <xf numFmtId="170" fontId="42" fillId="0" borderId="0" xfId="36" applyNumberFormat="1" applyFont="1" applyFill="1" applyAlignment="1" applyProtection="1">
      <alignment horizontal="left"/>
      <protection locked="0"/>
    </xf>
    <xf numFmtId="0" fontId="42" fillId="28" borderId="0" xfId="0" applyNumberFormat="1" applyFont="1" applyFill="1" applyProtection="1"/>
    <xf numFmtId="176" fontId="51" fillId="0" borderId="0" xfId="0" applyNumberFormat="1" applyFont="1" applyFill="1" applyBorder="1"/>
    <xf numFmtId="43" fontId="51" fillId="0" borderId="0" xfId="0" applyNumberFormat="1" applyFont="1" applyFill="1" applyBorder="1"/>
    <xf numFmtId="176" fontId="1" fillId="0" borderId="0" xfId="0" applyNumberFormat="1" applyFont="1" applyFill="1" applyBorder="1" applyProtection="1"/>
    <xf numFmtId="176" fontId="50" fillId="0" borderId="0" xfId="0" applyNumberFormat="1" applyFont="1" applyFill="1" applyBorder="1" applyAlignment="1">
      <alignment vertical="center"/>
    </xf>
    <xf numFmtId="0" fontId="51" fillId="29" borderId="35" xfId="0" applyFont="1" applyFill="1" applyBorder="1" applyAlignment="1">
      <alignment vertical="center"/>
    </xf>
    <xf numFmtId="0" fontId="51" fillId="29" borderId="36" xfId="0" applyFont="1" applyFill="1" applyBorder="1" applyAlignment="1">
      <alignment vertical="center"/>
    </xf>
    <xf numFmtId="0" fontId="51" fillId="29" borderId="36" xfId="0" applyFont="1" applyFill="1" applyBorder="1" applyAlignment="1">
      <alignment horizontal="right" vertical="center"/>
    </xf>
    <xf numFmtId="0" fontId="51" fillId="29" borderId="37" xfId="0" applyFont="1" applyFill="1" applyBorder="1" applyAlignment="1">
      <alignment vertical="center"/>
    </xf>
    <xf numFmtId="0" fontId="51" fillId="29" borderId="32" xfId="0" applyFont="1" applyFill="1" applyBorder="1"/>
    <xf numFmtId="0" fontId="50" fillId="29" borderId="2" xfId="0" applyFont="1" applyFill="1" applyBorder="1" applyAlignment="1">
      <alignment vertical="center"/>
    </xf>
    <xf numFmtId="0" fontId="50" fillId="29" borderId="33" xfId="0" applyFont="1" applyFill="1" applyBorder="1" applyAlignment="1">
      <alignment vertical="center"/>
    </xf>
    <xf numFmtId="0" fontId="50" fillId="29" borderId="34" xfId="0" applyFont="1" applyFill="1" applyBorder="1" applyAlignment="1">
      <alignment vertical="center"/>
    </xf>
    <xf numFmtId="0" fontId="51" fillId="29" borderId="34" xfId="0" applyFont="1" applyFill="1" applyBorder="1" applyAlignment="1">
      <alignment vertical="center"/>
    </xf>
    <xf numFmtId="177" fontId="4" fillId="0" borderId="0" xfId="0" applyNumberFormat="1" applyFont="1" applyFill="1" applyProtection="1">
      <protection locked="0"/>
    </xf>
    <xf numFmtId="177" fontId="4" fillId="0" borderId="0" xfId="0" applyNumberFormat="1" applyFont="1" applyFill="1" applyAlignment="1" applyProtection="1">
      <alignment horizontal="right"/>
      <protection locked="0"/>
    </xf>
    <xf numFmtId="38" fontId="53" fillId="0" borderId="0" xfId="0" applyNumberFormat="1" applyFont="1" applyAlignment="1">
      <alignment horizontal="right" wrapText="1"/>
    </xf>
    <xf numFmtId="38" fontId="42" fillId="28" borderId="0" xfId="0" applyNumberFormat="1" applyFont="1" applyFill="1" applyProtection="1"/>
    <xf numFmtId="0" fontId="4" fillId="27" borderId="0" xfId="0" applyFont="1" applyFill="1" applyProtection="1"/>
    <xf numFmtId="10" fontId="37" fillId="30" borderId="0" xfId="0" applyNumberFormat="1" applyFont="1" applyFill="1" applyBorder="1" applyAlignment="1" applyProtection="1">
      <alignment horizontal="right" vertical="top"/>
    </xf>
    <xf numFmtId="0" fontId="37" fillId="30" borderId="0" xfId="0" applyFont="1" applyFill="1" applyProtection="1"/>
    <xf numFmtId="0" fontId="54" fillId="0" borderId="0" xfId="0" applyFont="1" applyFill="1" applyProtection="1"/>
    <xf numFmtId="0" fontId="42" fillId="29" borderId="31" xfId="0" applyFont="1" applyFill="1" applyBorder="1" applyAlignment="1" applyProtection="1">
      <alignment horizontal="left" vertical="center"/>
    </xf>
    <xf numFmtId="0" fontId="0" fillId="29" borderId="31" xfId="0" applyFill="1" applyBorder="1" applyAlignment="1">
      <alignment horizontal="left" vertical="center"/>
    </xf>
    <xf numFmtId="0" fontId="0" fillId="29" borderId="30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37" fillId="30" borderId="24" xfId="0" applyFont="1" applyFill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50" fillId="31" borderId="21" xfId="0" applyFont="1" applyFill="1" applyBorder="1" applyAlignment="1" applyProtection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</cellXfs>
  <cellStyles count="7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" xfId="76" builtinId="3"/>
    <cellStyle name="Comma0" xfId="31"/>
    <cellStyle name="Currency0" xfId="32"/>
    <cellStyle name="DarkBlueOutline" xfId="33"/>
    <cellStyle name="DarkBlueOutlineYellow" xfId="34"/>
    <cellStyle name="Date" xfId="35"/>
    <cellStyle name="Date_simple" xfId="36"/>
    <cellStyle name="Dezimal [0]_Compiling Utility Macros" xfId="37"/>
    <cellStyle name="Dezimal_Compiling Utility Macros" xfId="38"/>
    <cellStyle name="Explanatory Text" xfId="39" builtinId="53" customBuiltin="1"/>
    <cellStyle name="Fixed" xfId="40"/>
    <cellStyle name="Good" xfId="41" builtinId="26" customBuiltin="1"/>
    <cellStyle name="GRAY" xfId="42"/>
    <cellStyle name="Gross Margin" xfId="43"/>
    <cellStyle name="header" xfId="44"/>
    <cellStyle name="Header Total" xfId="45"/>
    <cellStyle name="Header1" xfId="46"/>
    <cellStyle name="Header2" xfId="47"/>
    <cellStyle name="Header3" xfId="48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/>
    <cellStyle name="Linked Cell" xfId="56" builtinId="24" customBuiltin="1"/>
    <cellStyle name="Major Total" xfId="57"/>
    <cellStyle name="Neutral" xfId="58" builtinId="28" customBuiltin="1"/>
    <cellStyle name="NonPrint_TemTitle" xfId="59"/>
    <cellStyle name="Normal" xfId="0" builtinId="0"/>
    <cellStyle name="Normal 2" xfId="60"/>
    <cellStyle name="NormalRed" xfId="61"/>
    <cellStyle name="Note" xfId="62" builtinId="10" customBuiltin="1"/>
    <cellStyle name="Output" xfId="63" builtinId="21" customBuiltin="1"/>
    <cellStyle name="Percent.0" xfId="64"/>
    <cellStyle name="Percent.00" xfId="65"/>
    <cellStyle name="RED POSTED" xfId="66"/>
    <cellStyle name="Standard_Anpassen der Amortisation" xfId="67"/>
    <cellStyle name="Text_simple" xfId="68"/>
    <cellStyle name="Title" xfId="69" builtinId="15" customBuiltin="1"/>
    <cellStyle name="TmsRmn10BlueItalic" xfId="70"/>
    <cellStyle name="TmsRmn10Bold" xfId="71"/>
    <cellStyle name="Total" xfId="72" builtinId="25" customBuiltin="1"/>
    <cellStyle name="Währung [0]_Compiling Utility Macros" xfId="73"/>
    <cellStyle name="Währung_Compiling Utility Macros" xfId="74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>
    <pageSetUpPr autoPageBreaks="0" fitToPage="1"/>
  </sheetPr>
  <dimension ref="A1:X116"/>
  <sheetViews>
    <sheetView tabSelected="1" workbookViewId="0">
      <selection activeCell="L64" sqref="L64"/>
    </sheetView>
  </sheetViews>
  <sheetFormatPr defaultColWidth="8.8554687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9" width="15.7109375" style="1" customWidth="1"/>
    <col min="10" max="10" width="14.140625" style="1" customWidth="1"/>
    <col min="11" max="11" width="4.7109375" style="1" customWidth="1"/>
    <col min="12" max="12" width="10.7109375" style="1" bestFit="1" customWidth="1"/>
    <col min="13" max="13" width="23.85546875" style="1" customWidth="1"/>
    <col min="14" max="14" width="12.42578125" style="1" customWidth="1"/>
    <col min="15" max="15" width="6.85546875" style="1" customWidth="1"/>
    <col min="16" max="16" width="7" style="1" hidden="1" customWidth="1"/>
    <col min="17" max="17" width="10.140625" style="1" customWidth="1"/>
    <col min="18" max="18" width="2.42578125" style="1" customWidth="1"/>
    <col min="19" max="19" width="8.85546875" style="1"/>
    <col min="20" max="20" width="10.85546875" style="1" customWidth="1"/>
    <col min="21" max="16384" width="8.85546875" style="1"/>
  </cols>
  <sheetData>
    <row r="1" spans="2:18" ht="8.25" customHeight="1" x14ac:dyDescent="0.2"/>
    <row r="2" spans="2:18" ht="8.25" customHeight="1" x14ac:dyDescent="0.2"/>
    <row r="3" spans="2:18" ht="15" customHeight="1" x14ac:dyDescent="0.25">
      <c r="B3" s="6" t="s">
        <v>12</v>
      </c>
      <c r="C3" s="3"/>
      <c r="D3" s="3"/>
      <c r="E3" s="3"/>
      <c r="F3" s="3"/>
      <c r="G3" s="3"/>
      <c r="H3" s="3"/>
      <c r="I3" s="3"/>
      <c r="J3" s="3"/>
      <c r="L3" s="147"/>
      <c r="M3" s="148"/>
      <c r="N3" s="148"/>
      <c r="O3" s="148"/>
      <c r="P3" s="149"/>
      <c r="Q3" s="149"/>
    </row>
    <row r="4" spans="2:18" s="5" customFormat="1" ht="12.95" customHeight="1" thickBot="1" x14ac:dyDescent="0.25">
      <c r="B4" s="121" t="s">
        <v>48</v>
      </c>
      <c r="C4" s="12"/>
      <c r="D4" s="12"/>
      <c r="E4" s="12"/>
      <c r="F4" s="12"/>
      <c r="G4" s="12"/>
      <c r="H4" s="12"/>
      <c r="I4" s="12"/>
      <c r="J4" s="119">
        <v>44181</v>
      </c>
      <c r="L4" s="150"/>
      <c r="M4" s="151"/>
      <c r="N4" s="151"/>
      <c r="O4" s="13"/>
      <c r="P4" s="152"/>
      <c r="Q4" s="153"/>
    </row>
    <row r="5" spans="2:18" s="5" customFormat="1" ht="12.95" customHeight="1" thickTop="1" x14ac:dyDescent="0.2">
      <c r="B5" s="38" t="s">
        <v>43</v>
      </c>
      <c r="C5" s="2"/>
      <c r="D5" s="2"/>
      <c r="E5" s="2"/>
      <c r="F5" s="2"/>
      <c r="G5" s="2"/>
      <c r="H5" s="2"/>
      <c r="I5" s="2"/>
      <c r="J5" s="2"/>
      <c r="L5" s="157" t="s">
        <v>69</v>
      </c>
      <c r="M5" s="158"/>
      <c r="N5" s="158"/>
      <c r="O5" s="158"/>
      <c r="P5" s="158"/>
      <c r="Q5" s="158"/>
      <c r="R5" s="159"/>
    </row>
    <row r="6" spans="2:18" s="5" customFormat="1" ht="12.95" customHeight="1" x14ac:dyDescent="0.2">
      <c r="B6" s="14"/>
      <c r="C6" s="14"/>
      <c r="D6" s="15"/>
      <c r="E6" s="16"/>
      <c r="F6" s="16"/>
      <c r="G6" s="16"/>
      <c r="H6" s="16"/>
      <c r="I6" s="16"/>
      <c r="J6" s="16"/>
      <c r="L6" s="154"/>
      <c r="M6" s="155"/>
      <c r="N6" s="155"/>
      <c r="O6" s="155"/>
      <c r="P6" s="155"/>
      <c r="Q6" s="155"/>
      <c r="R6" s="156"/>
    </row>
    <row r="7" spans="2:18" s="5" customFormat="1" ht="12.95" customHeight="1" x14ac:dyDescent="0.2">
      <c r="B7" s="17" t="s">
        <v>14</v>
      </c>
      <c r="C7" s="18"/>
      <c r="D7" s="19" t="s">
        <v>21</v>
      </c>
      <c r="E7" s="20" t="s">
        <v>1</v>
      </c>
      <c r="F7" s="21" t="s">
        <v>2</v>
      </c>
      <c r="G7" s="21" t="s">
        <v>13</v>
      </c>
      <c r="H7" s="21" t="s">
        <v>22</v>
      </c>
      <c r="I7" s="21" t="s">
        <v>44</v>
      </c>
      <c r="J7" s="20" t="s">
        <v>3</v>
      </c>
      <c r="L7" s="48"/>
      <c r="M7" s="142" t="s">
        <v>68</v>
      </c>
      <c r="N7" s="141">
        <v>0.41799999999999998</v>
      </c>
      <c r="O7" s="45"/>
      <c r="P7" s="45"/>
      <c r="Q7" s="92"/>
      <c r="R7" s="49"/>
    </row>
    <row r="8" spans="2:18" s="5" customFormat="1" ht="12.95" customHeight="1" x14ac:dyDescent="0.2">
      <c r="B8" s="2" t="s">
        <v>45</v>
      </c>
      <c r="C8" s="2"/>
      <c r="D8" s="136">
        <v>84146.4</v>
      </c>
      <c r="E8" s="138">
        <f>D8/19.5</f>
        <v>4315.2</v>
      </c>
      <c r="F8" s="138">
        <f t="shared" ref="F8:I9" si="0">E8*1.03</f>
        <v>4444.6559999999999</v>
      </c>
      <c r="G8" s="138">
        <f t="shared" si="0"/>
        <v>4577.99568</v>
      </c>
      <c r="H8" s="138">
        <f t="shared" si="0"/>
        <v>4715.3355504000001</v>
      </c>
      <c r="I8" s="138">
        <f t="shared" si="0"/>
        <v>4856.7956169119998</v>
      </c>
      <c r="J8" s="23">
        <f>SUM(E8:I8)</f>
        <v>22909.982847312</v>
      </c>
      <c r="K8" s="24"/>
      <c r="L8" s="48"/>
      <c r="M8" s="45"/>
      <c r="N8" s="93"/>
      <c r="O8" s="45"/>
      <c r="P8" s="45"/>
      <c r="Q8" s="46"/>
      <c r="R8" s="49"/>
    </row>
    <row r="9" spans="2:18" s="5" customFormat="1" ht="12.95" customHeight="1" x14ac:dyDescent="0.2">
      <c r="B9" s="2" t="s">
        <v>46</v>
      </c>
      <c r="C9" s="2"/>
      <c r="D9" s="136">
        <v>85425.600000000006</v>
      </c>
      <c r="E9" s="138">
        <f>D9/19.5</f>
        <v>4380.8</v>
      </c>
      <c r="F9" s="138">
        <f t="shared" si="0"/>
        <v>4512.2240000000002</v>
      </c>
      <c r="G9" s="138">
        <f t="shared" si="0"/>
        <v>4647.5907200000001</v>
      </c>
      <c r="H9" s="138">
        <f t="shared" si="0"/>
        <v>4787.0184416000002</v>
      </c>
      <c r="I9" s="138">
        <f t="shared" si="0"/>
        <v>4930.6289948480007</v>
      </c>
      <c r="J9" s="23">
        <f>SUM(E9:I9)</f>
        <v>23258.262156448003</v>
      </c>
      <c r="K9" s="24"/>
      <c r="L9" s="50"/>
      <c r="M9" s="45" t="s">
        <v>23</v>
      </c>
      <c r="N9" s="47">
        <v>0.307</v>
      </c>
      <c r="O9" s="91"/>
      <c r="P9" s="45"/>
      <c r="Q9" s="94"/>
      <c r="R9" s="49"/>
    </row>
    <row r="10" spans="2:18" s="5" customFormat="1" ht="12.95" customHeight="1" x14ac:dyDescent="0.2">
      <c r="B10" s="2"/>
      <c r="D10" s="137"/>
      <c r="E10" s="23"/>
      <c r="F10" s="23"/>
      <c r="G10" s="23"/>
      <c r="H10" s="23"/>
      <c r="I10" s="23"/>
      <c r="J10" s="23"/>
      <c r="L10" s="48"/>
      <c r="M10" s="45" t="s">
        <v>25</v>
      </c>
      <c r="N10" s="47"/>
      <c r="O10" s="45"/>
      <c r="P10" s="45"/>
      <c r="Q10" s="95"/>
      <c r="R10" s="49"/>
    </row>
    <row r="11" spans="2:18" s="5" customFormat="1" ht="12.95" customHeight="1" x14ac:dyDescent="0.2">
      <c r="B11" s="25" t="s">
        <v>6</v>
      </c>
      <c r="C11" s="25"/>
      <c r="D11" s="26"/>
      <c r="E11" s="27">
        <f>SUM(E8:E10)</f>
        <v>8696</v>
      </c>
      <c r="F11" s="27">
        <f>SUM(F8:F10)</f>
        <v>8956.880000000001</v>
      </c>
      <c r="G11" s="27">
        <f>SUM(G8:G10)</f>
        <v>9225.5864000000001</v>
      </c>
      <c r="H11" s="27">
        <f>SUM(H8:H10)</f>
        <v>9502.3539920000003</v>
      </c>
      <c r="I11" s="27">
        <f>SUM(I8:I10)</f>
        <v>9787.4246117600014</v>
      </c>
      <c r="J11" s="27">
        <f>SUM(E11:I11)</f>
        <v>46168.245003760007</v>
      </c>
      <c r="L11" s="48"/>
      <c r="M11" s="54"/>
      <c r="N11" s="81"/>
      <c r="O11" s="46"/>
      <c r="P11" s="45"/>
      <c r="Q11" s="95"/>
      <c r="R11" s="49"/>
    </row>
    <row r="12" spans="2:18" s="5" customFormat="1" ht="12.95" customHeight="1" x14ac:dyDescent="0.2">
      <c r="B12" s="2"/>
      <c r="C12" s="2"/>
      <c r="D12" s="22"/>
      <c r="E12" s="28"/>
      <c r="F12" s="28"/>
      <c r="G12" s="28"/>
      <c r="H12" s="28"/>
      <c r="I12" s="28"/>
      <c r="J12" s="28"/>
      <c r="L12" s="48"/>
      <c r="M12" s="45" t="s">
        <v>26</v>
      </c>
      <c r="N12" s="47">
        <v>7.9000000000000001E-2</v>
      </c>
      <c r="O12" s="91"/>
      <c r="P12" s="46"/>
      <c r="Q12" s="95"/>
      <c r="R12" s="49"/>
    </row>
    <row r="13" spans="2:18" s="5" customFormat="1" ht="12.95" customHeight="1" x14ac:dyDescent="0.2">
      <c r="B13" s="29" t="s">
        <v>40</v>
      </c>
      <c r="C13" s="29"/>
      <c r="D13" s="30"/>
      <c r="E13" s="31"/>
      <c r="F13" s="31"/>
      <c r="G13" s="31"/>
      <c r="H13" s="31"/>
      <c r="I13" s="31"/>
      <c r="J13" s="31"/>
      <c r="L13" s="48"/>
      <c r="M13" s="45" t="s">
        <v>27</v>
      </c>
      <c r="N13" s="47"/>
      <c r="O13" s="45"/>
      <c r="P13" s="46"/>
      <c r="Q13" s="95"/>
      <c r="R13" s="49"/>
    </row>
    <row r="14" spans="2:18" s="5" customFormat="1" ht="12.95" customHeight="1" x14ac:dyDescent="0.2">
      <c r="B14" s="2" t="s">
        <v>70</v>
      </c>
      <c r="C14" s="2"/>
      <c r="D14" s="22">
        <v>70799.039999999994</v>
      </c>
      <c r="E14" s="23">
        <v>5950</v>
      </c>
      <c r="F14" s="23">
        <f>1.03*E14</f>
        <v>6128.5</v>
      </c>
      <c r="G14" s="23">
        <f>1.03*F14</f>
        <v>6312.3550000000005</v>
      </c>
      <c r="H14" s="23">
        <f>1.03*G14</f>
        <v>6501.7256500000003</v>
      </c>
      <c r="I14" s="23">
        <f>1.03*H14</f>
        <v>6696.7774195000002</v>
      </c>
      <c r="J14" s="23">
        <f>SUM(E14:I14)</f>
        <v>31589.358069499998</v>
      </c>
      <c r="L14" s="48"/>
      <c r="M14" s="45"/>
      <c r="N14" s="47"/>
      <c r="O14" s="45"/>
      <c r="P14" s="46"/>
      <c r="Q14" s="95"/>
      <c r="R14" s="49"/>
    </row>
    <row r="15" spans="2:18" s="5" customFormat="1" ht="12.95" customHeight="1" x14ac:dyDescent="0.2">
      <c r="B15" s="2"/>
      <c r="C15" s="2"/>
      <c r="D15" s="22"/>
      <c r="E15" s="23"/>
      <c r="F15" s="23">
        <f t="shared" ref="F15:G17" si="1">SUM(E15*1.02)</f>
        <v>0</v>
      </c>
      <c r="G15" s="23">
        <f t="shared" si="1"/>
        <v>0</v>
      </c>
      <c r="H15" s="23">
        <f>SUM(G15*1.02)</f>
        <v>0</v>
      </c>
      <c r="I15" s="23"/>
      <c r="J15" s="23">
        <f>SUM(E15:H15)</f>
        <v>0</v>
      </c>
      <c r="L15" s="48"/>
      <c r="M15" s="45" t="s">
        <v>24</v>
      </c>
      <c r="N15" s="47">
        <v>2.1000000000000001E-2</v>
      </c>
      <c r="O15" s="91"/>
      <c r="P15" s="46"/>
      <c r="Q15" s="95"/>
      <c r="R15" s="49"/>
    </row>
    <row r="16" spans="2:18" s="5" customFormat="1" ht="12.95" customHeight="1" thickBot="1" x14ac:dyDescent="0.25">
      <c r="B16" s="2"/>
      <c r="C16" s="2"/>
      <c r="D16" s="22"/>
      <c r="E16" s="23">
        <f>SUM(D16)</f>
        <v>0</v>
      </c>
      <c r="F16" s="23">
        <f t="shared" si="1"/>
        <v>0</v>
      </c>
      <c r="G16" s="23">
        <f t="shared" si="1"/>
        <v>0</v>
      </c>
      <c r="H16" s="23">
        <f>SUM(G16*1.02)</f>
        <v>0</v>
      </c>
      <c r="I16" s="23"/>
      <c r="J16" s="23">
        <f>SUM(E16:H16)</f>
        <v>0</v>
      </c>
      <c r="L16" s="51"/>
      <c r="M16" s="52"/>
      <c r="N16" s="52"/>
      <c r="O16" s="52"/>
      <c r="P16" s="52"/>
      <c r="Q16" s="52"/>
      <c r="R16" s="53"/>
    </row>
    <row r="17" spans="2:24" s="5" customFormat="1" ht="12.95" customHeight="1" thickTop="1" x14ac:dyDescent="0.2">
      <c r="B17" s="2"/>
      <c r="C17" s="2"/>
      <c r="D17" s="22"/>
      <c r="E17" s="23">
        <f>D17*0.5</f>
        <v>0</v>
      </c>
      <c r="F17" s="23">
        <f t="shared" si="1"/>
        <v>0</v>
      </c>
      <c r="G17" s="23">
        <f t="shared" ref="G17:G18" si="2">SUM(F17*1.02)</f>
        <v>0</v>
      </c>
      <c r="H17" s="23">
        <f>SUM(G17*1.02)</f>
        <v>0</v>
      </c>
      <c r="I17" s="23"/>
      <c r="J17" s="23">
        <f>SUM(E17:H17)</f>
        <v>0</v>
      </c>
    </row>
    <row r="18" spans="2:24" s="5" customFormat="1" ht="12.95" customHeight="1" x14ac:dyDescent="0.2">
      <c r="B18" s="2"/>
      <c r="C18" s="2"/>
      <c r="D18" s="22"/>
      <c r="E18" s="23">
        <v>0</v>
      </c>
      <c r="F18" s="23">
        <v>0</v>
      </c>
      <c r="G18" s="23">
        <f t="shared" si="2"/>
        <v>0</v>
      </c>
      <c r="H18" s="23">
        <v>0</v>
      </c>
      <c r="I18" s="23"/>
      <c r="J18" s="23">
        <f>SUM(E18:H18)</f>
        <v>0</v>
      </c>
    </row>
    <row r="19" spans="2:24" s="5" customFormat="1" ht="12.95" customHeight="1" x14ac:dyDescent="0.2">
      <c r="B19" s="25" t="s">
        <v>15</v>
      </c>
      <c r="C19" s="25"/>
      <c r="D19" s="26"/>
      <c r="E19" s="27">
        <f>SUM(E14:E18)</f>
        <v>5950</v>
      </c>
      <c r="F19" s="27">
        <f>SUM(F14:F18)</f>
        <v>6128.5</v>
      </c>
      <c r="G19" s="27">
        <f>SUM(G14:G18)</f>
        <v>6312.3550000000005</v>
      </c>
      <c r="H19" s="27">
        <f>SUM(H14:H18)</f>
        <v>6501.7256500000003</v>
      </c>
      <c r="I19" s="27">
        <f>SUM(I14:I18)</f>
        <v>6696.7774195000002</v>
      </c>
      <c r="J19" s="27">
        <f>SUM(E19:I19)</f>
        <v>31589.358069499998</v>
      </c>
    </row>
    <row r="20" spans="2:24" s="5" customFormat="1" ht="12.95" customHeight="1" x14ac:dyDescent="0.2">
      <c r="B20" s="2"/>
      <c r="C20" s="2"/>
      <c r="D20" s="22"/>
      <c r="E20" s="28"/>
      <c r="F20" s="28"/>
      <c r="G20" s="28"/>
      <c r="H20" s="28"/>
      <c r="I20" s="28"/>
      <c r="J20" s="28"/>
    </row>
    <row r="21" spans="2:24" s="5" customFormat="1" ht="12.95" customHeight="1" x14ac:dyDescent="0.2">
      <c r="B21" s="32" t="s">
        <v>0</v>
      </c>
      <c r="C21" s="25"/>
      <c r="D21" s="33" t="s">
        <v>4</v>
      </c>
      <c r="E21" s="34"/>
      <c r="F21" s="34"/>
      <c r="G21" s="34"/>
      <c r="H21" s="34"/>
      <c r="I21" s="34"/>
      <c r="J21" s="34"/>
    </row>
    <row r="22" spans="2:24" s="5" customFormat="1" ht="12.95" customHeight="1" x14ac:dyDescent="0.2">
      <c r="B22" s="2" t="s">
        <v>45</v>
      </c>
      <c r="C22" s="2"/>
      <c r="D22" s="35">
        <v>0.307</v>
      </c>
      <c r="E22" s="28">
        <f>SUM(D22*E8)</f>
        <v>1324.7664</v>
      </c>
      <c r="F22" s="28">
        <f>SUM(D22*F8)</f>
        <v>1364.5093919999999</v>
      </c>
      <c r="G22" s="28">
        <f>SUM(D22*G8)</f>
        <v>1405.4446737599999</v>
      </c>
      <c r="H22" s="28">
        <f>SUM(D22*H8)</f>
        <v>1447.6080139728001</v>
      </c>
      <c r="I22" s="28">
        <f>SUM(I8*D22)</f>
        <v>1491.0362543919839</v>
      </c>
      <c r="J22" s="28">
        <f>SUM(E22:I22)</f>
        <v>7033.3647341247834</v>
      </c>
    </row>
    <row r="23" spans="2:24" s="5" customFormat="1" ht="12.95" customHeight="1" x14ac:dyDescent="0.2">
      <c r="B23" s="2" t="s">
        <v>46</v>
      </c>
      <c r="C23" s="2"/>
      <c r="D23" s="35">
        <v>0.307</v>
      </c>
      <c r="E23" s="28">
        <f>SUM(D23*E9)</f>
        <v>1344.9056</v>
      </c>
      <c r="F23" s="28">
        <f>SUM(D23*F9)</f>
        <v>1385.2527680000001</v>
      </c>
      <c r="G23" s="28">
        <f>SUM(D23*G9)</f>
        <v>1426.8103510400001</v>
      </c>
      <c r="H23" s="28">
        <f>SUM(D23*H9)</f>
        <v>1469.6146615712</v>
      </c>
      <c r="I23" s="28">
        <f>SUM(I9*D23)</f>
        <v>1513.7031014183362</v>
      </c>
      <c r="J23" s="28">
        <f>SUM(E23:I23)</f>
        <v>7140.2864820295363</v>
      </c>
    </row>
    <row r="24" spans="2:24" s="5" customFormat="1" ht="12.95" customHeight="1" x14ac:dyDescent="0.2">
      <c r="B24" s="2" t="s">
        <v>47</v>
      </c>
      <c r="C24" s="2"/>
      <c r="D24" s="35">
        <v>0.41799999999999998</v>
      </c>
      <c r="E24" s="28">
        <f>SUM(D24*E14)</f>
        <v>2487.1</v>
      </c>
      <c r="F24" s="28">
        <f>SUM(D24*F14)</f>
        <v>2561.7129999999997</v>
      </c>
      <c r="G24" s="28">
        <f>SUM(D24*G14)</f>
        <v>2638.56439</v>
      </c>
      <c r="H24" s="28">
        <f>SUM(D24*H14)</f>
        <v>2717.7213216999999</v>
      </c>
      <c r="I24" s="28">
        <f>SUM(I14*D24)</f>
        <v>2799.2529613510001</v>
      </c>
      <c r="J24" s="28">
        <f>SUM(E24:I24)</f>
        <v>13204.351673051</v>
      </c>
    </row>
    <row r="25" spans="2:24" s="5" customFormat="1" ht="12.95" customHeight="1" x14ac:dyDescent="0.2">
      <c r="B25" s="2" t="s">
        <v>41</v>
      </c>
      <c r="C25" s="2"/>
      <c r="D25" s="35">
        <v>3.4000000000000002E-2</v>
      </c>
      <c r="E25" s="28">
        <f>SUM(D25*E15)</f>
        <v>0</v>
      </c>
      <c r="F25" s="28">
        <f>SUM(D25*F15)</f>
        <v>0</v>
      </c>
      <c r="G25" s="28">
        <f>SUM(D25*G15)</f>
        <v>0</v>
      </c>
      <c r="H25" s="28">
        <f>SUM(D25*H15)</f>
        <v>0</v>
      </c>
      <c r="I25" s="28"/>
      <c r="J25" s="28">
        <f>SUM(E25:H25)</f>
        <v>0</v>
      </c>
      <c r="L25" s="66"/>
      <c r="M25" s="66"/>
      <c r="N25" s="66"/>
      <c r="O25" s="66"/>
      <c r="P25" s="66"/>
      <c r="Q25" s="66"/>
      <c r="R25" s="66"/>
      <c r="S25" s="66"/>
    </row>
    <row r="26" spans="2:24" s="5" customFormat="1" ht="12.95" customHeight="1" x14ac:dyDescent="0.2">
      <c r="B26" s="2" t="s">
        <v>32</v>
      </c>
      <c r="C26" s="2"/>
      <c r="D26" s="35">
        <v>3.4000000000000002E-2</v>
      </c>
      <c r="E26" s="28">
        <f>SUM(D26*E16)</f>
        <v>0</v>
      </c>
      <c r="F26" s="28">
        <f>SUM(D26*F16)</f>
        <v>0</v>
      </c>
      <c r="G26" s="28">
        <f>SUM(D26*G16)</f>
        <v>0</v>
      </c>
      <c r="H26" s="28">
        <f>SUM(D26*H16)</f>
        <v>0</v>
      </c>
      <c r="I26" s="28"/>
      <c r="J26" s="28">
        <f>SUM(E26:H26)</f>
        <v>0</v>
      </c>
      <c r="L26" s="66"/>
      <c r="M26" s="74"/>
      <c r="N26" s="66"/>
      <c r="O26" s="66"/>
      <c r="P26" s="66"/>
      <c r="Q26" s="66"/>
      <c r="R26" s="66"/>
      <c r="S26" s="66"/>
    </row>
    <row r="27" spans="2:24" s="5" customFormat="1" ht="12.95" customHeight="1" x14ac:dyDescent="0.2">
      <c r="B27" s="2"/>
      <c r="C27" s="2"/>
      <c r="D27" s="35">
        <v>0</v>
      </c>
      <c r="E27" s="28">
        <f>SUM(D27*E17)</f>
        <v>0</v>
      </c>
      <c r="F27" s="28">
        <f>SUM(D27*F17)</f>
        <v>0</v>
      </c>
      <c r="G27" s="28">
        <f>SUM(D27*G17)</f>
        <v>0</v>
      </c>
      <c r="H27" s="28">
        <f>SUM(D27*H17)</f>
        <v>0</v>
      </c>
      <c r="I27" s="28"/>
      <c r="J27" s="28">
        <f>SUM(E27:H27)</f>
        <v>0</v>
      </c>
      <c r="L27" s="66"/>
      <c r="M27" s="66"/>
      <c r="N27" s="66"/>
      <c r="O27" s="66"/>
      <c r="P27" s="66"/>
      <c r="Q27" s="66"/>
      <c r="R27" s="66"/>
      <c r="S27" s="66"/>
    </row>
    <row r="28" spans="2:24" s="5" customFormat="1" ht="12.95" customHeight="1" x14ac:dyDescent="0.2">
      <c r="B28" s="2"/>
      <c r="C28" s="2"/>
      <c r="D28" s="35">
        <v>0</v>
      </c>
      <c r="E28" s="28">
        <f>SUM(D28*E18)</f>
        <v>0</v>
      </c>
      <c r="F28" s="28">
        <f>SUM(D28*F18)</f>
        <v>0</v>
      </c>
      <c r="G28" s="28">
        <f>SUM(D28*G18)</f>
        <v>0</v>
      </c>
      <c r="H28" s="28">
        <f>SUM(D28*H18)</f>
        <v>0</v>
      </c>
      <c r="I28" s="28"/>
      <c r="J28" s="28">
        <f>SUM(E28:H28)</f>
        <v>0</v>
      </c>
      <c r="L28" s="66"/>
      <c r="M28" s="66"/>
      <c r="N28" s="66"/>
      <c r="O28" s="66"/>
      <c r="P28" s="66"/>
      <c r="Q28" s="66"/>
      <c r="R28" s="66"/>
      <c r="S28" s="66"/>
    </row>
    <row r="29" spans="2:24" s="5" customFormat="1" ht="12.95" customHeight="1" x14ac:dyDescent="0.2">
      <c r="B29" s="25" t="s">
        <v>7</v>
      </c>
      <c r="C29" s="27"/>
      <c r="D29" s="98"/>
      <c r="E29" s="98">
        <f>SUM(E22:E28)</f>
        <v>5156.7719999999999</v>
      </c>
      <c r="F29" s="98">
        <f>SUM(F22:F28)</f>
        <v>5311.47516</v>
      </c>
      <c r="G29" s="98">
        <f>SUM(G22:G28)</f>
        <v>5470.8194148000002</v>
      </c>
      <c r="H29" s="98">
        <f>SUM(H22:H28)</f>
        <v>5634.9439972439995</v>
      </c>
      <c r="I29" s="98">
        <f>SUM(I22:I28)</f>
        <v>5803.9923171613209</v>
      </c>
      <c r="J29" s="98">
        <f>SUM(E29:I29)</f>
        <v>27378.002889205316</v>
      </c>
      <c r="L29" s="66"/>
      <c r="M29" s="66"/>
      <c r="N29" s="66"/>
      <c r="O29" s="66"/>
      <c r="P29" s="66"/>
      <c r="Q29" s="66"/>
      <c r="R29" s="66"/>
      <c r="S29" s="66"/>
    </row>
    <row r="30" spans="2:24" s="5" customFormat="1" ht="12.95" customHeight="1" x14ac:dyDescent="0.2">
      <c r="B30" s="32" t="s">
        <v>5</v>
      </c>
      <c r="C30" s="70"/>
      <c r="D30" s="70"/>
      <c r="E30" s="70">
        <f t="shared" ref="E30:J30" si="3">SUM(E11+E19+E29)</f>
        <v>19802.772000000001</v>
      </c>
      <c r="F30" s="70">
        <f t="shared" si="3"/>
        <v>20396.855159999999</v>
      </c>
      <c r="G30" s="70">
        <f t="shared" si="3"/>
        <v>21008.7608148</v>
      </c>
      <c r="H30" s="70">
        <f t="shared" si="3"/>
        <v>21639.023639243998</v>
      </c>
      <c r="I30" s="70">
        <f t="shared" si="3"/>
        <v>22288.194348421319</v>
      </c>
      <c r="J30" s="70">
        <f t="shared" si="3"/>
        <v>105135.60596246531</v>
      </c>
    </row>
    <row r="31" spans="2:24" s="5" customFormat="1" ht="12.95" customHeight="1" x14ac:dyDescent="0.2">
      <c r="B31" s="2"/>
      <c r="C31" s="23"/>
      <c r="D31" s="23"/>
      <c r="E31" s="23"/>
      <c r="F31" s="23"/>
      <c r="G31" s="23"/>
      <c r="H31" s="23"/>
      <c r="I31" s="23"/>
      <c r="J31" s="23"/>
      <c r="S31" s="66"/>
      <c r="T31" s="66"/>
      <c r="U31" s="66"/>
      <c r="V31" s="90"/>
      <c r="W31" s="90"/>
      <c r="X31" s="90"/>
    </row>
    <row r="32" spans="2:24" s="5" customFormat="1" ht="12.95" customHeight="1" x14ac:dyDescent="0.2">
      <c r="B32" s="32" t="s">
        <v>11</v>
      </c>
      <c r="C32" s="27"/>
      <c r="D32" s="27"/>
      <c r="E32" s="27"/>
      <c r="F32" s="27"/>
      <c r="G32" s="27"/>
      <c r="H32" s="27"/>
      <c r="I32" s="27"/>
      <c r="J32" s="27"/>
      <c r="M32" s="127" t="s">
        <v>33</v>
      </c>
      <c r="N32" s="128"/>
      <c r="O32" s="129" t="s">
        <v>34</v>
      </c>
      <c r="P32" s="130" t="s">
        <v>35</v>
      </c>
      <c r="Q32" s="128"/>
      <c r="R32" s="130"/>
      <c r="S32" s="97"/>
      <c r="T32" s="97"/>
      <c r="U32" s="66"/>
      <c r="V32" s="97"/>
      <c r="W32" s="97"/>
      <c r="X32" s="97"/>
    </row>
    <row r="33" spans="2:24" s="5" customFormat="1" ht="12.95" customHeight="1" x14ac:dyDescent="0.2">
      <c r="B33" s="38"/>
      <c r="C33" s="23"/>
      <c r="D33" s="23"/>
      <c r="E33" s="23"/>
      <c r="F33" s="23">
        <f>SUM(E33*1.02)</f>
        <v>0</v>
      </c>
      <c r="G33" s="23">
        <f>SUM(F33*1.02)</f>
        <v>0</v>
      </c>
      <c r="H33" s="23">
        <f>SUM(G33*1.02)</f>
        <v>0</v>
      </c>
      <c r="I33" s="23"/>
      <c r="J33" s="23">
        <f t="shared" ref="J33:J37" si="4">SUM(E33:H33)</f>
        <v>0</v>
      </c>
      <c r="M33" s="104" t="s">
        <v>36</v>
      </c>
      <c r="N33" s="105">
        <v>4938</v>
      </c>
      <c r="O33" s="106">
        <v>2</v>
      </c>
      <c r="P33" s="107">
        <f>N33*O33</f>
        <v>9876</v>
      </c>
      <c r="Q33" s="108">
        <f>SUM(N33*O33)</f>
        <v>9876</v>
      </c>
      <c r="R33" s="131"/>
      <c r="S33" s="123"/>
      <c r="T33" s="124"/>
      <c r="U33" s="125"/>
      <c r="V33" s="96"/>
      <c r="W33" s="96"/>
      <c r="X33" s="96"/>
    </row>
    <row r="34" spans="2:24" s="5" customFormat="1" ht="12.95" customHeight="1" x14ac:dyDescent="0.2">
      <c r="B34" s="38" t="s">
        <v>55</v>
      </c>
      <c r="C34" s="23"/>
      <c r="D34" s="23"/>
      <c r="E34" s="23">
        <v>0</v>
      </c>
      <c r="F34" s="23">
        <v>1200</v>
      </c>
      <c r="G34" s="23">
        <v>1200</v>
      </c>
      <c r="H34" s="23">
        <v>1200</v>
      </c>
      <c r="I34" s="23">
        <v>1200</v>
      </c>
      <c r="J34" s="23">
        <f>SUM(E34:I34)</f>
        <v>4800</v>
      </c>
      <c r="M34" s="109" t="s">
        <v>37</v>
      </c>
      <c r="N34" s="110">
        <v>951</v>
      </c>
      <c r="O34" s="111">
        <v>2</v>
      </c>
      <c r="P34" s="107">
        <f>N34*O34</f>
        <v>1902</v>
      </c>
      <c r="Q34" s="112">
        <f>SUM(N34*O34)</f>
        <v>1902</v>
      </c>
      <c r="R34" s="113"/>
      <c r="S34" s="97"/>
      <c r="T34" s="97"/>
      <c r="U34" s="97"/>
      <c r="V34" s="97"/>
      <c r="W34" s="97"/>
      <c r="X34" s="97"/>
    </row>
    <row r="35" spans="2:24" s="5" customFormat="1" ht="12.95" customHeight="1" x14ac:dyDescent="0.2">
      <c r="B35" s="38" t="s">
        <v>56</v>
      </c>
      <c r="C35" s="23"/>
      <c r="D35" s="23"/>
      <c r="E35" s="23">
        <v>0</v>
      </c>
      <c r="F35" s="23">
        <v>600</v>
      </c>
      <c r="G35" s="23">
        <v>600</v>
      </c>
      <c r="H35" s="23">
        <v>600</v>
      </c>
      <c r="I35" s="23">
        <v>600</v>
      </c>
      <c r="J35" s="23">
        <f>SUM(E35:I35)</f>
        <v>2400</v>
      </c>
      <c r="M35" s="109" t="s">
        <v>38</v>
      </c>
      <c r="N35" s="110">
        <v>549</v>
      </c>
      <c r="O35" s="111">
        <v>1</v>
      </c>
      <c r="P35" s="107">
        <f>N35*O35</f>
        <v>549</v>
      </c>
      <c r="Q35" s="112">
        <f>SUM(N35*O35)</f>
        <v>549</v>
      </c>
      <c r="R35" s="113"/>
      <c r="S35" s="97"/>
      <c r="T35" s="97"/>
      <c r="U35" s="97"/>
      <c r="V35" s="97"/>
      <c r="W35" s="97"/>
      <c r="X35" s="97"/>
    </row>
    <row r="36" spans="2:24" s="5" customFormat="1" ht="12.95" customHeight="1" x14ac:dyDescent="0.2">
      <c r="B36" s="38" t="s">
        <v>59</v>
      </c>
      <c r="C36" s="23"/>
      <c r="D36" s="23"/>
      <c r="E36" s="23">
        <v>100</v>
      </c>
      <c r="F36" s="23">
        <v>190</v>
      </c>
      <c r="G36" s="23">
        <v>190</v>
      </c>
      <c r="H36" s="23">
        <v>190</v>
      </c>
      <c r="I36" s="23">
        <v>190</v>
      </c>
      <c r="J36" s="23">
        <f>SUM(E36:I36)</f>
        <v>860</v>
      </c>
      <c r="M36" s="109" t="s">
        <v>39</v>
      </c>
      <c r="N36" s="110">
        <v>483</v>
      </c>
      <c r="O36" s="111">
        <v>0</v>
      </c>
      <c r="P36" s="107">
        <f>N36*O36</f>
        <v>0</v>
      </c>
      <c r="Q36" s="111"/>
      <c r="R36" s="113"/>
      <c r="S36" s="66"/>
      <c r="T36" s="66"/>
      <c r="U36" s="66"/>
      <c r="V36" s="90"/>
      <c r="W36" s="97"/>
      <c r="X36" s="97"/>
    </row>
    <row r="37" spans="2:24" s="5" customFormat="1" ht="12.95" customHeight="1" x14ac:dyDescent="0.2">
      <c r="B37" s="2"/>
      <c r="C37" s="23"/>
      <c r="D37" s="23"/>
      <c r="E37" s="23">
        <v>0</v>
      </c>
      <c r="F37" s="23">
        <v>0</v>
      </c>
      <c r="G37" s="23">
        <v>0</v>
      </c>
      <c r="H37" s="23">
        <v>0</v>
      </c>
      <c r="I37" s="23"/>
      <c r="J37" s="23">
        <f t="shared" si="4"/>
        <v>0</v>
      </c>
      <c r="M37" s="114" t="s">
        <v>66</v>
      </c>
      <c r="N37" s="115"/>
      <c r="O37" s="115"/>
      <c r="P37" s="116">
        <f>SUM(P33:P36)</f>
        <v>12327</v>
      </c>
      <c r="Q37" s="117">
        <f>N33*2+N34*2+N35</f>
        <v>12327</v>
      </c>
      <c r="R37" s="113"/>
      <c r="S37" s="66"/>
      <c r="T37" s="66"/>
      <c r="U37" s="66"/>
      <c r="V37" s="90"/>
      <c r="W37" s="90"/>
      <c r="X37" s="90"/>
    </row>
    <row r="38" spans="2:24" s="5" customFormat="1" ht="12.95" customHeight="1" x14ac:dyDescent="0.2">
      <c r="B38" s="32" t="s">
        <v>16</v>
      </c>
      <c r="C38" s="70"/>
      <c r="D38" s="70"/>
      <c r="E38" s="70">
        <f>SUM(E33:E37)</f>
        <v>100</v>
      </c>
      <c r="F38" s="70">
        <f t="shared" ref="F38:H38" si="5">SUM(F33:F37)</f>
        <v>1990</v>
      </c>
      <c r="G38" s="70">
        <f t="shared" si="5"/>
        <v>1990</v>
      </c>
      <c r="H38" s="70">
        <f t="shared" si="5"/>
        <v>1990</v>
      </c>
      <c r="I38" s="70">
        <f>SUM(I34:I37)</f>
        <v>1990</v>
      </c>
      <c r="J38" s="70">
        <f>SUM(E38:I38)</f>
        <v>8060</v>
      </c>
      <c r="M38" s="132" t="s">
        <v>67</v>
      </c>
      <c r="N38" s="120"/>
      <c r="O38" s="120"/>
      <c r="P38" s="110"/>
      <c r="Q38" s="111"/>
      <c r="R38" s="113"/>
      <c r="S38" s="66"/>
      <c r="T38" s="66"/>
      <c r="U38" s="66"/>
      <c r="V38" s="90"/>
      <c r="W38" s="90"/>
      <c r="X38" s="90"/>
    </row>
    <row r="39" spans="2:24" s="5" customFormat="1" ht="12.95" customHeight="1" x14ac:dyDescent="0.2">
      <c r="B39" s="2"/>
      <c r="C39" s="23"/>
      <c r="D39" s="23"/>
      <c r="E39" s="23"/>
      <c r="F39" s="23"/>
      <c r="G39" s="23"/>
      <c r="H39" s="23"/>
      <c r="I39" s="23"/>
      <c r="J39" s="23"/>
      <c r="M39" s="133" t="s">
        <v>42</v>
      </c>
      <c r="N39" s="134"/>
      <c r="O39" s="134"/>
      <c r="P39" s="118"/>
      <c r="Q39" s="115"/>
      <c r="R39" s="135"/>
      <c r="S39" s="97"/>
      <c r="T39" s="97"/>
      <c r="U39" s="126"/>
      <c r="V39" s="97"/>
      <c r="W39" s="97"/>
      <c r="X39" s="97"/>
    </row>
    <row r="40" spans="2:24" s="5" customFormat="1" ht="12.95" customHeight="1" x14ac:dyDescent="0.2">
      <c r="B40" s="32" t="s">
        <v>18</v>
      </c>
      <c r="C40" s="27"/>
      <c r="D40" s="27"/>
      <c r="E40" s="27"/>
      <c r="F40" s="27"/>
      <c r="G40" s="27"/>
      <c r="H40" s="27"/>
      <c r="I40" s="27"/>
      <c r="J40" s="27"/>
      <c r="S40" s="66"/>
      <c r="T40" s="66"/>
      <c r="U40" s="66"/>
      <c r="V40" s="90"/>
      <c r="W40" s="90"/>
      <c r="X40" s="90"/>
    </row>
    <row r="41" spans="2:24" s="5" customFormat="1" ht="12.95" customHeight="1" x14ac:dyDescent="0.2">
      <c r="B41" s="140" t="s">
        <v>72</v>
      </c>
      <c r="C41" s="23"/>
      <c r="D41" s="23"/>
      <c r="E41" s="23">
        <v>25000</v>
      </c>
      <c r="F41" s="23">
        <v>0</v>
      </c>
      <c r="G41" s="23">
        <v>0</v>
      </c>
      <c r="H41" s="23">
        <v>0</v>
      </c>
      <c r="I41" s="23">
        <v>0</v>
      </c>
      <c r="J41" s="23">
        <f>SUM(E41:I41)</f>
        <v>25000</v>
      </c>
      <c r="S41" s="66"/>
      <c r="T41" s="66"/>
      <c r="U41" s="66"/>
      <c r="V41" s="90"/>
      <c r="W41" s="90"/>
      <c r="X41" s="90"/>
    </row>
    <row r="42" spans="2:24" s="5" customFormat="1" ht="12.95" customHeight="1" x14ac:dyDescent="0.2">
      <c r="B42" s="2" t="s">
        <v>50</v>
      </c>
      <c r="C42" s="23"/>
      <c r="D42" s="23"/>
      <c r="E42" s="23">
        <v>0</v>
      </c>
      <c r="F42" s="23">
        <v>2000</v>
      </c>
      <c r="G42" s="23">
        <v>6000</v>
      </c>
      <c r="H42" s="23">
        <v>2000</v>
      </c>
      <c r="I42" s="23">
        <v>8000</v>
      </c>
      <c r="J42" s="23">
        <f>SUM(E42:I42)</f>
        <v>18000</v>
      </c>
      <c r="S42" s="66"/>
      <c r="T42" s="66"/>
      <c r="U42" s="66"/>
      <c r="V42" s="90"/>
      <c r="W42" s="90"/>
      <c r="X42" s="90"/>
    </row>
    <row r="43" spans="2:24" s="5" customFormat="1" ht="12.95" customHeight="1" x14ac:dyDescent="0.2">
      <c r="B43" s="2" t="s">
        <v>73</v>
      </c>
      <c r="C43" s="23"/>
      <c r="D43" s="23"/>
      <c r="E43" s="23">
        <v>4930</v>
      </c>
      <c r="F43" s="23">
        <v>0</v>
      </c>
      <c r="G43" s="23">
        <v>0</v>
      </c>
      <c r="H43" s="23">
        <f>SUM(G43*1.02)</f>
        <v>0</v>
      </c>
      <c r="I43" s="23"/>
      <c r="J43" s="23">
        <f t="shared" ref="J43:J45" si="6">SUM(E43:H43)</f>
        <v>4930</v>
      </c>
      <c r="V43" s="90"/>
      <c r="W43" s="90"/>
      <c r="X43" s="90"/>
    </row>
    <row r="44" spans="2:24" s="5" customFormat="1" ht="12.95" customHeight="1" x14ac:dyDescent="0.2">
      <c r="B44" s="2"/>
      <c r="C44" s="23"/>
      <c r="D44" s="23"/>
      <c r="E44" s="23">
        <v>0</v>
      </c>
      <c r="F44" s="23">
        <v>0</v>
      </c>
      <c r="G44" s="23">
        <f t="shared" ref="G44" si="7">SUM(F44*1.02)</f>
        <v>0</v>
      </c>
      <c r="H44" s="23">
        <f>SUM(G44*1.02)</f>
        <v>0</v>
      </c>
      <c r="I44" s="23"/>
      <c r="J44" s="23">
        <f t="shared" si="6"/>
        <v>0</v>
      </c>
      <c r="V44" s="90"/>
      <c r="W44" s="90"/>
      <c r="X44" s="90"/>
    </row>
    <row r="45" spans="2:24" s="5" customFormat="1" ht="12.95" customHeight="1" x14ac:dyDescent="0.2">
      <c r="B45" s="2"/>
      <c r="C45" s="23"/>
      <c r="D45" s="23"/>
      <c r="E45" s="23">
        <v>0</v>
      </c>
      <c r="F45" s="23">
        <v>0</v>
      </c>
      <c r="G45" s="23">
        <v>0</v>
      </c>
      <c r="H45" s="23">
        <f>SUM(G45*1.02)</f>
        <v>0</v>
      </c>
      <c r="I45" s="23"/>
      <c r="J45" s="23">
        <f t="shared" si="6"/>
        <v>0</v>
      </c>
    </row>
    <row r="46" spans="2:24" s="5" customFormat="1" ht="12.95" customHeight="1" x14ac:dyDescent="0.2">
      <c r="B46" s="32" t="s">
        <v>28</v>
      </c>
      <c r="C46" s="70"/>
      <c r="D46" s="70"/>
      <c r="E46" s="70">
        <f>SUM(E41:E45)</f>
        <v>29930</v>
      </c>
      <c r="F46" s="70">
        <f>SUM(F41:F45)</f>
        <v>2000</v>
      </c>
      <c r="G46" s="70">
        <f>SUM(G41:G45)</f>
        <v>6000</v>
      </c>
      <c r="H46" s="70">
        <f>SUM(H41:H45)</f>
        <v>2000</v>
      </c>
      <c r="I46" s="70">
        <f>SUM(I41:I45)</f>
        <v>8000</v>
      </c>
      <c r="J46" s="70">
        <f>SUM(E46:I46)</f>
        <v>47930</v>
      </c>
    </row>
    <row r="47" spans="2:24" s="5" customFormat="1" ht="12.95" customHeight="1" x14ac:dyDescent="0.2">
      <c r="B47" s="38"/>
      <c r="C47" s="23"/>
      <c r="D47" s="23"/>
      <c r="E47" s="23"/>
      <c r="F47" s="23"/>
      <c r="G47" s="23"/>
      <c r="H47" s="23"/>
      <c r="I47" s="23"/>
      <c r="J47" s="23"/>
    </row>
    <row r="48" spans="2:24" s="5" customFormat="1" ht="12.95" customHeight="1" x14ac:dyDescent="0.2">
      <c r="B48" s="65"/>
      <c r="C48" s="23"/>
      <c r="D48" s="23"/>
      <c r="E48" s="99"/>
      <c r="F48" s="99"/>
      <c r="G48" s="99"/>
      <c r="H48" s="99"/>
      <c r="I48" s="99"/>
      <c r="J48" s="99"/>
      <c r="L48" s="66"/>
      <c r="M48" s="66"/>
      <c r="N48" s="66"/>
      <c r="O48" s="66"/>
      <c r="P48" s="66"/>
    </row>
    <row r="49" spans="1:17" s="5" customFormat="1" ht="12.95" customHeight="1" x14ac:dyDescent="0.2">
      <c r="B49" s="32" t="s">
        <v>31</v>
      </c>
      <c r="C49" s="70"/>
      <c r="D49" s="70"/>
      <c r="E49" s="100">
        <f>SUM(E30+E38+E46)</f>
        <v>49832.771999999997</v>
      </c>
      <c r="F49" s="100">
        <f>SUM(F30+F38+F46)</f>
        <v>24386.855159999999</v>
      </c>
      <c r="G49" s="100">
        <f>SUM(G30+G38+G46)</f>
        <v>28998.7608148</v>
      </c>
      <c r="H49" s="100">
        <f>SUM(H30+H38+H46)</f>
        <v>25629.023639243998</v>
      </c>
      <c r="I49" s="100">
        <f>SUM(I30+I38+I46)</f>
        <v>32278.194348421319</v>
      </c>
      <c r="J49" s="101">
        <f>SUM(E49:I49)</f>
        <v>161125.60596246531</v>
      </c>
      <c r="L49" s="58"/>
      <c r="M49" s="58"/>
      <c r="N49" s="58"/>
      <c r="O49" s="58"/>
      <c r="P49" s="58"/>
    </row>
    <row r="50" spans="1:17" s="5" customFormat="1" ht="12.95" customHeight="1" thickBot="1" x14ac:dyDescent="0.25">
      <c r="B50" s="38"/>
      <c r="C50" s="23"/>
      <c r="D50" s="23"/>
      <c r="E50" s="102"/>
      <c r="F50" s="102"/>
      <c r="G50" s="102"/>
      <c r="H50" s="102"/>
      <c r="I50" s="102"/>
      <c r="J50" s="103"/>
      <c r="L50" s="58"/>
      <c r="M50" s="58"/>
      <c r="N50" s="58"/>
      <c r="O50" s="58"/>
      <c r="P50" s="58"/>
    </row>
    <row r="51" spans="1:17" s="5" customFormat="1" ht="12.95" customHeight="1" thickTop="1" x14ac:dyDescent="0.2">
      <c r="B51" s="144" t="s">
        <v>30</v>
      </c>
      <c r="C51" s="145"/>
      <c r="D51" s="145"/>
      <c r="E51" s="145"/>
      <c r="F51" s="145"/>
      <c r="G51" s="145"/>
      <c r="H51" s="145"/>
      <c r="I51" s="145"/>
      <c r="J51" s="145"/>
      <c r="L51" s="63"/>
      <c r="M51" s="63"/>
      <c r="N51" s="63"/>
      <c r="O51" s="63"/>
      <c r="P51" s="63"/>
    </row>
    <row r="52" spans="1:17" s="5" customFormat="1" ht="12.95" customHeight="1" thickBot="1" x14ac:dyDescent="0.25">
      <c r="B52" s="146"/>
      <c r="C52" s="146"/>
      <c r="D52" s="146"/>
      <c r="E52" s="146"/>
      <c r="F52" s="146"/>
      <c r="G52" s="146"/>
      <c r="H52" s="146"/>
      <c r="I52" s="146"/>
      <c r="J52" s="146"/>
      <c r="L52" s="68"/>
      <c r="M52" s="68"/>
      <c r="N52" s="68"/>
      <c r="O52" s="68"/>
      <c r="P52" s="68"/>
    </row>
    <row r="53" spans="1:17" s="5" customFormat="1" ht="12.95" customHeight="1" thickTop="1" x14ac:dyDescent="0.2">
      <c r="A53" s="65"/>
      <c r="K53" s="65"/>
      <c r="L53" s="68"/>
      <c r="M53" s="68"/>
      <c r="N53" s="68"/>
      <c r="O53" s="68"/>
      <c r="P53" s="68"/>
    </row>
    <row r="54" spans="1:17" s="5" customFormat="1" ht="12.95" customHeight="1" x14ac:dyDescent="0.2">
      <c r="A54" s="65"/>
      <c r="B54" s="32" t="s">
        <v>17</v>
      </c>
      <c r="C54" s="25"/>
      <c r="D54" s="36"/>
      <c r="E54" s="25"/>
      <c r="F54" s="25"/>
      <c r="G54" s="25"/>
      <c r="H54" s="25"/>
      <c r="I54" s="25"/>
      <c r="J54" s="34"/>
      <c r="K54" s="65"/>
      <c r="L54" s="58"/>
      <c r="M54" s="56"/>
      <c r="N54" s="56"/>
      <c r="O54" s="56"/>
      <c r="P54" s="56"/>
    </row>
    <row r="55" spans="1:17" s="5" customFormat="1" ht="12.95" customHeight="1" x14ac:dyDescent="0.2">
      <c r="E55" s="5">
        <v>0</v>
      </c>
      <c r="F55" s="5">
        <v>0</v>
      </c>
      <c r="G55" s="5">
        <v>0</v>
      </c>
      <c r="H55" s="5">
        <v>0</v>
      </c>
      <c r="J55" s="5">
        <f>SUM(E55:H55)</f>
        <v>0</v>
      </c>
      <c r="L55" s="56"/>
      <c r="M55" s="56"/>
      <c r="N55" s="56"/>
      <c r="O55" s="56"/>
      <c r="P55" s="56"/>
    </row>
    <row r="56" spans="1:17" s="5" customFormat="1" ht="12.95" customHeight="1" x14ac:dyDescent="0.2">
      <c r="B56" s="25" t="s">
        <v>19</v>
      </c>
      <c r="C56" s="25"/>
      <c r="D56" s="36"/>
      <c r="E56" s="27">
        <f>SUM(E55:E55)</f>
        <v>0</v>
      </c>
      <c r="F56" s="27">
        <f>SUM(F55:F55)</f>
        <v>0</v>
      </c>
      <c r="G56" s="27">
        <f>SUM(G55:G55)</f>
        <v>0</v>
      </c>
      <c r="H56" s="27">
        <f>SUM(H55:H55)</f>
        <v>0</v>
      </c>
      <c r="I56" s="27"/>
      <c r="J56" s="27">
        <f>SUM(E56:H56)</f>
        <v>0</v>
      </c>
      <c r="L56" s="56"/>
      <c r="M56" s="56"/>
      <c r="N56" s="56"/>
      <c r="O56" s="56"/>
      <c r="P56" s="89"/>
      <c r="Q56" s="90"/>
    </row>
    <row r="57" spans="1:17" s="5" customFormat="1" ht="12.95" customHeight="1" x14ac:dyDescent="0.2">
      <c r="L57" s="56"/>
      <c r="M57" s="56"/>
      <c r="N57" s="56"/>
      <c r="O57" s="56"/>
      <c r="P57" s="89"/>
      <c r="Q57" s="90"/>
    </row>
    <row r="58" spans="1:17" s="5" customFormat="1" ht="12.95" customHeight="1" x14ac:dyDescent="0.2">
      <c r="B58" s="32" t="s">
        <v>49</v>
      </c>
      <c r="C58" s="25"/>
      <c r="D58" s="36"/>
      <c r="E58" s="25"/>
      <c r="F58" s="25"/>
      <c r="G58" s="25"/>
      <c r="H58" s="25"/>
      <c r="I58" s="25"/>
      <c r="J58" s="34"/>
      <c r="L58" s="56"/>
      <c r="M58" s="56"/>
      <c r="N58" s="56"/>
      <c r="O58" s="56"/>
      <c r="P58" s="75"/>
      <c r="Q58" s="90"/>
    </row>
    <row r="59" spans="1:17" s="5" customFormat="1" ht="12.95" customHeight="1" x14ac:dyDescent="0.2">
      <c r="B59" s="65" t="s">
        <v>60</v>
      </c>
      <c r="E59" s="5">
        <v>0</v>
      </c>
      <c r="F59" s="5">
        <v>16250</v>
      </c>
      <c r="G59" s="5">
        <v>0</v>
      </c>
      <c r="H59" s="5">
        <v>27100</v>
      </c>
      <c r="I59" s="5">
        <v>33600</v>
      </c>
      <c r="J59" s="28">
        <f>SUM(F59:I59)</f>
        <v>76950</v>
      </c>
      <c r="L59" s="68"/>
      <c r="M59" s="59"/>
      <c r="N59" s="59"/>
      <c r="O59" s="59"/>
      <c r="P59" s="76"/>
      <c r="Q59" s="90"/>
    </row>
    <row r="60" spans="1:17" s="5" customFormat="1" ht="12.95" customHeight="1" x14ac:dyDescent="0.2">
      <c r="B60" s="65" t="s">
        <v>61</v>
      </c>
      <c r="E60" s="5">
        <v>0</v>
      </c>
      <c r="F60" s="5">
        <v>0</v>
      </c>
      <c r="G60" s="5">
        <v>49200</v>
      </c>
      <c r="H60" s="5">
        <v>0</v>
      </c>
      <c r="I60" s="5">
        <v>73000</v>
      </c>
      <c r="J60" s="28">
        <f>SUM(E60:I60)</f>
        <v>122200</v>
      </c>
      <c r="L60" s="68"/>
      <c r="M60" s="59"/>
      <c r="N60" s="59"/>
      <c r="O60" s="59"/>
      <c r="P60" s="76"/>
      <c r="Q60" s="90"/>
    </row>
    <row r="61" spans="1:17" s="5" customFormat="1" ht="12.95" customHeight="1" x14ac:dyDescent="0.2">
      <c r="B61" s="65" t="s">
        <v>71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28">
        <f>SUM(E61:I61)</f>
        <v>0</v>
      </c>
      <c r="L61" s="59"/>
      <c r="M61" s="59"/>
      <c r="N61" s="59"/>
      <c r="O61" s="59"/>
      <c r="P61" s="76"/>
      <c r="Q61" s="90"/>
    </row>
    <row r="62" spans="1:17" s="5" customFormat="1" ht="12.95" customHeight="1" x14ac:dyDescent="0.2">
      <c r="B62" s="65" t="s">
        <v>50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28">
        <f>SUM(E62:I62)</f>
        <v>0</v>
      </c>
      <c r="L62" s="56"/>
      <c r="M62" s="56"/>
      <c r="N62" s="56"/>
      <c r="O62" s="56"/>
      <c r="P62" s="55"/>
      <c r="Q62" s="90"/>
    </row>
    <row r="63" spans="1:17" s="5" customFormat="1" ht="12.95" customHeight="1" x14ac:dyDescent="0.2">
      <c r="B63" s="65" t="s">
        <v>51</v>
      </c>
      <c r="F63" s="5">
        <v>15000</v>
      </c>
      <c r="I63" s="5">
        <v>15000</v>
      </c>
      <c r="J63" s="28">
        <f t="shared" ref="J63:J70" si="8">SUM(E63:I63)</f>
        <v>30000</v>
      </c>
      <c r="L63" s="56"/>
      <c r="M63" s="56"/>
      <c r="N63" s="56"/>
      <c r="O63" s="56"/>
      <c r="P63" s="55"/>
      <c r="Q63" s="90"/>
    </row>
    <row r="64" spans="1:17" s="5" customFormat="1" ht="12.95" customHeight="1" x14ac:dyDescent="0.2">
      <c r="B64" s="65" t="s">
        <v>52</v>
      </c>
      <c r="E64" s="5">
        <v>0</v>
      </c>
      <c r="J64" s="28">
        <f>SUM(E64:H64)</f>
        <v>0</v>
      </c>
      <c r="L64" s="56"/>
      <c r="M64" s="56"/>
      <c r="N64" s="56"/>
      <c r="O64" s="56"/>
      <c r="P64" s="55"/>
      <c r="Q64" s="90"/>
    </row>
    <row r="65" spans="2:17" s="5" customFormat="1" ht="12.95" customHeight="1" x14ac:dyDescent="0.2">
      <c r="B65" s="143" t="s">
        <v>53</v>
      </c>
      <c r="I65" s="5">
        <v>0</v>
      </c>
      <c r="J65" s="28">
        <f t="shared" si="8"/>
        <v>0</v>
      </c>
      <c r="L65" s="56"/>
      <c r="M65" s="56"/>
      <c r="N65" s="56"/>
      <c r="O65" s="56"/>
      <c r="P65" s="55"/>
      <c r="Q65" s="90"/>
    </row>
    <row r="66" spans="2:17" s="5" customFormat="1" ht="12.95" customHeight="1" x14ac:dyDescent="0.2">
      <c r="B66" s="143" t="s">
        <v>54</v>
      </c>
      <c r="I66" s="5">
        <v>0</v>
      </c>
      <c r="J66" s="28">
        <f t="shared" si="8"/>
        <v>0</v>
      </c>
      <c r="L66" s="56"/>
      <c r="M66" s="56"/>
      <c r="N66" s="56"/>
      <c r="O66" s="56"/>
      <c r="P66" s="55"/>
      <c r="Q66" s="90"/>
    </row>
    <row r="67" spans="2:17" s="5" customFormat="1" ht="12.95" customHeight="1" x14ac:dyDescent="0.2">
      <c r="B67" s="65" t="s">
        <v>65</v>
      </c>
      <c r="F67" s="5">
        <v>600</v>
      </c>
      <c r="G67" s="5">
        <v>0</v>
      </c>
      <c r="H67" s="5">
        <v>600</v>
      </c>
      <c r="I67" s="5">
        <v>0</v>
      </c>
      <c r="J67" s="28">
        <f>SUM(F67:I67)</f>
        <v>1200</v>
      </c>
      <c r="L67" s="56"/>
      <c r="M67" s="56"/>
      <c r="N67" s="56"/>
      <c r="O67" s="56"/>
      <c r="P67" s="55"/>
      <c r="Q67" s="90"/>
    </row>
    <row r="68" spans="2:17" s="5" customFormat="1" ht="12.95" customHeight="1" x14ac:dyDescent="0.2">
      <c r="B68" s="143" t="s">
        <v>62</v>
      </c>
      <c r="I68" s="5">
        <v>0</v>
      </c>
      <c r="J68" s="28">
        <f t="shared" si="8"/>
        <v>0</v>
      </c>
      <c r="L68" s="56"/>
      <c r="M68" s="56"/>
      <c r="N68" s="56"/>
      <c r="O68" s="56"/>
      <c r="P68" s="55"/>
      <c r="Q68" s="90"/>
    </row>
    <row r="69" spans="2:17" s="5" customFormat="1" ht="12.95" customHeight="1" x14ac:dyDescent="0.2">
      <c r="B69" s="143" t="s">
        <v>63</v>
      </c>
      <c r="I69" s="5">
        <v>0</v>
      </c>
      <c r="J69" s="28">
        <f t="shared" si="8"/>
        <v>0</v>
      </c>
      <c r="L69" s="56"/>
      <c r="M69" s="56"/>
      <c r="N69" s="56"/>
      <c r="O69" s="56"/>
      <c r="P69" s="55"/>
      <c r="Q69" s="90"/>
    </row>
    <row r="70" spans="2:17" s="5" customFormat="1" ht="12.95" customHeight="1" x14ac:dyDescent="0.2">
      <c r="B70" s="143" t="s">
        <v>64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28">
        <f t="shared" si="8"/>
        <v>0</v>
      </c>
      <c r="L70" s="56"/>
      <c r="M70" s="56"/>
      <c r="N70" s="58"/>
      <c r="O70" s="56"/>
      <c r="P70" s="77"/>
      <c r="Q70" s="90"/>
    </row>
    <row r="71" spans="2:17" s="5" customFormat="1" ht="12.95" customHeight="1" x14ac:dyDescent="0.2">
      <c r="B71" s="32" t="s">
        <v>57</v>
      </c>
      <c r="C71" s="25"/>
      <c r="D71" s="36"/>
      <c r="E71" s="32">
        <f>SUM(E59:E70)</f>
        <v>0</v>
      </c>
      <c r="F71" s="32">
        <f>SUM(F59:F70)</f>
        <v>31850</v>
      </c>
      <c r="G71" s="32">
        <f>SUM(G59:G70)</f>
        <v>49200</v>
      </c>
      <c r="H71" s="32">
        <f>SUM(H59:H70)</f>
        <v>27700</v>
      </c>
      <c r="I71" s="32">
        <f>SUM(I59:I70)</f>
        <v>121600</v>
      </c>
      <c r="J71" s="139">
        <f>SUM(E71:I71)</f>
        <v>230350</v>
      </c>
      <c r="L71" s="56"/>
      <c r="M71" s="56"/>
      <c r="N71" s="58"/>
      <c r="O71" s="56"/>
      <c r="P71" s="77"/>
      <c r="Q71" s="90"/>
    </row>
    <row r="72" spans="2:17" s="5" customFormat="1" ht="12.95" customHeight="1" x14ac:dyDescent="0.2">
      <c r="L72" s="56"/>
      <c r="M72" s="58"/>
      <c r="N72" s="58"/>
      <c r="O72" s="56"/>
      <c r="P72" s="77"/>
      <c r="Q72" s="90"/>
    </row>
    <row r="73" spans="2:17" s="5" customFormat="1" ht="12.95" customHeight="1" x14ac:dyDescent="0.2">
      <c r="B73" s="7" t="s">
        <v>58</v>
      </c>
      <c r="C73" s="40"/>
      <c r="D73" s="40"/>
      <c r="E73" s="8"/>
      <c r="F73" s="8"/>
      <c r="G73" s="8"/>
      <c r="H73" s="8"/>
      <c r="I73" s="8"/>
      <c r="J73" s="8"/>
      <c r="L73" s="56"/>
      <c r="M73" s="59"/>
      <c r="N73" s="58"/>
      <c r="O73" s="56"/>
      <c r="P73" s="77"/>
      <c r="Q73" s="90"/>
    </row>
    <row r="74" spans="2:17" s="5" customFormat="1" ht="12.95" customHeight="1" x14ac:dyDescent="0.25">
      <c r="B74" s="41" t="s">
        <v>72</v>
      </c>
      <c r="C74" s="41"/>
      <c r="D74" s="41"/>
      <c r="E74" s="9">
        <v>31855</v>
      </c>
      <c r="F74" s="9">
        <v>0</v>
      </c>
      <c r="G74" s="9">
        <v>0</v>
      </c>
      <c r="H74" s="9">
        <v>0</v>
      </c>
      <c r="I74" s="9">
        <v>0</v>
      </c>
      <c r="J74" s="23">
        <f>SUM(E74:I74)</f>
        <v>31855</v>
      </c>
      <c r="L74" s="56"/>
      <c r="M74" s="59"/>
      <c r="N74" s="85"/>
      <c r="O74" s="56"/>
      <c r="P74" s="77"/>
      <c r="Q74" s="90"/>
    </row>
    <row r="75" spans="2:17" s="5" customFormat="1" ht="12.95" customHeight="1" x14ac:dyDescent="0.2">
      <c r="B75" s="41"/>
      <c r="C75" s="41"/>
      <c r="D75" s="41"/>
      <c r="E75" s="9">
        <v>0</v>
      </c>
      <c r="F75" s="9">
        <v>0</v>
      </c>
      <c r="G75" s="9">
        <v>0</v>
      </c>
      <c r="H75" s="9">
        <v>0</v>
      </c>
      <c r="I75" s="9"/>
      <c r="J75" s="23">
        <f>SUM(E75:H75)</f>
        <v>0</v>
      </c>
      <c r="L75" s="56"/>
      <c r="M75" s="59"/>
      <c r="N75" s="58"/>
      <c r="O75" s="56"/>
      <c r="P75" s="77"/>
      <c r="Q75" s="90"/>
    </row>
    <row r="76" spans="2:17" s="5" customFormat="1" ht="12.95" customHeight="1" x14ac:dyDescent="0.2">
      <c r="B76" s="41"/>
      <c r="C76" s="41"/>
      <c r="D76" s="41"/>
      <c r="E76" s="9">
        <v>0</v>
      </c>
      <c r="F76" s="9">
        <v>0</v>
      </c>
      <c r="G76" s="9">
        <v>0</v>
      </c>
      <c r="H76" s="9">
        <v>0</v>
      </c>
      <c r="I76" s="9"/>
      <c r="J76" s="23">
        <f>SUM(E76:H76)</f>
        <v>0</v>
      </c>
      <c r="L76" s="56"/>
      <c r="M76" s="58"/>
      <c r="N76" s="56"/>
      <c r="O76" s="56"/>
      <c r="P76" s="55"/>
      <c r="Q76" s="90"/>
    </row>
    <row r="77" spans="2:17" s="5" customFormat="1" ht="12.95" customHeight="1" x14ac:dyDescent="0.25">
      <c r="B77" s="41"/>
      <c r="C77" s="41"/>
      <c r="D77" s="41"/>
      <c r="E77" s="9">
        <v>0</v>
      </c>
      <c r="F77" s="9">
        <v>0</v>
      </c>
      <c r="G77" s="9">
        <v>0</v>
      </c>
      <c r="H77" s="9">
        <v>0</v>
      </c>
      <c r="I77" s="9"/>
      <c r="J77" s="23">
        <f>SUM(E77:H77)</f>
        <v>0</v>
      </c>
      <c r="L77" s="56"/>
      <c r="M77" s="59"/>
      <c r="N77" s="86"/>
      <c r="O77" s="56"/>
      <c r="P77" s="55"/>
      <c r="Q77" s="90"/>
    </row>
    <row r="78" spans="2:17" s="5" customFormat="1" ht="12.95" customHeight="1" x14ac:dyDescent="0.2">
      <c r="B78" s="32" t="s">
        <v>20</v>
      </c>
      <c r="C78" s="32"/>
      <c r="D78" s="122"/>
      <c r="E78" s="70">
        <f>SUM(E74:E77)</f>
        <v>31855</v>
      </c>
      <c r="F78" s="70">
        <f t="shared" ref="F78:J78" si="9">SUM(F74:F77)</f>
        <v>0</v>
      </c>
      <c r="G78" s="70">
        <f t="shared" si="9"/>
        <v>0</v>
      </c>
      <c r="H78" s="70">
        <f t="shared" si="9"/>
        <v>0</v>
      </c>
      <c r="I78" s="70"/>
      <c r="J78" s="70">
        <f t="shared" si="9"/>
        <v>31855</v>
      </c>
      <c r="L78" s="56"/>
      <c r="M78" s="59"/>
      <c r="N78" s="56"/>
      <c r="O78" s="56"/>
      <c r="P78" s="55"/>
      <c r="Q78" s="90"/>
    </row>
    <row r="79" spans="2:17" s="5" customFormat="1" ht="12.95" customHeight="1" x14ac:dyDescent="0.2">
      <c r="B79" s="2"/>
      <c r="C79" s="2"/>
      <c r="D79" s="37"/>
      <c r="E79" s="23"/>
      <c r="F79" s="23"/>
      <c r="G79" s="23"/>
      <c r="H79" s="23"/>
      <c r="I79" s="23"/>
      <c r="J79" s="23"/>
      <c r="L79" s="56"/>
      <c r="M79" s="58"/>
      <c r="N79" s="56"/>
      <c r="O79" s="56"/>
      <c r="P79" s="55"/>
      <c r="Q79" s="90"/>
    </row>
    <row r="80" spans="2:17" s="5" customFormat="1" ht="12.95" customHeight="1" x14ac:dyDescent="0.25">
      <c r="B80" s="32" t="s">
        <v>9</v>
      </c>
      <c r="C80" s="43"/>
      <c r="D80" s="43"/>
      <c r="E80" s="69">
        <f>SUM(E49+E56+E71+E78)</f>
        <v>81687.771999999997</v>
      </c>
      <c r="F80" s="69">
        <f>SUM(F49+F56+F71+F78)</f>
        <v>56236.855159999999</v>
      </c>
      <c r="G80" s="69">
        <f>SUM(G49+G56+G71+G78)</f>
        <v>78198.7608148</v>
      </c>
      <c r="H80" s="69">
        <f>SUM(H49+H56+H71+H78)</f>
        <v>53329.023639243998</v>
      </c>
      <c r="I80" s="69">
        <f>SUM(I49+I56+I71+I78)</f>
        <v>153878.19434842133</v>
      </c>
      <c r="J80" s="70">
        <f>SUM(E80:I80)</f>
        <v>423330.60596246528</v>
      </c>
      <c r="L80" s="56"/>
      <c r="M80" s="59"/>
      <c r="N80" s="87"/>
      <c r="O80" s="56"/>
      <c r="P80" s="55"/>
      <c r="Q80" s="90"/>
    </row>
    <row r="81" spans="2:17" s="5" customFormat="1" ht="12.95" customHeight="1" thickBot="1" x14ac:dyDescent="0.25">
      <c r="B81" s="38"/>
      <c r="C81" s="67"/>
      <c r="D81" s="79"/>
      <c r="E81" s="71"/>
      <c r="F81" s="71"/>
      <c r="G81" s="71"/>
      <c r="H81" s="71"/>
      <c r="I81" s="71"/>
      <c r="J81" s="72"/>
      <c r="L81" s="56"/>
      <c r="M81" s="59"/>
      <c r="N81" s="56"/>
      <c r="O81" s="56"/>
      <c r="P81" s="55"/>
      <c r="Q81" s="90"/>
    </row>
    <row r="82" spans="2:17" s="65" customFormat="1" ht="12.95" customHeight="1" thickBot="1" x14ac:dyDescent="0.25">
      <c r="B82" s="32" t="s">
        <v>8</v>
      </c>
      <c r="C82" s="39" t="s">
        <v>10</v>
      </c>
      <c r="D82" s="80">
        <v>0.47499999999999998</v>
      </c>
      <c r="E82" s="73">
        <f>SUM(D82*E49)</f>
        <v>23670.566699999996</v>
      </c>
      <c r="F82" s="73">
        <f>SUM(D82*F49)</f>
        <v>11583.756200999998</v>
      </c>
      <c r="G82" s="73">
        <f>SUM(D82*G49)</f>
        <v>13774.411387029999</v>
      </c>
      <c r="H82" s="73">
        <f>SUM(D82*H49)</f>
        <v>12173.786228640898</v>
      </c>
      <c r="I82" s="73">
        <f>SUM(I49*D82)</f>
        <v>15332.142315500127</v>
      </c>
      <c r="J82" s="73">
        <f>SUM(E82:I82)</f>
        <v>76534.662832171016</v>
      </c>
      <c r="L82" s="56"/>
      <c r="M82" s="59"/>
      <c r="N82" s="56"/>
      <c r="O82" s="56"/>
      <c r="P82" s="55"/>
      <c r="Q82" s="66"/>
    </row>
    <row r="83" spans="2:17" s="5" customFormat="1" ht="12.95" customHeight="1" x14ac:dyDescent="0.2">
      <c r="B83" s="41"/>
      <c r="C83" s="41"/>
      <c r="D83" s="41"/>
      <c r="E83" s="9"/>
      <c r="F83" s="9"/>
      <c r="G83" s="9"/>
      <c r="H83" s="9"/>
      <c r="I83" s="9"/>
      <c r="J83" s="23"/>
      <c r="L83" s="56"/>
      <c r="M83" s="58"/>
      <c r="N83" s="56"/>
      <c r="O83" s="56"/>
      <c r="P83" s="55"/>
      <c r="Q83" s="90"/>
    </row>
    <row r="84" spans="2:17" s="5" customFormat="1" ht="12.95" customHeight="1" thickBot="1" x14ac:dyDescent="0.3">
      <c r="B84" s="42" t="s">
        <v>29</v>
      </c>
      <c r="C84" s="43"/>
      <c r="D84" s="43"/>
      <c r="E84" s="44">
        <f>SUM(E80+E82)</f>
        <v>105358.33869999999</v>
      </c>
      <c r="F84" s="44">
        <f>SUM(F80+F82)</f>
        <v>67820.611361000003</v>
      </c>
      <c r="G84" s="44">
        <f t="shared" ref="G84" si="10">SUM(G80+G82)</f>
        <v>91973.172201829992</v>
      </c>
      <c r="H84" s="44">
        <f>SUM(H80+H82)</f>
        <v>65502.809867884898</v>
      </c>
      <c r="I84" s="44">
        <f>SUM(I80+I82)</f>
        <v>169210.33666392145</v>
      </c>
      <c r="J84" s="44">
        <f>SUM(E84:I84)</f>
        <v>499865.26879463636</v>
      </c>
      <c r="L84" s="56"/>
      <c r="M84" s="59"/>
      <c r="N84" s="88"/>
      <c r="O84" s="56"/>
      <c r="P84" s="55"/>
      <c r="Q84" s="90"/>
    </row>
    <row r="85" spans="2:17" s="5" customFormat="1" ht="12.95" customHeight="1" thickTop="1" x14ac:dyDescent="0.2">
      <c r="B85" s="11"/>
      <c r="C85" s="11"/>
      <c r="D85" s="11"/>
      <c r="E85" s="10"/>
      <c r="F85" s="10"/>
      <c r="G85" s="10"/>
      <c r="H85" s="10"/>
      <c r="I85" s="10"/>
      <c r="J85" s="4"/>
      <c r="L85" s="56"/>
      <c r="M85" s="59"/>
      <c r="N85" s="56"/>
      <c r="O85" s="56"/>
      <c r="P85" s="55"/>
      <c r="Q85" s="90"/>
    </row>
    <row r="86" spans="2:17" s="5" customFormat="1" ht="12.95" customHeight="1" x14ac:dyDescent="0.2">
      <c r="B86" s="74"/>
      <c r="C86" s="82"/>
      <c r="D86" s="82"/>
      <c r="E86" s="83"/>
      <c r="F86" s="83"/>
      <c r="G86" s="83"/>
      <c r="H86" s="84"/>
      <c r="I86" s="84"/>
      <c r="J86" s="84"/>
      <c r="L86" s="56"/>
      <c r="M86" s="59"/>
      <c r="N86" s="56"/>
      <c r="O86" s="56"/>
      <c r="P86" s="55"/>
      <c r="Q86" s="90"/>
    </row>
    <row r="87" spans="2:17" s="5" customFormat="1" ht="12.95" customHeight="1" x14ac:dyDescent="0.2">
      <c r="B87" s="66"/>
      <c r="C87" s="82"/>
      <c r="D87" s="82"/>
      <c r="E87" s="83"/>
      <c r="F87" s="83"/>
      <c r="G87" s="83"/>
      <c r="H87" s="83"/>
      <c r="I87" s="83"/>
      <c r="J87" s="83"/>
      <c r="L87" s="56"/>
      <c r="M87" s="58"/>
      <c r="N87" s="56"/>
      <c r="O87" s="56"/>
      <c r="P87" s="55"/>
      <c r="Q87" s="90"/>
    </row>
    <row r="88" spans="2:17" ht="15" customHeight="1" x14ac:dyDescent="0.25">
      <c r="B88" s="74"/>
      <c r="C88" s="74"/>
      <c r="D88" s="74"/>
      <c r="E88" s="84"/>
      <c r="F88" s="84"/>
      <c r="G88" s="84"/>
      <c r="H88" s="84"/>
      <c r="I88" s="84"/>
      <c r="J88" s="84"/>
      <c r="L88" s="56"/>
      <c r="M88" s="57"/>
      <c r="N88" s="58"/>
      <c r="O88" s="56"/>
      <c r="P88" s="56"/>
      <c r="Q88" s="78"/>
    </row>
    <row r="89" spans="2:17" ht="15" customHeight="1" x14ac:dyDescent="0.2">
      <c r="L89" s="56"/>
      <c r="M89" s="58"/>
      <c r="N89" s="56"/>
      <c r="O89" s="56"/>
      <c r="P89" s="56"/>
      <c r="Q89" s="78"/>
    </row>
    <row r="90" spans="2:17" ht="15" x14ac:dyDescent="0.25">
      <c r="B90" s="5"/>
      <c r="L90" s="56"/>
      <c r="M90" s="59"/>
      <c r="N90" s="60"/>
      <c r="O90" s="56"/>
      <c r="P90" s="56"/>
    </row>
    <row r="91" spans="2:17" ht="15" x14ac:dyDescent="0.2">
      <c r="L91" s="56"/>
      <c r="M91" s="58"/>
      <c r="N91" s="58"/>
      <c r="O91" s="56"/>
      <c r="P91" s="56"/>
    </row>
    <row r="92" spans="2:17" ht="15" x14ac:dyDescent="0.2">
      <c r="L92" s="56"/>
      <c r="M92" s="58"/>
      <c r="N92" s="58"/>
      <c r="O92" s="56"/>
      <c r="P92" s="56"/>
    </row>
    <row r="93" spans="2:17" ht="13.5" hidden="1" customHeight="1" x14ac:dyDescent="0.2">
      <c r="L93" s="56"/>
      <c r="M93" s="59"/>
      <c r="N93" s="56"/>
      <c r="O93" s="56"/>
      <c r="P93" s="56"/>
    </row>
    <row r="94" spans="2:17" ht="15" hidden="1" x14ac:dyDescent="0.25">
      <c r="L94" s="56"/>
      <c r="M94" s="59"/>
      <c r="N94" s="61"/>
      <c r="O94" s="56"/>
      <c r="P94" s="56"/>
    </row>
    <row r="95" spans="2:17" ht="14.25" hidden="1" customHeight="1" x14ac:dyDescent="0.2">
      <c r="L95" s="56"/>
      <c r="M95" s="58"/>
      <c r="N95" s="56"/>
      <c r="O95" s="56"/>
      <c r="P95" s="56"/>
    </row>
    <row r="96" spans="2:17" ht="13.5" hidden="1" customHeight="1" x14ac:dyDescent="0.25">
      <c r="L96" s="56"/>
      <c r="M96" s="59"/>
      <c r="N96" s="61"/>
      <c r="O96" s="56"/>
      <c r="P96" s="56"/>
    </row>
    <row r="97" spans="12:16" hidden="1" x14ac:dyDescent="0.2">
      <c r="L97" s="56"/>
      <c r="M97" s="62" t="e">
        <f>AVERAGE(0.46*N77+0.475*N80)/SUM(N77+N80)</f>
        <v>#DIV/0!</v>
      </c>
      <c r="N97" s="56"/>
      <c r="O97" s="56"/>
      <c r="P97" s="56"/>
    </row>
    <row r="98" spans="12:16" ht="13.5" hidden="1" customHeight="1" x14ac:dyDescent="0.2"/>
    <row r="99" spans="12:16" ht="13.5" customHeight="1" x14ac:dyDescent="0.2"/>
    <row r="100" spans="12:16" ht="13.5" customHeight="1" x14ac:dyDescent="0.2">
      <c r="L100" s="56"/>
      <c r="M100" s="56"/>
      <c r="N100" s="56"/>
      <c r="O100" s="56"/>
      <c r="P100" s="56"/>
    </row>
    <row r="102" spans="12:16" ht="13.5" customHeight="1" x14ac:dyDescent="0.2"/>
    <row r="103" spans="12:16" ht="13.5" customHeight="1" x14ac:dyDescent="0.2"/>
    <row r="116" spans="12:16" x14ac:dyDescent="0.2">
      <c r="L116" s="63"/>
      <c r="M116" s="64"/>
      <c r="N116" s="64"/>
      <c r="O116" s="64"/>
      <c r="P116" s="63"/>
    </row>
  </sheetData>
  <mergeCells count="6">
    <mergeCell ref="B51:J52"/>
    <mergeCell ref="L3:Q3"/>
    <mergeCell ref="L4:N4"/>
    <mergeCell ref="P4:Q4"/>
    <mergeCell ref="L6:R6"/>
    <mergeCell ref="L5:R5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2020-12-17T23:06:02Z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