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codeName="ThisWorkbook"/>
  <xr:revisionPtr revIDLastSave="0" documentId="13_ncr:1_{4530E8CD-FA1C-46F9-BCDA-DF08EDF96F79}" xr6:coauthVersionLast="45" xr6:coauthVersionMax="46" xr10:uidLastSave="{00000000-0000-0000-0000-000000000000}"/>
  <bookViews>
    <workbookView xWindow="-3225" yWindow="8902" windowWidth="20715" windowHeight="13276" xr2:uid="{00000000-000D-0000-FFFF-FFFF00000000}"/>
  </bookViews>
  <sheets>
    <sheet name="UIMTDC" sheetId="1" r:id="rId1"/>
    <sheet name="Sheet1" sheetId="2" r:id="rId2"/>
  </sheets>
  <definedNames>
    <definedName name="__IntlFixup" hidden="1">TRUE</definedName>
    <definedName name="__IntlFixupTable" hidden="1">#REF!</definedName>
    <definedName name="_Order1" hidden="1">0</definedName>
    <definedName name="AA.Report.Files" hidden="1">#REF!</definedName>
    <definedName name="AA.Reports.Available" hidden="1">#REF!</definedName>
    <definedName name="Database.File" hidden="1">#REF!</definedName>
    <definedName name="File.Type" hidden="1">#REF!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_xlnm.Print_Area" localSheetId="0">UIMTDC!$B$3:$H$80</definedName>
    <definedName name="Show.Acct.Update.Warning" hidden="1">#REF!</definedName>
    <definedName name="Show.MDB.Update.Warning" hidden="1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0" i="1" l="1"/>
  <c r="G80" i="1"/>
  <c r="F80" i="1"/>
  <c r="E80" i="1"/>
  <c r="H78" i="1"/>
  <c r="G78" i="1"/>
  <c r="F78" i="1"/>
  <c r="E78" i="1"/>
  <c r="H76" i="1"/>
  <c r="G76" i="1"/>
  <c r="F76" i="1"/>
  <c r="E76" i="1"/>
  <c r="G67" i="1"/>
  <c r="F67" i="1"/>
  <c r="E67" i="1"/>
  <c r="H21" i="1"/>
  <c r="H20" i="1"/>
  <c r="G30" i="1"/>
  <c r="F30" i="1"/>
  <c r="E30" i="1"/>
  <c r="G29" i="1"/>
  <c r="F29" i="1"/>
  <c r="E29" i="1"/>
  <c r="H63" i="1" l="1"/>
  <c r="E9" i="1"/>
  <c r="F9" i="1" s="1"/>
  <c r="G9" i="1" s="1"/>
  <c r="E10" i="1"/>
  <c r="F10" i="1" s="1"/>
  <c r="G10" i="1" s="1"/>
  <c r="E11" i="1"/>
  <c r="F11" i="1" s="1"/>
  <c r="G11" i="1" s="1"/>
  <c r="E12" i="1"/>
  <c r="F12" i="1" s="1"/>
  <c r="G12" i="1" s="1"/>
  <c r="E8" i="1"/>
  <c r="E26" i="1" s="1"/>
  <c r="H12" i="1" l="1"/>
  <c r="H9" i="1"/>
  <c r="H11" i="1"/>
  <c r="H10" i="1"/>
  <c r="E41" i="1"/>
  <c r="E13" i="1" l="1"/>
  <c r="F13" i="1" s="1"/>
  <c r="H48" i="1"/>
  <c r="G13" i="1" l="1"/>
  <c r="G50" i="1"/>
  <c r="H46" i="1" l="1"/>
  <c r="H47" i="1"/>
  <c r="E14" i="1"/>
  <c r="F14" i="1" s="1"/>
  <c r="F8" i="1"/>
  <c r="E31" i="1"/>
  <c r="E18" i="1"/>
  <c r="E28" i="1"/>
  <c r="E50" i="1"/>
  <c r="E60" i="1"/>
  <c r="E70" i="1"/>
  <c r="E74" i="1" s="1"/>
  <c r="F19" i="1"/>
  <c r="O47" i="1"/>
  <c r="O46" i="1"/>
  <c r="O45" i="1"/>
  <c r="O49" i="1"/>
  <c r="N48" i="1"/>
  <c r="N47" i="1"/>
  <c r="N46" i="1"/>
  <c r="N45" i="1"/>
  <c r="K107" i="1"/>
  <c r="F60" i="1"/>
  <c r="H73" i="1"/>
  <c r="H72" i="1"/>
  <c r="H71" i="1"/>
  <c r="H66" i="1"/>
  <c r="G60" i="1"/>
  <c r="H59" i="1"/>
  <c r="F50" i="1"/>
  <c r="H45" i="1"/>
  <c r="H44" i="1"/>
  <c r="G41" i="1"/>
  <c r="F41" i="1"/>
  <c r="H40" i="1"/>
  <c r="H39" i="1"/>
  <c r="H38" i="1"/>
  <c r="H37" i="1"/>
  <c r="H36" i="1"/>
  <c r="E23" i="1" l="1"/>
  <c r="E27" i="1"/>
  <c r="G19" i="1"/>
  <c r="G23" i="1" s="1"/>
  <c r="F18" i="1"/>
  <c r="H13" i="1"/>
  <c r="H49" i="1"/>
  <c r="H50" i="1"/>
  <c r="F28" i="1"/>
  <c r="H60" i="1"/>
  <c r="N49" i="1"/>
  <c r="H41" i="1"/>
  <c r="G8" i="1"/>
  <c r="H8" i="1" s="1"/>
  <c r="F26" i="1"/>
  <c r="G27" i="1"/>
  <c r="G14" i="1"/>
  <c r="E15" i="1"/>
  <c r="F70" i="1"/>
  <c r="H28" i="1" l="1"/>
  <c r="G28" i="1"/>
  <c r="H18" i="1"/>
  <c r="F23" i="1"/>
  <c r="H23" i="1" s="1"/>
  <c r="F27" i="1"/>
  <c r="H27" i="1" s="1"/>
  <c r="H26" i="1"/>
  <c r="H19" i="1"/>
  <c r="F15" i="1"/>
  <c r="H15" i="1" s="1"/>
  <c r="H29" i="1"/>
  <c r="E32" i="1"/>
  <c r="F31" i="1"/>
  <c r="F74" i="1"/>
  <c r="G70" i="1"/>
  <c r="G26" i="1"/>
  <c r="G15" i="1"/>
  <c r="E33" i="1" l="1"/>
  <c r="E53" i="1" s="1"/>
  <c r="F32" i="1"/>
  <c r="H30" i="1"/>
  <c r="G31" i="1"/>
  <c r="G32" i="1" s="1"/>
  <c r="H14" i="1"/>
  <c r="G74" i="1"/>
  <c r="H32" i="1" l="1"/>
  <c r="G33" i="1"/>
  <c r="G53" i="1" s="1"/>
  <c r="F33" i="1"/>
  <c r="F53" i="1" s="1"/>
  <c r="H31" i="1"/>
  <c r="H33" i="1"/>
  <c r="H70" i="1"/>
  <c r="H74" i="1" s="1"/>
  <c r="H53" i="1" l="1"/>
  <c r="H67" i="1" l="1"/>
</calcChain>
</file>

<file path=xl/sharedStrings.xml><?xml version="1.0" encoding="utf-8"?>
<sst xmlns="http://schemas.openxmlformats.org/spreadsheetml/2006/main" count="67" uniqueCount="63">
  <si>
    <t>Fringe</t>
  </si>
  <si>
    <t>Year 1</t>
  </si>
  <si>
    <t>Year 2</t>
  </si>
  <si>
    <t>Total</t>
  </si>
  <si>
    <t>Rate</t>
  </si>
  <si>
    <t>Total Salaries and Fringe</t>
  </si>
  <si>
    <t>Total Salaries</t>
  </si>
  <si>
    <t>Total  Fringe</t>
  </si>
  <si>
    <t>Indirect Costs</t>
  </si>
  <si>
    <t>Total Direct Costs</t>
  </si>
  <si>
    <t xml:space="preserve">Rate </t>
  </si>
  <si>
    <t>Travel</t>
  </si>
  <si>
    <t>Budget</t>
  </si>
  <si>
    <t>Year 3</t>
  </si>
  <si>
    <t>Senior Salaries</t>
  </si>
  <si>
    <t>Total Student/IH Salaries</t>
  </si>
  <si>
    <t>Tuition</t>
  </si>
  <si>
    <t>Total Travel</t>
  </si>
  <si>
    <t>Equipment &gt;$5,000</t>
  </si>
  <si>
    <t>Other Direct Costs (include 1st $25,000 of Subawards here)</t>
  </si>
  <si>
    <t>Total Equipment &gt;$5,000</t>
  </si>
  <si>
    <t>Total Tuition</t>
  </si>
  <si>
    <t>Faculty</t>
  </si>
  <si>
    <t>Staff</t>
  </si>
  <si>
    <t>Students</t>
  </si>
  <si>
    <t>(Excludes non-PERSI Eligible IH)</t>
  </si>
  <si>
    <t>Total Other Direct Costs</t>
  </si>
  <si>
    <t>Total Budget (Direct + Indirect Costs)</t>
  </si>
  <si>
    <t>Enter Only Costs Excluded From F&amp;A Below This Point</t>
  </si>
  <si>
    <t>Modified Total Direct Costs</t>
  </si>
  <si>
    <t>Grad student tuition &amp; insurance</t>
  </si>
  <si>
    <t>#</t>
  </si>
  <si>
    <t>per Year</t>
  </si>
  <si>
    <t>Tuition per semester</t>
  </si>
  <si>
    <t>Insurance per sem.</t>
  </si>
  <si>
    <t>Summer credit hour</t>
  </si>
  <si>
    <t>New student insurance</t>
  </si>
  <si>
    <t>Staff/Student/IH Salaries</t>
  </si>
  <si>
    <t>Dr. Xiaogang Ma</t>
  </si>
  <si>
    <t>RII Track-2 FEC: Leveraging Big Data to Improve Prediction of Tick-Borne Disease Patterns and Dynamics</t>
  </si>
  <si>
    <t>Xiaogang Ma, PI</t>
  </si>
  <si>
    <t>Post Doctoral Scholar</t>
  </si>
  <si>
    <t>Graduate Student 1</t>
  </si>
  <si>
    <t>Grad Student 1</t>
  </si>
  <si>
    <t>Undergraduate Student 1</t>
  </si>
  <si>
    <t>Undergraduate Student 2</t>
  </si>
  <si>
    <t>Participant Support</t>
  </si>
  <si>
    <t>Publications</t>
  </si>
  <si>
    <t>Salary Hourly Base</t>
  </si>
  <si>
    <t xml:space="preserve"> </t>
  </si>
  <si>
    <t>Assuming a 3% escalation per year</t>
  </si>
  <si>
    <t>Assuming a 6% escalation per year.</t>
  </si>
  <si>
    <t>0.5 SUMR</t>
  </si>
  <si>
    <t>Conference Travel (include EarthCube annual meeting)</t>
  </si>
  <si>
    <t>HIM service contract</t>
  </si>
  <si>
    <t>Tuition/fees (1 GRA)</t>
  </si>
  <si>
    <t>FY 21</t>
  </si>
  <si>
    <t xml:space="preserve">  Fringe Rates </t>
  </si>
  <si>
    <t>10/01/2021 to 09/30/2024</t>
  </si>
  <si>
    <t>EarthCube Capabilities: OpenMindat - Open Access and Interoper-able Mineralogy Data</t>
  </si>
  <si>
    <t>Workshop participant travel support</t>
  </si>
  <si>
    <t>Total T&amp;F for 1 GS per year @ AY 20-21 rates</t>
  </si>
  <si>
    <t>Total Participant Support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</si>
</sst>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mmmm\ d\,\ yyyy"/>
    <numFmt numFmtId="171" formatCode="mm/dd/yy"/>
    <numFmt numFmtId="172" formatCode="&quot;$&quot;#,##0"/>
    <numFmt numFmtId="173" formatCode="0.0%"/>
    <numFmt numFmtId="174" formatCode="#,##0;[Red]#,##0"/>
    <numFmt numFmtId="175" formatCode="&quot;$&quot;#,##0;[Red]&quot;$&quot;#,##0"/>
    <numFmt numFmtId="176" formatCode="_(* #,##0_);_(* \(#,##0\);_(* &quot;-&quot;??_);_(@_)"/>
  </numFmts>
  <fonts count="5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name val="Tahoma"/>
      <family val="2"/>
    </font>
    <font>
      <sz val="8"/>
      <name val="Times New Roman"/>
      <family val="1"/>
    </font>
    <font>
      <sz val="8"/>
      <name val="Verdana"/>
      <family val="2"/>
    </font>
    <font>
      <sz val="10"/>
      <name val="Helv"/>
    </font>
    <font>
      <b/>
      <sz val="9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1"/>
      <name val="Calibri"/>
      <family val="2"/>
    </font>
    <font>
      <b/>
      <sz val="11"/>
      <color indexed="46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46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sz val="11"/>
      <color indexed="8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color indexed="12"/>
      <name val="Arial"/>
      <family val="2"/>
    </font>
    <font>
      <b/>
      <sz val="10"/>
      <color indexed="8"/>
      <name val="Arial"/>
      <family val="2"/>
    </font>
    <font>
      <b/>
      <u/>
      <sz val="10"/>
      <color indexed="8"/>
      <name val="Arial"/>
      <family val="2"/>
    </font>
    <font>
      <sz val="10"/>
      <color indexed="12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0"/>
      </patternFill>
    </fill>
    <fill>
      <patternFill patternType="solid">
        <fgColor indexed="29"/>
      </patternFill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  <fill>
      <patternFill patternType="solid">
        <fgColor indexed="14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6337778862885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indexed="4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double">
        <color indexed="0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8">
    <xf numFmtId="0" fontId="0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2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3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2" fillId="6" borderId="0" applyNumberFormat="0" applyBorder="0" applyAlignment="0" applyProtection="0"/>
    <xf numFmtId="0" fontId="22" fillId="3" borderId="0" applyNumberFormat="0" applyBorder="0" applyAlignment="0" applyProtection="0"/>
    <xf numFmtId="0" fontId="22" fillId="9" borderId="0" applyNumberFormat="0" applyBorder="0" applyAlignment="0" applyProtection="0"/>
    <xf numFmtId="0" fontId="22" fillId="8" borderId="0" applyNumberFormat="0" applyBorder="0" applyAlignment="0" applyProtection="0"/>
    <xf numFmtId="0" fontId="22" fillId="6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37" fontId="6" fillId="16" borderId="1" applyBorder="0" applyProtection="0">
      <alignment vertical="center"/>
    </xf>
    <xf numFmtId="0" fontId="23" fillId="17" borderId="0" applyNumberFormat="0" applyBorder="0" applyAlignment="0" applyProtection="0"/>
    <xf numFmtId="5" fontId="7" fillId="0" borderId="2">
      <protection locked="0"/>
    </xf>
    <xf numFmtId="0" fontId="8" fillId="18" borderId="0" applyBorder="0">
      <alignment horizontal="left" vertical="center" indent="1"/>
    </xf>
    <xf numFmtId="0" fontId="24" fillId="4" borderId="3" applyNumberFormat="0" applyAlignment="0" applyProtection="0"/>
    <xf numFmtId="0" fontId="25" fillId="19" borderId="4" applyNumberFormat="0" applyAlignment="0" applyProtection="0"/>
    <xf numFmtId="3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0" fontId="9" fillId="0" borderId="5"/>
    <xf numFmtId="4" fontId="7" fillId="20" borderId="5">
      <protection locked="0"/>
    </xf>
    <xf numFmtId="0" fontId="1" fillId="0" borderId="0" applyFont="0" applyFill="0" applyBorder="0" applyAlignment="0" applyProtection="0"/>
    <xf numFmtId="171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2" fontId="1" fillId="0" borderId="0" applyFont="0" applyFill="0" applyBorder="0" applyAlignment="0" applyProtection="0"/>
    <xf numFmtId="0" fontId="27" fillId="6" borderId="0" applyNumberFormat="0" applyBorder="0" applyAlignment="0" applyProtection="0"/>
    <xf numFmtId="4" fontId="7" fillId="21" borderId="5"/>
    <xf numFmtId="43" fontId="10" fillId="0" borderId="6"/>
    <xf numFmtId="37" fontId="11" fillId="22" borderId="2" applyBorder="0">
      <alignment horizontal="left" vertical="center" indent="1"/>
    </xf>
    <xf numFmtId="37" fontId="12" fillId="23" borderId="7" applyFill="0">
      <alignment vertical="center"/>
    </xf>
    <xf numFmtId="0" fontId="12" fillId="24" borderId="8" applyNumberFormat="0">
      <alignment horizontal="left" vertical="top" indent="1"/>
    </xf>
    <xf numFmtId="0" fontId="12" fillId="16" borderId="0" applyBorder="0">
      <alignment horizontal="left" vertical="center" indent="1"/>
    </xf>
    <xf numFmtId="0" fontId="12" fillId="0" borderId="8" applyNumberFormat="0" applyFill="0">
      <alignment horizontal="centerContinuous" vertical="top"/>
    </xf>
    <xf numFmtId="0" fontId="13" fillId="0" borderId="0" applyNumberFormat="0" applyFont="0" applyFill="0" applyAlignment="0" applyProtection="0"/>
    <xf numFmtId="0" fontId="14" fillId="0" borderId="0" applyNumberFormat="0" applyFont="0" applyFill="0" applyAlignment="0" applyProtection="0"/>
    <xf numFmtId="0" fontId="28" fillId="0" borderId="9" applyNumberFormat="0" applyFill="0" applyAlignment="0" applyProtection="0"/>
    <xf numFmtId="0" fontId="28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9" fillId="10" borderId="3" applyNumberFormat="0" applyAlignment="0" applyProtection="0"/>
    <xf numFmtId="43" fontId="10" fillId="0" borderId="10"/>
    <xf numFmtId="0" fontId="30" fillId="0" borderId="11" applyNumberFormat="0" applyFill="0" applyAlignment="0" applyProtection="0"/>
    <xf numFmtId="44" fontId="10" fillId="0" borderId="12"/>
    <xf numFmtId="0" fontId="31" fillId="7" borderId="0" applyNumberFormat="0" applyBorder="0" applyAlignment="0" applyProtection="0"/>
    <xf numFmtId="0" fontId="15" fillId="23" borderId="0">
      <alignment horizontal="left" wrapText="1" indent="1"/>
    </xf>
    <xf numFmtId="37" fontId="6" fillId="16" borderId="13" applyBorder="0">
      <alignment horizontal="left" vertical="center" indent="2"/>
    </xf>
    <xf numFmtId="0" fontId="16" fillId="0" borderId="0"/>
    <xf numFmtId="0" fontId="1" fillId="7" borderId="14" applyNumberFormat="0" applyFont="0" applyAlignment="0" applyProtection="0"/>
    <xf numFmtId="0" fontId="32" fillId="4" borderId="15" applyNumberFormat="0" applyAlignment="0" applyProtection="0"/>
    <xf numFmtId="169" fontId="17" fillId="25" borderId="16"/>
    <xf numFmtId="168" fontId="17" fillId="0" borderId="16" applyFont="0" applyFill="0" applyBorder="0" applyAlignment="0" applyProtection="0">
      <protection locked="0"/>
    </xf>
    <xf numFmtId="2" fontId="18" fillId="0" borderId="0">
      <protection locked="0"/>
    </xf>
    <xf numFmtId="0" fontId="1" fillId="26" borderId="0"/>
    <xf numFmtId="49" fontId="1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19" fillId="0" borderId="0">
      <alignment horizontal="right"/>
    </xf>
    <xf numFmtId="0" fontId="20" fillId="0" borderId="0"/>
    <xf numFmtId="0" fontId="1" fillId="0" borderId="17" applyNumberFormat="0" applyFont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4" fillId="0" borderId="0" applyNumberFormat="0" applyFill="0" applyBorder="0" applyAlignment="0" applyProtection="0"/>
    <xf numFmtId="43" fontId="52" fillId="0" borderId="0" applyFont="0" applyFill="0" applyBorder="0" applyAlignment="0" applyProtection="0"/>
    <xf numFmtId="44" fontId="53" fillId="0" borderId="0" applyFont="0" applyFill="0" applyBorder="0" applyAlignment="0" applyProtection="0"/>
  </cellStyleXfs>
  <cellXfs count="161">
    <xf numFmtId="0" fontId="0" fillId="0" borderId="0" xfId="0"/>
    <xf numFmtId="0" fontId="2" fillId="0" borderId="0" xfId="0" applyFont="1" applyProtection="1"/>
    <xf numFmtId="0" fontId="4" fillId="0" borderId="0" xfId="0" applyFont="1" applyFill="1" applyProtection="1"/>
    <xf numFmtId="0" fontId="3" fillId="28" borderId="0" xfId="0" applyFont="1" applyFill="1" applyAlignment="1" applyProtection="1">
      <alignment horizontal="centerContinuous" vertical="center"/>
    </xf>
    <xf numFmtId="38" fontId="35" fillId="0" borderId="0" xfId="0" applyNumberFormat="1" applyFont="1" applyFill="1" applyProtection="1"/>
    <xf numFmtId="0" fontId="1" fillId="0" borderId="0" xfId="0" applyFont="1" applyProtection="1"/>
    <xf numFmtId="0" fontId="38" fillId="28" borderId="0" xfId="0" applyFont="1" applyFill="1" applyAlignment="1" applyProtection="1">
      <alignment horizontal="centerContinuous" vertical="center"/>
    </xf>
    <xf numFmtId="0" fontId="37" fillId="28" borderId="0" xfId="0" applyFont="1" applyFill="1" applyProtection="1"/>
    <xf numFmtId="0" fontId="37" fillId="28" borderId="0" xfId="0" applyFont="1" applyFill="1" applyAlignment="1" applyProtection="1">
      <alignment horizontal="center"/>
    </xf>
    <xf numFmtId="3" fontId="39" fillId="0" borderId="0" xfId="53" applyNumberFormat="1" applyFont="1" applyAlignment="1" applyProtection="1">
      <alignment horizontal="right" vertical="center"/>
    </xf>
    <xf numFmtId="3" fontId="40" fillId="0" borderId="0" xfId="53" applyNumberFormat="1" applyFont="1" applyAlignment="1" applyProtection="1">
      <alignment horizontal="right" vertical="center"/>
    </xf>
    <xf numFmtId="0" fontId="41" fillId="0" borderId="0" xfId="53" applyFont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Continuous"/>
    </xf>
    <xf numFmtId="172" fontId="37" fillId="0" borderId="0" xfId="0" applyNumberFormat="1" applyFont="1" applyFill="1" applyBorder="1" applyAlignment="1" applyProtection="1">
      <alignment horizontal="right"/>
    </xf>
    <xf numFmtId="0" fontId="4" fillId="27" borderId="19" xfId="0" applyFont="1" applyFill="1" applyBorder="1" applyProtection="1"/>
    <xf numFmtId="0" fontId="42" fillId="27" borderId="19" xfId="0" applyFont="1" applyFill="1" applyBorder="1" applyAlignment="1" applyProtection="1">
      <alignment horizontal="center"/>
    </xf>
    <xf numFmtId="0" fontId="42" fillId="27" borderId="19" xfId="0" applyFont="1" applyFill="1" applyBorder="1" applyAlignment="1" applyProtection="1">
      <alignment horizontal="centerContinuous"/>
    </xf>
    <xf numFmtId="0" fontId="42" fillId="28" borderId="18" xfId="0" applyFont="1" applyFill="1" applyBorder="1" applyProtection="1"/>
    <xf numFmtId="0" fontId="4" fillId="28" borderId="18" xfId="0" applyFont="1" applyFill="1" applyBorder="1" applyProtection="1"/>
    <xf numFmtId="0" fontId="42" fillId="28" borderId="18" xfId="0" applyFont="1" applyFill="1" applyBorder="1" applyAlignment="1" applyProtection="1">
      <alignment horizontal="center"/>
    </xf>
    <xf numFmtId="3" fontId="42" fillId="28" borderId="18" xfId="0" applyNumberFormat="1" applyFont="1" applyFill="1" applyBorder="1" applyAlignment="1" applyProtection="1">
      <alignment horizontal="center"/>
      <protection locked="0"/>
    </xf>
    <xf numFmtId="3" fontId="37" fillId="28" borderId="18" xfId="0" applyNumberFormat="1" applyFont="1" applyFill="1" applyBorder="1" applyAlignment="1" applyProtection="1">
      <alignment horizontal="center"/>
      <protection locked="0"/>
    </xf>
    <xf numFmtId="0" fontId="4" fillId="0" borderId="0" xfId="0" applyNumberFormat="1" applyFont="1" applyFill="1" applyProtection="1">
      <protection locked="0"/>
    </xf>
    <xf numFmtId="3" fontId="4" fillId="0" borderId="0" xfId="0" applyNumberFormat="1" applyFont="1" applyFill="1" applyProtection="1"/>
    <xf numFmtId="3" fontId="1" fillId="0" borderId="0" xfId="0" applyNumberFormat="1" applyFont="1" applyProtection="1"/>
    <xf numFmtId="0" fontId="4" fillId="0" borderId="0" xfId="0" applyNumberFormat="1" applyFont="1" applyFill="1" applyAlignment="1" applyProtection="1">
      <alignment horizontal="right"/>
      <protection locked="0"/>
    </xf>
    <xf numFmtId="0" fontId="4" fillId="28" borderId="0" xfId="0" applyFont="1" applyFill="1" applyProtection="1"/>
    <xf numFmtId="0" fontId="4" fillId="28" borderId="0" xfId="0" applyNumberFormat="1" applyFont="1" applyFill="1" applyProtection="1">
      <protection locked="0"/>
    </xf>
    <xf numFmtId="3" fontId="4" fillId="28" borderId="0" xfId="0" applyNumberFormat="1" applyFont="1" applyFill="1" applyProtection="1"/>
    <xf numFmtId="38" fontId="4" fillId="0" borderId="0" xfId="0" applyNumberFormat="1" applyFont="1" applyFill="1" applyProtection="1"/>
    <xf numFmtId="0" fontId="43" fillId="28" borderId="0" xfId="0" applyFont="1" applyFill="1" applyProtection="1"/>
    <xf numFmtId="0" fontId="43" fillId="28" borderId="0" xfId="0" applyNumberFormat="1" applyFont="1" applyFill="1" applyProtection="1">
      <protection locked="0"/>
    </xf>
    <xf numFmtId="38" fontId="42" fillId="28" borderId="0" xfId="0" applyNumberFormat="1" applyFont="1" applyFill="1" applyAlignment="1" applyProtection="1">
      <alignment horizontal="center"/>
    </xf>
    <xf numFmtId="0" fontId="42" fillId="28" borderId="0" xfId="0" applyFont="1" applyFill="1" applyProtection="1"/>
    <xf numFmtId="0" fontId="42" fillId="28" borderId="0" xfId="0" applyNumberFormat="1" applyFont="1" applyFill="1" applyAlignment="1" applyProtection="1">
      <alignment horizontal="center"/>
      <protection locked="0"/>
    </xf>
    <xf numFmtId="38" fontId="4" fillId="28" borderId="0" xfId="0" applyNumberFormat="1" applyFont="1" applyFill="1" applyProtection="1"/>
    <xf numFmtId="173" fontId="4" fillId="0" borderId="0" xfId="0" applyNumberFormat="1" applyFont="1" applyFill="1" applyProtection="1">
      <protection locked="0"/>
    </xf>
    <xf numFmtId="0" fontId="4" fillId="28" borderId="0" xfId="0" applyNumberFormat="1" applyFont="1" applyFill="1" applyProtection="1"/>
    <xf numFmtId="0" fontId="4" fillId="0" borderId="0" xfId="0" applyNumberFormat="1" applyFont="1" applyFill="1" applyProtection="1"/>
    <xf numFmtId="0" fontId="42" fillId="0" borderId="0" xfId="0" applyFont="1" applyFill="1" applyProtection="1"/>
    <xf numFmtId="0" fontId="42" fillId="28" borderId="0" xfId="0" applyNumberFormat="1" applyFont="1" applyFill="1" applyAlignment="1" applyProtection="1">
      <alignment horizontal="center"/>
    </xf>
    <xf numFmtId="0" fontId="1" fillId="28" borderId="0" xfId="0" applyFont="1" applyFill="1" applyProtection="1"/>
    <xf numFmtId="0" fontId="44" fillId="0" borderId="0" xfId="53" applyFont="1" applyAlignment="1" applyProtection="1">
      <alignment horizontal="center" vertical="center"/>
    </xf>
    <xf numFmtId="0" fontId="45" fillId="28" borderId="0" xfId="53" applyFont="1" applyFill="1" applyAlignment="1" applyProtection="1">
      <alignment horizontal="left" vertical="center"/>
    </xf>
    <xf numFmtId="0" fontId="44" fillId="28" borderId="0" xfId="53" applyFont="1" applyFill="1" applyAlignment="1" applyProtection="1">
      <alignment horizontal="center" vertical="center"/>
    </xf>
    <xf numFmtId="3" fontId="42" fillId="28" borderId="12" xfId="0" applyNumberFormat="1" applyFont="1" applyFill="1" applyBorder="1" applyProtection="1"/>
    <xf numFmtId="0" fontId="37" fillId="30" borderId="0" xfId="0" applyFont="1" applyFill="1" applyBorder="1" applyProtection="1"/>
    <xf numFmtId="0" fontId="1" fillId="30" borderId="0" xfId="0" applyFont="1" applyFill="1" applyBorder="1" applyProtection="1"/>
    <xf numFmtId="173" fontId="37" fillId="30" borderId="0" xfId="0" applyNumberFormat="1" applyFont="1" applyFill="1" applyBorder="1" applyProtection="1"/>
    <xf numFmtId="0" fontId="0" fillId="32" borderId="0" xfId="0" applyFill="1" applyBorder="1"/>
    <xf numFmtId="0" fontId="0" fillId="0" borderId="0" xfId="0" applyFill="1" applyBorder="1" applyAlignment="1"/>
    <xf numFmtId="0" fontId="46" fillId="0" borderId="0" xfId="0" applyFont="1" applyFill="1" applyBorder="1" applyAlignment="1">
      <alignment horizontal="center"/>
    </xf>
    <xf numFmtId="0" fontId="4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2" fontId="46" fillId="0" borderId="0" xfId="0" applyNumberFormat="1" applyFont="1" applyFill="1" applyBorder="1" applyAlignment="1" applyProtection="1"/>
    <xf numFmtId="175" fontId="46" fillId="0" borderId="0" xfId="0" applyNumberFormat="1" applyFont="1" applyFill="1" applyBorder="1" applyAlignment="1"/>
    <xf numFmtId="0" fontId="48" fillId="0" borderId="0" xfId="0" applyFont="1" applyFill="1" applyBorder="1" applyAlignme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1" fillId="0" borderId="0" xfId="0" applyFont="1" applyFill="1" applyProtection="1"/>
    <xf numFmtId="0" fontId="1" fillId="0" borderId="0" xfId="0" applyFont="1" applyFill="1" applyBorder="1" applyProtection="1"/>
    <xf numFmtId="0" fontId="44" fillId="0" borderId="0" xfId="53" applyFont="1" applyFill="1" applyAlignment="1" applyProtection="1">
      <alignment horizontal="center" vertical="center"/>
    </xf>
    <xf numFmtId="0" fontId="47" fillId="0" borderId="0" xfId="0" applyFont="1" applyFill="1" applyBorder="1" applyAlignment="1">
      <alignment horizontal="center" vertical="center"/>
    </xf>
    <xf numFmtId="3" fontId="45" fillId="28" borderId="0" xfId="53" applyNumberFormat="1" applyFont="1" applyFill="1" applyAlignment="1" applyProtection="1">
      <alignment horizontal="right" vertical="center"/>
    </xf>
    <xf numFmtId="3" fontId="42" fillId="28" borderId="0" xfId="0" applyNumberFormat="1" applyFont="1" applyFill="1" applyProtection="1"/>
    <xf numFmtId="3" fontId="45" fillId="0" borderId="0" xfId="53" applyNumberFormat="1" applyFont="1" applyFill="1" applyAlignment="1" applyProtection="1">
      <alignment horizontal="right" vertical="center"/>
    </xf>
    <xf numFmtId="3" fontId="42" fillId="0" borderId="0" xfId="0" applyNumberFormat="1" applyFont="1" applyFill="1" applyProtection="1"/>
    <xf numFmtId="3" fontId="42" fillId="28" borderId="0" xfId="0" applyNumberFormat="1" applyFont="1" applyFill="1" applyBorder="1" applyProtection="1"/>
    <xf numFmtId="0" fontId="37" fillId="0" borderId="0" xfId="0" applyFont="1" applyFill="1" applyBorder="1" applyProtection="1"/>
    <xf numFmtId="0" fontId="0" fillId="0" borderId="0" xfId="0" applyBorder="1"/>
    <xf numFmtId="0" fontId="47" fillId="32" borderId="0" xfId="0" applyFont="1" applyFill="1" applyBorder="1" applyAlignment="1">
      <alignment horizontal="center" vertical="center"/>
    </xf>
    <xf numFmtId="0" fontId="0" fillId="32" borderId="0" xfId="0" applyFill="1" applyBorder="1" applyAlignment="1"/>
    <xf numFmtId="0" fontId="2" fillId="0" borderId="0" xfId="0" applyFont="1" applyBorder="1" applyProtection="1"/>
    <xf numFmtId="0" fontId="49" fillId="0" borderId="0" xfId="53" applyFont="1" applyFill="1" applyAlignment="1" applyProtection="1">
      <alignment horizontal="center" vertical="center"/>
    </xf>
    <xf numFmtId="10" fontId="4" fillId="33" borderId="21" xfId="0" applyNumberFormat="1" applyFont="1" applyFill="1" applyBorder="1" applyProtection="1"/>
    <xf numFmtId="0" fontId="2" fillId="0" borderId="0" xfId="0" applyFont="1" applyFill="1" applyBorder="1" applyProtection="1"/>
    <xf numFmtId="3" fontId="2" fillId="0" borderId="0" xfId="0" applyNumberFormat="1" applyFont="1" applyFill="1" applyBorder="1" applyProtection="1"/>
    <xf numFmtId="3" fontId="37" fillId="0" borderId="0" xfId="0" applyNumberFormat="1" applyFont="1" applyFill="1" applyBorder="1" applyProtection="1"/>
    <xf numFmtId="1" fontId="46" fillId="0" borderId="0" xfId="0" applyNumberFormat="1" applyFont="1" applyFill="1" applyBorder="1" applyAlignment="1">
      <alignment horizontal="right"/>
    </xf>
    <xf numFmtId="174" fontId="46" fillId="0" borderId="0" xfId="0" applyNumberFormat="1" applyFont="1" applyFill="1" applyBorder="1" applyAlignment="1"/>
    <xf numFmtId="1" fontId="46" fillId="0" borderId="0" xfId="0" applyNumberFormat="1" applyFont="1" applyFill="1" applyBorder="1" applyAlignment="1"/>
    <xf numFmtId="10" fontId="46" fillId="0" borderId="0" xfId="0" applyNumberFormat="1" applyFont="1" applyFill="1" applyBorder="1" applyAlignment="1"/>
    <xf numFmtId="0" fontId="46" fillId="0" borderId="0" xfId="0" applyFont="1" applyBorder="1" applyAlignment="1">
      <alignment horizontal="center" vertical="center" wrapText="1"/>
    </xf>
    <xf numFmtId="0" fontId="1" fillId="0" borderId="0" xfId="0" applyFont="1" applyBorder="1" applyProtection="1"/>
    <xf numFmtId="10" fontId="37" fillId="30" borderId="0" xfId="0" applyNumberFormat="1" applyFont="1" applyFill="1" applyBorder="1" applyProtection="1"/>
    <xf numFmtId="0" fontId="37" fillId="30" borderId="0" xfId="0" applyFont="1" applyFill="1" applyBorder="1" applyAlignment="1" applyProtection="1">
      <alignment horizontal="right"/>
    </xf>
    <xf numFmtId="0" fontId="37" fillId="30" borderId="0" xfId="0" applyFont="1" applyFill="1" applyBorder="1" applyAlignment="1" applyProtection="1">
      <alignment horizontal="right" vertical="top"/>
    </xf>
    <xf numFmtId="173" fontId="37" fillId="30" borderId="0" xfId="0" applyNumberFormat="1" applyFont="1" applyFill="1" applyBorder="1" applyAlignment="1" applyProtection="1">
      <alignment horizontal="right"/>
    </xf>
    <xf numFmtId="173" fontId="1" fillId="30" borderId="0" xfId="0" applyNumberFormat="1" applyFont="1" applyFill="1" applyBorder="1" applyAlignment="1" applyProtection="1">
      <alignment horizontal="right"/>
    </xf>
    <xf numFmtId="0" fontId="51" fillId="0" borderId="0" xfId="0" applyFont="1" applyFill="1" applyBorder="1"/>
    <xf numFmtId="0" fontId="51" fillId="0" borderId="0" xfId="0" applyFont="1" applyFill="1" applyBorder="1" applyAlignment="1">
      <alignment vertical="center"/>
    </xf>
    <xf numFmtId="3" fontId="4" fillId="28" borderId="0" xfId="0" applyNumberFormat="1" applyFont="1" applyFill="1" applyBorder="1" applyProtection="1"/>
    <xf numFmtId="3" fontId="4" fillId="0" borderId="0" xfId="0" applyNumberFormat="1" applyFont="1" applyFill="1" applyProtection="1">
      <protection locked="0"/>
    </xf>
    <xf numFmtId="3" fontId="42" fillId="28" borderId="20" xfId="0" applyNumberFormat="1" applyFont="1" applyFill="1" applyBorder="1" applyProtection="1"/>
    <xf numFmtId="3" fontId="42" fillId="28" borderId="20" xfId="0" applyNumberFormat="1" applyFont="1" applyFill="1" applyBorder="1" applyProtection="1">
      <protection locked="0"/>
    </xf>
    <xf numFmtId="3" fontId="4" fillId="0" borderId="0" xfId="0" applyNumberFormat="1" applyFont="1" applyFill="1" applyBorder="1" applyProtection="1"/>
    <xf numFmtId="3" fontId="4" fillId="0" borderId="0" xfId="0" applyNumberFormat="1" applyFont="1" applyFill="1" applyBorder="1" applyProtection="1">
      <protection locked="0"/>
    </xf>
    <xf numFmtId="0" fontId="51" fillId="29" borderId="2" xfId="0" applyFont="1" applyFill="1" applyBorder="1"/>
    <xf numFmtId="176" fontId="51" fillId="29" borderId="0" xfId="76" applyNumberFormat="1" applyFont="1" applyFill="1" applyBorder="1"/>
    <xf numFmtId="0" fontId="51" fillId="29" borderId="0" xfId="0" applyFont="1" applyFill="1" applyBorder="1"/>
    <xf numFmtId="176" fontId="51" fillId="29" borderId="24" xfId="76" applyNumberFormat="1" applyFont="1" applyFill="1" applyBorder="1"/>
    <xf numFmtId="176" fontId="51" fillId="29" borderId="0" xfId="0" applyNumberFormat="1" applyFont="1" applyFill="1" applyBorder="1"/>
    <xf numFmtId="0" fontId="51" fillId="29" borderId="2" xfId="0" applyFont="1" applyFill="1" applyBorder="1" applyAlignment="1">
      <alignment vertical="center"/>
    </xf>
    <xf numFmtId="176" fontId="51" fillId="29" borderId="0" xfId="76" applyNumberFormat="1" applyFont="1" applyFill="1" applyBorder="1" applyAlignment="1">
      <alignment vertical="center"/>
    </xf>
    <xf numFmtId="0" fontId="51" fillId="29" borderId="0" xfId="0" applyFont="1" applyFill="1" applyBorder="1" applyAlignment="1">
      <alignment vertical="center"/>
    </xf>
    <xf numFmtId="176" fontId="51" fillId="29" borderId="0" xfId="0" applyNumberFormat="1" applyFont="1" applyFill="1" applyBorder="1" applyAlignment="1">
      <alignment vertical="center"/>
    </xf>
    <xf numFmtId="0" fontId="51" fillId="29" borderId="24" xfId="0" applyFont="1" applyFill="1" applyBorder="1" applyAlignment="1">
      <alignment vertical="center"/>
    </xf>
    <xf numFmtId="0" fontId="51" fillId="29" borderId="25" xfId="0" applyFont="1" applyFill="1" applyBorder="1" applyAlignment="1">
      <alignment vertical="center"/>
    </xf>
    <xf numFmtId="0" fontId="51" fillId="29" borderId="18" xfId="0" applyFont="1" applyFill="1" applyBorder="1" applyAlignment="1">
      <alignment vertical="center"/>
    </xf>
    <xf numFmtId="176" fontId="51" fillId="29" borderId="26" xfId="76" applyNumberFormat="1" applyFont="1" applyFill="1" applyBorder="1" applyAlignment="1">
      <alignment vertical="center"/>
    </xf>
    <xf numFmtId="176" fontId="50" fillId="29" borderId="0" xfId="0" applyNumberFormat="1" applyFont="1" applyFill="1" applyBorder="1" applyAlignment="1">
      <alignment vertical="center"/>
    </xf>
    <xf numFmtId="176" fontId="51" fillId="29" borderId="18" xfId="76" applyNumberFormat="1" applyFont="1" applyFill="1" applyBorder="1" applyAlignment="1">
      <alignment vertical="center"/>
    </xf>
    <xf numFmtId="14" fontId="4" fillId="0" borderId="0" xfId="0" applyNumberFormat="1" applyFont="1" applyFill="1" applyAlignment="1" applyProtection="1">
      <alignment horizontal="centerContinuous"/>
    </xf>
    <xf numFmtId="0" fontId="50" fillId="29" borderId="24" xfId="0" applyFont="1" applyFill="1" applyBorder="1" applyAlignment="1">
      <alignment vertical="center"/>
    </xf>
    <xf numFmtId="170" fontId="42" fillId="0" borderId="0" xfId="36" applyNumberFormat="1" applyFont="1" applyFill="1" applyAlignment="1" applyProtection="1">
      <alignment horizontal="left"/>
      <protection locked="0"/>
    </xf>
    <xf numFmtId="0" fontId="42" fillId="28" borderId="0" xfId="0" applyNumberFormat="1" applyFont="1" applyFill="1" applyProtection="1"/>
    <xf numFmtId="176" fontId="51" fillId="0" borderId="0" xfId="0" applyNumberFormat="1" applyFont="1" applyFill="1" applyBorder="1"/>
    <xf numFmtId="43" fontId="51" fillId="0" borderId="0" xfId="0" applyNumberFormat="1" applyFont="1" applyFill="1" applyBorder="1"/>
    <xf numFmtId="176" fontId="1" fillId="0" borderId="0" xfId="0" applyNumberFormat="1" applyFont="1" applyFill="1" applyBorder="1" applyProtection="1"/>
    <xf numFmtId="176" fontId="50" fillId="0" borderId="0" xfId="0" applyNumberFormat="1" applyFont="1" applyFill="1" applyBorder="1" applyAlignment="1">
      <alignment vertical="center"/>
    </xf>
    <xf numFmtId="0" fontId="51" fillId="29" borderId="27" xfId="0" applyFont="1" applyFill="1" applyBorder="1" applyAlignment="1">
      <alignment vertical="center"/>
    </xf>
    <xf numFmtId="0" fontId="51" fillId="29" borderId="28" xfId="0" applyFont="1" applyFill="1" applyBorder="1" applyAlignment="1">
      <alignment vertical="center"/>
    </xf>
    <xf numFmtId="0" fontId="51" fillId="29" borderId="28" xfId="0" applyFont="1" applyFill="1" applyBorder="1" applyAlignment="1">
      <alignment horizontal="right" vertical="center"/>
    </xf>
    <xf numFmtId="0" fontId="51" fillId="29" borderId="29" xfId="0" applyFont="1" applyFill="1" applyBorder="1" applyAlignment="1">
      <alignment vertical="center"/>
    </xf>
    <xf numFmtId="0" fontId="51" fillId="29" borderId="24" xfId="0" applyFont="1" applyFill="1" applyBorder="1"/>
    <xf numFmtId="0" fontId="50" fillId="29" borderId="2" xfId="0" applyFont="1" applyFill="1" applyBorder="1" applyAlignment="1">
      <alignment vertical="center"/>
    </xf>
    <xf numFmtId="0" fontId="50" fillId="29" borderId="25" xfId="0" applyFont="1" applyFill="1" applyBorder="1" applyAlignment="1">
      <alignment vertical="center"/>
    </xf>
    <xf numFmtId="0" fontId="50" fillId="29" borderId="26" xfId="0" applyFont="1" applyFill="1" applyBorder="1" applyAlignment="1">
      <alignment vertical="center"/>
    </xf>
    <xf numFmtId="0" fontId="51" fillId="29" borderId="26" xfId="0" applyFont="1" applyFill="1" applyBorder="1" applyAlignment="1">
      <alignment vertical="center"/>
    </xf>
    <xf numFmtId="0" fontId="42" fillId="27" borderId="19" xfId="0" applyFont="1" applyFill="1" applyBorder="1" applyProtection="1"/>
    <xf numFmtId="0" fontId="2" fillId="0" borderId="0" xfId="0" applyFont="1" applyFill="1" applyProtection="1"/>
    <xf numFmtId="0" fontId="42" fillId="0" borderId="19" xfId="0" applyFont="1" applyFill="1" applyBorder="1" applyAlignment="1" applyProtection="1">
      <alignment horizontal="centerContinuous"/>
    </xf>
    <xf numFmtId="3" fontId="39" fillId="0" borderId="0" xfId="53" applyNumberFormat="1" applyFont="1" applyFill="1" applyAlignment="1" applyProtection="1">
      <alignment horizontal="right" vertical="center"/>
    </xf>
    <xf numFmtId="3" fontId="40" fillId="0" borderId="0" xfId="53" applyNumberFormat="1" applyFont="1" applyFill="1" applyAlignment="1" applyProtection="1">
      <alignment horizontal="right" vertical="center"/>
    </xf>
    <xf numFmtId="38" fontId="42" fillId="28" borderId="0" xfId="0" applyNumberFormat="1" applyFont="1" applyFill="1" applyProtection="1"/>
    <xf numFmtId="44" fontId="2" fillId="0" borderId="0" xfId="77" applyFont="1" applyFill="1" applyProtection="1"/>
    <xf numFmtId="44" fontId="2" fillId="0" borderId="0" xfId="77" applyFont="1" applyProtection="1"/>
    <xf numFmtId="44" fontId="37" fillId="0" borderId="0" xfId="77" applyFont="1" applyFill="1" applyBorder="1" applyProtection="1"/>
    <xf numFmtId="0" fontId="1" fillId="30" borderId="32" xfId="0" applyFont="1" applyFill="1" applyBorder="1" applyProtection="1"/>
    <xf numFmtId="0" fontId="1" fillId="30" borderId="33" xfId="0" applyFont="1" applyFill="1" applyBorder="1" applyProtection="1"/>
    <xf numFmtId="0" fontId="37" fillId="30" borderId="32" xfId="0" applyFont="1" applyFill="1" applyBorder="1" applyProtection="1"/>
    <xf numFmtId="173" fontId="1" fillId="30" borderId="0" xfId="0" applyNumberFormat="1" applyFont="1" applyFill="1" applyBorder="1" applyProtection="1"/>
    <xf numFmtId="0" fontId="1" fillId="30" borderId="34" xfId="0" applyFont="1" applyFill="1" applyBorder="1" applyProtection="1"/>
    <xf numFmtId="0" fontId="1" fillId="30" borderId="35" xfId="0" applyFont="1" applyFill="1" applyBorder="1" applyProtection="1"/>
    <xf numFmtId="0" fontId="1" fillId="30" borderId="36" xfId="0" applyFont="1" applyFill="1" applyBorder="1" applyProtection="1"/>
    <xf numFmtId="0" fontId="42" fillId="29" borderId="23" xfId="0" applyFont="1" applyFill="1" applyBorder="1" applyAlignment="1" applyProtection="1">
      <alignment horizontal="left" vertical="center"/>
    </xf>
    <xf numFmtId="0" fontId="0" fillId="29" borderId="23" xfId="0" applyFill="1" applyBorder="1" applyAlignment="1">
      <alignment horizontal="left" vertical="center"/>
    </xf>
    <xf numFmtId="0" fontId="0" fillId="29" borderId="22" xfId="0" applyFill="1" applyBorder="1" applyAlignment="1">
      <alignment horizontal="left" vertical="center"/>
    </xf>
    <xf numFmtId="0" fontId="38" fillId="0" borderId="0" xfId="0" applyFont="1" applyFill="1" applyBorder="1" applyAlignment="1" applyProtection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6" fillId="0" borderId="0" xfId="0" applyFont="1" applyFill="1" applyBorder="1" applyAlignment="1"/>
    <xf numFmtId="0" fontId="37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Alignment="1">
      <alignment horizontal="right"/>
    </xf>
    <xf numFmtId="172" fontId="37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37" fillId="30" borderId="32" xfId="0" applyFont="1" applyFill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33" xfId="0" applyBorder="1" applyAlignment="1">
      <alignment horizontal="center"/>
    </xf>
    <xf numFmtId="0" fontId="50" fillId="31" borderId="30" xfId="0" applyFont="1" applyFill="1" applyBorder="1" applyAlignment="1" applyProtection="1">
      <alignment horizontal="center" vertical="center"/>
    </xf>
    <xf numFmtId="0" fontId="51" fillId="0" borderId="6" xfId="0" applyFont="1" applyBorder="1" applyAlignment="1">
      <alignment horizontal="center" vertical="center"/>
    </xf>
    <xf numFmtId="0" fontId="51" fillId="0" borderId="31" xfId="0" applyFont="1" applyBorder="1" applyAlignment="1">
      <alignment horizontal="center" vertical="center"/>
    </xf>
  </cellXfs>
  <cellStyles count="7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mount" xfId="25" xr:uid="{00000000-0005-0000-0000-000018000000}"/>
    <cellStyle name="Bad" xfId="26" builtinId="27" customBuiltin="1"/>
    <cellStyle name="Blank" xfId="27" xr:uid="{00000000-0005-0000-0000-00001A000000}"/>
    <cellStyle name="Body text" xfId="28" xr:uid="{00000000-0005-0000-0000-00001B000000}"/>
    <cellStyle name="Calculation" xfId="29" builtinId="22" customBuiltin="1"/>
    <cellStyle name="Check Cell" xfId="30" builtinId="23" customBuiltin="1"/>
    <cellStyle name="Comma" xfId="76" builtinId="3"/>
    <cellStyle name="Comma0" xfId="31" xr:uid="{00000000-0005-0000-0000-00001F000000}"/>
    <cellStyle name="Currency" xfId="77" builtinId="4"/>
    <cellStyle name="Currency0" xfId="32" xr:uid="{00000000-0005-0000-0000-000020000000}"/>
    <cellStyle name="DarkBlueOutline" xfId="33" xr:uid="{00000000-0005-0000-0000-000021000000}"/>
    <cellStyle name="DarkBlueOutlineYellow" xfId="34" xr:uid="{00000000-0005-0000-0000-000022000000}"/>
    <cellStyle name="Date" xfId="35" xr:uid="{00000000-0005-0000-0000-000023000000}"/>
    <cellStyle name="Date_simple" xfId="36" xr:uid="{00000000-0005-0000-0000-000024000000}"/>
    <cellStyle name="Dezimal [0]_Compiling Utility Macros" xfId="37" xr:uid="{00000000-0005-0000-0000-000025000000}"/>
    <cellStyle name="Dezimal_Compiling Utility Macros" xfId="38" xr:uid="{00000000-0005-0000-0000-000026000000}"/>
    <cellStyle name="Explanatory Text" xfId="39" builtinId="53" customBuiltin="1"/>
    <cellStyle name="Fixed" xfId="40" xr:uid="{00000000-0005-0000-0000-000028000000}"/>
    <cellStyle name="Good" xfId="41" builtinId="26" customBuiltin="1"/>
    <cellStyle name="GRAY" xfId="42" xr:uid="{00000000-0005-0000-0000-00002A000000}"/>
    <cellStyle name="Gross Margin" xfId="43" xr:uid="{00000000-0005-0000-0000-00002B000000}"/>
    <cellStyle name="header" xfId="44" xr:uid="{00000000-0005-0000-0000-00002C000000}"/>
    <cellStyle name="Header Total" xfId="45" xr:uid="{00000000-0005-0000-0000-00002D000000}"/>
    <cellStyle name="Header1" xfId="46" xr:uid="{00000000-0005-0000-0000-00002E000000}"/>
    <cellStyle name="Header2" xfId="47" xr:uid="{00000000-0005-0000-0000-00002F000000}"/>
    <cellStyle name="Header3" xfId="48" xr:uid="{00000000-0005-0000-0000-000030000000}"/>
    <cellStyle name="Heading 1" xfId="49" builtinId="16" customBuiltin="1"/>
    <cellStyle name="Heading 2" xfId="50" builtinId="17" customBuiltin="1"/>
    <cellStyle name="Heading 3" xfId="51" builtinId="18" customBuiltin="1"/>
    <cellStyle name="Heading 4" xfId="52" builtinId="19" customBuiltin="1"/>
    <cellStyle name="Hyperlink" xfId="53" builtinId="8"/>
    <cellStyle name="Input" xfId="54" builtinId="20" customBuiltin="1"/>
    <cellStyle name="Level 2 Total" xfId="55" xr:uid="{00000000-0005-0000-0000-000037000000}"/>
    <cellStyle name="Linked Cell" xfId="56" builtinId="24" customBuiltin="1"/>
    <cellStyle name="Major Total" xfId="57" xr:uid="{00000000-0005-0000-0000-000039000000}"/>
    <cellStyle name="Neutral" xfId="58" builtinId="28" customBuiltin="1"/>
    <cellStyle name="NonPrint_TemTitle" xfId="59" xr:uid="{00000000-0005-0000-0000-00003B000000}"/>
    <cellStyle name="Normal" xfId="0" builtinId="0"/>
    <cellStyle name="Normal 2" xfId="60" xr:uid="{00000000-0005-0000-0000-00003D000000}"/>
    <cellStyle name="NormalRed" xfId="61" xr:uid="{00000000-0005-0000-0000-00003E000000}"/>
    <cellStyle name="Note" xfId="62" builtinId="10" customBuiltin="1"/>
    <cellStyle name="Output" xfId="63" builtinId="21" customBuiltin="1"/>
    <cellStyle name="Percent.0" xfId="64" xr:uid="{00000000-0005-0000-0000-000041000000}"/>
    <cellStyle name="Percent.00" xfId="65" xr:uid="{00000000-0005-0000-0000-000042000000}"/>
    <cellStyle name="RED POSTED" xfId="66" xr:uid="{00000000-0005-0000-0000-000043000000}"/>
    <cellStyle name="Standard_Anpassen der Amortisation" xfId="67" xr:uid="{00000000-0005-0000-0000-000044000000}"/>
    <cellStyle name="Text_simple" xfId="68" xr:uid="{00000000-0005-0000-0000-000045000000}"/>
    <cellStyle name="Title" xfId="69" builtinId="15" customBuiltin="1"/>
    <cellStyle name="TmsRmn10BlueItalic" xfId="70" xr:uid="{00000000-0005-0000-0000-000047000000}"/>
    <cellStyle name="TmsRmn10Bold" xfId="71" xr:uid="{00000000-0005-0000-0000-000048000000}"/>
    <cellStyle name="Total" xfId="72" builtinId="25" customBuiltin="1"/>
    <cellStyle name="Währung [0]_Compiling Utility Macros" xfId="73" xr:uid="{00000000-0005-0000-0000-00004A000000}"/>
    <cellStyle name="Währung_Compiling Utility Macros" xfId="74" xr:uid="{00000000-0005-0000-0000-00004B000000}"/>
    <cellStyle name="Warning Text" xfId="75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8">
    <pageSetUpPr autoPageBreaks="0" fitToPage="1"/>
  </sheetPr>
  <dimension ref="A1:V126"/>
  <sheetViews>
    <sheetView tabSelected="1" zoomScale="120" zoomScaleNormal="120" workbookViewId="0">
      <selection activeCell="H5" sqref="H5"/>
    </sheetView>
  </sheetViews>
  <sheetFormatPr defaultColWidth="8.85546875" defaultRowHeight="12.75" x14ac:dyDescent="0.2"/>
  <cols>
    <col min="1" max="1" width="1.7109375" style="1" customWidth="1"/>
    <col min="2" max="2" width="24.28515625" style="1" customWidth="1"/>
    <col min="3" max="3" width="11.7109375" style="1" customWidth="1"/>
    <col min="4" max="4" width="17.42578125" style="1" customWidth="1"/>
    <col min="5" max="5" width="15.7109375" style="130" customWidth="1"/>
    <col min="6" max="7" width="15.7109375" style="1" customWidth="1"/>
    <col min="8" max="8" width="14.140625" style="1" customWidth="1"/>
    <col min="9" max="9" width="4.7109375" style="1" customWidth="1"/>
    <col min="10" max="10" width="9.140625" style="1" customWidth="1"/>
    <col min="11" max="11" width="23.85546875" style="1" customWidth="1"/>
    <col min="12" max="12" width="12.42578125" style="1" customWidth="1"/>
    <col min="13" max="13" width="6.85546875" style="1" customWidth="1"/>
    <col min="14" max="14" width="7" style="1" hidden="1" customWidth="1"/>
    <col min="15" max="15" width="10.140625" style="1" customWidth="1"/>
    <col min="16" max="16" width="2.42578125" style="1" customWidth="1"/>
    <col min="17" max="17" width="8.85546875" style="1"/>
    <col min="18" max="18" width="10.85546875" style="1" customWidth="1"/>
    <col min="19" max="16384" width="8.85546875" style="1"/>
  </cols>
  <sheetData>
    <row r="1" spans="2:16" ht="24.95" customHeight="1" x14ac:dyDescent="0.2">
      <c r="B1" s="5" t="s">
        <v>58</v>
      </c>
      <c r="C1" s="5" t="s">
        <v>59</v>
      </c>
    </row>
    <row r="2" spans="2:16" ht="18.95" customHeight="1" x14ac:dyDescent="0.2"/>
    <row r="3" spans="2:16" ht="15" customHeight="1" x14ac:dyDescent="0.25">
      <c r="B3" s="6" t="s">
        <v>12</v>
      </c>
      <c r="C3" s="3"/>
      <c r="D3" s="3"/>
      <c r="E3" s="3"/>
      <c r="F3" s="3"/>
      <c r="G3" s="3"/>
      <c r="H3" s="3"/>
      <c r="J3" s="148"/>
      <c r="K3" s="149"/>
      <c r="L3" s="149"/>
      <c r="M3" s="149"/>
      <c r="N3" s="150"/>
      <c r="O3" s="150"/>
    </row>
    <row r="4" spans="2:16" s="5" customFormat="1" ht="12.95" customHeight="1" x14ac:dyDescent="0.2">
      <c r="B4" s="114" t="s">
        <v>50</v>
      </c>
      <c r="C4" s="12"/>
      <c r="D4" s="12"/>
      <c r="E4" s="12"/>
      <c r="F4" s="12"/>
      <c r="G4" s="12"/>
      <c r="H4" s="112">
        <v>44252</v>
      </c>
      <c r="J4" s="151"/>
      <c r="K4" s="152"/>
      <c r="L4" s="152"/>
      <c r="M4" s="13"/>
      <c r="N4" s="153"/>
      <c r="O4" s="154"/>
    </row>
    <row r="5" spans="2:16" s="5" customFormat="1" ht="12.95" customHeight="1" x14ac:dyDescent="0.2">
      <c r="B5" s="2" t="s">
        <v>38</v>
      </c>
      <c r="C5" s="2"/>
      <c r="D5" s="2"/>
      <c r="E5" s="2"/>
      <c r="F5" s="2"/>
      <c r="G5" s="2"/>
      <c r="H5" s="2"/>
    </row>
    <row r="6" spans="2:16" s="5" customFormat="1" ht="12.95" customHeight="1" x14ac:dyDescent="0.2">
      <c r="B6" s="129" t="s">
        <v>39</v>
      </c>
      <c r="C6" s="14"/>
      <c r="D6" s="15"/>
      <c r="E6" s="131"/>
      <c r="F6" s="16"/>
      <c r="G6" s="16"/>
      <c r="H6" s="16"/>
    </row>
    <row r="7" spans="2:16" s="5" customFormat="1" ht="12.95" customHeight="1" x14ac:dyDescent="0.2">
      <c r="B7" s="17" t="s">
        <v>14</v>
      </c>
      <c r="C7" s="18"/>
      <c r="D7" s="19" t="s">
        <v>48</v>
      </c>
      <c r="E7" s="21" t="s">
        <v>1</v>
      </c>
      <c r="F7" s="21" t="s">
        <v>2</v>
      </c>
      <c r="G7" s="21" t="s">
        <v>13</v>
      </c>
      <c r="H7" s="20" t="s">
        <v>3</v>
      </c>
    </row>
    <row r="8" spans="2:16" s="5" customFormat="1" ht="12.95" customHeight="1" x14ac:dyDescent="0.2">
      <c r="B8" s="2" t="s">
        <v>40</v>
      </c>
      <c r="C8" s="2" t="s">
        <v>52</v>
      </c>
      <c r="D8" s="22">
        <v>64.569999999999993</v>
      </c>
      <c r="E8" s="23">
        <f>SUM(D8*80)</f>
        <v>5165.5999999999995</v>
      </c>
      <c r="F8" s="23">
        <f>SUM(E8)*1.03</f>
        <v>5320.5679999999993</v>
      </c>
      <c r="G8" s="23">
        <f>SUM(F8*1.03)</f>
        <v>5480.1850399999994</v>
      </c>
      <c r="H8" s="23">
        <f t="shared" ref="H8:H15" si="0">SUM(E8:G8)</f>
        <v>15966.353039999998</v>
      </c>
      <c r="I8" s="24"/>
    </row>
    <row r="9" spans="2:16" s="5" customFormat="1" ht="12.95" customHeight="1" x14ac:dyDescent="0.2">
      <c r="B9" s="2"/>
      <c r="C9" s="2"/>
      <c r="D9" s="22"/>
      <c r="E9" s="23">
        <f t="shared" ref="E9:E14" si="1">SUM(D9*180)</f>
        <v>0</v>
      </c>
      <c r="F9" s="23">
        <f t="shared" ref="F9:F14" si="2">SUM(E9)*1.03</f>
        <v>0</v>
      </c>
      <c r="G9" s="23">
        <f t="shared" ref="G9:G14" si="3">SUM(F9*1.03)</f>
        <v>0</v>
      </c>
      <c r="H9" s="23">
        <f t="shared" si="0"/>
        <v>0</v>
      </c>
      <c r="I9" s="24"/>
    </row>
    <row r="10" spans="2:16" s="5" customFormat="1" ht="12.95" customHeight="1" x14ac:dyDescent="0.2">
      <c r="B10" s="2"/>
      <c r="C10" s="2"/>
      <c r="D10" s="22"/>
      <c r="E10" s="23">
        <f t="shared" si="1"/>
        <v>0</v>
      </c>
      <c r="F10" s="23">
        <f t="shared" si="2"/>
        <v>0</v>
      </c>
      <c r="G10" s="23">
        <f t="shared" si="3"/>
        <v>0</v>
      </c>
      <c r="H10" s="23">
        <f t="shared" si="0"/>
        <v>0</v>
      </c>
      <c r="I10" s="24"/>
    </row>
    <row r="11" spans="2:16" s="5" customFormat="1" ht="12.95" customHeight="1" x14ac:dyDescent="0.2">
      <c r="B11" s="2"/>
      <c r="C11" s="2"/>
      <c r="D11" s="25"/>
      <c r="E11" s="23">
        <f t="shared" si="1"/>
        <v>0</v>
      </c>
      <c r="F11" s="23">
        <f t="shared" si="2"/>
        <v>0</v>
      </c>
      <c r="G11" s="23">
        <f t="shared" si="3"/>
        <v>0</v>
      </c>
      <c r="H11" s="23">
        <f t="shared" si="0"/>
        <v>0</v>
      </c>
      <c r="I11" s="24"/>
    </row>
    <row r="12" spans="2:16" s="5" customFormat="1" ht="12.95" customHeight="1" x14ac:dyDescent="0.2">
      <c r="B12" s="2"/>
      <c r="C12" s="2"/>
      <c r="D12" s="25"/>
      <c r="E12" s="23">
        <f t="shared" si="1"/>
        <v>0</v>
      </c>
      <c r="F12" s="23">
        <f t="shared" si="2"/>
        <v>0</v>
      </c>
      <c r="G12" s="23">
        <f t="shared" si="3"/>
        <v>0</v>
      </c>
      <c r="H12" s="23">
        <f t="shared" si="0"/>
        <v>0</v>
      </c>
    </row>
    <row r="13" spans="2:16" s="5" customFormat="1" ht="12.95" customHeight="1" thickBot="1" x14ac:dyDescent="0.25">
      <c r="B13" s="2"/>
      <c r="C13" s="2"/>
      <c r="D13" s="25"/>
      <c r="E13" s="23">
        <f>SUM(D13*180)</f>
        <v>0</v>
      </c>
      <c r="F13" s="23">
        <f t="shared" si="2"/>
        <v>0</v>
      </c>
      <c r="G13" s="23">
        <f t="shared" si="3"/>
        <v>0</v>
      </c>
      <c r="H13" s="23">
        <f t="shared" si="0"/>
        <v>0</v>
      </c>
    </row>
    <row r="14" spans="2:16" s="5" customFormat="1" ht="12.95" customHeight="1" x14ac:dyDescent="0.2">
      <c r="B14" s="2"/>
      <c r="C14" s="2"/>
      <c r="D14" s="25"/>
      <c r="E14" s="23">
        <f t="shared" si="1"/>
        <v>0</v>
      </c>
      <c r="F14" s="23">
        <f t="shared" si="2"/>
        <v>0</v>
      </c>
      <c r="G14" s="23">
        <f t="shared" si="3"/>
        <v>0</v>
      </c>
      <c r="H14" s="23">
        <f t="shared" si="0"/>
        <v>0</v>
      </c>
      <c r="J14" s="158" t="s">
        <v>57</v>
      </c>
      <c r="K14" s="159"/>
      <c r="L14" s="159"/>
      <c r="M14" s="159"/>
      <c r="N14" s="159"/>
      <c r="O14" s="159"/>
      <c r="P14" s="160"/>
    </row>
    <row r="15" spans="2:16" s="5" customFormat="1" ht="12.95" customHeight="1" x14ac:dyDescent="0.2">
      <c r="B15" s="26" t="s">
        <v>6</v>
      </c>
      <c r="C15" s="26"/>
      <c r="D15" s="27"/>
      <c r="E15" s="28">
        <f>SUM(E8:E14)</f>
        <v>5165.5999999999995</v>
      </c>
      <c r="F15" s="28">
        <f>SUM(F8:F14)</f>
        <v>5320.5679999999993</v>
      </c>
      <c r="G15" s="28">
        <f>SUM(G8:G14)</f>
        <v>5480.1850399999994</v>
      </c>
      <c r="H15" s="28">
        <f t="shared" si="0"/>
        <v>15966.353039999998</v>
      </c>
      <c r="J15" s="155"/>
      <c r="K15" s="156"/>
      <c r="L15" s="156"/>
      <c r="M15" s="156"/>
      <c r="N15" s="156"/>
      <c r="O15" s="156"/>
      <c r="P15" s="157"/>
    </row>
    <row r="16" spans="2:16" s="5" customFormat="1" ht="12.95" customHeight="1" x14ac:dyDescent="0.2">
      <c r="B16" s="2"/>
      <c r="C16" s="2"/>
      <c r="D16" s="22"/>
      <c r="E16" s="29"/>
      <c r="F16" s="29"/>
      <c r="G16" s="29"/>
      <c r="H16" s="29"/>
      <c r="J16" s="138"/>
      <c r="K16" s="47"/>
      <c r="L16" s="86" t="s">
        <v>56</v>
      </c>
      <c r="M16" s="46"/>
      <c r="N16" s="46"/>
      <c r="O16" s="85"/>
      <c r="P16" s="139"/>
    </row>
    <row r="17" spans="2:16" s="5" customFormat="1" ht="12.95" customHeight="1" x14ac:dyDescent="0.2">
      <c r="B17" s="30" t="s">
        <v>37</v>
      </c>
      <c r="C17" s="30"/>
      <c r="D17" s="31"/>
      <c r="E17" s="31"/>
      <c r="F17" s="32"/>
      <c r="G17" s="32"/>
      <c r="H17" s="32"/>
      <c r="J17" s="138"/>
      <c r="K17" s="46"/>
      <c r="L17" s="86"/>
      <c r="M17" s="46"/>
      <c r="N17" s="46"/>
      <c r="O17" s="47"/>
      <c r="P17" s="139"/>
    </row>
    <row r="18" spans="2:16" s="5" customFormat="1" ht="12.95" customHeight="1" x14ac:dyDescent="0.2">
      <c r="B18" s="2" t="s">
        <v>41</v>
      </c>
      <c r="C18" s="2"/>
      <c r="D18" s="22">
        <v>52000</v>
      </c>
      <c r="E18" s="23">
        <f>SUM(D18)*1</f>
        <v>52000</v>
      </c>
      <c r="F18" s="23">
        <f>SUM(E18*1.03)</f>
        <v>53560</v>
      </c>
      <c r="G18" s="23"/>
      <c r="H18" s="23">
        <f>SUM(E18:G18)</f>
        <v>105560</v>
      </c>
      <c r="J18" s="140"/>
      <c r="K18" s="46" t="s">
        <v>22</v>
      </c>
      <c r="L18" s="48">
        <v>0.307</v>
      </c>
      <c r="M18" s="84"/>
      <c r="N18" s="46"/>
      <c r="O18" s="87"/>
      <c r="P18" s="139"/>
    </row>
    <row r="19" spans="2:16" s="5" customFormat="1" ht="12.95" customHeight="1" x14ac:dyDescent="0.2">
      <c r="B19" s="2" t="s">
        <v>42</v>
      </c>
      <c r="C19" s="2"/>
      <c r="D19" s="22">
        <v>26400</v>
      </c>
      <c r="E19" s="92">
        <v>26400</v>
      </c>
      <c r="F19" s="23">
        <f t="shared" ref="F19:G19" si="4">SUM(E19*1.03)</f>
        <v>27192</v>
      </c>
      <c r="G19" s="23">
        <f t="shared" si="4"/>
        <v>28007.760000000002</v>
      </c>
      <c r="H19" s="23">
        <f>SUM(E19:G19)</f>
        <v>81599.760000000009</v>
      </c>
      <c r="J19" s="140"/>
      <c r="K19" s="46"/>
      <c r="L19" s="48"/>
      <c r="M19" s="46"/>
      <c r="N19" s="46"/>
      <c r="O19" s="87"/>
      <c r="P19" s="139"/>
    </row>
    <row r="20" spans="2:16" s="5" customFormat="1" ht="12.95" customHeight="1" x14ac:dyDescent="0.2">
      <c r="B20" s="2" t="s">
        <v>44</v>
      </c>
      <c r="E20" s="29">
        <v>2400</v>
      </c>
      <c r="F20" s="29">
        <v>2400</v>
      </c>
      <c r="G20" s="29">
        <v>2400</v>
      </c>
      <c r="H20" s="23">
        <f>SUM(E20:G20)</f>
        <v>7200</v>
      </c>
      <c r="J20" s="140"/>
      <c r="K20" s="46" t="s">
        <v>23</v>
      </c>
      <c r="L20" s="48">
        <v>0.41799999999999998</v>
      </c>
      <c r="M20" s="84"/>
      <c r="N20" s="46"/>
      <c r="O20" s="88"/>
      <c r="P20" s="139"/>
    </row>
    <row r="21" spans="2:16" s="5" customFormat="1" ht="12.95" customHeight="1" x14ac:dyDescent="0.2">
      <c r="B21" s="2" t="s">
        <v>45</v>
      </c>
      <c r="E21" s="29">
        <v>2400</v>
      </c>
      <c r="F21" s="29">
        <v>2400</v>
      </c>
      <c r="G21" s="29">
        <v>2400</v>
      </c>
      <c r="H21" s="23">
        <f>SUM(E21:G21)</f>
        <v>7200</v>
      </c>
      <c r="J21" s="138"/>
      <c r="K21" s="46" t="s">
        <v>25</v>
      </c>
      <c r="L21" s="48"/>
      <c r="M21" s="46"/>
      <c r="N21" s="46"/>
      <c r="O21" s="88"/>
      <c r="P21" s="139"/>
    </row>
    <row r="22" spans="2:16" s="5" customFormat="1" ht="12.95" customHeight="1" x14ac:dyDescent="0.2">
      <c r="B22" s="2"/>
      <c r="C22" s="2"/>
      <c r="D22" s="22"/>
      <c r="E22" s="23"/>
      <c r="F22" s="23"/>
      <c r="G22" s="23"/>
      <c r="H22" s="23"/>
      <c r="J22" s="138"/>
      <c r="K22" s="46"/>
      <c r="L22" s="48"/>
      <c r="M22" s="46"/>
      <c r="N22" s="46"/>
      <c r="O22" s="88"/>
      <c r="P22" s="139"/>
    </row>
    <row r="23" spans="2:16" s="5" customFormat="1" ht="12.95" customHeight="1" x14ac:dyDescent="0.2">
      <c r="B23" s="26" t="s">
        <v>15</v>
      </c>
      <c r="C23" s="26"/>
      <c r="D23" s="27"/>
      <c r="E23" s="28">
        <f>SUM(E18:E22)</f>
        <v>83200</v>
      </c>
      <c r="F23" s="28">
        <f>SUM(F18:F22)</f>
        <v>85552</v>
      </c>
      <c r="G23" s="28">
        <f>SUM(G18:G22)</f>
        <v>32807.760000000002</v>
      </c>
      <c r="H23" s="28">
        <f>SUM(E23:G23)</f>
        <v>201559.76</v>
      </c>
      <c r="J23" s="138"/>
      <c r="K23" s="46" t="s">
        <v>24</v>
      </c>
      <c r="L23" s="48">
        <v>2.1000000000000001E-2</v>
      </c>
      <c r="M23" s="84"/>
      <c r="N23" s="46"/>
      <c r="O23" s="88"/>
      <c r="P23" s="139"/>
    </row>
    <row r="24" spans="2:16" s="5" customFormat="1" ht="12.95" customHeight="1" x14ac:dyDescent="0.2">
      <c r="B24" s="2"/>
      <c r="C24" s="2"/>
      <c r="D24" s="22"/>
      <c r="E24" s="29"/>
      <c r="F24" s="29"/>
      <c r="G24" s="29"/>
      <c r="H24" s="29"/>
      <c r="J24" s="138"/>
      <c r="K24" s="46"/>
      <c r="L24" s="48"/>
      <c r="M24" s="46"/>
      <c r="N24" s="46"/>
      <c r="O24" s="88"/>
      <c r="P24" s="139"/>
    </row>
    <row r="25" spans="2:16" s="5" customFormat="1" ht="12.95" customHeight="1" x14ac:dyDescent="0.2">
      <c r="B25" s="33" t="s">
        <v>0</v>
      </c>
      <c r="C25" s="26"/>
      <c r="D25" s="34" t="s">
        <v>4</v>
      </c>
      <c r="E25" s="26"/>
      <c r="F25" s="35"/>
      <c r="G25" s="35"/>
      <c r="H25" s="35"/>
      <c r="J25" s="138"/>
      <c r="K25" s="46"/>
      <c r="L25" s="48"/>
      <c r="M25" s="46"/>
      <c r="N25" s="46"/>
      <c r="O25" s="88"/>
      <c r="P25" s="139"/>
    </row>
    <row r="26" spans="2:16" s="5" customFormat="1" ht="12.95" customHeight="1" x14ac:dyDescent="0.2">
      <c r="B26" s="2" t="s">
        <v>40</v>
      </c>
      <c r="C26" s="2"/>
      <c r="D26" s="36">
        <v>0.307</v>
      </c>
      <c r="E26" s="29">
        <f>SUM(D26*E8)</f>
        <v>1585.8391999999999</v>
      </c>
      <c r="F26" s="29">
        <f>SUM(D26*F8)</f>
        <v>1633.4143759999997</v>
      </c>
      <c r="G26" s="29">
        <f>SUM(D26*G8)</f>
        <v>1682.4168072799998</v>
      </c>
      <c r="H26" s="29">
        <f t="shared" ref="H26:H32" si="5">SUM(E26:G26)</f>
        <v>4901.6703832799994</v>
      </c>
      <c r="J26" s="138"/>
      <c r="K26" s="47"/>
      <c r="L26" s="141"/>
      <c r="M26" s="47"/>
      <c r="N26" s="46"/>
      <c r="O26" s="88"/>
      <c r="P26" s="139"/>
    </row>
    <row r="27" spans="2:16" s="5" customFormat="1" ht="12.95" customHeight="1" x14ac:dyDescent="0.2">
      <c r="B27" s="2" t="s">
        <v>41</v>
      </c>
      <c r="C27" s="2"/>
      <c r="D27" s="36">
        <v>0.41799999999999998</v>
      </c>
      <c r="E27" s="29">
        <f>SUM(D27*E18)</f>
        <v>21736</v>
      </c>
      <c r="F27" s="29">
        <f>SUM(D27*F18)</f>
        <v>22388.079999999998</v>
      </c>
      <c r="G27" s="29">
        <f>SUM(D27*G18)</f>
        <v>0</v>
      </c>
      <c r="H27" s="29">
        <f t="shared" si="5"/>
        <v>44124.08</v>
      </c>
      <c r="J27" s="138"/>
      <c r="K27" s="46"/>
      <c r="L27" s="48"/>
      <c r="M27" s="84"/>
      <c r="N27" s="47"/>
      <c r="O27" s="88"/>
      <c r="P27" s="139"/>
    </row>
    <row r="28" spans="2:16" s="5" customFormat="1" ht="12.95" customHeight="1" x14ac:dyDescent="0.2">
      <c r="B28" s="2" t="s">
        <v>43</v>
      </c>
      <c r="C28" s="2"/>
      <c r="D28" s="36">
        <v>2.1000000000000001E-2</v>
      </c>
      <c r="E28" s="29">
        <f>SUM(D28*E19)</f>
        <v>554.40000000000009</v>
      </c>
      <c r="F28" s="29">
        <f>SUM(D28*F19)</f>
        <v>571.03200000000004</v>
      </c>
      <c r="G28" s="29">
        <f>SUM(D28*G19)</f>
        <v>588.16296000000011</v>
      </c>
      <c r="H28" s="29">
        <f t="shared" si="5"/>
        <v>1713.5949600000004</v>
      </c>
      <c r="J28" s="138"/>
      <c r="K28" s="46"/>
      <c r="L28" s="48"/>
      <c r="M28" s="46"/>
      <c r="N28" s="47"/>
      <c r="O28" s="88"/>
      <c r="P28" s="139"/>
    </row>
    <row r="29" spans="2:16" s="5" customFormat="1" ht="12.95" customHeight="1" x14ac:dyDescent="0.2">
      <c r="B29" s="2" t="s">
        <v>44</v>
      </c>
      <c r="C29" s="2"/>
      <c r="D29" s="36">
        <v>2.1000000000000001E-2</v>
      </c>
      <c r="E29" s="29">
        <f>SUM(D29*E20)</f>
        <v>50.400000000000006</v>
      </c>
      <c r="F29" s="29">
        <f>SUM(D29*F20)</f>
        <v>50.400000000000006</v>
      </c>
      <c r="G29" s="29">
        <f>SUM(D29*G20)</f>
        <v>50.400000000000006</v>
      </c>
      <c r="H29" s="29">
        <f t="shared" si="5"/>
        <v>151.20000000000002</v>
      </c>
      <c r="J29" s="138"/>
      <c r="K29" s="46"/>
      <c r="L29" s="48"/>
      <c r="M29" s="46"/>
      <c r="N29" s="47"/>
      <c r="O29" s="88"/>
      <c r="P29" s="139"/>
    </row>
    <row r="30" spans="2:16" s="5" customFormat="1" ht="12.95" customHeight="1" x14ac:dyDescent="0.2">
      <c r="B30" s="2" t="s">
        <v>45</v>
      </c>
      <c r="C30" s="2"/>
      <c r="D30" s="36">
        <v>2.1000000000000001E-2</v>
      </c>
      <c r="E30" s="29">
        <f>SUM(D30*E21)</f>
        <v>50.400000000000006</v>
      </c>
      <c r="F30" s="29">
        <f>SUM(D30*F21)</f>
        <v>50.400000000000006</v>
      </c>
      <c r="G30" s="29">
        <f>SUM(D30*G21)</f>
        <v>50.400000000000006</v>
      </c>
      <c r="H30" s="29">
        <f t="shared" si="5"/>
        <v>151.20000000000002</v>
      </c>
      <c r="J30" s="140"/>
      <c r="K30" s="48"/>
      <c r="L30" s="46"/>
      <c r="M30" s="46"/>
      <c r="N30" s="47"/>
      <c r="O30" s="88"/>
      <c r="P30" s="139"/>
    </row>
    <row r="31" spans="2:16" s="5" customFormat="1" ht="12.95" customHeight="1" x14ac:dyDescent="0.2">
      <c r="B31" s="2"/>
      <c r="C31" s="2"/>
      <c r="D31" s="36"/>
      <c r="E31" s="29">
        <f>SUM(D31*E22)</f>
        <v>0</v>
      </c>
      <c r="F31" s="29">
        <f>SUM(D31*F22)</f>
        <v>0</v>
      </c>
      <c r="G31" s="29">
        <f>SUM(D31*G22)</f>
        <v>0</v>
      </c>
      <c r="H31" s="29">
        <f t="shared" si="5"/>
        <v>0</v>
      </c>
      <c r="J31" s="138"/>
      <c r="K31" s="141"/>
      <c r="L31" s="47"/>
      <c r="M31" s="47"/>
      <c r="N31" s="47"/>
      <c r="O31" s="88"/>
      <c r="P31" s="139"/>
    </row>
    <row r="32" spans="2:16" s="5" customFormat="1" ht="12.95" customHeight="1" thickBot="1" x14ac:dyDescent="0.25">
      <c r="B32" s="26" t="s">
        <v>7</v>
      </c>
      <c r="C32" s="28"/>
      <c r="D32" s="91"/>
      <c r="E32" s="91">
        <f>SUM(E26:E31)</f>
        <v>23977.039200000003</v>
      </c>
      <c r="F32" s="91">
        <f>SUM(F26:F31)</f>
        <v>24693.326376000001</v>
      </c>
      <c r="G32" s="91">
        <f>SUM(G26:G31)</f>
        <v>2371.3797672800001</v>
      </c>
      <c r="H32" s="91">
        <f t="shared" si="5"/>
        <v>51041.745343280003</v>
      </c>
      <c r="J32" s="142"/>
      <c r="K32" s="143"/>
      <c r="L32" s="143"/>
      <c r="M32" s="143"/>
      <c r="N32" s="143"/>
      <c r="O32" s="143"/>
      <c r="P32" s="144"/>
    </row>
    <row r="33" spans="2:22" s="5" customFormat="1" ht="12.95" customHeight="1" x14ac:dyDescent="0.2">
      <c r="B33" s="33" t="s">
        <v>5</v>
      </c>
      <c r="C33" s="64"/>
      <c r="D33" s="64"/>
      <c r="E33" s="64">
        <f>SUM(E15+E23+E32)</f>
        <v>112342.63920000001</v>
      </c>
      <c r="F33" s="64">
        <f>SUM(F15+F23+F32)</f>
        <v>115565.894376</v>
      </c>
      <c r="G33" s="64">
        <f>SUM(G15+G23+G32)</f>
        <v>40659.324807279998</v>
      </c>
      <c r="H33" s="64">
        <f>SUM(H15+H23+H32)</f>
        <v>268567.85838327999</v>
      </c>
      <c r="J33" s="60"/>
      <c r="K33" s="60"/>
      <c r="L33" s="60"/>
      <c r="M33" s="60"/>
      <c r="N33" s="60"/>
      <c r="O33" s="60"/>
      <c r="P33" s="60"/>
      <c r="Q33" s="60"/>
    </row>
    <row r="34" spans="2:22" s="5" customFormat="1" ht="12.95" customHeight="1" x14ac:dyDescent="0.2">
      <c r="B34" s="2"/>
      <c r="C34" s="23"/>
      <c r="D34" s="23"/>
      <c r="E34" s="23"/>
      <c r="F34" s="23"/>
      <c r="G34" s="23"/>
      <c r="H34" s="23"/>
      <c r="J34" s="60"/>
      <c r="K34" s="60"/>
      <c r="L34" s="60"/>
      <c r="M34" s="60"/>
      <c r="N34" s="60"/>
      <c r="O34" s="60"/>
      <c r="P34" s="60"/>
      <c r="Q34" s="60"/>
    </row>
    <row r="35" spans="2:22" s="5" customFormat="1" ht="12.95" customHeight="1" x14ac:dyDescent="0.2">
      <c r="B35" s="33" t="s">
        <v>11</v>
      </c>
      <c r="C35" s="28"/>
      <c r="D35" s="28"/>
      <c r="E35" s="28"/>
      <c r="F35" s="28"/>
      <c r="G35" s="28"/>
      <c r="H35" s="28"/>
      <c r="J35" s="60"/>
      <c r="K35" s="60"/>
      <c r="L35" s="60"/>
      <c r="M35" s="60"/>
      <c r="N35" s="60"/>
      <c r="O35" s="60"/>
      <c r="P35" s="60"/>
      <c r="Q35" s="60"/>
    </row>
    <row r="36" spans="2:22" s="5" customFormat="1" ht="12.95" customHeight="1" x14ac:dyDescent="0.2">
      <c r="B36" s="2" t="s">
        <v>53</v>
      </c>
      <c r="C36" s="23"/>
      <c r="D36" s="23"/>
      <c r="E36" s="23">
        <v>8000</v>
      </c>
      <c r="F36" s="23">
        <v>8000</v>
      </c>
      <c r="G36" s="23">
        <v>8000</v>
      </c>
      <c r="H36" s="23">
        <f t="shared" ref="H36:H41" si="6">SUM(E36:G36)</f>
        <v>24000</v>
      </c>
      <c r="J36" s="60"/>
      <c r="K36" s="68"/>
      <c r="L36" s="60"/>
      <c r="M36" s="60"/>
      <c r="N36" s="60"/>
      <c r="O36" s="60"/>
      <c r="P36" s="60"/>
      <c r="Q36" s="60"/>
    </row>
    <row r="37" spans="2:22" s="5" customFormat="1" ht="12.95" customHeight="1" x14ac:dyDescent="0.2">
      <c r="B37" s="2"/>
      <c r="C37" s="23"/>
      <c r="D37" s="23"/>
      <c r="E37" s="23"/>
      <c r="F37" s="23"/>
      <c r="G37" s="23"/>
      <c r="H37" s="23">
        <f t="shared" si="6"/>
        <v>0</v>
      </c>
      <c r="J37" s="60"/>
      <c r="K37" s="68"/>
      <c r="L37" s="60"/>
      <c r="M37" s="60"/>
      <c r="N37" s="60"/>
      <c r="O37" s="60"/>
      <c r="P37" s="60"/>
      <c r="Q37" s="60"/>
    </row>
    <row r="38" spans="2:22" s="5" customFormat="1" ht="12.95" customHeight="1" x14ac:dyDescent="0.2">
      <c r="B38" s="2"/>
      <c r="C38" s="23"/>
      <c r="D38" s="23"/>
      <c r="E38" s="23"/>
      <c r="F38" s="23"/>
      <c r="G38" s="23"/>
      <c r="H38" s="23">
        <f t="shared" si="6"/>
        <v>0</v>
      </c>
      <c r="J38" s="60"/>
      <c r="K38" s="68"/>
      <c r="L38" s="60"/>
      <c r="M38" s="60"/>
      <c r="N38" s="60"/>
      <c r="O38" s="60"/>
      <c r="P38" s="60"/>
      <c r="Q38" s="60"/>
    </row>
    <row r="39" spans="2:22" s="5" customFormat="1" ht="12.95" customHeight="1" x14ac:dyDescent="0.2">
      <c r="B39" s="39"/>
      <c r="C39" s="23"/>
      <c r="D39" s="23"/>
      <c r="E39" s="23">
        <v>0</v>
      </c>
      <c r="F39" s="23">
        <v>0</v>
      </c>
      <c r="G39" s="23">
        <v>0</v>
      </c>
      <c r="H39" s="23">
        <f t="shared" si="6"/>
        <v>0</v>
      </c>
      <c r="J39" s="60"/>
      <c r="K39" s="60"/>
      <c r="L39" s="60"/>
      <c r="M39" s="60"/>
      <c r="N39" s="60"/>
      <c r="O39" s="60"/>
      <c r="P39" s="60"/>
      <c r="Q39" s="60"/>
    </row>
    <row r="40" spans="2:22" s="5" customFormat="1" ht="12.95" customHeight="1" x14ac:dyDescent="0.2">
      <c r="B40" s="2"/>
      <c r="C40" s="23"/>
      <c r="D40" s="23"/>
      <c r="E40" s="23">
        <v>0</v>
      </c>
      <c r="F40" s="23">
        <v>0</v>
      </c>
      <c r="G40" s="23">
        <v>0</v>
      </c>
      <c r="H40" s="23">
        <f t="shared" si="6"/>
        <v>0</v>
      </c>
      <c r="J40" s="60"/>
      <c r="K40" s="60"/>
      <c r="L40" s="60"/>
      <c r="M40" s="60"/>
      <c r="N40" s="60"/>
      <c r="O40" s="60"/>
      <c r="P40" s="60"/>
      <c r="Q40" s="60"/>
    </row>
    <row r="41" spans="2:22" s="5" customFormat="1" ht="12.95" customHeight="1" x14ac:dyDescent="0.2">
      <c r="B41" s="33" t="s">
        <v>17</v>
      </c>
      <c r="C41" s="64"/>
      <c r="D41" s="64"/>
      <c r="E41" s="64">
        <f>SUM(E36:E40)</f>
        <v>8000</v>
      </c>
      <c r="F41" s="64">
        <f t="shared" ref="F41:G41" si="7">SUM(F36:F40)</f>
        <v>8000</v>
      </c>
      <c r="G41" s="64">
        <f t="shared" si="7"/>
        <v>8000</v>
      </c>
      <c r="H41" s="64">
        <f t="shared" si="6"/>
        <v>24000</v>
      </c>
      <c r="J41" s="60"/>
      <c r="K41" s="60"/>
      <c r="L41" s="60"/>
      <c r="M41" s="60"/>
      <c r="N41" s="60"/>
      <c r="O41" s="60"/>
      <c r="P41" s="60"/>
      <c r="Q41" s="60"/>
    </row>
    <row r="42" spans="2:22" s="5" customFormat="1" ht="12.95" customHeight="1" x14ac:dyDescent="0.2">
      <c r="B42" s="2"/>
      <c r="C42" s="23"/>
      <c r="D42" s="23"/>
      <c r="E42" s="23"/>
      <c r="F42" s="23"/>
      <c r="G42" s="23"/>
      <c r="H42" s="23"/>
    </row>
    <row r="43" spans="2:22" s="5" customFormat="1" ht="12.95" customHeight="1" x14ac:dyDescent="0.2">
      <c r="B43" s="33" t="s">
        <v>19</v>
      </c>
      <c r="C43" s="28"/>
      <c r="D43" s="28"/>
      <c r="E43" s="28"/>
      <c r="F43" s="28"/>
      <c r="G43" s="28"/>
      <c r="H43" s="28"/>
      <c r="Q43" s="60"/>
      <c r="R43" s="60"/>
      <c r="S43" s="60"/>
      <c r="T43" s="83"/>
      <c r="U43" s="83"/>
      <c r="V43" s="83"/>
    </row>
    <row r="44" spans="2:22" s="5" customFormat="1" ht="12.95" customHeight="1" x14ac:dyDescent="0.2">
      <c r="B44" s="2" t="s">
        <v>47</v>
      </c>
      <c r="C44" s="23"/>
      <c r="D44" s="23"/>
      <c r="E44" s="23"/>
      <c r="F44" s="23">
        <v>2400</v>
      </c>
      <c r="G44" s="23">
        <v>2400</v>
      </c>
      <c r="H44" s="23">
        <f t="shared" ref="H44:H50" si="8">SUM(E44:G44)</f>
        <v>4800</v>
      </c>
      <c r="K44" s="120" t="s">
        <v>30</v>
      </c>
      <c r="L44" s="121"/>
      <c r="M44" s="122" t="s">
        <v>31</v>
      </c>
      <c r="N44" s="123" t="s">
        <v>32</v>
      </c>
      <c r="O44" s="121"/>
      <c r="P44" s="123"/>
      <c r="Q44" s="90"/>
      <c r="R44" s="90"/>
      <c r="S44" s="60"/>
      <c r="T44" s="90"/>
      <c r="U44" s="90"/>
      <c r="V44" s="90"/>
    </row>
    <row r="45" spans="2:22" s="5" customFormat="1" ht="12.95" customHeight="1" x14ac:dyDescent="0.2">
      <c r="B45" s="2" t="s">
        <v>54</v>
      </c>
      <c r="C45" s="23"/>
      <c r="D45" s="23"/>
      <c r="E45" s="23">
        <v>66900</v>
      </c>
      <c r="F45" s="23">
        <v>64000</v>
      </c>
      <c r="G45" s="23">
        <v>68900</v>
      </c>
      <c r="H45" s="23">
        <f t="shared" si="8"/>
        <v>199800</v>
      </c>
      <c r="K45" s="97" t="s">
        <v>33</v>
      </c>
      <c r="L45" s="98">
        <v>4938</v>
      </c>
      <c r="M45" s="99">
        <v>2</v>
      </c>
      <c r="N45" s="100">
        <f>L45*M45</f>
        <v>9876</v>
      </c>
      <c r="O45" s="101">
        <f>SUM(L45*M45)</f>
        <v>9876</v>
      </c>
      <c r="P45" s="124"/>
      <c r="Q45" s="116"/>
      <c r="R45" s="117"/>
      <c r="S45" s="118"/>
      <c r="T45" s="89"/>
      <c r="U45" s="89"/>
      <c r="V45" s="89"/>
    </row>
    <row r="46" spans="2:22" s="5" customFormat="1" ht="12.95" customHeight="1" x14ac:dyDescent="0.2">
      <c r="B46" s="2"/>
      <c r="C46" s="23"/>
      <c r="D46" s="23"/>
      <c r="E46" s="23"/>
      <c r="F46" s="23">
        <v>0</v>
      </c>
      <c r="G46" s="23">
        <v>0</v>
      </c>
      <c r="H46" s="23">
        <f t="shared" si="8"/>
        <v>0</v>
      </c>
      <c r="K46" s="102" t="s">
        <v>34</v>
      </c>
      <c r="L46" s="103">
        <v>951</v>
      </c>
      <c r="M46" s="104">
        <v>2</v>
      </c>
      <c r="N46" s="100">
        <f>L46*M46</f>
        <v>1902</v>
      </c>
      <c r="O46" s="105">
        <f>SUM(L46*M46)</f>
        <v>1902</v>
      </c>
      <c r="P46" s="106"/>
      <c r="Q46" s="90"/>
      <c r="R46" s="90"/>
      <c r="S46" s="90"/>
      <c r="T46" s="90"/>
      <c r="U46" s="90"/>
      <c r="V46" s="90"/>
    </row>
    <row r="47" spans="2:22" s="5" customFormat="1" ht="12.95" customHeight="1" x14ac:dyDescent="0.2">
      <c r="B47" s="2"/>
      <c r="C47" s="23"/>
      <c r="D47" s="23"/>
      <c r="E47" s="23"/>
      <c r="F47" s="23">
        <v>0</v>
      </c>
      <c r="G47" s="23">
        <v>0</v>
      </c>
      <c r="H47" s="23">
        <f t="shared" si="8"/>
        <v>0</v>
      </c>
      <c r="K47" s="102" t="s">
        <v>35</v>
      </c>
      <c r="L47" s="103">
        <v>520</v>
      </c>
      <c r="M47" s="104">
        <v>1</v>
      </c>
      <c r="N47" s="100">
        <f>L47*M47</f>
        <v>520</v>
      </c>
      <c r="O47" s="105">
        <f>SUM(L47*M47)</f>
        <v>520</v>
      </c>
      <c r="P47" s="106"/>
      <c r="Q47" s="90"/>
      <c r="R47" s="90"/>
      <c r="S47" s="90"/>
      <c r="T47" s="90"/>
      <c r="U47" s="90"/>
      <c r="V47" s="90"/>
    </row>
    <row r="48" spans="2:22" s="5" customFormat="1" ht="12.95" customHeight="1" x14ac:dyDescent="0.2">
      <c r="B48" s="2"/>
      <c r="C48" s="23"/>
      <c r="D48" s="23"/>
      <c r="E48" s="23"/>
      <c r="F48" s="23">
        <v>0</v>
      </c>
      <c r="G48" s="23">
        <v>0</v>
      </c>
      <c r="H48" s="23">
        <f t="shared" si="8"/>
        <v>0</v>
      </c>
      <c r="K48" s="102" t="s">
        <v>36</v>
      </c>
      <c r="L48" s="103">
        <v>483</v>
      </c>
      <c r="M48" s="104">
        <v>0</v>
      </c>
      <c r="N48" s="100">
        <f>L48*M48</f>
        <v>0</v>
      </c>
      <c r="O48" s="104"/>
      <c r="P48" s="106"/>
      <c r="Q48" s="60"/>
      <c r="R48" s="60"/>
      <c r="S48" s="60"/>
      <c r="T48" s="83"/>
      <c r="U48" s="90"/>
      <c r="V48" s="90"/>
    </row>
    <row r="49" spans="2:22" s="5" customFormat="1" ht="12.95" customHeight="1" x14ac:dyDescent="0.2">
      <c r="B49" s="2" t="s">
        <v>49</v>
      </c>
      <c r="C49" s="23"/>
      <c r="D49" s="23"/>
      <c r="E49" s="23">
        <v>0</v>
      </c>
      <c r="F49" s="23">
        <v>0</v>
      </c>
      <c r="G49" s="23">
        <v>0</v>
      </c>
      <c r="H49" s="23">
        <f t="shared" si="8"/>
        <v>0</v>
      </c>
      <c r="K49" s="107" t="s">
        <v>61</v>
      </c>
      <c r="L49" s="108"/>
      <c r="M49" s="108"/>
      <c r="N49" s="109">
        <f>SUM(N45:N48)</f>
        <v>12298</v>
      </c>
      <c r="O49" s="110">
        <f>L45*2+L46*2+L47</f>
        <v>12298</v>
      </c>
      <c r="P49" s="106"/>
      <c r="Q49" s="60"/>
      <c r="R49" s="60"/>
      <c r="S49" s="60"/>
      <c r="T49" s="83"/>
      <c r="U49" s="83"/>
      <c r="V49" s="83"/>
    </row>
    <row r="50" spans="2:22" s="5" customFormat="1" ht="12.95" customHeight="1" x14ac:dyDescent="0.2">
      <c r="B50" s="33" t="s">
        <v>26</v>
      </c>
      <c r="C50" s="64"/>
      <c r="D50" s="64"/>
      <c r="E50" s="64">
        <f>SUM(E44:E49)</f>
        <v>66900</v>
      </c>
      <c r="F50" s="64">
        <f>SUM(F44:F49)</f>
        <v>66400</v>
      </c>
      <c r="G50" s="64">
        <f>SUM(G44:G49)</f>
        <v>71300</v>
      </c>
      <c r="H50" s="64">
        <f t="shared" si="8"/>
        <v>204600</v>
      </c>
      <c r="K50" s="125" t="s">
        <v>51</v>
      </c>
      <c r="L50" s="113"/>
      <c r="M50" s="113"/>
      <c r="N50" s="103"/>
      <c r="O50" s="104"/>
      <c r="P50" s="106"/>
      <c r="Q50" s="60"/>
      <c r="R50" s="60"/>
      <c r="S50" s="60"/>
      <c r="T50" s="83"/>
      <c r="U50" s="83"/>
      <c r="V50" s="83"/>
    </row>
    <row r="51" spans="2:22" s="5" customFormat="1" ht="12.95" customHeight="1" x14ac:dyDescent="0.2">
      <c r="B51" s="39"/>
      <c r="C51" s="23"/>
      <c r="D51" s="23"/>
      <c r="E51" s="23"/>
      <c r="F51" s="23"/>
      <c r="G51" s="23"/>
      <c r="H51" s="23"/>
      <c r="K51" s="126"/>
      <c r="L51" s="127"/>
      <c r="M51" s="127"/>
      <c r="N51" s="111"/>
      <c r="O51" s="108"/>
      <c r="P51" s="128"/>
      <c r="Q51" s="90"/>
      <c r="R51" s="90"/>
      <c r="S51" s="119"/>
      <c r="T51" s="90"/>
      <c r="U51" s="90"/>
      <c r="V51" s="90"/>
    </row>
    <row r="52" spans="2:22" s="5" customFormat="1" ht="12.95" customHeight="1" x14ac:dyDescent="0.2">
      <c r="B52" s="59"/>
      <c r="C52" s="23"/>
      <c r="D52" s="23"/>
      <c r="E52" s="92"/>
      <c r="F52" s="92"/>
      <c r="G52" s="92"/>
      <c r="H52" s="92"/>
      <c r="Q52" s="60"/>
      <c r="R52" s="60"/>
      <c r="S52" s="60"/>
      <c r="T52" s="83"/>
      <c r="U52" s="83"/>
      <c r="V52" s="83"/>
    </row>
    <row r="53" spans="2:22" s="5" customFormat="1" ht="12.95" customHeight="1" x14ac:dyDescent="0.2">
      <c r="B53" s="33" t="s">
        <v>29</v>
      </c>
      <c r="C53" s="64"/>
      <c r="D53" s="64"/>
      <c r="E53" s="93">
        <f>SUM(E33+E41+E50)</f>
        <v>187242.63920000001</v>
      </c>
      <c r="F53" s="93">
        <f>SUM(F33+F41+F50)</f>
        <v>189965.89437599998</v>
      </c>
      <c r="G53" s="93">
        <f>SUM(G33+G41+G50)</f>
        <v>119959.32480728001</v>
      </c>
      <c r="H53" s="94">
        <f>SUM(E53:G53)</f>
        <v>497167.85838327999</v>
      </c>
      <c r="Q53" s="60"/>
      <c r="R53" s="60"/>
      <c r="S53" s="60"/>
      <c r="T53" s="83"/>
      <c r="U53" s="83"/>
      <c r="V53" s="83"/>
    </row>
    <row r="54" spans="2:22" s="5" customFormat="1" ht="12.95" customHeight="1" thickBot="1" x14ac:dyDescent="0.25">
      <c r="B54" s="39"/>
      <c r="C54" s="23"/>
      <c r="D54" s="23"/>
      <c r="E54" s="95"/>
      <c r="F54" s="95"/>
      <c r="G54" s="95"/>
      <c r="H54" s="96"/>
      <c r="Q54" s="60"/>
      <c r="R54" s="60"/>
      <c r="S54" s="60"/>
      <c r="T54" s="83"/>
      <c r="U54" s="83"/>
      <c r="V54" s="83"/>
    </row>
    <row r="55" spans="2:22" s="5" customFormat="1" ht="12.95" customHeight="1" thickTop="1" x14ac:dyDescent="0.2">
      <c r="B55" s="145" t="s">
        <v>28</v>
      </c>
      <c r="C55" s="146"/>
      <c r="D55" s="146"/>
      <c r="E55" s="146"/>
      <c r="F55" s="146"/>
      <c r="G55" s="146"/>
      <c r="H55" s="146"/>
      <c r="Q55" s="60"/>
      <c r="R55" s="60"/>
      <c r="S55" s="60"/>
      <c r="T55" s="83"/>
      <c r="U55" s="83"/>
      <c r="V55" s="83"/>
    </row>
    <row r="56" spans="2:22" s="5" customFormat="1" ht="12.95" customHeight="1" thickBot="1" x14ac:dyDescent="0.25">
      <c r="B56" s="147"/>
      <c r="C56" s="147"/>
      <c r="D56" s="147"/>
      <c r="E56" s="147"/>
      <c r="F56" s="147"/>
      <c r="G56" s="147"/>
      <c r="H56" s="147"/>
      <c r="T56" s="83"/>
      <c r="U56" s="83"/>
      <c r="V56" s="83"/>
    </row>
    <row r="57" spans="2:22" s="5" customFormat="1" ht="12.95" customHeight="1" thickTop="1" x14ac:dyDescent="0.2">
      <c r="E57" s="59"/>
      <c r="T57" s="83"/>
      <c r="U57" s="83"/>
      <c r="V57" s="83"/>
    </row>
    <row r="58" spans="2:22" s="5" customFormat="1" ht="12.95" customHeight="1" x14ac:dyDescent="0.2">
      <c r="B58" s="33" t="s">
        <v>18</v>
      </c>
      <c r="C58" s="26"/>
      <c r="D58" s="37"/>
      <c r="E58" s="26"/>
      <c r="F58" s="26"/>
      <c r="G58" s="26"/>
      <c r="H58" s="35"/>
    </row>
    <row r="59" spans="2:22" s="5" customFormat="1" ht="12.95" customHeight="1" x14ac:dyDescent="0.2">
      <c r="E59" s="59">
        <v>0</v>
      </c>
      <c r="F59" s="5">
        <v>0</v>
      </c>
      <c r="G59" s="5">
        <v>0</v>
      </c>
      <c r="H59" s="5">
        <f>SUM(E59:G59)</f>
        <v>0</v>
      </c>
    </row>
    <row r="60" spans="2:22" s="5" customFormat="1" ht="12.95" customHeight="1" x14ac:dyDescent="0.2">
      <c r="B60" s="26" t="s">
        <v>20</v>
      </c>
      <c r="C60" s="26"/>
      <c r="D60" s="37"/>
      <c r="E60" s="28">
        <f>SUM(E59:E59)</f>
        <v>0</v>
      </c>
      <c r="F60" s="28">
        <f>SUM(F59:F59)</f>
        <v>0</v>
      </c>
      <c r="G60" s="28">
        <f>SUM(G59:G59)</f>
        <v>0</v>
      </c>
      <c r="H60" s="28">
        <f>SUM(E60:G60)</f>
        <v>0</v>
      </c>
    </row>
    <row r="61" spans="2:22" s="5" customFormat="1" ht="12.95" customHeight="1" x14ac:dyDescent="0.2">
      <c r="E61" s="59"/>
    </row>
    <row r="62" spans="2:22" s="5" customFormat="1" ht="12.95" customHeight="1" x14ac:dyDescent="0.2">
      <c r="B62" s="33" t="s">
        <v>46</v>
      </c>
      <c r="C62" s="26"/>
      <c r="D62" s="37"/>
      <c r="E62" s="26"/>
      <c r="F62" s="26"/>
      <c r="G62" s="26"/>
      <c r="H62" s="35"/>
    </row>
    <row r="63" spans="2:22" s="5" customFormat="1" ht="12.95" customHeight="1" x14ac:dyDescent="0.2">
      <c r="B63" s="5" t="s">
        <v>60</v>
      </c>
      <c r="E63" s="29"/>
      <c r="F63" s="29">
        <v>10000</v>
      </c>
      <c r="G63" s="29">
        <v>10000</v>
      </c>
      <c r="H63" s="29">
        <f>SUM(E63:G63)</f>
        <v>20000</v>
      </c>
    </row>
    <row r="64" spans="2:22" s="5" customFormat="1" ht="12.95" customHeight="1" x14ac:dyDescent="0.2">
      <c r="H64" s="29"/>
    </row>
    <row r="65" spans="1:15" s="5" customFormat="1" ht="12.95" customHeight="1" x14ac:dyDescent="0.2"/>
    <row r="66" spans="1:15" s="5" customFormat="1" ht="12.95" customHeight="1" x14ac:dyDescent="0.2">
      <c r="E66" s="29">
        <v>0</v>
      </c>
      <c r="F66" s="29">
        <v>0</v>
      </c>
      <c r="G66" s="29">
        <v>0</v>
      </c>
      <c r="H66" s="29">
        <f>SUM(E66:G66)</f>
        <v>0</v>
      </c>
      <c r="J66" s="60"/>
      <c r="K66" s="60"/>
      <c r="L66" s="60"/>
      <c r="M66" s="60"/>
      <c r="N66" s="60"/>
    </row>
    <row r="67" spans="1:15" s="5" customFormat="1" ht="12.95" customHeight="1" x14ac:dyDescent="0.2">
      <c r="B67" s="26" t="s">
        <v>62</v>
      </c>
      <c r="C67" s="26"/>
      <c r="D67" s="37"/>
      <c r="E67" s="67">
        <f>SUM(E63:E66)</f>
        <v>0</v>
      </c>
      <c r="F67" s="67">
        <f>SUM(F63:F66)</f>
        <v>10000</v>
      </c>
      <c r="G67" s="67">
        <f>SUM(G63:G66)</f>
        <v>10000</v>
      </c>
      <c r="H67" s="134">
        <f>SUM(E67:G67)</f>
        <v>20000</v>
      </c>
      <c r="J67" s="52"/>
      <c r="K67" s="52"/>
      <c r="L67" s="52"/>
      <c r="M67" s="52"/>
      <c r="N67" s="52"/>
    </row>
    <row r="68" spans="1:15" s="5" customFormat="1" ht="12.95" customHeight="1" x14ac:dyDescent="0.2">
      <c r="E68" s="59"/>
      <c r="J68" s="52"/>
      <c r="K68" s="52"/>
      <c r="L68" s="52"/>
      <c r="M68" s="52"/>
      <c r="N68" s="52"/>
    </row>
    <row r="69" spans="1:15" s="5" customFormat="1" ht="12.95" customHeight="1" x14ac:dyDescent="0.2">
      <c r="B69" s="7" t="s">
        <v>16</v>
      </c>
      <c r="C69" s="41"/>
      <c r="D69" s="41"/>
      <c r="E69" s="8"/>
      <c r="F69" s="8"/>
      <c r="G69" s="8"/>
      <c r="H69" s="8"/>
      <c r="J69" s="57"/>
      <c r="K69" s="57"/>
      <c r="L69" s="57"/>
      <c r="M69" s="57"/>
      <c r="N69" s="57"/>
    </row>
    <row r="70" spans="1:15" s="5" customFormat="1" ht="12.95" customHeight="1" x14ac:dyDescent="0.2">
      <c r="B70" s="5" t="s">
        <v>55</v>
      </c>
      <c r="C70" s="42"/>
      <c r="D70" s="29">
        <v>12298</v>
      </c>
      <c r="E70" s="132">
        <f>SUM(D70)</f>
        <v>12298</v>
      </c>
      <c r="F70" s="9">
        <f>SUM(E70*1.06)</f>
        <v>13035.880000000001</v>
      </c>
      <c r="G70" s="9">
        <f>SUM(F70*1.06)</f>
        <v>13818.032800000003</v>
      </c>
      <c r="H70" s="23">
        <f>SUM(E70:G70)</f>
        <v>39151.912800000006</v>
      </c>
      <c r="J70" s="62"/>
      <c r="K70" s="62"/>
      <c r="L70" s="62"/>
      <c r="M70" s="62"/>
      <c r="N70" s="62"/>
    </row>
    <row r="71" spans="1:15" s="5" customFormat="1" ht="12.95" customHeight="1" x14ac:dyDescent="0.2">
      <c r="A71" s="59"/>
      <c r="B71" s="42"/>
      <c r="C71" s="42"/>
      <c r="D71" s="42"/>
      <c r="E71" s="132">
        <v>0</v>
      </c>
      <c r="F71" s="9">
        <v>0</v>
      </c>
      <c r="G71" s="9">
        <v>0</v>
      </c>
      <c r="H71" s="23">
        <f>SUM(E71:G71)</f>
        <v>0</v>
      </c>
      <c r="I71" s="59"/>
      <c r="J71" s="62"/>
      <c r="K71" s="62"/>
      <c r="L71" s="62"/>
      <c r="M71" s="62"/>
      <c r="N71" s="62"/>
    </row>
    <row r="72" spans="1:15" s="5" customFormat="1" ht="12.95" customHeight="1" x14ac:dyDescent="0.2">
      <c r="A72" s="59"/>
      <c r="B72" s="42"/>
      <c r="C72" s="42"/>
      <c r="D72" s="42"/>
      <c r="E72" s="132">
        <v>0</v>
      </c>
      <c r="F72" s="9">
        <v>0</v>
      </c>
      <c r="G72" s="9">
        <v>0</v>
      </c>
      <c r="H72" s="23">
        <f>SUM(E72:G72)</f>
        <v>0</v>
      </c>
      <c r="I72" s="59"/>
      <c r="J72" s="52"/>
      <c r="K72" s="50"/>
      <c r="L72" s="50"/>
      <c r="M72" s="50"/>
      <c r="N72" s="50"/>
    </row>
    <row r="73" spans="1:15" s="5" customFormat="1" ht="12.95" customHeight="1" x14ac:dyDescent="0.2">
      <c r="B73" s="42"/>
      <c r="C73" s="42"/>
      <c r="D73" s="42"/>
      <c r="E73" s="132">
        <v>0</v>
      </c>
      <c r="F73" s="9">
        <v>0</v>
      </c>
      <c r="G73" s="9">
        <v>0</v>
      </c>
      <c r="H73" s="23">
        <f>SUM(E73:G73)</f>
        <v>0</v>
      </c>
      <c r="J73" s="50"/>
      <c r="K73" s="50"/>
      <c r="L73" s="50"/>
      <c r="M73" s="50"/>
      <c r="N73" s="50"/>
    </row>
    <row r="74" spans="1:15" s="5" customFormat="1" ht="12.95" customHeight="1" x14ac:dyDescent="0.2">
      <c r="B74" s="33" t="s">
        <v>21</v>
      </c>
      <c r="C74" s="33"/>
      <c r="D74" s="115"/>
      <c r="E74" s="64">
        <f>SUM(E70:E73)</f>
        <v>12298</v>
      </c>
      <c r="F74" s="64">
        <f t="shared" ref="F74:H74" si="9">SUM(F70:F73)</f>
        <v>13035.880000000001</v>
      </c>
      <c r="G74" s="64">
        <f t="shared" si="9"/>
        <v>13818.032800000003</v>
      </c>
      <c r="H74" s="64">
        <f t="shared" si="9"/>
        <v>39151.912800000006</v>
      </c>
      <c r="J74" s="50"/>
      <c r="K74" s="50"/>
      <c r="L74" s="50"/>
      <c r="M74" s="50"/>
      <c r="N74" s="82"/>
      <c r="O74" s="83"/>
    </row>
    <row r="75" spans="1:15" s="5" customFormat="1" ht="12.95" customHeight="1" x14ac:dyDescent="0.2">
      <c r="B75" s="2"/>
      <c r="C75" s="2"/>
      <c r="D75" s="38"/>
      <c r="E75" s="23"/>
      <c r="F75" s="23"/>
      <c r="G75" s="23"/>
      <c r="H75" s="23"/>
      <c r="J75" s="50"/>
      <c r="K75" s="50"/>
      <c r="L75" s="50"/>
      <c r="M75" s="50"/>
      <c r="N75" s="69"/>
      <c r="O75" s="83"/>
    </row>
    <row r="76" spans="1:15" s="5" customFormat="1" ht="12.95" customHeight="1" x14ac:dyDescent="0.2">
      <c r="B76" s="33" t="s">
        <v>9</v>
      </c>
      <c r="C76" s="44"/>
      <c r="D76" s="44"/>
      <c r="E76" s="63">
        <f>SUM(E53+E60+E67+E74)</f>
        <v>199540.63920000001</v>
      </c>
      <c r="F76" s="63">
        <f>SUM(F53+F60+F67+F74)</f>
        <v>213001.77437599999</v>
      </c>
      <c r="G76" s="63">
        <f>SUM(G53+G60+G67+G74)</f>
        <v>143777.35760728002</v>
      </c>
      <c r="H76" s="64">
        <f>SUM(E76:G76)</f>
        <v>556319.77118328004</v>
      </c>
      <c r="J76" s="50"/>
      <c r="K76" s="50"/>
      <c r="L76" s="50"/>
      <c r="M76" s="50"/>
      <c r="N76" s="69"/>
      <c r="O76" s="83"/>
    </row>
    <row r="77" spans="1:15" s="5" customFormat="1" ht="12.95" customHeight="1" thickBot="1" x14ac:dyDescent="0.25">
      <c r="B77" s="39"/>
      <c r="C77" s="61"/>
      <c r="D77" s="73"/>
      <c r="E77" s="65"/>
      <c r="F77" s="65"/>
      <c r="G77" s="65"/>
      <c r="H77" s="66"/>
      <c r="J77" s="62"/>
      <c r="K77" s="53"/>
      <c r="L77" s="53"/>
      <c r="M77" s="53"/>
      <c r="N77" s="70"/>
      <c r="O77" s="83"/>
    </row>
    <row r="78" spans="1:15" s="5" customFormat="1" ht="12.95" customHeight="1" thickBot="1" x14ac:dyDescent="0.25">
      <c r="B78" s="33" t="s">
        <v>8</v>
      </c>
      <c r="C78" s="40" t="s">
        <v>10</v>
      </c>
      <c r="D78" s="74">
        <v>0.47499999999999998</v>
      </c>
      <c r="E78" s="67">
        <f>SUM(D78*E53)</f>
        <v>88940.253620000003</v>
      </c>
      <c r="F78" s="67">
        <f>SUM(D78*F53)</f>
        <v>90233.799828599993</v>
      </c>
      <c r="G78" s="67">
        <f>SUM(D78*G53)</f>
        <v>56980.679283457997</v>
      </c>
      <c r="H78" s="67">
        <f>SUM(E78:G78)</f>
        <v>236154.73273205798</v>
      </c>
      <c r="J78" s="53"/>
      <c r="K78" s="53"/>
      <c r="L78" s="53"/>
      <c r="M78" s="53"/>
      <c r="N78" s="70"/>
      <c r="O78" s="83"/>
    </row>
    <row r="79" spans="1:15" s="5" customFormat="1" ht="12.95" customHeight="1" x14ac:dyDescent="0.2">
      <c r="B79" s="42"/>
      <c r="C79" s="42"/>
      <c r="D79" s="42"/>
      <c r="E79" s="132"/>
      <c r="F79" s="9"/>
      <c r="G79" s="9"/>
      <c r="H79" s="23"/>
      <c r="J79" s="50"/>
      <c r="K79" s="50"/>
      <c r="L79" s="50"/>
      <c r="M79" s="50"/>
      <c r="N79" s="49"/>
      <c r="O79" s="83"/>
    </row>
    <row r="80" spans="1:15" s="5" customFormat="1" ht="12.95" customHeight="1" thickBot="1" x14ac:dyDescent="0.25">
      <c r="B80" s="43" t="s">
        <v>27</v>
      </c>
      <c r="C80" s="44"/>
      <c r="D80" s="44"/>
      <c r="E80" s="45">
        <f>SUM(E76+E78)</f>
        <v>288480.89282000001</v>
      </c>
      <c r="F80" s="45">
        <f>SUM(F76+F78)</f>
        <v>303235.57420459995</v>
      </c>
      <c r="G80" s="45">
        <f>SUM(G76+G78)</f>
        <v>200758.036890738</v>
      </c>
      <c r="H80" s="45">
        <f>SUM(E80:G80)</f>
        <v>792474.50391533785</v>
      </c>
      <c r="J80" s="50"/>
      <c r="K80" s="50"/>
      <c r="L80" s="52"/>
      <c r="M80" s="50"/>
      <c r="N80" s="71"/>
      <c r="O80" s="83"/>
    </row>
    <row r="81" spans="2:15" s="5" customFormat="1" ht="12.95" customHeight="1" thickTop="1" x14ac:dyDescent="0.2">
      <c r="B81" s="11"/>
      <c r="C81" s="11"/>
      <c r="D81" s="11"/>
      <c r="E81" s="133"/>
      <c r="F81" s="10"/>
      <c r="G81" s="10"/>
      <c r="H81" s="4"/>
      <c r="J81" s="50"/>
      <c r="K81" s="50"/>
      <c r="L81" s="52"/>
      <c r="M81" s="50"/>
      <c r="N81" s="71"/>
      <c r="O81" s="83"/>
    </row>
    <row r="82" spans="2:15" s="5" customFormat="1" ht="12.95" customHeight="1" x14ac:dyDescent="0.2">
      <c r="B82" s="68"/>
      <c r="C82" s="75"/>
      <c r="D82" s="75"/>
      <c r="E82" s="76"/>
      <c r="F82" s="76"/>
      <c r="G82" s="76"/>
      <c r="H82" s="77"/>
      <c r="J82" s="50"/>
      <c r="K82" s="52"/>
      <c r="L82" s="52"/>
      <c r="M82" s="50"/>
      <c r="N82" s="71"/>
      <c r="O82" s="83"/>
    </row>
    <row r="83" spans="2:15" s="5" customFormat="1" ht="12.95" customHeight="1" x14ac:dyDescent="0.2">
      <c r="B83" s="60"/>
      <c r="C83" s="75"/>
      <c r="D83" s="75"/>
      <c r="E83" s="76"/>
      <c r="F83" s="76"/>
      <c r="G83" s="76"/>
      <c r="H83" s="76"/>
      <c r="J83" s="50"/>
      <c r="K83" s="53"/>
      <c r="L83" s="52"/>
      <c r="M83" s="50"/>
      <c r="N83" s="71"/>
      <c r="O83" s="83"/>
    </row>
    <row r="84" spans="2:15" s="5" customFormat="1" ht="12.95" customHeight="1" x14ac:dyDescent="0.25">
      <c r="B84" s="68"/>
      <c r="C84" s="68"/>
      <c r="D84" s="68"/>
      <c r="E84" s="137"/>
      <c r="F84" s="137"/>
      <c r="G84" s="137"/>
      <c r="H84" s="137"/>
      <c r="J84" s="50"/>
      <c r="K84" s="53"/>
      <c r="L84" s="78"/>
      <c r="M84" s="50"/>
      <c r="N84" s="71"/>
      <c r="O84" s="83"/>
    </row>
    <row r="85" spans="2:15" s="5" customFormat="1" ht="12.95" customHeight="1" x14ac:dyDescent="0.2">
      <c r="B85" s="1"/>
      <c r="C85" s="130"/>
      <c r="D85" s="130"/>
      <c r="E85" s="130"/>
      <c r="F85" s="130"/>
      <c r="G85" s="130"/>
      <c r="H85" s="130"/>
      <c r="J85" s="50"/>
      <c r="K85" s="53"/>
      <c r="L85" s="52"/>
      <c r="M85" s="50"/>
      <c r="N85" s="71"/>
      <c r="O85" s="83"/>
    </row>
    <row r="86" spans="2:15" s="5" customFormat="1" ht="12.95" customHeight="1" x14ac:dyDescent="0.2">
      <c r="C86" s="1"/>
      <c r="D86" s="1"/>
      <c r="E86" s="130"/>
      <c r="F86" s="1"/>
      <c r="G86" s="1"/>
      <c r="H86" s="1"/>
      <c r="J86" s="50"/>
      <c r="K86" s="52"/>
      <c r="L86" s="50"/>
      <c r="M86" s="50"/>
      <c r="N86" s="49"/>
      <c r="O86" s="83"/>
    </row>
    <row r="87" spans="2:15" s="5" customFormat="1" ht="12.95" customHeight="1" x14ac:dyDescent="0.25">
      <c r="B87" s="1"/>
      <c r="C87" s="1"/>
      <c r="E87" s="130"/>
      <c r="F87" s="23"/>
      <c r="G87" s="1"/>
      <c r="H87" s="1"/>
      <c r="J87" s="50"/>
      <c r="K87" s="53"/>
      <c r="L87" s="79"/>
      <c r="M87" s="50"/>
      <c r="N87" s="49"/>
      <c r="O87" s="83"/>
    </row>
    <row r="88" spans="2:15" s="5" customFormat="1" ht="12.95" customHeight="1" x14ac:dyDescent="0.2">
      <c r="B88" s="1"/>
      <c r="C88" s="1"/>
      <c r="D88" s="1"/>
      <c r="E88" s="130"/>
      <c r="F88" s="29"/>
      <c r="G88" s="1"/>
      <c r="H88" s="1"/>
      <c r="J88" s="50"/>
      <c r="K88" s="53"/>
      <c r="L88" s="50"/>
      <c r="M88" s="50"/>
      <c r="N88" s="49"/>
      <c r="O88" s="83"/>
    </row>
    <row r="89" spans="2:15" s="5" customFormat="1" ht="12.95" customHeight="1" x14ac:dyDescent="0.2">
      <c r="B89" s="1"/>
      <c r="C89" s="1"/>
      <c r="D89" s="1"/>
      <c r="E89" s="135"/>
      <c r="F89" s="136"/>
      <c r="G89" s="136"/>
      <c r="H89" s="1"/>
      <c r="J89" s="50"/>
      <c r="K89" s="52"/>
      <c r="L89" s="50"/>
      <c r="M89" s="50"/>
      <c r="N89" s="49"/>
      <c r="O89" s="83"/>
    </row>
    <row r="90" spans="2:15" s="5" customFormat="1" ht="12.95" customHeight="1" x14ac:dyDescent="0.25">
      <c r="B90" s="1"/>
      <c r="C90" s="1"/>
      <c r="D90" s="1"/>
      <c r="E90" s="130"/>
      <c r="F90" s="1"/>
      <c r="G90" s="1"/>
      <c r="H90" s="1"/>
      <c r="J90" s="50"/>
      <c r="K90" s="53"/>
      <c r="L90" s="80"/>
      <c r="M90" s="50"/>
      <c r="N90" s="49"/>
      <c r="O90" s="83"/>
    </row>
    <row r="91" spans="2:15" s="5" customFormat="1" ht="12.95" customHeight="1" x14ac:dyDescent="0.2">
      <c r="B91" s="1"/>
      <c r="C91" s="1"/>
      <c r="D91" s="1"/>
      <c r="E91" s="130"/>
      <c r="F91" s="1"/>
      <c r="G91" s="1"/>
      <c r="H91" s="1"/>
      <c r="J91" s="50"/>
      <c r="K91" s="53"/>
      <c r="L91" s="50"/>
      <c r="M91" s="50"/>
      <c r="N91" s="49"/>
      <c r="O91" s="83"/>
    </row>
    <row r="92" spans="2:15" s="59" customFormat="1" ht="12.95" customHeight="1" x14ac:dyDescent="0.2">
      <c r="B92" s="1"/>
      <c r="C92" s="1"/>
      <c r="D92" s="1"/>
      <c r="E92" s="130"/>
      <c r="F92" s="1"/>
      <c r="G92" s="1"/>
      <c r="H92" s="1"/>
      <c r="J92" s="50"/>
      <c r="K92" s="53"/>
      <c r="L92" s="50"/>
      <c r="M92" s="50"/>
      <c r="N92" s="49"/>
      <c r="O92" s="60"/>
    </row>
    <row r="93" spans="2:15" s="5" customFormat="1" ht="12.95" customHeight="1" x14ac:dyDescent="0.2">
      <c r="B93" s="1"/>
      <c r="C93" s="1"/>
      <c r="D93" s="1"/>
      <c r="E93" s="130"/>
      <c r="F93" s="1"/>
      <c r="G93" s="1"/>
      <c r="H93" s="1"/>
      <c r="J93" s="50"/>
      <c r="K93" s="52"/>
      <c r="L93" s="50"/>
      <c r="M93" s="50"/>
      <c r="N93" s="49"/>
      <c r="O93" s="83"/>
    </row>
    <row r="94" spans="2:15" s="5" customFormat="1" ht="12.95" customHeight="1" x14ac:dyDescent="0.25">
      <c r="B94" s="1"/>
      <c r="C94" s="1"/>
      <c r="D94" s="1"/>
      <c r="E94" s="130"/>
      <c r="F94" s="1"/>
      <c r="G94" s="1"/>
      <c r="H94" s="1"/>
      <c r="J94" s="50"/>
      <c r="K94" s="53"/>
      <c r="L94" s="81"/>
      <c r="M94" s="50"/>
      <c r="N94" s="49"/>
      <c r="O94" s="83"/>
    </row>
    <row r="95" spans="2:15" s="5" customFormat="1" ht="12.95" customHeight="1" x14ac:dyDescent="0.2">
      <c r="B95" s="1"/>
      <c r="C95" s="1"/>
      <c r="D95" s="1"/>
      <c r="E95" s="130"/>
      <c r="F95" s="1"/>
      <c r="G95" s="1"/>
      <c r="H95" s="1"/>
      <c r="I95" s="59"/>
      <c r="J95" s="50"/>
      <c r="K95" s="53"/>
      <c r="L95" s="50"/>
      <c r="M95" s="50"/>
      <c r="N95" s="57"/>
      <c r="O95" s="60"/>
    </row>
    <row r="96" spans="2:15" s="5" customFormat="1" ht="12.95" customHeight="1" x14ac:dyDescent="0.2">
      <c r="B96" s="1"/>
      <c r="C96" s="1"/>
      <c r="D96" s="1"/>
      <c r="E96" s="130"/>
      <c r="F96" s="1"/>
      <c r="G96" s="1"/>
      <c r="H96" s="1"/>
      <c r="I96" s="59"/>
      <c r="J96" s="50"/>
      <c r="K96" s="53"/>
      <c r="L96" s="50"/>
      <c r="M96" s="50"/>
      <c r="N96" s="57"/>
      <c r="O96" s="60"/>
    </row>
    <row r="97" spans="2:15" s="5" customFormat="1" ht="12.95" customHeight="1" x14ac:dyDescent="0.2">
      <c r="B97" s="1"/>
      <c r="C97" s="1"/>
      <c r="D97" s="1"/>
      <c r="E97" s="130"/>
      <c r="F97" s="1"/>
      <c r="G97" s="1"/>
      <c r="H97" s="1"/>
      <c r="J97" s="50"/>
      <c r="K97" s="52"/>
      <c r="L97" s="50"/>
      <c r="M97" s="50"/>
      <c r="N97" s="49"/>
      <c r="O97" s="83"/>
    </row>
    <row r="98" spans="2:15" ht="15" customHeight="1" x14ac:dyDescent="0.25">
      <c r="J98" s="50"/>
      <c r="K98" s="51"/>
      <c r="L98" s="52"/>
      <c r="M98" s="50"/>
      <c r="N98" s="50"/>
      <c r="O98" s="72"/>
    </row>
    <row r="99" spans="2:15" ht="15" customHeight="1" x14ac:dyDescent="0.2">
      <c r="J99" s="50"/>
      <c r="K99" s="52"/>
      <c r="L99" s="50"/>
      <c r="M99" s="50"/>
      <c r="N99" s="50"/>
      <c r="O99" s="72"/>
    </row>
    <row r="100" spans="2:15" ht="15" x14ac:dyDescent="0.25">
      <c r="J100" s="50"/>
      <c r="K100" s="53"/>
      <c r="L100" s="54"/>
      <c r="M100" s="50"/>
      <c r="N100" s="50"/>
    </row>
    <row r="101" spans="2:15" ht="15" x14ac:dyDescent="0.2">
      <c r="J101" s="50"/>
      <c r="K101" s="52"/>
      <c r="L101" s="52"/>
      <c r="M101" s="50"/>
      <c r="N101" s="50"/>
    </row>
    <row r="102" spans="2:15" ht="15" x14ac:dyDescent="0.2">
      <c r="J102" s="50"/>
      <c r="K102" s="52"/>
      <c r="L102" s="52"/>
      <c r="M102" s="50"/>
      <c r="N102" s="50"/>
    </row>
    <row r="103" spans="2:15" ht="13.5" hidden="1" customHeight="1" x14ac:dyDescent="0.2">
      <c r="J103" s="50"/>
      <c r="K103" s="53"/>
      <c r="L103" s="50"/>
      <c r="M103" s="50"/>
      <c r="N103" s="50"/>
    </row>
    <row r="104" spans="2:15" ht="15" hidden="1" x14ac:dyDescent="0.25">
      <c r="J104" s="50"/>
      <c r="K104" s="53"/>
      <c r="L104" s="55"/>
      <c r="M104" s="50"/>
      <c r="N104" s="50"/>
    </row>
    <row r="105" spans="2:15" ht="14.25" hidden="1" customHeight="1" x14ac:dyDescent="0.2">
      <c r="J105" s="50"/>
      <c r="K105" s="52"/>
      <c r="L105" s="50"/>
      <c r="M105" s="50"/>
      <c r="N105" s="50"/>
    </row>
    <row r="106" spans="2:15" ht="13.5" hidden="1" customHeight="1" x14ac:dyDescent="0.25">
      <c r="J106" s="50"/>
      <c r="K106" s="53"/>
      <c r="L106" s="55"/>
      <c r="M106" s="50"/>
      <c r="N106" s="50"/>
    </row>
    <row r="107" spans="2:15" hidden="1" x14ac:dyDescent="0.2">
      <c r="J107" s="50"/>
      <c r="K107" s="56" t="e">
        <f>AVERAGE(0.46*L87+0.475*L90)/SUM(L87+L90)</f>
        <v>#DIV/0!</v>
      </c>
      <c r="L107" s="50"/>
      <c r="M107" s="50"/>
      <c r="N107" s="50"/>
    </row>
    <row r="108" spans="2:15" ht="13.5" hidden="1" customHeight="1" x14ac:dyDescent="0.2"/>
    <row r="109" spans="2:15" ht="13.5" customHeight="1" x14ac:dyDescent="0.2"/>
    <row r="110" spans="2:15" ht="13.5" customHeight="1" x14ac:dyDescent="0.2">
      <c r="J110" s="50"/>
      <c r="K110" s="50"/>
      <c r="L110" s="50"/>
      <c r="M110" s="50"/>
      <c r="N110" s="50"/>
    </row>
    <row r="112" spans="2:15" ht="13.5" customHeight="1" x14ac:dyDescent="0.2"/>
    <row r="113" spans="10:14" ht="13.5" customHeight="1" x14ac:dyDescent="0.2"/>
    <row r="126" spans="10:14" x14ac:dyDescent="0.2">
      <c r="J126" s="57"/>
      <c r="K126" s="58"/>
      <c r="L126" s="58"/>
      <c r="M126" s="58"/>
      <c r="N126" s="57"/>
    </row>
  </sheetData>
  <mergeCells count="6">
    <mergeCell ref="B55:H56"/>
    <mergeCell ref="J3:O3"/>
    <mergeCell ref="J4:L4"/>
    <mergeCell ref="N4:O4"/>
    <mergeCell ref="J15:P15"/>
    <mergeCell ref="J14:P14"/>
  </mergeCells>
  <phoneticPr fontId="0" type="noConversion"/>
  <printOptions horizontalCentered="1"/>
  <pageMargins left="0.23622047244094499" right="0.23622047244094499" top="0.74803149606299202" bottom="0.74803149606299202" header="0.23622047244094499" footer="0.511811023622047"/>
  <pageSetup scale="7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2.7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00B0963-C875-4D82-8234-939DD26CF94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UIMTDC</vt:lpstr>
      <vt:lpstr>Sheet1</vt:lpstr>
      <vt:lpstr>UIMTDC!Print_Area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2011-06-03T14:56:01Z</dcterms:created>
  <dcterms:modified xsi:type="dcterms:W3CDTF">2021-02-25T18:16:35Z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TC018773909991</vt:lpwstr>
  </property>
</Properties>
</file>