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codeName="ThisWorkbook"/>
  <xr:revisionPtr revIDLastSave="0" documentId="8_{DEAE97B5-5CA1-44C5-9947-569BC1B13A89}" xr6:coauthVersionLast="47" xr6:coauthVersionMax="47" xr10:uidLastSave="{00000000-0000-0000-0000-000000000000}"/>
  <bookViews>
    <workbookView xWindow="36" yWindow="756" windowWidth="24132" windowHeight="11652" xr2:uid="{00000000-000D-0000-FFFF-FFFF00000000}"/>
  </bookViews>
  <sheets>
    <sheet name="MTDC" sheetId="3" r:id="rId1"/>
  </sheets>
  <definedNames>
    <definedName name="__IntlFixup" hidden="1">TRUE</definedName>
    <definedName name="__IntlFixupTable" hidden="1">#REF!</definedName>
    <definedName name="_Order1" hidden="1">0</definedName>
    <definedName name="AA.Report.Files" hidden="1">#REF!</definedName>
    <definedName name="AA.Reports.Available" hidden="1">#REF!</definedName>
    <definedName name="Database.File" hidden="1">#REF!</definedName>
    <definedName name="File.Type" hidden="1">#REF!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_xlnm.Print_Area" localSheetId="0">MTDC!$B$3:$J$80</definedName>
    <definedName name="Show.Acct.Update.Warning" hidden="1">#REF!</definedName>
    <definedName name="Show.MDB.Update.Warning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6" i="3" l="1"/>
  <c r="J45" i="3"/>
  <c r="J44" i="3"/>
  <c r="J47" i="3"/>
  <c r="F30" i="3" l="1"/>
  <c r="G30" i="3"/>
  <c r="H30" i="3"/>
  <c r="I30" i="3"/>
  <c r="F29" i="3"/>
  <c r="G29" i="3"/>
  <c r="H29" i="3"/>
  <c r="I29" i="3"/>
  <c r="G34" i="3"/>
  <c r="H34" i="3"/>
  <c r="I34" i="3"/>
  <c r="J33" i="3"/>
  <c r="F34" i="3"/>
  <c r="E30" i="3"/>
  <c r="E29" i="3"/>
  <c r="E22" i="3"/>
  <c r="F16" i="3"/>
  <c r="G16" i="3" s="1"/>
  <c r="H16" i="3" s="1"/>
  <c r="I16" i="3" s="1"/>
  <c r="I22" i="3" s="1"/>
  <c r="J42" i="3"/>
  <c r="G22" i="3" l="1"/>
  <c r="J16" i="3"/>
  <c r="J34" i="3"/>
  <c r="F22" i="3"/>
  <c r="H22" i="3"/>
  <c r="J50" i="3"/>
  <c r="E62" i="3"/>
  <c r="I23" i="3"/>
  <c r="H23" i="3"/>
  <c r="G23" i="3"/>
  <c r="F23" i="3"/>
  <c r="F9" i="3"/>
  <c r="G9" i="3" s="1"/>
  <c r="H9" i="3" s="1"/>
  <c r="I9" i="3" s="1"/>
  <c r="E8" i="3"/>
  <c r="F8" i="3" s="1"/>
  <c r="E37" i="3"/>
  <c r="F37" i="3"/>
  <c r="J10" i="3" l="1"/>
  <c r="J11" i="3"/>
  <c r="F24" i="3"/>
  <c r="E24" i="3"/>
  <c r="E23" i="3"/>
  <c r="I21" i="3" l="1"/>
  <c r="I74" i="3" l="1"/>
  <c r="H74" i="3"/>
  <c r="G74" i="3"/>
  <c r="F74" i="3"/>
  <c r="E74" i="3"/>
  <c r="J73" i="3"/>
  <c r="J72" i="3"/>
  <c r="I69" i="3"/>
  <c r="H69" i="3"/>
  <c r="G69" i="3"/>
  <c r="F69" i="3"/>
  <c r="E69" i="3"/>
  <c r="J68" i="3"/>
  <c r="J67" i="3"/>
  <c r="J66" i="3"/>
  <c r="J65" i="3"/>
  <c r="I62" i="3"/>
  <c r="H62" i="3"/>
  <c r="G62" i="3"/>
  <c r="F62" i="3"/>
  <c r="J61" i="3"/>
  <c r="I52" i="3"/>
  <c r="H52" i="3"/>
  <c r="G52" i="3"/>
  <c r="F52" i="3"/>
  <c r="E52" i="3"/>
  <c r="J51" i="3"/>
  <c r="J49" i="3"/>
  <c r="J48" i="3"/>
  <c r="J43" i="3"/>
  <c r="J41" i="3"/>
  <c r="J40" i="3"/>
  <c r="I37" i="3"/>
  <c r="H37" i="3"/>
  <c r="G37" i="3"/>
  <c r="J31" i="3"/>
  <c r="J32" i="3"/>
  <c r="J30" i="3"/>
  <c r="J29" i="3"/>
  <c r="H21" i="3"/>
  <c r="G21" i="3"/>
  <c r="F21" i="3"/>
  <c r="E21" i="3"/>
  <c r="I18" i="3"/>
  <c r="H18" i="3"/>
  <c r="G18" i="3"/>
  <c r="F18" i="3"/>
  <c r="E18" i="3"/>
  <c r="J17" i="3"/>
  <c r="J15" i="3"/>
  <c r="I12" i="3"/>
  <c r="H12" i="3"/>
  <c r="G12" i="3"/>
  <c r="F12" i="3"/>
  <c r="E12" i="3"/>
  <c r="J9" i="3"/>
  <c r="J8" i="3"/>
  <c r="E25" i="3" l="1"/>
  <c r="E26" i="3" s="1"/>
  <c r="E55" i="3" s="1"/>
  <c r="J74" i="3"/>
  <c r="J12" i="3"/>
  <c r="J62" i="3"/>
  <c r="J23" i="3"/>
  <c r="J52" i="3"/>
  <c r="J37" i="3"/>
  <c r="J69" i="3"/>
  <c r="H25" i="3"/>
  <c r="H26" i="3" s="1"/>
  <c r="H55" i="3" s="1"/>
  <c r="H78" i="3" s="1"/>
  <c r="H96" i="3" s="1"/>
  <c r="H98" i="3" s="1"/>
  <c r="F25" i="3"/>
  <c r="F26" i="3" s="1"/>
  <c r="F55" i="3" s="1"/>
  <c r="G25" i="3"/>
  <c r="G26" i="3" s="1"/>
  <c r="G55" i="3" s="1"/>
  <c r="G78" i="3" s="1"/>
  <c r="G96" i="3" s="1"/>
  <c r="G98" i="3" s="1"/>
  <c r="J18" i="3"/>
  <c r="J21" i="3"/>
  <c r="F78" i="3" l="1"/>
  <c r="F97" i="3"/>
  <c r="F96" i="3"/>
  <c r="E78" i="3"/>
  <c r="E97" i="3"/>
  <c r="E96" i="3"/>
  <c r="I25" i="3"/>
  <c r="I26" i="3" s="1"/>
  <c r="I55" i="3" s="1"/>
  <c r="J22" i="3"/>
  <c r="J24" i="3"/>
  <c r="G76" i="3"/>
  <c r="G100" i="3" s="1"/>
  <c r="H76" i="3"/>
  <c r="H100" i="3" s="1"/>
  <c r="E76" i="3"/>
  <c r="F76" i="3"/>
  <c r="F98" i="3" l="1"/>
  <c r="F100" i="3" s="1"/>
  <c r="E98" i="3"/>
  <c r="E100" i="3" s="1"/>
  <c r="J97" i="3"/>
  <c r="J55" i="3"/>
  <c r="I78" i="3"/>
  <c r="I96" i="3" s="1"/>
  <c r="I98" i="3" s="1"/>
  <c r="F82" i="3"/>
  <c r="G82" i="3"/>
  <c r="H82" i="3"/>
  <c r="E82" i="3"/>
  <c r="I76" i="3"/>
  <c r="J76" i="3" s="1"/>
  <c r="J25" i="3"/>
  <c r="J26" i="3" s="1"/>
  <c r="I100" i="3" l="1"/>
  <c r="J96" i="3"/>
  <c r="J98" i="3" s="1"/>
  <c r="J100" i="3" s="1"/>
  <c r="I82" i="3"/>
  <c r="J82" i="3" s="1"/>
  <c r="J78" i="3"/>
</calcChain>
</file>

<file path=xl/sharedStrings.xml><?xml version="1.0" encoding="utf-8"?>
<sst xmlns="http://schemas.openxmlformats.org/spreadsheetml/2006/main" count="128" uniqueCount="109">
  <si>
    <t>Fringe</t>
  </si>
  <si>
    <t>Year 1</t>
  </si>
  <si>
    <t>Year 2</t>
  </si>
  <si>
    <t>Total</t>
  </si>
  <si>
    <t>Rate</t>
  </si>
  <si>
    <t>Total Salaries and Fringe</t>
  </si>
  <si>
    <t>Total Salaries</t>
  </si>
  <si>
    <t>Total  Fringe</t>
  </si>
  <si>
    <t>Indirect Costs</t>
  </si>
  <si>
    <t>Total Direct Costs</t>
  </si>
  <si>
    <t>Travel</t>
  </si>
  <si>
    <t>Year 3</t>
  </si>
  <si>
    <t>Senior Salaries</t>
  </si>
  <si>
    <t>Total Student/IH Salaries</t>
  </si>
  <si>
    <t>Tuition</t>
  </si>
  <si>
    <t>Total Travel</t>
  </si>
  <si>
    <t>Equipment &gt;$5,000</t>
  </si>
  <si>
    <t>Subaward &gt;$25,000</t>
  </si>
  <si>
    <t>Other Direct Costs (include 1st $25,000 of Subawards here)</t>
  </si>
  <si>
    <t>Total Subaward &gt;$25,000</t>
  </si>
  <si>
    <t>Total Equipment &gt;$5,000</t>
  </si>
  <si>
    <t>Total Tuition</t>
  </si>
  <si>
    <t>Salary Base</t>
  </si>
  <si>
    <t>Year 4</t>
  </si>
  <si>
    <t>Faculty</t>
  </si>
  <si>
    <t>Staff</t>
  </si>
  <si>
    <t>Students</t>
  </si>
  <si>
    <t>Year 5</t>
  </si>
  <si>
    <t>Total Other Direct Costs</t>
  </si>
  <si>
    <t>Budget - UI Rate</t>
  </si>
  <si>
    <t>Modified Total Direct Costs</t>
  </si>
  <si>
    <t>IH</t>
  </si>
  <si>
    <t>Enter Only Costs Excluded From F&amp;A Below This Point</t>
  </si>
  <si>
    <t>Total Budget (Direct + Indirect Costs)</t>
  </si>
  <si>
    <t>In State Per Diem = $49 per day</t>
  </si>
  <si>
    <t>Out of State Per Diem = $55 per day</t>
  </si>
  <si>
    <t>*Please note - this information is current as of (01/01/2020) always check the OSP website for most current information</t>
  </si>
  <si>
    <t>UI mileage rate = .56 mi</t>
  </si>
  <si>
    <t>Consolidated Fringe Rates FY22</t>
  </si>
  <si>
    <t>FY22 Rate</t>
  </si>
  <si>
    <t>FY23 - FY24 Rate</t>
  </si>
  <si>
    <t>Research Technician</t>
  </si>
  <si>
    <t>Undergrad IH</t>
  </si>
  <si>
    <t>4 weeks summer (1.0 months)</t>
  </si>
  <si>
    <t>publication deferment</t>
  </si>
  <si>
    <t>field work (collecting samples) - mileage</t>
  </si>
  <si>
    <t>external data storage</t>
  </si>
  <si>
    <t>field work (collecting samples) - per diem</t>
  </si>
  <si>
    <t>Lacie Mobile Drive 5TB ($165 x10)</t>
  </si>
  <si>
    <t>DNA extraction kit</t>
  </si>
  <si>
    <t>summer (20 hrs/wk; 16wks @ $15/hr)</t>
  </si>
  <si>
    <t>Dryad storage</t>
  </si>
  <si>
    <t>Hamilton (PD)</t>
  </si>
  <si>
    <t>*2% annual increase?</t>
  </si>
  <si>
    <t>3 people (out of state, 5 days)</t>
  </si>
  <si>
    <t>PhD Student</t>
  </si>
  <si>
    <t>5 years</t>
  </si>
  <si>
    <t>PhD Student Tuition/Fees</t>
  </si>
  <si>
    <t>PhD Student SHIP</t>
  </si>
  <si>
    <t>4000 miles/year x $0.56/mile (x2 trips/year)</t>
  </si>
  <si>
    <t>60 days/year (out of state) @ $55/day</t>
  </si>
  <si>
    <t>UTV for field work</t>
  </si>
  <si>
    <t>Polaris Ranger Crew 1000</t>
  </si>
  <si>
    <t>trailer for UTV</t>
  </si>
  <si>
    <t>Mission 83″ x 14′ Aluminum Utility/ATV Trailer</t>
  </si>
  <si>
    <t>computational resources</t>
  </si>
  <si>
    <t>UI GBRC</t>
  </si>
  <si>
    <t>UCE sequencing (RAPiD Genomics)</t>
  </si>
  <si>
    <t>Oxford Nanopore sequencing</t>
  </si>
  <si>
    <t>250 prep kit (Qiagen) x 2</t>
  </si>
  <si>
    <t>data, scripts, etc (120 per)</t>
  </si>
  <si>
    <t>open-access (pubs?)</t>
  </si>
  <si>
    <t>LEGO sequencer supplies</t>
  </si>
  <si>
    <t>backups (2)</t>
  </si>
  <si>
    <t>Genome sequencing (9 WGS)</t>
  </si>
  <si>
    <t>PacBio HiFi (5 SMRTcells + prep/per) = 45 total</t>
  </si>
  <si>
    <t>field and lab supplies</t>
  </si>
  <si>
    <t>Conference registration costs</t>
  </si>
  <si>
    <t>Flongles + kits + Mk1C</t>
  </si>
  <si>
    <t>Evolution conference - PI</t>
  </si>
  <si>
    <t>Evolution conference - PhD student</t>
  </si>
  <si>
    <t>Evolution conference - undergraduate student</t>
  </si>
  <si>
    <t>Evolution conference - per diem</t>
  </si>
  <si>
    <t>reagents, consumables, collecting gear</t>
  </si>
  <si>
    <t>5 plates ($7200/plate = 480 samples)</t>
  </si>
  <si>
    <t>3 people x 4 years</t>
  </si>
  <si>
    <t>Other/Student/IH Salaries</t>
  </si>
  <si>
    <t>10/1/21-9/30/22</t>
  </si>
  <si>
    <t>10/1/22-9/30/23</t>
  </si>
  <si>
    <t>10/1/23-9/30/24</t>
  </si>
  <si>
    <t>10/1/24-9/30/25</t>
  </si>
  <si>
    <t>10/1/25-9/30/26</t>
  </si>
  <si>
    <t xml:space="preserve">Non UI Fiscal Year Project Period Calculator </t>
  </si>
  <si>
    <t>YEAR 1</t>
  </si>
  <si>
    <t>YEAR 2</t>
  </si>
  <si>
    <t>Budget Totals Corresponding to Non UI Fiscal Year Indirect Cost Calculations</t>
  </si>
  <si>
    <t>Total Non UI Fiscal Year Indirect Costs</t>
  </si>
  <si>
    <t>Number of months prior to 7/1/22</t>
  </si>
  <si>
    <t xml:space="preserve">   Number of months after 7/1/22</t>
  </si>
  <si>
    <t>Number of months prior to 7/1/23</t>
  </si>
  <si>
    <t xml:space="preserve">   Number of months after 7/1/23</t>
  </si>
  <si>
    <t>10/1/21-6/30/22</t>
  </si>
  <si>
    <t>7/1/22-12/31/22</t>
  </si>
  <si>
    <t>1/1/23-6/30/23</t>
  </si>
  <si>
    <t>7/1/23-12/31/23</t>
  </si>
  <si>
    <t>Use this total</t>
  </si>
  <si>
    <t>Use these indirect costs</t>
  </si>
  <si>
    <t>0.3 FTE ($19.86/hr)</t>
  </si>
  <si>
    <t>flight, hotel, (2023-2026)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</si>
</sst>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  <numFmt numFmtId="171" formatCode="mm/dd/yy"/>
    <numFmt numFmtId="172" formatCode="&quot;$&quot;#,##0"/>
    <numFmt numFmtId="173" formatCode="0.0%"/>
    <numFmt numFmtId="174" formatCode="&quot;$&quot;#,##0.00"/>
  </numFmts>
  <fonts count="5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2"/>
      <color indexed="12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12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i/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4A2EC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6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2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3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6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37" fontId="6" fillId="16" borderId="1" applyBorder="0" applyProtection="0">
      <alignment vertical="center"/>
    </xf>
    <xf numFmtId="0" fontId="23" fillId="17" borderId="0" applyNumberFormat="0" applyBorder="0" applyAlignment="0" applyProtection="0"/>
    <xf numFmtId="5" fontId="7" fillId="0" borderId="2">
      <protection locked="0"/>
    </xf>
    <xf numFmtId="0" fontId="8" fillId="18" borderId="0" applyBorder="0">
      <alignment horizontal="left" vertical="center" indent="1"/>
    </xf>
    <xf numFmtId="0" fontId="24" fillId="4" borderId="3" applyNumberFormat="0" applyAlignment="0" applyProtection="0"/>
    <xf numFmtId="0" fontId="25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9" fillId="0" borderId="5"/>
    <xf numFmtId="4" fontId="7" fillId="20" borderId="5">
      <protection locked="0"/>
    </xf>
    <xf numFmtId="0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27" fillId="6" borderId="0" applyNumberFormat="0" applyBorder="0" applyAlignment="0" applyProtection="0"/>
    <xf numFmtId="4" fontId="7" fillId="21" borderId="5"/>
    <xf numFmtId="43" fontId="10" fillId="0" borderId="6"/>
    <xf numFmtId="37" fontId="11" fillId="22" borderId="2" applyBorder="0">
      <alignment horizontal="left" vertical="center" indent="1"/>
    </xf>
    <xf numFmtId="37" fontId="12" fillId="23" borderId="7" applyFill="0">
      <alignment vertical="center"/>
    </xf>
    <xf numFmtId="0" fontId="12" fillId="24" borderId="8" applyNumberFormat="0">
      <alignment horizontal="left" vertical="top" indent="1"/>
    </xf>
    <xf numFmtId="0" fontId="12" fillId="16" borderId="0" applyBorder="0">
      <alignment horizontal="left" vertical="center" indent="1"/>
    </xf>
    <xf numFmtId="0" fontId="12" fillId="0" borderId="8" applyNumberFormat="0" applyFill="0">
      <alignment horizontal="centerContinuous" vertical="top"/>
    </xf>
    <xf numFmtId="0" fontId="13" fillId="0" borderId="0" applyNumberFormat="0" applyFont="0" applyFill="0" applyAlignment="0" applyProtection="0"/>
    <xf numFmtId="0" fontId="14" fillId="0" borderId="0" applyNumberFormat="0" applyFon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9" fillId="10" borderId="3" applyNumberFormat="0" applyAlignment="0" applyProtection="0"/>
    <xf numFmtId="43" fontId="10" fillId="0" borderId="10"/>
    <xf numFmtId="0" fontId="30" fillId="0" borderId="11" applyNumberFormat="0" applyFill="0" applyAlignment="0" applyProtection="0"/>
    <xf numFmtId="44" fontId="10" fillId="0" borderId="12"/>
    <xf numFmtId="0" fontId="31" fillId="7" borderId="0" applyNumberFormat="0" applyBorder="0" applyAlignment="0" applyProtection="0"/>
    <xf numFmtId="0" fontId="15" fillId="23" borderId="0">
      <alignment horizontal="left" wrapText="1" indent="1"/>
    </xf>
    <xf numFmtId="37" fontId="6" fillId="16" borderId="13" applyBorder="0">
      <alignment horizontal="left" vertical="center" indent="2"/>
    </xf>
    <xf numFmtId="0" fontId="16" fillId="0" borderId="0"/>
    <xf numFmtId="0" fontId="1" fillId="7" borderId="14" applyNumberFormat="0" applyFont="0" applyAlignment="0" applyProtection="0"/>
    <xf numFmtId="0" fontId="32" fillId="4" borderId="15" applyNumberFormat="0" applyAlignment="0" applyProtection="0"/>
    <xf numFmtId="169" fontId="17" fillId="25" borderId="16"/>
    <xf numFmtId="168" fontId="17" fillId="0" borderId="16" applyFont="0" applyFill="0" applyBorder="0" applyAlignment="0" applyProtection="0">
      <protection locked="0"/>
    </xf>
    <xf numFmtId="2" fontId="18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19" fillId="0" borderId="0">
      <alignment horizontal="right"/>
    </xf>
    <xf numFmtId="0" fontId="20" fillId="0" borderId="0"/>
    <xf numFmtId="0" fontId="1" fillId="0" borderId="17" applyNumberFormat="0" applyFon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193">
    <xf numFmtId="0" fontId="0" fillId="0" borderId="0" xfId="0"/>
    <xf numFmtId="0" fontId="4" fillId="0" borderId="0" xfId="0" applyFont="1" applyFill="1" applyProtection="1"/>
    <xf numFmtId="0" fontId="3" fillId="28" borderId="0" xfId="0" applyFont="1" applyFill="1" applyAlignment="1" applyProtection="1">
      <alignment horizontal="centerContinuous" vertical="center"/>
    </xf>
    <xf numFmtId="0" fontId="1" fillId="0" borderId="0" xfId="0" applyFont="1" applyProtection="1"/>
    <xf numFmtId="0" fontId="38" fillId="28" borderId="0" xfId="0" applyFont="1" applyFill="1" applyAlignment="1" applyProtection="1">
      <alignment horizontal="centerContinuous" vertical="center"/>
    </xf>
    <xf numFmtId="0" fontId="37" fillId="28" borderId="0" xfId="0" applyFont="1" applyFill="1" applyProtection="1"/>
    <xf numFmtId="3" fontId="39" fillId="0" borderId="0" xfId="53" applyNumberFormat="1" applyFont="1" applyAlignment="1" applyProtection="1">
      <alignment horizontal="right" vertical="center"/>
    </xf>
    <xf numFmtId="0" fontId="40" fillId="0" borderId="0" xfId="53" applyFont="1" applyAlignment="1" applyProtection="1">
      <alignment horizontal="center" vertical="center"/>
    </xf>
    <xf numFmtId="170" fontId="41" fillId="0" borderId="0" xfId="36" applyNumberFormat="1" applyFont="1" applyFill="1" applyAlignment="1" applyProtection="1">
      <alignment horizontal="centerContinuous"/>
      <protection locked="0"/>
    </xf>
    <xf numFmtId="0" fontId="4" fillId="0" borderId="0" xfId="0" applyFont="1" applyFill="1" applyAlignment="1" applyProtection="1">
      <alignment horizontal="centerContinuous"/>
    </xf>
    <xf numFmtId="0" fontId="4" fillId="27" borderId="19" xfId="0" applyFont="1" applyFill="1" applyBorder="1" applyProtection="1"/>
    <xf numFmtId="0" fontId="41" fillId="27" borderId="19" xfId="0" applyFont="1" applyFill="1" applyBorder="1" applyAlignment="1" applyProtection="1">
      <alignment horizontal="center"/>
    </xf>
    <xf numFmtId="0" fontId="41" fillId="28" borderId="18" xfId="0" applyFont="1" applyFill="1" applyBorder="1" applyProtection="1"/>
    <xf numFmtId="0" fontId="4" fillId="28" borderId="18" xfId="0" applyFont="1" applyFill="1" applyBorder="1" applyProtection="1"/>
    <xf numFmtId="0" fontId="41" fillId="28" borderId="18" xfId="0" applyFont="1" applyFill="1" applyBorder="1" applyAlignment="1" applyProtection="1">
      <alignment horizontal="center"/>
    </xf>
    <xf numFmtId="3" fontId="41" fillId="28" borderId="18" xfId="0" applyNumberFormat="1" applyFont="1" applyFill="1" applyBorder="1" applyAlignment="1" applyProtection="1">
      <alignment horizontal="center"/>
      <protection locked="0"/>
    </xf>
    <xf numFmtId="3" fontId="37" fillId="28" borderId="18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Protection="1">
      <protection locked="0"/>
    </xf>
    <xf numFmtId="3" fontId="4" fillId="0" borderId="0" xfId="0" applyNumberFormat="1" applyFont="1" applyFill="1" applyProtection="1"/>
    <xf numFmtId="3" fontId="1" fillId="0" borderId="0" xfId="0" applyNumberFormat="1" applyFont="1" applyProtection="1"/>
    <xf numFmtId="0" fontId="4" fillId="0" borderId="0" xfId="0" applyNumberFormat="1" applyFont="1" applyFill="1" applyAlignment="1" applyProtection="1">
      <alignment horizontal="right"/>
      <protection locked="0"/>
    </xf>
    <xf numFmtId="0" fontId="4" fillId="28" borderId="0" xfId="0" applyFont="1" applyFill="1" applyProtection="1"/>
    <xf numFmtId="0" fontId="4" fillId="28" borderId="0" xfId="0" applyNumberFormat="1" applyFont="1" applyFill="1" applyProtection="1">
      <protection locked="0"/>
    </xf>
    <xf numFmtId="3" fontId="4" fillId="28" borderId="0" xfId="0" applyNumberFormat="1" applyFont="1" applyFill="1" applyProtection="1"/>
    <xf numFmtId="0" fontId="42" fillId="28" borderId="0" xfId="0" applyFont="1" applyFill="1" applyProtection="1"/>
    <xf numFmtId="0" fontId="42" fillId="28" borderId="0" xfId="0" applyNumberFormat="1" applyFont="1" applyFill="1" applyProtection="1">
      <protection locked="0"/>
    </xf>
    <xf numFmtId="0" fontId="41" fillId="28" borderId="0" xfId="0" applyFont="1" applyFill="1" applyProtection="1"/>
    <xf numFmtId="0" fontId="41" fillId="28" borderId="0" xfId="0" applyNumberFormat="1" applyFont="1" applyFill="1" applyAlignment="1" applyProtection="1">
      <alignment horizontal="center"/>
      <protection locked="0"/>
    </xf>
    <xf numFmtId="173" fontId="4" fillId="0" borderId="0" xfId="0" applyNumberFormat="1" applyFont="1" applyFill="1" applyProtection="1">
      <protection locked="0"/>
    </xf>
    <xf numFmtId="0" fontId="4" fillId="28" borderId="0" xfId="0" applyNumberFormat="1" applyFont="1" applyFill="1" applyBorder="1" applyProtection="1"/>
    <xf numFmtId="0" fontId="4" fillId="28" borderId="0" xfId="0" applyNumberFormat="1" applyFont="1" applyFill="1" applyProtection="1"/>
    <xf numFmtId="0" fontId="4" fillId="0" borderId="0" xfId="0" applyNumberFormat="1" applyFont="1" applyFill="1" applyProtection="1"/>
    <xf numFmtId="0" fontId="41" fillId="0" borderId="0" xfId="0" applyFont="1" applyFill="1" applyProtection="1"/>
    <xf numFmtId="0" fontId="1" fillId="28" borderId="0" xfId="0" applyFont="1" applyFill="1" applyProtection="1"/>
    <xf numFmtId="0" fontId="43" fillId="0" borderId="0" xfId="53" applyFont="1" applyAlignment="1" applyProtection="1">
      <alignment horizontal="center" vertical="center"/>
    </xf>
    <xf numFmtId="0" fontId="44" fillId="28" borderId="0" xfId="53" applyFont="1" applyFill="1" applyAlignment="1" applyProtection="1">
      <alignment horizontal="left" vertical="center"/>
    </xf>
    <xf numFmtId="0" fontId="43" fillId="28" borderId="0" xfId="53" applyFont="1" applyFill="1" applyAlignment="1" applyProtection="1">
      <alignment horizontal="center" vertical="center"/>
    </xf>
    <xf numFmtId="0" fontId="37" fillId="30" borderId="0" xfId="0" applyFont="1" applyFill="1" applyBorder="1" applyProtection="1"/>
    <xf numFmtId="0" fontId="1" fillId="30" borderId="0" xfId="0" applyFont="1" applyFill="1" applyBorder="1" applyProtection="1"/>
    <xf numFmtId="173" fontId="37" fillId="30" borderId="0" xfId="0" applyNumberFormat="1" applyFont="1" applyFill="1" applyBorder="1" applyProtection="1"/>
    <xf numFmtId="173" fontId="37" fillId="30" borderId="31" xfId="0" applyNumberFormat="1" applyFont="1" applyFill="1" applyBorder="1" applyProtection="1"/>
    <xf numFmtId="0" fontId="1" fillId="30" borderId="30" xfId="0" applyFont="1" applyFill="1" applyBorder="1" applyProtection="1"/>
    <xf numFmtId="0" fontId="1" fillId="30" borderId="31" xfId="0" applyFont="1" applyFill="1" applyBorder="1" applyProtection="1"/>
    <xf numFmtId="0" fontId="37" fillId="30" borderId="30" xfId="0" applyFont="1" applyFill="1" applyBorder="1" applyProtection="1"/>
    <xf numFmtId="0" fontId="37" fillId="30" borderId="31" xfId="0" applyFont="1" applyFill="1" applyBorder="1" applyProtection="1"/>
    <xf numFmtId="0" fontId="1" fillId="30" borderId="32" xfId="0" applyFont="1" applyFill="1" applyBorder="1" applyProtection="1"/>
    <xf numFmtId="0" fontId="1" fillId="30" borderId="33" xfId="0" applyFont="1" applyFill="1" applyBorder="1" applyProtection="1"/>
    <xf numFmtId="0" fontId="1" fillId="30" borderId="34" xfId="0" applyFont="1" applyFill="1" applyBorder="1" applyProtection="1"/>
    <xf numFmtId="0" fontId="1" fillId="31" borderId="27" xfId="0" applyFont="1" applyFill="1" applyBorder="1" applyProtection="1"/>
    <xf numFmtId="0" fontId="1" fillId="31" borderId="28" xfId="0" applyFont="1" applyFill="1" applyBorder="1" applyProtection="1"/>
    <xf numFmtId="0" fontId="1" fillId="31" borderId="29" xfId="0" applyFont="1" applyFill="1" applyBorder="1" applyProtection="1"/>
    <xf numFmtId="0" fontId="1" fillId="0" borderId="0" xfId="0" applyFont="1" applyFill="1" applyProtection="1"/>
    <xf numFmtId="3" fontId="41" fillId="28" borderId="0" xfId="0" applyNumberFormat="1" applyFont="1" applyFill="1" applyAlignment="1" applyProtection="1">
      <alignment horizontal="center"/>
    </xf>
    <xf numFmtId="3" fontId="4" fillId="28" borderId="0" xfId="0" applyNumberFormat="1" applyFont="1" applyFill="1" applyBorder="1" applyProtection="1"/>
    <xf numFmtId="0" fontId="45" fillId="30" borderId="0" xfId="0" applyFont="1" applyFill="1" applyBorder="1" applyProtection="1"/>
    <xf numFmtId="172" fontId="37" fillId="0" borderId="0" xfId="0" applyNumberFormat="1" applyFont="1" applyFill="1" applyBorder="1" applyAlignment="1" applyProtection="1">
      <alignment horizontal="right"/>
    </xf>
    <xf numFmtId="173" fontId="1" fillId="30" borderId="0" xfId="0" applyNumberFormat="1" applyFont="1" applyFill="1" applyBorder="1" applyProtection="1"/>
    <xf numFmtId="6" fontId="4" fillId="0" borderId="0" xfId="0" applyNumberFormat="1" applyFont="1" applyFill="1" applyProtection="1">
      <protection locked="0"/>
    </xf>
    <xf numFmtId="38" fontId="41" fillId="28" borderId="26" xfId="0" applyNumberFormat="1" applyFont="1" applyFill="1" applyBorder="1" applyProtection="1"/>
    <xf numFmtId="38" fontId="41" fillId="28" borderId="26" xfId="0" applyNumberFormat="1" applyFont="1" applyFill="1" applyBorder="1" applyProtection="1">
      <protection locked="0"/>
    </xf>
    <xf numFmtId="38" fontId="4" fillId="0" borderId="0" xfId="0" applyNumberFormat="1" applyFont="1" applyFill="1" applyBorder="1" applyProtection="1"/>
    <xf numFmtId="38" fontId="4" fillId="0" borderId="0" xfId="0" applyNumberFormat="1" applyFont="1" applyFill="1" applyBorder="1" applyProtection="1">
      <protection locked="0"/>
    </xf>
    <xf numFmtId="38" fontId="4" fillId="28" borderId="0" xfId="0" applyNumberFormat="1" applyFont="1" applyFill="1" applyProtection="1"/>
    <xf numFmtId="38" fontId="4" fillId="0" borderId="0" xfId="0" applyNumberFormat="1" applyFont="1" applyFill="1" applyProtection="1"/>
    <xf numFmtId="0" fontId="37" fillId="28" borderId="0" xfId="0" applyFont="1" applyFill="1" applyAlignment="1" applyProtection="1">
      <alignment horizontal="center"/>
    </xf>
    <xf numFmtId="3" fontId="44" fillId="28" borderId="0" xfId="53" applyNumberFormat="1" applyFont="1" applyFill="1" applyAlignment="1" applyProtection="1">
      <alignment horizontal="right" vertical="center"/>
    </xf>
    <xf numFmtId="3" fontId="41" fillId="28" borderId="0" xfId="0" applyNumberFormat="1" applyFont="1" applyFill="1" applyProtection="1"/>
    <xf numFmtId="0" fontId="43" fillId="0" borderId="0" xfId="53" applyFont="1" applyFill="1" applyAlignment="1" applyProtection="1">
      <alignment horizontal="center" vertical="center"/>
    </xf>
    <xf numFmtId="0" fontId="46" fillId="0" borderId="0" xfId="53" applyFont="1" applyFill="1" applyAlignment="1" applyProtection="1">
      <alignment horizontal="center" vertical="center"/>
    </xf>
    <xf numFmtId="3" fontId="44" fillId="0" borderId="0" xfId="53" applyNumberFormat="1" applyFont="1" applyFill="1" applyAlignment="1" applyProtection="1">
      <alignment horizontal="right" vertical="center"/>
    </xf>
    <xf numFmtId="3" fontId="41" fillId="0" borderId="0" xfId="0" applyNumberFormat="1" applyFont="1" applyFill="1" applyProtection="1"/>
    <xf numFmtId="0" fontId="41" fillId="28" borderId="0" xfId="0" applyFont="1" applyFill="1"/>
    <xf numFmtId="0" fontId="47" fillId="33" borderId="38" xfId="0" applyFont="1" applyFill="1" applyBorder="1" applyAlignment="1">
      <alignment horizontal="left" vertical="center"/>
    </xf>
    <xf numFmtId="10" fontId="47" fillId="32" borderId="39" xfId="0" applyNumberFormat="1" applyFont="1" applyFill="1" applyBorder="1" applyAlignment="1">
      <alignment vertical="center"/>
    </xf>
    <xf numFmtId="3" fontId="41" fillId="28" borderId="0" xfId="0" applyNumberFormat="1" applyFont="1" applyFill="1"/>
    <xf numFmtId="0" fontId="41" fillId="0" borderId="0" xfId="0" applyFont="1"/>
    <xf numFmtId="0" fontId="47" fillId="0" borderId="0" xfId="0" applyFont="1" applyAlignment="1">
      <alignment horizontal="center" vertical="center"/>
    </xf>
    <xf numFmtId="10" fontId="48" fillId="0" borderId="0" xfId="0" applyNumberFormat="1" applyFont="1" applyAlignment="1">
      <alignment vertical="center"/>
    </xf>
    <xf numFmtId="3" fontId="41" fillId="0" borderId="0" xfId="0" applyNumberFormat="1" applyFont="1"/>
    <xf numFmtId="0" fontId="47" fillId="33" borderId="38" xfId="0" applyFont="1" applyFill="1" applyBorder="1" applyAlignment="1">
      <alignment horizontal="center" vertical="center"/>
    </xf>
    <xf numFmtId="10" fontId="47" fillId="34" borderId="40" xfId="0" applyNumberFormat="1" applyFont="1" applyFill="1" applyBorder="1" applyAlignment="1">
      <alignment vertical="center"/>
    </xf>
    <xf numFmtId="3" fontId="4" fillId="0" borderId="0" xfId="0" applyNumberFormat="1" applyFont="1"/>
    <xf numFmtId="3" fontId="41" fillId="28" borderId="12" xfId="0" applyNumberFormat="1" applyFont="1" applyFill="1" applyBorder="1"/>
    <xf numFmtId="174" fontId="39" fillId="0" borderId="0" xfId="0" applyNumberFormat="1" applyFont="1"/>
    <xf numFmtId="174" fontId="4" fillId="0" borderId="0" xfId="0" applyNumberFormat="1" applyFont="1"/>
    <xf numFmtId="173" fontId="4" fillId="0" borderId="0" xfId="0" applyNumberFormat="1" applyFont="1" applyProtection="1">
      <protection locked="0"/>
    </xf>
    <xf numFmtId="174" fontId="4" fillId="0" borderId="0" xfId="0" applyNumberFormat="1" applyFont="1" applyFill="1" applyProtection="1">
      <protection locked="0"/>
    </xf>
    <xf numFmtId="4" fontId="43" fillId="28" borderId="0" xfId="53" applyNumberFormat="1" applyFont="1" applyFill="1" applyAlignment="1" applyProtection="1">
      <alignment horizontal="center" vertical="center"/>
    </xf>
    <xf numFmtId="0" fontId="4" fillId="0" borderId="0" xfId="0" applyFont="1" applyFill="1"/>
    <xf numFmtId="3" fontId="39" fillId="0" borderId="0" xfId="53" applyNumberFormat="1" applyFont="1" applyFill="1" applyAlignment="1" applyProtection="1">
      <alignment horizontal="right" vertical="center"/>
    </xf>
    <xf numFmtId="174" fontId="4" fillId="0" borderId="0" xfId="0" applyNumberFormat="1" applyFont="1" applyFill="1" applyProtection="1"/>
    <xf numFmtId="3" fontId="39" fillId="0" borderId="0" xfId="0" applyNumberFormat="1" applyFont="1" applyFill="1" applyProtection="1"/>
    <xf numFmtId="0" fontId="49" fillId="0" borderId="0" xfId="0" applyFont="1" applyProtection="1"/>
    <xf numFmtId="3" fontId="49" fillId="0" borderId="0" xfId="0" applyNumberFormat="1" applyFont="1" applyProtection="1"/>
    <xf numFmtId="0" fontId="49" fillId="0" borderId="0" xfId="0" applyFont="1" applyFill="1" applyProtection="1"/>
    <xf numFmtId="0" fontId="50" fillId="0" borderId="0" xfId="0" applyFont="1" applyProtection="1"/>
    <xf numFmtId="0" fontId="51" fillId="27" borderId="19" xfId="0" applyFont="1" applyFill="1" applyBorder="1" applyAlignment="1" applyProtection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52" fillId="0" borderId="30" xfId="0" applyFont="1" applyBorder="1"/>
    <xf numFmtId="0" fontId="53" fillId="0" borderId="0" xfId="0" applyFont="1"/>
    <xf numFmtId="0" fontId="53" fillId="0" borderId="31" xfId="0" applyFont="1" applyBorder="1"/>
    <xf numFmtId="0" fontId="52" fillId="0" borderId="42" xfId="0" applyFont="1" applyBorder="1" applyAlignment="1">
      <alignment horizontal="left"/>
    </xf>
    <xf numFmtId="0" fontId="54" fillId="33" borderId="43" xfId="0" applyFont="1" applyFill="1" applyBorder="1" applyAlignment="1">
      <alignment horizontal="left" vertical="center"/>
    </xf>
    <xf numFmtId="10" fontId="54" fillId="32" borderId="40" xfId="0" applyNumberFormat="1" applyFont="1" applyFill="1" applyBorder="1" applyAlignment="1">
      <alignment vertical="center"/>
    </xf>
    <xf numFmtId="0" fontId="52" fillId="31" borderId="40" xfId="0" applyFont="1" applyFill="1" applyBorder="1" applyAlignment="1">
      <alignment horizontal="center"/>
    </xf>
    <xf numFmtId="0" fontId="53" fillId="0" borderId="30" xfId="0" applyFont="1" applyBorder="1"/>
    <xf numFmtId="0" fontId="52" fillId="0" borderId="42" xfId="0" applyFont="1" applyBorder="1"/>
    <xf numFmtId="0" fontId="53" fillId="0" borderId="6" xfId="0" applyFont="1" applyBorder="1"/>
    <xf numFmtId="0" fontId="53" fillId="0" borderId="47" xfId="0" applyFont="1" applyBorder="1"/>
    <xf numFmtId="0" fontId="52" fillId="31" borderId="41" xfId="0" applyFont="1" applyFill="1" applyBorder="1" applyAlignment="1">
      <alignment horizontal="center"/>
    </xf>
    <xf numFmtId="38" fontId="35" fillId="0" borderId="0" xfId="0" applyNumberFormat="1" applyFont="1"/>
    <xf numFmtId="0" fontId="37" fillId="0" borderId="35" xfId="0" applyFont="1" applyBorder="1" applyAlignment="1">
      <alignment horizontal="center"/>
    </xf>
    <xf numFmtId="3" fontId="37" fillId="32" borderId="48" xfId="0" applyNumberFormat="1" applyFont="1" applyFill="1" applyBorder="1"/>
    <xf numFmtId="3" fontId="37" fillId="34" borderId="44" xfId="0" applyNumberFormat="1" applyFont="1" applyFill="1" applyBorder="1"/>
    <xf numFmtId="0" fontId="37" fillId="0" borderId="0" xfId="0" applyFont="1" applyAlignment="1">
      <alignment horizontal="right"/>
    </xf>
    <xf numFmtId="3" fontId="37" fillId="32" borderId="50" xfId="0" applyNumberFormat="1" applyFont="1" applyFill="1" applyBorder="1"/>
    <xf numFmtId="3" fontId="37" fillId="34" borderId="51" xfId="0" applyNumberFormat="1" applyFont="1" applyFill="1" applyBorder="1"/>
    <xf numFmtId="0" fontId="37" fillId="28" borderId="0" xfId="0" applyFont="1" applyFill="1"/>
    <xf numFmtId="0" fontId="1" fillId="28" borderId="0" xfId="0" applyFont="1" applyFill="1"/>
    <xf numFmtId="3" fontId="37" fillId="32" borderId="52" xfId="0" applyNumberFormat="1" applyFont="1" applyFill="1" applyBorder="1"/>
    <xf numFmtId="3" fontId="37" fillId="34" borderId="53" xfId="0" applyNumberFormat="1" applyFont="1" applyFill="1" applyBorder="1"/>
    <xf numFmtId="3" fontId="37" fillId="28" borderId="0" xfId="0" applyNumberFormat="1" applyFont="1" applyFill="1"/>
    <xf numFmtId="3" fontId="37" fillId="28" borderId="54" xfId="0" applyNumberFormat="1" applyFont="1" applyFill="1" applyBorder="1"/>
    <xf numFmtId="0" fontId="44" fillId="0" borderId="0" xfId="53" applyFont="1" applyFill="1" applyAlignment="1" applyProtection="1">
      <alignment horizontal="left" vertical="center"/>
    </xf>
    <xf numFmtId="0" fontId="37" fillId="0" borderId="0" xfId="0" applyFont="1"/>
    <xf numFmtId="3" fontId="37" fillId="0" borderId="0" xfId="0" applyNumberFormat="1" applyFont="1"/>
    <xf numFmtId="0" fontId="49" fillId="0" borderId="0" xfId="0" applyFont="1"/>
    <xf numFmtId="0" fontId="49" fillId="35" borderId="0" xfId="0" applyFont="1" applyFill="1"/>
    <xf numFmtId="0" fontId="39" fillId="0" borderId="0" xfId="0" applyFont="1"/>
    <xf numFmtId="0" fontId="39" fillId="0" borderId="0" xfId="53" applyFont="1" applyFill="1" applyAlignment="1" applyProtection="1">
      <alignment horizontal="left" vertical="center"/>
    </xf>
    <xf numFmtId="0" fontId="55" fillId="36" borderId="48" xfId="53" applyFont="1" applyFill="1" applyBorder="1" applyAlignment="1" applyProtection="1">
      <alignment horizontal="center" vertical="center" wrapText="1"/>
    </xf>
    <xf numFmtId="0" fontId="56" fillId="36" borderId="6" xfId="0" applyFont="1" applyFill="1" applyBorder="1" applyAlignment="1">
      <alignment horizontal="center" wrapText="1"/>
    </xf>
    <xf numFmtId="0" fontId="56" fillId="36" borderId="44" xfId="0" applyFont="1" applyFill="1" applyBorder="1" applyAlignment="1">
      <alignment horizontal="center" wrapText="1"/>
    </xf>
    <xf numFmtId="0" fontId="56" fillId="36" borderId="49" xfId="0" applyFont="1" applyFill="1" applyBorder="1" applyAlignment="1">
      <alignment horizontal="center" wrapText="1"/>
    </xf>
    <xf numFmtId="0" fontId="56" fillId="36" borderId="55" xfId="0" applyFont="1" applyFill="1" applyBorder="1" applyAlignment="1">
      <alignment horizontal="center" wrapText="1"/>
    </xf>
    <xf numFmtId="0" fontId="56" fillId="36" borderId="56" xfId="0" applyFont="1" applyFill="1" applyBorder="1" applyAlignment="1">
      <alignment horizontal="center" wrapText="1"/>
    </xf>
    <xf numFmtId="0" fontId="52" fillId="34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2" fillId="0" borderId="42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52" fillId="0" borderId="45" xfId="0" applyFont="1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center"/>
    </xf>
    <xf numFmtId="0" fontId="52" fillId="0" borderId="32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37" fillId="29" borderId="2" xfId="0" applyFont="1" applyFill="1" applyBorder="1" applyAlignment="1" applyProtection="1"/>
    <xf numFmtId="0" fontId="37" fillId="29" borderId="0" xfId="0" applyFont="1" applyFill="1" applyBorder="1" applyAlignment="1"/>
    <xf numFmtId="0" fontId="37" fillId="29" borderId="23" xfId="0" applyFont="1" applyFill="1" applyBorder="1" applyAlignment="1"/>
    <xf numFmtId="0" fontId="41" fillId="29" borderId="36" xfId="0" applyFont="1" applyFill="1" applyBorder="1" applyAlignment="1" applyProtection="1">
      <alignment horizontal="left" vertical="center"/>
    </xf>
    <xf numFmtId="0" fontId="0" fillId="29" borderId="36" xfId="0" applyFill="1" applyBorder="1" applyAlignment="1">
      <alignment horizontal="left" vertical="center"/>
    </xf>
    <xf numFmtId="0" fontId="0" fillId="29" borderId="37" xfId="0" applyFill="1" applyBorder="1" applyAlignment="1">
      <alignment horizontal="left" vertical="center"/>
    </xf>
    <xf numFmtId="0" fontId="38" fillId="0" borderId="0" xfId="0" applyFont="1" applyFill="1" applyBorder="1" applyAlignment="1" applyProtection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/>
    <xf numFmtId="0" fontId="37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Alignment="1">
      <alignment horizontal="right"/>
    </xf>
    <xf numFmtId="172" fontId="37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37" fillId="30" borderId="30" xfId="0" applyFont="1" applyFill="1" applyBorder="1" applyAlignment="1" applyProtection="1">
      <alignment horizontal="left"/>
    </xf>
    <xf numFmtId="0" fontId="37" fillId="30" borderId="0" xfId="0" applyFont="1" applyFill="1" applyBorder="1" applyAlignment="1" applyProtection="1">
      <alignment horizontal="left"/>
    </xf>
    <xf numFmtId="0" fontId="37" fillId="29" borderId="20" xfId="0" applyFont="1" applyFill="1" applyBorder="1" applyAlignment="1" applyProtection="1"/>
    <xf numFmtId="0" fontId="37" fillId="29" borderId="21" xfId="0" applyFont="1" applyFill="1" applyBorder="1" applyAlignment="1"/>
    <xf numFmtId="0" fontId="37" fillId="29" borderId="22" xfId="0" applyFont="1" applyFill="1" applyBorder="1" applyAlignment="1"/>
    <xf numFmtId="0" fontId="51" fillId="27" borderId="19" xfId="0" applyFont="1" applyFill="1" applyBorder="1" applyAlignment="1" applyProtection="1">
      <alignment horizontal="center" wrapText="1"/>
    </xf>
    <xf numFmtId="174" fontId="39" fillId="0" borderId="0" xfId="0" applyNumberFormat="1" applyFont="1" applyFill="1" applyProtection="1">
      <protection locked="0"/>
    </xf>
    <xf numFmtId="0" fontId="49" fillId="38" borderId="0" xfId="0" applyFont="1" applyFill="1" applyProtection="1"/>
    <xf numFmtId="0" fontId="49" fillId="38" borderId="0" xfId="0" applyNumberFormat="1" applyFont="1" applyFill="1" applyProtection="1"/>
    <xf numFmtId="3" fontId="49" fillId="38" borderId="0" xfId="0" applyNumberFormat="1" applyFont="1" applyFill="1" applyProtection="1"/>
    <xf numFmtId="0" fontId="39" fillId="0" borderId="0" xfId="0" applyFont="1" applyProtection="1"/>
    <xf numFmtId="0" fontId="39" fillId="37" borderId="0" xfId="0" applyFont="1" applyFill="1" applyProtection="1"/>
    <xf numFmtId="0" fontId="39" fillId="37" borderId="0" xfId="0" applyNumberFormat="1" applyFont="1" applyFill="1" applyProtection="1"/>
    <xf numFmtId="3" fontId="39" fillId="37" borderId="0" xfId="0" applyNumberFormat="1" applyFont="1" applyFill="1" applyProtection="1"/>
    <xf numFmtId="0" fontId="39" fillId="39" borderId="0" xfId="0" applyFont="1" applyFill="1" applyProtection="1"/>
    <xf numFmtId="0" fontId="39" fillId="39" borderId="0" xfId="0" applyNumberFormat="1" applyFont="1" applyFill="1" applyProtection="1"/>
    <xf numFmtId="3" fontId="39" fillId="39" borderId="0" xfId="0" applyNumberFormat="1" applyFont="1" applyFill="1" applyProtection="1"/>
    <xf numFmtId="0" fontId="39" fillId="38" borderId="0" xfId="0" applyFont="1" applyFill="1" applyProtection="1"/>
    <xf numFmtId="0" fontId="39" fillId="38" borderId="0" xfId="0" applyNumberFormat="1" applyFont="1" applyFill="1" applyProtection="1"/>
    <xf numFmtId="3" fontId="39" fillId="38" borderId="0" xfId="0" applyNumberFormat="1" applyFont="1" applyFill="1" applyProtection="1"/>
    <xf numFmtId="0" fontId="44" fillId="29" borderId="2" xfId="0" applyFont="1" applyFill="1" applyBorder="1" applyAlignment="1" applyProtection="1"/>
    <xf numFmtId="0" fontId="44" fillId="29" borderId="0" xfId="0" applyFont="1" applyFill="1" applyBorder="1" applyAlignment="1"/>
    <xf numFmtId="0" fontId="44" fillId="29" borderId="23" xfId="0" applyFont="1" applyFill="1" applyBorder="1" applyAlignment="1"/>
    <xf numFmtId="0" fontId="44" fillId="29" borderId="2" xfId="0" applyFont="1" applyFill="1" applyBorder="1" applyAlignment="1" applyProtection="1">
      <alignment wrapText="1"/>
    </xf>
    <xf numFmtId="0" fontId="44" fillId="29" borderId="0" xfId="0" applyFont="1" applyFill="1" applyBorder="1" applyAlignment="1">
      <alignment wrapText="1"/>
    </xf>
    <xf numFmtId="0" fontId="44" fillId="29" borderId="23" xfId="0" applyFont="1" applyFill="1" applyBorder="1" applyAlignment="1">
      <alignment wrapText="1"/>
    </xf>
    <xf numFmtId="0" fontId="44" fillId="29" borderId="2" xfId="0" applyFont="1" applyFill="1" applyBorder="1" applyAlignment="1">
      <alignment wrapText="1"/>
    </xf>
    <xf numFmtId="0" fontId="39" fillId="29" borderId="24" xfId="0" applyFont="1" applyFill="1" applyBorder="1" applyAlignment="1"/>
    <xf numFmtId="0" fontId="39" fillId="29" borderId="18" xfId="0" applyFont="1" applyFill="1" applyBorder="1" applyAlignment="1"/>
    <xf numFmtId="0" fontId="39" fillId="29" borderId="25" xfId="0" applyFont="1" applyFill="1" applyBorder="1" applyAlignment="1"/>
  </cellXfs>
  <cellStyles count="7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 xr:uid="{00000000-0005-0000-0000-000018000000}"/>
    <cellStyle name="Bad" xfId="26" builtinId="27" customBuiltin="1"/>
    <cellStyle name="Blank" xfId="27" xr:uid="{00000000-0005-0000-0000-00001A000000}"/>
    <cellStyle name="Body text" xfId="28" xr:uid="{00000000-0005-0000-0000-00001B000000}"/>
    <cellStyle name="Calculation" xfId="29" builtinId="22" customBuiltin="1"/>
    <cellStyle name="Check Cell" xfId="30" builtinId="23" customBuiltin="1"/>
    <cellStyle name="Comma0" xfId="31" xr:uid="{00000000-0005-0000-0000-00001E000000}"/>
    <cellStyle name="Currency0" xfId="32" xr:uid="{00000000-0005-0000-0000-00001F000000}"/>
    <cellStyle name="DarkBlueOutline" xfId="33" xr:uid="{00000000-0005-0000-0000-000020000000}"/>
    <cellStyle name="DarkBlueOutlineYellow" xfId="34" xr:uid="{00000000-0005-0000-0000-000021000000}"/>
    <cellStyle name="Date" xfId="35" xr:uid="{00000000-0005-0000-0000-000022000000}"/>
    <cellStyle name="Date_simple" xfId="36" xr:uid="{00000000-0005-0000-0000-000023000000}"/>
    <cellStyle name="Dezimal [0]_Compiling Utility Macros" xfId="37" xr:uid="{00000000-0005-0000-0000-000024000000}"/>
    <cellStyle name="Dezimal_Compiling Utility Macros" xfId="38" xr:uid="{00000000-0005-0000-0000-000025000000}"/>
    <cellStyle name="Explanatory Text" xfId="39" builtinId="53" customBuiltin="1"/>
    <cellStyle name="Fixed" xfId="40" xr:uid="{00000000-0005-0000-0000-000027000000}"/>
    <cellStyle name="Good" xfId="41" builtinId="26" customBuiltin="1"/>
    <cellStyle name="GRAY" xfId="42" xr:uid="{00000000-0005-0000-0000-000029000000}"/>
    <cellStyle name="Gross Margin" xfId="43" xr:uid="{00000000-0005-0000-0000-00002A000000}"/>
    <cellStyle name="header" xfId="44" xr:uid="{00000000-0005-0000-0000-00002B000000}"/>
    <cellStyle name="Header Total" xfId="45" xr:uid="{00000000-0005-0000-0000-00002C000000}"/>
    <cellStyle name="Header1" xfId="46" xr:uid="{00000000-0005-0000-0000-00002D000000}"/>
    <cellStyle name="Header2" xfId="47" xr:uid="{00000000-0005-0000-0000-00002E000000}"/>
    <cellStyle name="Header3" xfId="48" xr:uid="{00000000-0005-0000-0000-00002F000000}"/>
    <cellStyle name="Heading 1" xfId="49" builtinId="16" customBuiltin="1"/>
    <cellStyle name="Heading 2" xfId="50" builtinId="17" customBuiltin="1"/>
    <cellStyle name="Heading 3" xfId="51" builtinId="18" customBuiltin="1"/>
    <cellStyle name="Heading 4" xfId="52" builtinId="19" customBuiltin="1"/>
    <cellStyle name="Hyperlink" xfId="53" builtinId="8"/>
    <cellStyle name="Input" xfId="54" builtinId="20" customBuiltin="1"/>
    <cellStyle name="Level 2 Total" xfId="55" xr:uid="{00000000-0005-0000-0000-000036000000}"/>
    <cellStyle name="Linked Cell" xfId="56" builtinId="24" customBuiltin="1"/>
    <cellStyle name="Major Total" xfId="57" xr:uid="{00000000-0005-0000-0000-000038000000}"/>
    <cellStyle name="Neutral" xfId="58" builtinId="28" customBuiltin="1"/>
    <cellStyle name="NonPrint_TemTitle" xfId="59" xr:uid="{00000000-0005-0000-0000-00003A000000}"/>
    <cellStyle name="Normal" xfId="0" builtinId="0"/>
    <cellStyle name="Normal 2" xfId="60" xr:uid="{00000000-0005-0000-0000-00003C000000}"/>
    <cellStyle name="NormalRed" xfId="61" xr:uid="{00000000-0005-0000-0000-00003D000000}"/>
    <cellStyle name="Note" xfId="62" builtinId="10" customBuiltin="1"/>
    <cellStyle name="Output" xfId="63" builtinId="21" customBuiltin="1"/>
    <cellStyle name="Percent.0" xfId="64" xr:uid="{00000000-0005-0000-0000-000040000000}"/>
    <cellStyle name="Percent.00" xfId="65" xr:uid="{00000000-0005-0000-0000-000041000000}"/>
    <cellStyle name="RED POSTED" xfId="66" xr:uid="{00000000-0005-0000-0000-000042000000}"/>
    <cellStyle name="Standard_Anpassen der Amortisation" xfId="67" xr:uid="{00000000-0005-0000-0000-000043000000}"/>
    <cellStyle name="Text_simple" xfId="68" xr:uid="{00000000-0005-0000-0000-000044000000}"/>
    <cellStyle name="Title" xfId="69" builtinId="15" customBuiltin="1"/>
    <cellStyle name="TmsRmn10BlueItalic" xfId="70" xr:uid="{00000000-0005-0000-0000-000046000000}"/>
    <cellStyle name="TmsRmn10Bold" xfId="71" xr:uid="{00000000-0005-0000-0000-000047000000}"/>
    <cellStyle name="Total" xfId="72" builtinId="25" customBuiltin="1"/>
    <cellStyle name="Währung [0]_Compiling Utility Macros" xfId="73" xr:uid="{00000000-0005-0000-0000-000049000000}"/>
    <cellStyle name="Währung_Compiling Utility Macros" xfId="74" xr:uid="{00000000-0005-0000-0000-00004A000000}"/>
    <cellStyle name="Warning Text" xfId="75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4A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590550</xdr:colOff>
      <xdr:row>1</xdr:row>
      <xdr:rowOff>47625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04850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590550</xdr:colOff>
      <xdr:row>1</xdr:row>
      <xdr:rowOff>47625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04850" cy="152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zoomScaleNormal="100" workbookViewId="0">
      <selection activeCell="I106" sqref="I106"/>
    </sheetView>
  </sheetViews>
  <sheetFormatPr defaultColWidth="9.109375" defaultRowHeight="13.2" x14ac:dyDescent="0.25"/>
  <cols>
    <col min="1" max="1" width="1.77734375" style="3" customWidth="1"/>
    <col min="2" max="2" width="29.88671875" style="3" customWidth="1"/>
    <col min="3" max="3" width="25.21875" style="3" customWidth="1"/>
    <col min="4" max="10" width="11.21875" style="3" customWidth="1"/>
    <col min="11" max="11" width="39.88671875" style="92" customWidth="1"/>
    <col min="12" max="12" width="6.33203125" style="3" customWidth="1"/>
    <col min="13" max="15" width="9.109375" style="3"/>
    <col min="16" max="16" width="7" style="3" customWidth="1"/>
    <col min="17" max="17" width="10.109375" style="3" customWidth="1"/>
    <col min="18" max="16384" width="9.109375" style="3"/>
  </cols>
  <sheetData>
    <row r="1" spans="2:17" ht="8.25" customHeight="1" x14ac:dyDescent="0.25"/>
    <row r="2" spans="2:17" ht="8.25" customHeight="1" x14ac:dyDescent="0.25"/>
    <row r="3" spans="2:17" ht="15" customHeight="1" x14ac:dyDescent="0.3">
      <c r="B3" s="4" t="s">
        <v>29</v>
      </c>
      <c r="C3" s="2"/>
      <c r="D3" s="2"/>
      <c r="E3" s="2"/>
      <c r="F3" s="2"/>
      <c r="G3" s="2"/>
      <c r="H3" s="2"/>
      <c r="I3" s="2"/>
      <c r="J3" s="2"/>
      <c r="L3" s="156"/>
      <c r="M3" s="157"/>
      <c r="N3" s="157"/>
      <c r="O3" s="157"/>
      <c r="P3" s="158"/>
      <c r="Q3" s="158"/>
    </row>
    <row r="4" spans="2:17" ht="13.05" customHeight="1" thickBot="1" x14ac:dyDescent="0.3">
      <c r="B4" s="8"/>
      <c r="C4" s="9"/>
      <c r="D4" s="9"/>
      <c r="E4" s="9"/>
      <c r="F4" s="9"/>
      <c r="G4" s="9"/>
      <c r="H4" s="9"/>
      <c r="I4" s="9"/>
      <c r="J4" s="9"/>
      <c r="L4" s="159"/>
      <c r="M4" s="160"/>
      <c r="N4" s="160"/>
      <c r="O4" s="55"/>
      <c r="P4" s="161"/>
      <c r="Q4" s="162"/>
    </row>
    <row r="5" spans="2:17" ht="13.05" customHeight="1" thickTop="1" x14ac:dyDescent="0.25">
      <c r="B5" s="1"/>
      <c r="C5" s="1"/>
      <c r="D5" s="1"/>
      <c r="E5" s="90"/>
      <c r="F5" s="1"/>
      <c r="G5" s="1"/>
      <c r="H5" s="1"/>
      <c r="I5" s="1"/>
      <c r="J5" s="1"/>
      <c r="L5" s="48"/>
      <c r="M5" s="49"/>
      <c r="N5" s="49"/>
      <c r="O5" s="49"/>
      <c r="P5" s="49"/>
      <c r="Q5" s="50"/>
    </row>
    <row r="6" spans="2:17" ht="27.6" customHeight="1" x14ac:dyDescent="0.25">
      <c r="B6" s="10"/>
      <c r="C6" s="10"/>
      <c r="D6" s="11"/>
      <c r="E6" s="168" t="s">
        <v>87</v>
      </c>
      <c r="F6" s="168" t="s">
        <v>88</v>
      </c>
      <c r="G6" s="168" t="s">
        <v>89</v>
      </c>
      <c r="H6" s="168" t="s">
        <v>90</v>
      </c>
      <c r="I6" s="168" t="s">
        <v>91</v>
      </c>
      <c r="J6" s="11"/>
      <c r="K6" s="95"/>
      <c r="L6" s="163"/>
      <c r="M6" s="164"/>
      <c r="N6" s="164"/>
      <c r="O6" s="39"/>
      <c r="P6" s="38"/>
      <c r="Q6" s="40"/>
    </row>
    <row r="7" spans="2:17" ht="13.05" customHeight="1" x14ac:dyDescent="0.25">
      <c r="B7" s="12" t="s">
        <v>12</v>
      </c>
      <c r="C7" s="13"/>
      <c r="D7" s="14" t="s">
        <v>22</v>
      </c>
      <c r="E7" s="15" t="s">
        <v>1</v>
      </c>
      <c r="F7" s="16" t="s">
        <v>2</v>
      </c>
      <c r="G7" s="16" t="s">
        <v>11</v>
      </c>
      <c r="H7" s="16" t="s">
        <v>23</v>
      </c>
      <c r="I7" s="16" t="s">
        <v>27</v>
      </c>
      <c r="J7" s="15" t="s">
        <v>3</v>
      </c>
      <c r="L7" s="41"/>
      <c r="M7" s="54" t="s">
        <v>38</v>
      </c>
      <c r="N7" s="54"/>
      <c r="O7" s="54"/>
      <c r="P7" s="54"/>
      <c r="Q7" s="42"/>
    </row>
    <row r="8" spans="2:17" ht="13.05" customHeight="1" x14ac:dyDescent="0.25">
      <c r="B8" s="88" t="s">
        <v>52</v>
      </c>
      <c r="C8" s="88" t="s">
        <v>43</v>
      </c>
      <c r="D8" s="83">
        <v>71994</v>
      </c>
      <c r="E8" s="18">
        <f>D8/9</f>
        <v>7999.333333333333</v>
      </c>
      <c r="F8" s="18">
        <f>E8+(E8*0.02)</f>
        <v>8159.32</v>
      </c>
      <c r="G8" s="18">
        <v>8322</v>
      </c>
      <c r="H8" s="18">
        <v>8488</v>
      </c>
      <c r="I8" s="18">
        <v>8658</v>
      </c>
      <c r="J8" s="18">
        <f t="shared" ref="J8:J12" si="0">SUM(E8:I8)</f>
        <v>41626.653333333335</v>
      </c>
      <c r="K8" s="93"/>
      <c r="L8" s="41"/>
      <c r="M8" s="37"/>
      <c r="N8" s="37"/>
      <c r="O8" s="37"/>
      <c r="P8" s="37"/>
      <c r="Q8" s="42"/>
    </row>
    <row r="9" spans="2:17" ht="13.05" customHeight="1" x14ac:dyDescent="0.25">
      <c r="B9" s="88"/>
      <c r="C9" s="88"/>
      <c r="D9" s="84"/>
      <c r="E9" s="18">
        <v>0</v>
      </c>
      <c r="F9" s="18">
        <f>E9+(E9*0.02)</f>
        <v>0</v>
      </c>
      <c r="G9" s="18">
        <f t="shared" ref="G9:I9" si="1">F9+(F9*0.02)</f>
        <v>0</v>
      </c>
      <c r="H9" s="18">
        <f t="shared" si="1"/>
        <v>0</v>
      </c>
      <c r="I9" s="18">
        <f t="shared" si="1"/>
        <v>0</v>
      </c>
      <c r="J9" s="18">
        <f t="shared" si="0"/>
        <v>0</v>
      </c>
      <c r="K9" s="93"/>
      <c r="L9" s="43"/>
      <c r="M9" s="37"/>
      <c r="N9" s="37"/>
      <c r="O9" s="37"/>
      <c r="P9" s="37"/>
      <c r="Q9" s="44"/>
    </row>
    <row r="10" spans="2:17" ht="13.05" customHeight="1" x14ac:dyDescent="0.25">
      <c r="B10" s="1"/>
      <c r="C10" s="1"/>
      <c r="D10" s="17"/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f t="shared" si="0"/>
        <v>0</v>
      </c>
      <c r="K10" s="93"/>
      <c r="L10" s="43"/>
      <c r="M10" s="37"/>
      <c r="N10" s="37" t="s">
        <v>24</v>
      </c>
      <c r="O10" s="39">
        <v>0.29399999999999998</v>
      </c>
      <c r="P10" s="37"/>
      <c r="Q10" s="44"/>
    </row>
    <row r="11" spans="2:17" ht="13.05" customHeight="1" x14ac:dyDescent="0.25">
      <c r="B11" s="1"/>
      <c r="C11" s="1"/>
      <c r="D11" s="20"/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f t="shared" si="0"/>
        <v>0</v>
      </c>
      <c r="K11" s="93"/>
      <c r="L11" s="43"/>
      <c r="M11" s="37"/>
      <c r="N11" s="37"/>
      <c r="O11" s="39"/>
      <c r="P11" s="37"/>
      <c r="Q11" s="44"/>
    </row>
    <row r="12" spans="2:17" ht="13.05" customHeight="1" x14ac:dyDescent="0.25">
      <c r="B12" s="21" t="s">
        <v>6</v>
      </c>
      <c r="C12" s="21"/>
      <c r="D12" s="22"/>
      <c r="E12" s="23">
        <f>SUM(E8:E11)</f>
        <v>7999.333333333333</v>
      </c>
      <c r="F12" s="23">
        <f>SUM(F8:F11)</f>
        <v>8159.32</v>
      </c>
      <c r="G12" s="23">
        <f>SUM(G8:G11)</f>
        <v>8322</v>
      </c>
      <c r="H12" s="23">
        <f>SUM(H8:H11)</f>
        <v>8488</v>
      </c>
      <c r="I12" s="23">
        <f>SUM(I8:I11)</f>
        <v>8658</v>
      </c>
      <c r="J12" s="23">
        <f t="shared" si="0"/>
        <v>41626.653333333335</v>
      </c>
      <c r="L12" s="41"/>
      <c r="M12" s="37"/>
      <c r="N12" s="37" t="s">
        <v>25</v>
      </c>
      <c r="O12" s="39">
        <v>0.40799999999999997</v>
      </c>
      <c r="P12" s="37"/>
      <c r="Q12" s="42"/>
    </row>
    <row r="13" spans="2:17" ht="13.05" customHeight="1" x14ac:dyDescent="0.25">
      <c r="B13" s="1"/>
      <c r="C13" s="1"/>
      <c r="D13" s="17"/>
      <c r="E13" s="18"/>
      <c r="F13" s="18"/>
      <c r="G13" s="18"/>
      <c r="H13" s="18"/>
      <c r="I13" s="18"/>
      <c r="J13" s="18"/>
      <c r="L13" s="41"/>
      <c r="M13" s="37"/>
      <c r="N13" s="37"/>
      <c r="O13" s="39"/>
      <c r="P13" s="37"/>
      <c r="Q13" s="42"/>
    </row>
    <row r="14" spans="2:17" ht="13.05" customHeight="1" x14ac:dyDescent="0.25">
      <c r="B14" s="24" t="s">
        <v>86</v>
      </c>
      <c r="C14" s="24"/>
      <c r="D14" s="25"/>
      <c r="E14" s="52"/>
      <c r="F14" s="52"/>
      <c r="G14" s="52"/>
      <c r="H14" s="52"/>
      <c r="I14" s="52"/>
      <c r="J14" s="52"/>
      <c r="L14" s="41"/>
      <c r="M14" s="37"/>
      <c r="N14" s="37" t="s">
        <v>26</v>
      </c>
      <c r="O14" s="39">
        <v>0.03</v>
      </c>
      <c r="P14" s="37"/>
      <c r="Q14" s="42"/>
    </row>
    <row r="15" spans="2:17" ht="13.05" customHeight="1" x14ac:dyDescent="0.25">
      <c r="B15" s="1" t="s">
        <v>55</v>
      </c>
      <c r="C15" s="1" t="s">
        <v>56</v>
      </c>
      <c r="D15" s="86"/>
      <c r="E15" s="86">
        <v>34000</v>
      </c>
      <c r="F15" s="86">
        <v>34000</v>
      </c>
      <c r="G15" s="169">
        <v>34000</v>
      </c>
      <c r="H15" s="169">
        <v>34000</v>
      </c>
      <c r="I15" s="169">
        <v>34000</v>
      </c>
      <c r="J15" s="91">
        <f t="shared" ref="J15:J18" si="2">SUM(E15:I15)</f>
        <v>170000</v>
      </c>
      <c r="L15" s="41"/>
      <c r="M15" s="38"/>
      <c r="N15" s="38"/>
      <c r="O15" s="56"/>
      <c r="P15" s="38"/>
      <c r="Q15" s="42"/>
    </row>
    <row r="16" spans="2:17" ht="13.05" customHeight="1" x14ac:dyDescent="0.25">
      <c r="B16" s="88" t="s">
        <v>41</v>
      </c>
      <c r="C16" s="88" t="s">
        <v>107</v>
      </c>
      <c r="D16" s="84">
        <v>30981.599999999999</v>
      </c>
      <c r="E16" s="18">
        <v>9294.48</v>
      </c>
      <c r="F16" s="91">
        <f>E16+(E16*0.02)</f>
        <v>9480.3696</v>
      </c>
      <c r="G16" s="91">
        <f t="shared" ref="G16:I16" si="3">F16+(F16*0.02)</f>
        <v>9669.9769919999999</v>
      </c>
      <c r="H16" s="91">
        <f t="shared" si="3"/>
        <v>9863.3765318400001</v>
      </c>
      <c r="I16" s="91">
        <f t="shared" si="3"/>
        <v>10060.6440624768</v>
      </c>
      <c r="J16" s="91">
        <f t="shared" si="2"/>
        <v>48368.847186316802</v>
      </c>
      <c r="L16" s="41"/>
      <c r="M16" s="38"/>
      <c r="N16" s="37" t="s">
        <v>31</v>
      </c>
      <c r="O16" s="39">
        <v>8.5999999999999993E-2</v>
      </c>
      <c r="P16" s="38"/>
      <c r="Q16" s="42"/>
    </row>
    <row r="17" spans="2:17" ht="13.05" customHeight="1" x14ac:dyDescent="0.25">
      <c r="B17" s="1" t="s">
        <v>42</v>
      </c>
      <c r="C17" s="1" t="s">
        <v>50</v>
      </c>
      <c r="D17" s="17"/>
      <c r="E17" s="18">
        <v>4800</v>
      </c>
      <c r="F17" s="18">
        <v>4800</v>
      </c>
      <c r="G17" s="91">
        <v>4800</v>
      </c>
      <c r="H17" s="91">
        <v>4800</v>
      </c>
      <c r="I17" s="91">
        <v>4800</v>
      </c>
      <c r="J17" s="91">
        <f t="shared" si="2"/>
        <v>24000</v>
      </c>
      <c r="L17" s="41"/>
      <c r="M17" s="38"/>
      <c r="N17" s="38"/>
      <c r="O17" s="56"/>
      <c r="P17" s="38"/>
      <c r="Q17" s="42"/>
    </row>
    <row r="18" spans="2:17" ht="13.05" customHeight="1" thickBot="1" x14ac:dyDescent="0.3">
      <c r="B18" s="21" t="s">
        <v>13</v>
      </c>
      <c r="C18" s="21"/>
      <c r="D18" s="22"/>
      <c r="E18" s="23">
        <f>SUM(E15:E17)</f>
        <v>48094.479999999996</v>
      </c>
      <c r="F18" s="23">
        <f>SUM(F15:F17)</f>
        <v>48280.369599999998</v>
      </c>
      <c r="G18" s="23">
        <f>SUM(G15:G17)</f>
        <v>48469.976991999996</v>
      </c>
      <c r="H18" s="23">
        <f>SUM(H15:H17)</f>
        <v>48663.376531839996</v>
      </c>
      <c r="I18" s="23">
        <f>SUM(I15:I17)</f>
        <v>48860.6440624768</v>
      </c>
      <c r="J18" s="23">
        <f t="shared" si="2"/>
        <v>242368.84718631679</v>
      </c>
      <c r="L18" s="45"/>
      <c r="M18" s="46"/>
      <c r="N18" s="46"/>
      <c r="O18" s="46"/>
      <c r="P18" s="46"/>
      <c r="Q18" s="47"/>
    </row>
    <row r="19" spans="2:17" ht="13.05" customHeight="1" thickTop="1" x14ac:dyDescent="0.25">
      <c r="B19" s="1"/>
      <c r="C19" s="1"/>
      <c r="D19" s="17"/>
      <c r="E19" s="18"/>
      <c r="F19" s="18"/>
      <c r="G19" s="18"/>
      <c r="H19" s="18"/>
      <c r="I19" s="18"/>
      <c r="J19" s="18"/>
      <c r="L19" s="51" t="s">
        <v>53</v>
      </c>
    </row>
    <row r="20" spans="2:17" ht="13.05" customHeight="1" x14ac:dyDescent="0.25">
      <c r="B20" s="26" t="s">
        <v>0</v>
      </c>
      <c r="C20" s="21"/>
      <c r="D20" s="27" t="s">
        <v>4</v>
      </c>
      <c r="E20" s="23"/>
      <c r="F20" s="23"/>
      <c r="G20" s="23"/>
      <c r="H20" s="23"/>
      <c r="I20" s="23"/>
      <c r="J20" s="23"/>
    </row>
    <row r="21" spans="2:17" ht="13.05" customHeight="1" x14ac:dyDescent="0.25">
      <c r="B21" s="88" t="s">
        <v>52</v>
      </c>
      <c r="C21" s="88"/>
      <c r="D21" s="85">
        <v>0.29399999999999998</v>
      </c>
      <c r="E21" s="18">
        <f>SUM(D21*E8)</f>
        <v>2351.8039999999996</v>
      </c>
      <c r="F21" s="18">
        <f>SUM(D21*F8)</f>
        <v>2398.8400799999999</v>
      </c>
      <c r="G21" s="18">
        <f>SUM(D21*G8)</f>
        <v>2446.6679999999997</v>
      </c>
      <c r="H21" s="18">
        <f>SUM(D21*H8)</f>
        <v>2495.4719999999998</v>
      </c>
      <c r="I21" s="18">
        <f>SUM(D21*I8)</f>
        <v>2545.4519999999998</v>
      </c>
      <c r="J21" s="18">
        <f t="shared" ref="J21:J25" si="4">SUM(E21:I21)</f>
        <v>12238.236079999999</v>
      </c>
    </row>
    <row r="22" spans="2:17" ht="13.05" customHeight="1" x14ac:dyDescent="0.25">
      <c r="B22" s="88" t="s">
        <v>41</v>
      </c>
      <c r="C22" s="88"/>
      <c r="D22" s="85">
        <v>0.40799999999999997</v>
      </c>
      <c r="E22" s="18">
        <f>SUM($D$22*E16)</f>
        <v>3792.1478399999996</v>
      </c>
      <c r="F22" s="18">
        <f t="shared" ref="F22:I22" si="5">SUM($D$22*F16)</f>
        <v>3867.9907967999998</v>
      </c>
      <c r="G22" s="91">
        <f t="shared" si="5"/>
        <v>3945.3506127359997</v>
      </c>
      <c r="H22" s="91">
        <f t="shared" si="5"/>
        <v>4024.2576249907197</v>
      </c>
      <c r="I22" s="91">
        <f t="shared" si="5"/>
        <v>4104.7427774905345</v>
      </c>
      <c r="J22" s="18">
        <f t="shared" si="4"/>
        <v>19734.489652017255</v>
      </c>
    </row>
    <row r="23" spans="2:17" ht="13.05" customHeight="1" x14ac:dyDescent="0.25">
      <c r="B23" s="88" t="s">
        <v>55</v>
      </c>
      <c r="C23" s="88"/>
      <c r="D23" s="85">
        <v>0.03</v>
      </c>
      <c r="E23" s="18">
        <f>SUM(D23*E15)</f>
        <v>1020</v>
      </c>
      <c r="F23" s="18">
        <f>SUM(D23*F15)</f>
        <v>1020</v>
      </c>
      <c r="G23" s="18">
        <f>SUM(D23*G15)</f>
        <v>1020</v>
      </c>
      <c r="H23" s="18">
        <f>SUM(D23*H15)</f>
        <v>1020</v>
      </c>
      <c r="I23" s="18">
        <f>SUM(D23*I15)</f>
        <v>1020</v>
      </c>
      <c r="J23" s="18">
        <f t="shared" si="4"/>
        <v>5100</v>
      </c>
    </row>
    <row r="24" spans="2:17" ht="13.05" customHeight="1" x14ac:dyDescent="0.25">
      <c r="B24" s="1" t="s">
        <v>42</v>
      </c>
      <c r="C24" s="1"/>
      <c r="D24" s="28">
        <v>8.5999999999999993E-2</v>
      </c>
      <c r="E24" s="18">
        <f>SUM(D24*E17)</f>
        <v>412.79999999999995</v>
      </c>
      <c r="F24" s="18">
        <f>SUM(D24*F17)</f>
        <v>412.79999999999995</v>
      </c>
      <c r="G24" s="18">
        <v>413</v>
      </c>
      <c r="H24" s="18">
        <v>413</v>
      </c>
      <c r="I24" s="18">
        <v>413</v>
      </c>
      <c r="J24" s="18">
        <f t="shared" si="4"/>
        <v>2064.6</v>
      </c>
    </row>
    <row r="25" spans="2:17" ht="13.05" customHeight="1" x14ac:dyDescent="0.25">
      <c r="B25" s="21" t="s">
        <v>7</v>
      </c>
      <c r="C25" s="21"/>
      <c r="D25" s="29"/>
      <c r="E25" s="53">
        <f>SUM(E21:E24)</f>
        <v>7576.7518399999999</v>
      </c>
      <c r="F25" s="53">
        <f>SUM(F21:F24)</f>
        <v>7699.6308767999999</v>
      </c>
      <c r="G25" s="53">
        <f>SUM(G21:G24)</f>
        <v>7825.0186127359993</v>
      </c>
      <c r="H25" s="53">
        <f>SUM(H21:H24)</f>
        <v>7952.7296249907195</v>
      </c>
      <c r="I25" s="53">
        <f>SUM(I21:I24)</f>
        <v>8083.1947774905348</v>
      </c>
      <c r="J25" s="53">
        <f t="shared" si="4"/>
        <v>39137.325732017256</v>
      </c>
    </row>
    <row r="26" spans="2:17" ht="13.05" customHeight="1" x14ac:dyDescent="0.25">
      <c r="B26" s="21" t="s">
        <v>5</v>
      </c>
      <c r="C26" s="21"/>
      <c r="D26" s="30"/>
      <c r="E26" s="23">
        <f t="shared" ref="E26:J26" si="6">SUM(E12+E18+E25)</f>
        <v>63670.565173333329</v>
      </c>
      <c r="F26" s="23">
        <f t="shared" si="6"/>
        <v>64139.3204768</v>
      </c>
      <c r="G26" s="23">
        <f t="shared" si="6"/>
        <v>64616.995604735996</v>
      </c>
      <c r="H26" s="23">
        <f t="shared" si="6"/>
        <v>65104.10615683072</v>
      </c>
      <c r="I26" s="23">
        <f t="shared" si="6"/>
        <v>65601.838839967328</v>
      </c>
      <c r="J26" s="23">
        <f t="shared" si="6"/>
        <v>323132.82625166734</v>
      </c>
    </row>
    <row r="27" spans="2:17" ht="13.05" customHeight="1" x14ac:dyDescent="0.25">
      <c r="B27" s="1"/>
      <c r="C27" s="1"/>
      <c r="D27" s="31"/>
      <c r="E27" s="18"/>
      <c r="F27" s="18"/>
      <c r="G27" s="18"/>
      <c r="H27" s="18"/>
      <c r="I27" s="18"/>
      <c r="J27" s="18"/>
    </row>
    <row r="28" spans="2:17" ht="13.05" customHeight="1" x14ac:dyDescent="0.25">
      <c r="B28" s="26" t="s">
        <v>10</v>
      </c>
      <c r="C28" s="21"/>
      <c r="D28" s="30"/>
      <c r="E28" s="23"/>
      <c r="F28" s="23"/>
      <c r="G28" s="23"/>
      <c r="H28" s="23"/>
      <c r="I28" s="23"/>
      <c r="J28" s="23"/>
    </row>
    <row r="29" spans="2:17" ht="13.05" customHeight="1" x14ac:dyDescent="0.25">
      <c r="B29" s="1" t="s">
        <v>45</v>
      </c>
      <c r="C29" s="1" t="s">
        <v>59</v>
      </c>
      <c r="D29" s="31"/>
      <c r="E29" s="18">
        <f>4000*0.56*2</f>
        <v>4480</v>
      </c>
      <c r="F29" s="18">
        <f t="shared" ref="F29:I29" si="7">4000*0.56*2</f>
        <v>4480</v>
      </c>
      <c r="G29" s="18">
        <f t="shared" si="7"/>
        <v>4480</v>
      </c>
      <c r="H29" s="18">
        <f t="shared" si="7"/>
        <v>4480</v>
      </c>
      <c r="I29" s="18">
        <f t="shared" si="7"/>
        <v>4480</v>
      </c>
      <c r="J29" s="18">
        <f t="shared" ref="J29:J37" si="8">SUM(E29:I29)</f>
        <v>22400</v>
      </c>
    </row>
    <row r="30" spans="2:17" ht="13.05" customHeight="1" x14ac:dyDescent="0.25">
      <c r="B30" s="1" t="s">
        <v>47</v>
      </c>
      <c r="C30" s="1" t="s">
        <v>60</v>
      </c>
      <c r="D30" s="31"/>
      <c r="E30" s="18">
        <f>60*55</f>
        <v>3300</v>
      </c>
      <c r="F30" s="18">
        <f t="shared" ref="F30:I30" si="9">60*55</f>
        <v>3300</v>
      </c>
      <c r="G30" s="18">
        <f t="shared" si="9"/>
        <v>3300</v>
      </c>
      <c r="H30" s="18">
        <f t="shared" si="9"/>
        <v>3300</v>
      </c>
      <c r="I30" s="18">
        <f t="shared" si="9"/>
        <v>3300</v>
      </c>
      <c r="J30" s="18">
        <f>SUM(E30:I30)</f>
        <v>16500</v>
      </c>
    </row>
    <row r="31" spans="2:17" ht="13.05" customHeight="1" x14ac:dyDescent="0.25">
      <c r="B31" s="1" t="s">
        <v>79</v>
      </c>
      <c r="C31" s="1" t="s">
        <v>108</v>
      </c>
      <c r="D31" s="31"/>
      <c r="E31" s="18">
        <v>0</v>
      </c>
      <c r="F31" s="18">
        <v>1000</v>
      </c>
      <c r="G31" s="18">
        <v>1000</v>
      </c>
      <c r="H31" s="18">
        <v>1000</v>
      </c>
      <c r="I31" s="18">
        <v>1000</v>
      </c>
      <c r="J31" s="18">
        <f>SUM(E31:I31)</f>
        <v>4000</v>
      </c>
    </row>
    <row r="32" spans="2:17" ht="13.05" customHeight="1" x14ac:dyDescent="0.25">
      <c r="B32" s="1" t="s">
        <v>80</v>
      </c>
      <c r="C32" s="1" t="s">
        <v>108</v>
      </c>
      <c r="D32" s="31"/>
      <c r="E32" s="18">
        <v>0</v>
      </c>
      <c r="F32" s="18">
        <v>1000</v>
      </c>
      <c r="G32" s="18">
        <v>1000</v>
      </c>
      <c r="H32" s="18">
        <v>1000</v>
      </c>
      <c r="I32" s="18">
        <v>1000</v>
      </c>
      <c r="J32" s="18">
        <f t="shared" si="8"/>
        <v>4000</v>
      </c>
    </row>
    <row r="33" spans="2:17" ht="13.05" customHeight="1" x14ac:dyDescent="0.25">
      <c r="B33" s="1" t="s">
        <v>81</v>
      </c>
      <c r="C33" s="1" t="s">
        <v>108</v>
      </c>
      <c r="D33" s="31"/>
      <c r="E33" s="18">
        <v>0</v>
      </c>
      <c r="F33" s="18">
        <v>1000</v>
      </c>
      <c r="G33" s="18">
        <v>1000</v>
      </c>
      <c r="H33" s="18">
        <v>1000</v>
      </c>
      <c r="I33" s="18">
        <v>1000</v>
      </c>
      <c r="J33" s="18">
        <f t="shared" si="8"/>
        <v>4000</v>
      </c>
    </row>
    <row r="34" spans="2:17" ht="13.05" customHeight="1" x14ac:dyDescent="0.25">
      <c r="B34" s="1" t="s">
        <v>82</v>
      </c>
      <c r="C34" s="1" t="s">
        <v>54</v>
      </c>
      <c r="D34" s="31"/>
      <c r="E34" s="18">
        <v>0</v>
      </c>
      <c r="F34" s="18">
        <f>3*5*55</f>
        <v>825</v>
      </c>
      <c r="G34" s="18">
        <f t="shared" ref="G34:I34" si="10">3*5*55</f>
        <v>825</v>
      </c>
      <c r="H34" s="18">
        <f t="shared" si="10"/>
        <v>825</v>
      </c>
      <c r="I34" s="18">
        <f t="shared" si="10"/>
        <v>825</v>
      </c>
      <c r="J34" s="18">
        <f t="shared" si="8"/>
        <v>3300</v>
      </c>
    </row>
    <row r="35" spans="2:17" ht="13.05" customHeight="1" x14ac:dyDescent="0.25"/>
    <row r="36" spans="2:17" ht="13.05" customHeight="1" x14ac:dyDescent="0.25">
      <c r="B36" s="1"/>
      <c r="C36" s="51"/>
      <c r="D36" s="51"/>
      <c r="E36" s="18"/>
      <c r="F36" s="18"/>
      <c r="G36" s="18"/>
      <c r="H36" s="18"/>
      <c r="I36" s="18"/>
      <c r="J36" s="18"/>
    </row>
    <row r="37" spans="2:17" ht="13.05" customHeight="1" x14ac:dyDescent="0.25">
      <c r="B37" s="21" t="s">
        <v>15</v>
      </c>
      <c r="C37" s="21"/>
      <c r="D37" s="30"/>
      <c r="E37" s="23">
        <f>SUM(E29:E36)</f>
        <v>7780</v>
      </c>
      <c r="F37" s="23">
        <f>SUM(F29:F36)</f>
        <v>11605</v>
      </c>
      <c r="G37" s="23">
        <f>SUM(G29:G33)</f>
        <v>10780</v>
      </c>
      <c r="H37" s="23">
        <f>SUM(H29:H33)</f>
        <v>10780</v>
      </c>
      <c r="I37" s="23">
        <f>SUM(I29:I33)</f>
        <v>10780</v>
      </c>
      <c r="J37" s="23">
        <f t="shared" si="8"/>
        <v>51725</v>
      </c>
    </row>
    <row r="38" spans="2:17" ht="13.05" customHeight="1" x14ac:dyDescent="0.25">
      <c r="B38" s="1"/>
      <c r="C38" s="1"/>
      <c r="D38" s="31"/>
      <c r="E38" s="18"/>
      <c r="F38" s="18"/>
      <c r="G38" s="18"/>
      <c r="H38" s="18"/>
      <c r="I38" s="18"/>
      <c r="J38" s="18"/>
      <c r="L38" s="165" t="s">
        <v>37</v>
      </c>
      <c r="M38" s="166"/>
      <c r="N38" s="166"/>
      <c r="O38" s="166"/>
      <c r="P38" s="167"/>
    </row>
    <row r="39" spans="2:17" ht="13.05" customHeight="1" x14ac:dyDescent="0.25">
      <c r="B39" s="26" t="s">
        <v>18</v>
      </c>
      <c r="C39" s="21"/>
      <c r="D39" s="30"/>
      <c r="E39" s="23"/>
      <c r="F39" s="23"/>
      <c r="G39" s="23"/>
      <c r="H39" s="23"/>
      <c r="I39" s="23"/>
      <c r="J39" s="23"/>
      <c r="L39" s="150" t="s">
        <v>34</v>
      </c>
      <c r="M39" s="151"/>
      <c r="N39" s="151"/>
      <c r="O39" s="151"/>
      <c r="P39" s="152"/>
    </row>
    <row r="40" spans="2:17" s="92" customFormat="1" ht="13.05" customHeight="1" x14ac:dyDescent="0.25">
      <c r="B40" s="170" t="s">
        <v>67</v>
      </c>
      <c r="C40" s="170" t="s">
        <v>84</v>
      </c>
      <c r="D40" s="171"/>
      <c r="E40" s="172">
        <v>7200</v>
      </c>
      <c r="F40" s="172">
        <v>7200</v>
      </c>
      <c r="G40" s="172">
        <v>7200</v>
      </c>
      <c r="H40" s="172">
        <v>7200</v>
      </c>
      <c r="I40" s="172">
        <v>7200</v>
      </c>
      <c r="J40" s="172">
        <f>SUM(E40:I40)</f>
        <v>36000</v>
      </c>
      <c r="L40" s="183" t="s">
        <v>35</v>
      </c>
      <c r="M40" s="184"/>
      <c r="N40" s="184"/>
      <c r="O40" s="184"/>
      <c r="P40" s="185"/>
    </row>
    <row r="41" spans="2:17" s="92" customFormat="1" ht="13.05" customHeight="1" x14ac:dyDescent="0.25">
      <c r="B41" s="170" t="s">
        <v>74</v>
      </c>
      <c r="C41" s="170" t="s">
        <v>75</v>
      </c>
      <c r="D41" s="171"/>
      <c r="E41" s="172">
        <v>0</v>
      </c>
      <c r="F41" s="172">
        <v>71594.399999999994</v>
      </c>
      <c r="G41" s="172">
        <v>107391.6</v>
      </c>
      <c r="H41" s="172">
        <v>0</v>
      </c>
      <c r="I41" s="172">
        <v>0</v>
      </c>
      <c r="J41" s="172">
        <f>SUM(E41:I41)</f>
        <v>178986</v>
      </c>
      <c r="L41" s="186" t="s">
        <v>36</v>
      </c>
      <c r="M41" s="187"/>
      <c r="N41" s="187"/>
      <c r="O41" s="187"/>
      <c r="P41" s="188"/>
    </row>
    <row r="42" spans="2:17" s="92" customFormat="1" ht="13.05" customHeight="1" x14ac:dyDescent="0.25">
      <c r="B42" s="170" t="s">
        <v>68</v>
      </c>
      <c r="C42" s="170" t="s">
        <v>78</v>
      </c>
      <c r="D42" s="171"/>
      <c r="E42" s="172">
        <v>7644</v>
      </c>
      <c r="F42" s="170">
        <v>864</v>
      </c>
      <c r="G42" s="172">
        <v>864</v>
      </c>
      <c r="H42" s="172">
        <v>864</v>
      </c>
      <c r="I42" s="172">
        <v>864</v>
      </c>
      <c r="J42" s="172">
        <f>SUM(E42:I42)</f>
        <v>11100</v>
      </c>
      <c r="L42" s="189"/>
      <c r="M42" s="187"/>
      <c r="N42" s="187"/>
      <c r="O42" s="187"/>
      <c r="P42" s="188"/>
      <c r="Q42" s="173"/>
    </row>
    <row r="43" spans="2:17" s="173" customFormat="1" ht="13.05" customHeight="1" x14ac:dyDescent="0.25">
      <c r="B43" s="174" t="s">
        <v>76</v>
      </c>
      <c r="C43" s="174" t="s">
        <v>83</v>
      </c>
      <c r="D43" s="175"/>
      <c r="E43" s="176">
        <v>500</v>
      </c>
      <c r="F43" s="176">
        <v>500</v>
      </c>
      <c r="G43" s="176">
        <v>500</v>
      </c>
      <c r="H43" s="176">
        <v>500</v>
      </c>
      <c r="I43" s="176">
        <v>500</v>
      </c>
      <c r="J43" s="176">
        <f t="shared" ref="J43:J49" si="11">SUM(E43:I43)</f>
        <v>2500</v>
      </c>
      <c r="L43" s="189"/>
      <c r="M43" s="187"/>
      <c r="N43" s="187"/>
      <c r="O43" s="187"/>
      <c r="P43" s="188"/>
    </row>
    <row r="44" spans="2:17" s="173" customFormat="1" ht="13.05" customHeight="1" x14ac:dyDescent="0.25">
      <c r="B44" s="174" t="s">
        <v>49</v>
      </c>
      <c r="C44" s="174" t="s">
        <v>69</v>
      </c>
      <c r="D44" s="175"/>
      <c r="E44" s="176">
        <v>760</v>
      </c>
      <c r="F44" s="176">
        <v>0</v>
      </c>
      <c r="G44" s="176">
        <v>0</v>
      </c>
      <c r="H44" s="176">
        <v>0</v>
      </c>
      <c r="I44" s="176">
        <v>0</v>
      </c>
      <c r="J44" s="176">
        <f t="shared" si="11"/>
        <v>760</v>
      </c>
      <c r="L44" s="190"/>
      <c r="M44" s="191"/>
      <c r="N44" s="191"/>
      <c r="O44" s="191"/>
      <c r="P44" s="192"/>
    </row>
    <row r="45" spans="2:17" s="173" customFormat="1" ht="13.05" customHeight="1" x14ac:dyDescent="0.25">
      <c r="B45" s="174" t="s">
        <v>51</v>
      </c>
      <c r="C45" s="174" t="s">
        <v>70</v>
      </c>
      <c r="D45" s="175"/>
      <c r="E45" s="176">
        <v>0</v>
      </c>
      <c r="F45" s="176">
        <v>0</v>
      </c>
      <c r="G45" s="176">
        <v>120</v>
      </c>
      <c r="H45" s="176">
        <v>0</v>
      </c>
      <c r="I45" s="176">
        <v>120</v>
      </c>
      <c r="J45" s="176">
        <f t="shared" si="11"/>
        <v>240</v>
      </c>
    </row>
    <row r="46" spans="2:17" s="173" customFormat="1" ht="13.05" customHeight="1" x14ac:dyDescent="0.25">
      <c r="B46" s="174" t="s">
        <v>72</v>
      </c>
      <c r="C46" s="174" t="s">
        <v>73</v>
      </c>
      <c r="D46" s="175"/>
      <c r="E46" s="176">
        <v>200</v>
      </c>
      <c r="F46" s="176">
        <v>0</v>
      </c>
      <c r="G46" s="176">
        <v>0</v>
      </c>
      <c r="H46" s="176">
        <v>0</v>
      </c>
      <c r="I46" s="176">
        <v>0</v>
      </c>
      <c r="J46" s="176">
        <f t="shared" si="11"/>
        <v>200</v>
      </c>
    </row>
    <row r="47" spans="2:17" s="173" customFormat="1" ht="13.05" customHeight="1" x14ac:dyDescent="0.25">
      <c r="B47" s="174" t="s">
        <v>46</v>
      </c>
      <c r="C47" s="174" t="s">
        <v>48</v>
      </c>
      <c r="D47" s="175"/>
      <c r="E47" s="176">
        <v>1650</v>
      </c>
      <c r="F47" s="176">
        <v>0</v>
      </c>
      <c r="G47" s="176">
        <v>0</v>
      </c>
      <c r="H47" s="176">
        <v>0</v>
      </c>
      <c r="I47" s="176">
        <v>0</v>
      </c>
      <c r="J47" s="176">
        <f t="shared" ref="J47" si="12">SUM(E47:I47)</f>
        <v>1650</v>
      </c>
    </row>
    <row r="48" spans="2:17" s="173" customFormat="1" ht="13.05" customHeight="1" x14ac:dyDescent="0.25">
      <c r="B48" s="174" t="s">
        <v>65</v>
      </c>
      <c r="C48" s="174" t="s">
        <v>66</v>
      </c>
      <c r="D48" s="175"/>
      <c r="E48" s="176">
        <v>1500</v>
      </c>
      <c r="F48" s="176">
        <v>1500</v>
      </c>
      <c r="G48" s="176">
        <v>1500</v>
      </c>
      <c r="H48" s="176">
        <v>1500</v>
      </c>
      <c r="I48" s="176">
        <v>1500</v>
      </c>
      <c r="J48" s="176">
        <f t="shared" si="11"/>
        <v>7500</v>
      </c>
    </row>
    <row r="49" spans="2:17" s="173" customFormat="1" ht="13.05" customHeight="1" x14ac:dyDescent="0.25">
      <c r="B49" s="177" t="s">
        <v>44</v>
      </c>
      <c r="C49" s="177" t="s">
        <v>71</v>
      </c>
      <c r="D49" s="178"/>
      <c r="E49" s="179">
        <v>0</v>
      </c>
      <c r="F49" s="179">
        <v>0</v>
      </c>
      <c r="G49" s="179">
        <v>2000</v>
      </c>
      <c r="H49" s="179">
        <v>0</v>
      </c>
      <c r="I49" s="179">
        <v>2000</v>
      </c>
      <c r="J49" s="179">
        <f t="shared" si="11"/>
        <v>4000</v>
      </c>
    </row>
    <row r="50" spans="2:17" s="173" customFormat="1" ht="13.05" customHeight="1" x14ac:dyDescent="0.25">
      <c r="B50" s="180" t="s">
        <v>63</v>
      </c>
      <c r="C50" s="180" t="s">
        <v>64</v>
      </c>
      <c r="D50" s="181"/>
      <c r="E50" s="182">
        <v>4000</v>
      </c>
      <c r="F50" s="182">
        <v>0</v>
      </c>
      <c r="G50" s="182">
        <v>0</v>
      </c>
      <c r="H50" s="182">
        <v>0</v>
      </c>
      <c r="I50" s="182">
        <v>0</v>
      </c>
      <c r="J50" s="182">
        <f t="shared" ref="J50:J52" si="13">SUM(E50:I50)</f>
        <v>4000</v>
      </c>
    </row>
    <row r="51" spans="2:17" s="173" customFormat="1" ht="13.05" customHeight="1" x14ac:dyDescent="0.25">
      <c r="B51" s="180" t="s">
        <v>77</v>
      </c>
      <c r="C51" s="180" t="s">
        <v>85</v>
      </c>
      <c r="D51" s="181"/>
      <c r="E51" s="182">
        <v>0</v>
      </c>
      <c r="F51" s="182">
        <v>1500</v>
      </c>
      <c r="G51" s="182">
        <v>1500</v>
      </c>
      <c r="H51" s="182">
        <v>1500</v>
      </c>
      <c r="I51" s="182">
        <v>1500</v>
      </c>
      <c r="J51" s="182">
        <f t="shared" si="13"/>
        <v>6000</v>
      </c>
      <c r="L51" s="3"/>
      <c r="M51" s="3"/>
      <c r="N51" s="3"/>
      <c r="O51" s="3"/>
      <c r="P51" s="3"/>
      <c r="Q51" s="3"/>
    </row>
    <row r="52" spans="2:17" ht="13.05" customHeight="1" x14ac:dyDescent="0.25">
      <c r="B52" s="21" t="s">
        <v>28</v>
      </c>
      <c r="C52" s="21"/>
      <c r="D52" s="30"/>
      <c r="E52" s="23">
        <f>SUM(E40:E51)</f>
        <v>23454</v>
      </c>
      <c r="F52" s="23">
        <f>SUM(F40:F51)</f>
        <v>83158.399999999994</v>
      </c>
      <c r="G52" s="23">
        <f>SUM(G40:G51)</f>
        <v>121075.6</v>
      </c>
      <c r="H52" s="23">
        <f>SUM(H40:H51)</f>
        <v>11564</v>
      </c>
      <c r="I52" s="23">
        <f>SUM(I40:I51)</f>
        <v>13684</v>
      </c>
      <c r="J52" s="23">
        <f t="shared" si="13"/>
        <v>252936</v>
      </c>
    </row>
    <row r="53" spans="2:17" ht="13.05" customHeight="1" x14ac:dyDescent="0.25">
      <c r="B53" s="32"/>
      <c r="C53" s="1"/>
      <c r="D53" s="31"/>
      <c r="E53" s="1"/>
      <c r="F53" s="1"/>
      <c r="G53" s="1"/>
      <c r="H53" s="1"/>
      <c r="I53" s="1"/>
      <c r="J53" s="1"/>
    </row>
    <row r="54" spans="2:17" ht="13.05" customHeight="1" x14ac:dyDescent="0.25">
      <c r="B54" s="51"/>
      <c r="C54" s="1"/>
      <c r="D54" s="31"/>
      <c r="E54" s="57"/>
      <c r="F54" s="57"/>
      <c r="G54" s="57"/>
      <c r="H54" s="57"/>
      <c r="I54" s="57"/>
      <c r="J54" s="57"/>
    </row>
    <row r="55" spans="2:17" ht="13.05" customHeight="1" x14ac:dyDescent="0.25">
      <c r="B55" s="26" t="s">
        <v>30</v>
      </c>
      <c r="C55" s="21"/>
      <c r="D55" s="30"/>
      <c r="E55" s="58">
        <f>SUM(E26+E37+E52)</f>
        <v>94904.565173333336</v>
      </c>
      <c r="F55" s="58">
        <f>SUM(F26+F37+F52)</f>
        <v>158902.72047679999</v>
      </c>
      <c r="G55" s="58">
        <f>SUM(G26+G37+G52)</f>
        <v>196472.59560473601</v>
      </c>
      <c r="H55" s="58">
        <f>SUM(H26+H37+H52)</f>
        <v>87448.10615683072</v>
      </c>
      <c r="I55" s="58">
        <f>SUM(I26+I37+I52)</f>
        <v>90065.838839967328</v>
      </c>
      <c r="J55" s="59">
        <f>SUM(E55:I55)</f>
        <v>627793.82625166746</v>
      </c>
    </row>
    <row r="56" spans="2:17" ht="13.05" customHeight="1" thickBot="1" x14ac:dyDescent="0.3">
      <c r="B56" s="32"/>
      <c r="C56" s="1"/>
      <c r="D56" s="31"/>
      <c r="E56" s="60"/>
      <c r="F56" s="60"/>
      <c r="G56" s="60"/>
      <c r="H56" s="60"/>
      <c r="I56" s="60"/>
      <c r="J56" s="61"/>
    </row>
    <row r="57" spans="2:17" ht="13.05" customHeight="1" thickTop="1" x14ac:dyDescent="0.25">
      <c r="B57" s="153" t="s">
        <v>32</v>
      </c>
      <c r="C57" s="154"/>
      <c r="D57" s="154"/>
      <c r="E57" s="154"/>
      <c r="F57" s="154"/>
      <c r="G57" s="154"/>
      <c r="H57" s="154"/>
      <c r="I57" s="154"/>
      <c r="J57" s="154"/>
    </row>
    <row r="58" spans="2:17" ht="13.05" customHeight="1" thickBot="1" x14ac:dyDescent="0.3">
      <c r="B58" s="155"/>
      <c r="C58" s="155"/>
      <c r="D58" s="155"/>
      <c r="E58" s="155"/>
      <c r="F58" s="155"/>
      <c r="G58" s="155"/>
      <c r="H58" s="155"/>
      <c r="I58" s="155"/>
      <c r="J58" s="155"/>
    </row>
    <row r="59" spans="2:17" ht="13.05" customHeight="1" thickTop="1" x14ac:dyDescent="0.25"/>
    <row r="60" spans="2:17" ht="13.05" customHeight="1" x14ac:dyDescent="0.25">
      <c r="B60" s="26" t="s">
        <v>16</v>
      </c>
      <c r="C60" s="21"/>
      <c r="D60" s="30"/>
      <c r="E60" s="21"/>
      <c r="F60" s="21"/>
      <c r="G60" s="21"/>
      <c r="H60" s="21"/>
      <c r="I60" s="21"/>
      <c r="J60" s="62"/>
    </row>
    <row r="61" spans="2:17" ht="13.05" customHeight="1" x14ac:dyDescent="0.25">
      <c r="B61" s="3" t="s">
        <v>61</v>
      </c>
      <c r="C61" s="3" t="s">
        <v>62</v>
      </c>
      <c r="E61" s="19">
        <v>16799</v>
      </c>
      <c r="F61" s="3">
        <v>0</v>
      </c>
      <c r="G61" s="3">
        <v>0</v>
      </c>
      <c r="H61" s="3">
        <v>0</v>
      </c>
      <c r="I61" s="3">
        <v>0</v>
      </c>
      <c r="J61" s="3">
        <f>SUM(E61:I61)</f>
        <v>16799</v>
      </c>
    </row>
    <row r="62" spans="2:17" ht="13.05" customHeight="1" x14ac:dyDescent="0.25">
      <c r="B62" s="21" t="s">
        <v>20</v>
      </c>
      <c r="C62" s="21"/>
      <c r="D62" s="30"/>
      <c r="E62" s="23">
        <f>SUM(E61:E61)</f>
        <v>16799</v>
      </c>
      <c r="F62" s="23">
        <f>SUM(F61:F61)</f>
        <v>0</v>
      </c>
      <c r="G62" s="23">
        <f>SUM(G61:G61)</f>
        <v>0</v>
      </c>
      <c r="H62" s="23">
        <f>SUM(H61:H61)</f>
        <v>0</v>
      </c>
      <c r="I62" s="23">
        <f>SUM(I61:I61)</f>
        <v>0</v>
      </c>
      <c r="J62" s="23">
        <f>SUM(E62:I62)</f>
        <v>16799</v>
      </c>
    </row>
    <row r="63" spans="2:17" ht="13.05" customHeight="1" x14ac:dyDescent="0.25"/>
    <row r="64" spans="2:17" ht="13.05" customHeight="1" x14ac:dyDescent="0.25">
      <c r="B64" s="26" t="s">
        <v>17</v>
      </c>
      <c r="C64" s="21"/>
      <c r="D64" s="30"/>
      <c r="E64" s="21"/>
      <c r="F64" s="21"/>
      <c r="G64" s="21"/>
      <c r="H64" s="21"/>
      <c r="I64" s="21"/>
      <c r="J64" s="62"/>
    </row>
    <row r="65" spans="2:15" ht="13.05" customHeight="1" thickBot="1" x14ac:dyDescent="0.3"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63">
        <f t="shared" ref="J65:J68" si="14">SUM(E65:I65)</f>
        <v>0</v>
      </c>
    </row>
    <row r="66" spans="2:15" ht="13.05" customHeight="1" thickTop="1" x14ac:dyDescent="0.25"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63">
        <f t="shared" si="14"/>
        <v>0</v>
      </c>
      <c r="L66" s="137" t="s">
        <v>92</v>
      </c>
      <c r="M66" s="138"/>
      <c r="N66" s="139"/>
    </row>
    <row r="67" spans="2:15" ht="13.05" customHeight="1" thickBot="1" x14ac:dyDescent="0.3"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63">
        <f t="shared" si="14"/>
        <v>0</v>
      </c>
      <c r="L67" s="140"/>
      <c r="M67" s="141"/>
      <c r="N67" s="142"/>
    </row>
    <row r="68" spans="2:15" ht="13.05" customHeight="1" thickTop="1" thickBot="1" x14ac:dyDescent="0.35"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63">
        <f t="shared" si="14"/>
        <v>0</v>
      </c>
      <c r="L68" s="102" t="s">
        <v>93</v>
      </c>
      <c r="M68" s="103" t="s">
        <v>39</v>
      </c>
      <c r="N68" s="104">
        <v>0.48499999999999999</v>
      </c>
    </row>
    <row r="69" spans="2:15" ht="13.05" customHeight="1" thickTop="1" thickBot="1" x14ac:dyDescent="0.35">
      <c r="B69" s="21" t="s">
        <v>19</v>
      </c>
      <c r="C69" s="21"/>
      <c r="D69" s="30"/>
      <c r="E69" s="21">
        <f>SUM(E65:E68)</f>
        <v>0</v>
      </c>
      <c r="F69" s="21">
        <f>SUM(F65:F68)</f>
        <v>0</v>
      </c>
      <c r="G69" s="21">
        <f>SUM(G65:G68)</f>
        <v>0</v>
      </c>
      <c r="H69" s="21">
        <f>SUM(H65:H68)</f>
        <v>0</v>
      </c>
      <c r="I69" s="21">
        <f>SUM(I65:I68)</f>
        <v>0</v>
      </c>
      <c r="J69" s="62">
        <f>SUM(E69:I69)</f>
        <v>0</v>
      </c>
      <c r="L69" s="143" t="s">
        <v>97</v>
      </c>
      <c r="M69" s="144"/>
      <c r="N69" s="105">
        <v>9</v>
      </c>
      <c r="O69" s="3" t="s">
        <v>101</v>
      </c>
    </row>
    <row r="70" spans="2:15" ht="13.05" customHeight="1" thickTop="1" thickBot="1" x14ac:dyDescent="0.35">
      <c r="L70" s="145" t="s">
        <v>98</v>
      </c>
      <c r="M70" s="146"/>
      <c r="N70" s="105">
        <v>3</v>
      </c>
      <c r="O70" s="3" t="s">
        <v>102</v>
      </c>
    </row>
    <row r="71" spans="2:15" ht="13.05" customHeight="1" x14ac:dyDescent="0.3">
      <c r="B71" s="5" t="s">
        <v>14</v>
      </c>
      <c r="C71" s="33"/>
      <c r="D71" s="33"/>
      <c r="E71" s="64"/>
      <c r="F71" s="64"/>
      <c r="G71" s="64"/>
      <c r="H71" s="64"/>
      <c r="I71" s="64"/>
      <c r="J71" s="64"/>
      <c r="L71" s="106"/>
      <c r="M71" s="100"/>
      <c r="N71" s="101"/>
    </row>
    <row r="72" spans="2:15" ht="13.05" customHeight="1" thickBot="1" x14ac:dyDescent="0.35">
      <c r="B72" s="130" t="s">
        <v>57</v>
      </c>
      <c r="C72" s="67"/>
      <c r="D72" s="67"/>
      <c r="E72" s="89">
        <v>9876</v>
      </c>
      <c r="F72" s="89">
        <v>9876</v>
      </c>
      <c r="G72" s="89">
        <v>9876</v>
      </c>
      <c r="H72" s="89">
        <v>9876</v>
      </c>
      <c r="I72" s="89">
        <v>9876</v>
      </c>
      <c r="J72" s="18">
        <f>SUM(E72:I72)</f>
        <v>49380</v>
      </c>
      <c r="L72" s="99"/>
      <c r="M72" s="100"/>
      <c r="N72" s="101"/>
    </row>
    <row r="73" spans="2:15" ht="13.05" customHeight="1" thickBot="1" x14ac:dyDescent="0.35">
      <c r="B73" s="130" t="s">
        <v>58</v>
      </c>
      <c r="C73" s="67"/>
      <c r="D73" s="67"/>
      <c r="E73" s="89">
        <v>1902</v>
      </c>
      <c r="F73" s="89">
        <v>1902</v>
      </c>
      <c r="G73" s="89">
        <v>1902</v>
      </c>
      <c r="H73" s="89">
        <v>1902</v>
      </c>
      <c r="I73" s="89">
        <v>1902</v>
      </c>
      <c r="J73" s="18">
        <f t="shared" ref="J73" si="15">SUM(E73:I73)</f>
        <v>9510</v>
      </c>
      <c r="L73" s="107" t="s">
        <v>94</v>
      </c>
      <c r="M73" s="108"/>
      <c r="N73" s="109"/>
    </row>
    <row r="74" spans="2:15" ht="13.05" customHeight="1" thickTop="1" thickBot="1" x14ac:dyDescent="0.35">
      <c r="B74" s="21" t="s">
        <v>21</v>
      </c>
      <c r="C74" s="21"/>
      <c r="D74" s="30"/>
      <c r="E74" s="23">
        <f t="shared" ref="E74:J74" si="16">SUM(E72:E73)</f>
        <v>11778</v>
      </c>
      <c r="F74" s="23">
        <f t="shared" si="16"/>
        <v>11778</v>
      </c>
      <c r="G74" s="23">
        <f t="shared" si="16"/>
        <v>11778</v>
      </c>
      <c r="H74" s="23">
        <f t="shared" si="16"/>
        <v>11778</v>
      </c>
      <c r="I74" s="23">
        <f t="shared" si="16"/>
        <v>11778</v>
      </c>
      <c r="J74" s="23">
        <f t="shared" si="16"/>
        <v>58890</v>
      </c>
      <c r="L74" s="143" t="s">
        <v>99</v>
      </c>
      <c r="M74" s="147"/>
      <c r="N74" s="110">
        <v>6</v>
      </c>
      <c r="O74" s="3" t="s">
        <v>103</v>
      </c>
    </row>
    <row r="75" spans="2:15" ht="13.05" customHeight="1" thickTop="1" thickBot="1" x14ac:dyDescent="0.35">
      <c r="B75" s="1"/>
      <c r="C75" s="1"/>
      <c r="D75" s="31"/>
      <c r="E75" s="18"/>
      <c r="F75" s="18"/>
      <c r="G75" s="18"/>
      <c r="H75" s="18"/>
      <c r="I75" s="18"/>
      <c r="J75" s="18"/>
      <c r="L75" s="148" t="s">
        <v>100</v>
      </c>
      <c r="M75" s="149"/>
      <c r="N75" s="110">
        <v>6</v>
      </c>
      <c r="O75" s="3" t="s">
        <v>104</v>
      </c>
    </row>
    <row r="76" spans="2:15" ht="13.05" customHeight="1" thickTop="1" x14ac:dyDescent="0.25">
      <c r="B76" s="26" t="s">
        <v>9</v>
      </c>
      <c r="C76" s="36"/>
      <c r="D76" s="36"/>
      <c r="E76" s="65">
        <f>SUM(E55+E62+E69+E74)</f>
        <v>123481.56517333334</v>
      </c>
      <c r="F76" s="65">
        <f>SUM(F55+F62+F69+F74)</f>
        <v>170680.72047679999</v>
      </c>
      <c r="G76" s="65">
        <f>SUM(G55+G62+G69+G74)</f>
        <v>208250.59560473601</v>
      </c>
      <c r="H76" s="65">
        <f>SUM(H55+H62+H69+H74)</f>
        <v>99226.10615683072</v>
      </c>
      <c r="I76" s="65">
        <f>SUM(I55+I62+I69+I74)</f>
        <v>101843.83883996733</v>
      </c>
      <c r="J76" s="66">
        <f>SUM(E76:I76)</f>
        <v>703482.82625166746</v>
      </c>
    </row>
    <row r="77" spans="2:15" ht="13.05" customHeight="1" thickBot="1" x14ac:dyDescent="0.3">
      <c r="B77" s="32"/>
      <c r="C77" s="67"/>
      <c r="D77" s="68"/>
      <c r="E77" s="69"/>
      <c r="F77" s="69"/>
      <c r="G77" s="69"/>
      <c r="H77" s="69"/>
      <c r="I77" s="69"/>
      <c r="J77" s="70"/>
    </row>
    <row r="78" spans="2:15" ht="13.05" customHeight="1" thickTop="1" thickBot="1" x14ac:dyDescent="0.3">
      <c r="B78" s="71" t="s">
        <v>8</v>
      </c>
      <c r="C78" s="72" t="s">
        <v>39</v>
      </c>
      <c r="D78" s="73">
        <v>0.48499999999999999</v>
      </c>
      <c r="E78" s="74">
        <f>SUM(D78*E55)</f>
        <v>46028.71410906667</v>
      </c>
      <c r="F78" s="74">
        <f>SUM(D80*F55)</f>
        <v>79451.360238399997</v>
      </c>
      <c r="G78" s="74">
        <f>SUM(D80*G55)</f>
        <v>98236.297802368004</v>
      </c>
      <c r="H78" s="74">
        <f>SUM(D80*H55)</f>
        <v>43724.05307841536</v>
      </c>
      <c r="I78" s="74">
        <f>SUM(D80*I55)</f>
        <v>45032.919419983664</v>
      </c>
      <c r="J78" s="74">
        <f>SUM(E78:I78)</f>
        <v>312473.34464823373</v>
      </c>
    </row>
    <row r="79" spans="2:15" ht="13.05" customHeight="1" thickTop="1" thickBot="1" x14ac:dyDescent="0.3">
      <c r="B79" s="75"/>
      <c r="C79" s="76"/>
      <c r="D79" s="77"/>
      <c r="E79" s="78"/>
      <c r="F79" s="78"/>
      <c r="G79" s="78"/>
      <c r="H79" s="78"/>
      <c r="I79" s="78"/>
      <c r="J79" s="78"/>
    </row>
    <row r="80" spans="2:15" ht="13.05" customHeight="1" thickTop="1" thickBot="1" x14ac:dyDescent="0.3">
      <c r="B80" s="71"/>
      <c r="C80" s="79" t="s">
        <v>40</v>
      </c>
      <c r="D80" s="80">
        <v>0.5</v>
      </c>
      <c r="E80" s="74"/>
      <c r="F80" s="74"/>
      <c r="G80" s="74"/>
      <c r="H80" s="74"/>
      <c r="I80" s="74"/>
      <c r="J80" s="74"/>
    </row>
    <row r="81" spans="1:18" ht="13.05" customHeight="1" thickTop="1" x14ac:dyDescent="0.25">
      <c r="B81" s="34"/>
      <c r="C81" s="34"/>
      <c r="D81" s="34"/>
      <c r="E81" s="6"/>
      <c r="F81" s="6"/>
      <c r="G81" s="6"/>
      <c r="H81" s="6"/>
      <c r="I81" s="6"/>
      <c r="J81" s="81"/>
    </row>
    <row r="82" spans="1:18" ht="13.05" hidden="1" customHeight="1" x14ac:dyDescent="0.3">
      <c r="B82" s="35" t="s">
        <v>33</v>
      </c>
      <c r="C82" s="36"/>
      <c r="D82" s="87"/>
      <c r="E82" s="82">
        <f>SUM(E76+E78)</f>
        <v>169510.27928240001</v>
      </c>
      <c r="F82" s="82">
        <f>SUM(F76+F78)</f>
        <v>250132.08071519999</v>
      </c>
      <c r="G82" s="82">
        <f t="shared" ref="G82:I82" si="17">SUM(G76+G78)</f>
        <v>306486.89340710401</v>
      </c>
      <c r="H82" s="82">
        <f t="shared" si="17"/>
        <v>142950.15923524607</v>
      </c>
      <c r="I82" s="82">
        <f t="shared" si="17"/>
        <v>146876.75825995099</v>
      </c>
      <c r="J82" s="82">
        <f>SUM(E82:I82)</f>
        <v>1015956.170899901</v>
      </c>
      <c r="L82" s="51"/>
      <c r="M82" s="51"/>
      <c r="N82" s="51"/>
      <c r="O82" s="51"/>
      <c r="P82" s="51"/>
    </row>
    <row r="83" spans="1:18" ht="13.05" hidden="1" customHeight="1" x14ac:dyDescent="0.25">
      <c r="D83" s="51"/>
    </row>
    <row r="84" spans="1:18" ht="13.05" hidden="1" customHeight="1" x14ac:dyDescent="0.25">
      <c r="D84" s="51"/>
    </row>
    <row r="85" spans="1:18" ht="13.05" hidden="1" customHeight="1" x14ac:dyDescent="0.25">
      <c r="Q85" s="51"/>
    </row>
    <row r="86" spans="1:18" s="51" customFormat="1" ht="13.05" hidden="1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92"/>
      <c r="L86" s="3"/>
      <c r="M86" s="3"/>
      <c r="N86" s="3"/>
      <c r="O86" s="3"/>
      <c r="P86" s="3"/>
      <c r="Q86" s="3"/>
    </row>
    <row r="87" spans="1:18" ht="13.05" hidden="1" customHeight="1" x14ac:dyDescent="0.25">
      <c r="A87" s="51"/>
      <c r="K87" s="94"/>
      <c r="L87" s="97"/>
      <c r="M87" s="97"/>
      <c r="N87" s="98"/>
      <c r="O87" s="98"/>
      <c r="P87" s="98"/>
      <c r="Q87" s="98"/>
    </row>
    <row r="88" spans="1:18" s="97" customFormat="1" ht="13.05" hidden="1" customHeight="1" x14ac:dyDescent="0.25">
      <c r="B88" s="3"/>
      <c r="C88" s="3"/>
      <c r="D88" s="3"/>
      <c r="E88" s="3"/>
      <c r="F88" s="3"/>
      <c r="G88" s="3"/>
      <c r="H88" s="3"/>
      <c r="I88" s="3"/>
      <c r="J88" s="3"/>
      <c r="K88" s="129"/>
      <c r="N88" s="98"/>
      <c r="O88" s="98"/>
      <c r="P88" s="98"/>
      <c r="Q88" s="98"/>
      <c r="R88" s="98"/>
    </row>
    <row r="89" spans="1:18" s="97" customFormat="1" ht="13.05" hidden="1" customHeight="1" x14ac:dyDescent="0.25">
      <c r="B89" s="3"/>
      <c r="C89" s="3"/>
      <c r="D89" s="3"/>
      <c r="E89" s="3"/>
      <c r="F89" s="3"/>
      <c r="G89" s="3"/>
      <c r="H89" s="3"/>
      <c r="I89" s="3"/>
      <c r="J89" s="3"/>
      <c r="K89" s="127"/>
      <c r="N89" s="98"/>
      <c r="O89" s="98"/>
      <c r="P89" s="98"/>
      <c r="Q89" s="98"/>
      <c r="R89" s="98"/>
    </row>
    <row r="90" spans="1:18" s="97" customFormat="1" ht="13.05" hidden="1" customHeight="1" x14ac:dyDescent="0.25">
      <c r="B90" s="3"/>
      <c r="C90" s="3"/>
      <c r="D90" s="3"/>
      <c r="E90" s="3"/>
      <c r="F90" s="3"/>
      <c r="G90" s="3"/>
      <c r="H90" s="3"/>
      <c r="I90" s="3"/>
      <c r="J90" s="3"/>
      <c r="K90" s="127"/>
      <c r="M90" s="125"/>
      <c r="N90" s="98"/>
      <c r="O90" s="98"/>
      <c r="P90" s="98"/>
      <c r="Q90" s="98"/>
      <c r="R90" s="98"/>
    </row>
    <row r="91" spans="1:18" s="97" customFormat="1" ht="12.6" customHeight="1" thickBot="1" x14ac:dyDescent="0.3">
      <c r="B91" s="124"/>
      <c r="C91" s="67"/>
      <c r="D91" s="67"/>
      <c r="E91" s="78"/>
      <c r="F91" s="78"/>
      <c r="G91" s="78"/>
      <c r="H91" s="78"/>
      <c r="I91" s="78"/>
      <c r="J91" s="78"/>
      <c r="K91" s="127"/>
      <c r="M91" s="125"/>
      <c r="N91" s="98"/>
      <c r="O91" s="98"/>
      <c r="P91" s="98"/>
      <c r="Q91" s="98"/>
      <c r="R91" s="98"/>
    </row>
    <row r="92" spans="1:18" s="97" customFormat="1" ht="15" customHeight="1" x14ac:dyDescent="0.25">
      <c r="B92" s="131" t="s">
        <v>95</v>
      </c>
      <c r="C92" s="132"/>
      <c r="D92" s="132"/>
      <c r="E92" s="132"/>
      <c r="F92" s="132"/>
      <c r="G92" s="132"/>
      <c r="H92" s="132"/>
      <c r="I92" s="132"/>
      <c r="J92" s="133"/>
      <c r="K92" s="127"/>
      <c r="N92" s="98"/>
      <c r="O92" s="98"/>
      <c r="P92" s="98"/>
      <c r="Q92" s="98"/>
      <c r="R92" s="98"/>
    </row>
    <row r="93" spans="1:18" s="97" customFormat="1" ht="13.8" thickBot="1" x14ac:dyDescent="0.3">
      <c r="B93" s="134"/>
      <c r="C93" s="135"/>
      <c r="D93" s="135"/>
      <c r="E93" s="135"/>
      <c r="F93" s="135"/>
      <c r="G93" s="135"/>
      <c r="H93" s="135"/>
      <c r="I93" s="135"/>
      <c r="J93" s="136"/>
      <c r="K93" s="127"/>
      <c r="N93" s="98"/>
      <c r="O93" s="98"/>
      <c r="P93" s="98"/>
      <c r="Q93" s="98"/>
      <c r="R93" s="98"/>
    </row>
    <row r="94" spans="1:18" s="97" customFormat="1" ht="15.6" thickBot="1" x14ac:dyDescent="0.3">
      <c r="A94" s="115"/>
      <c r="B94" s="7"/>
      <c r="C94" s="7"/>
      <c r="D94" s="7"/>
      <c r="E94" s="96" t="s">
        <v>87</v>
      </c>
      <c r="F94" s="96" t="s">
        <v>88</v>
      </c>
      <c r="G94" s="96" t="s">
        <v>89</v>
      </c>
      <c r="H94" s="96" t="s">
        <v>90</v>
      </c>
      <c r="I94" s="96" t="s">
        <v>91</v>
      </c>
      <c r="J94" s="111"/>
      <c r="K94" s="127"/>
      <c r="N94" s="98"/>
      <c r="O94" s="98"/>
      <c r="P94" s="98"/>
      <c r="Q94" s="98"/>
      <c r="R94" s="98"/>
    </row>
    <row r="95" spans="1:18" s="97" customFormat="1" ht="13.8" thickBot="1" x14ac:dyDescent="0.3">
      <c r="E95" s="112" t="s">
        <v>1</v>
      </c>
      <c r="F95" s="112" t="s">
        <v>2</v>
      </c>
      <c r="G95" s="112" t="s">
        <v>11</v>
      </c>
      <c r="H95" s="112" t="s">
        <v>23</v>
      </c>
      <c r="I95" s="112" t="s">
        <v>27</v>
      </c>
      <c r="J95" s="112" t="s">
        <v>3</v>
      </c>
      <c r="K95" s="128" t="s">
        <v>106</v>
      </c>
      <c r="N95" s="98"/>
      <c r="O95" s="98"/>
      <c r="P95" s="98"/>
      <c r="Q95" s="98"/>
      <c r="R95" s="98"/>
    </row>
    <row r="96" spans="1:18" s="97" customFormat="1" x14ac:dyDescent="0.25">
      <c r="E96" s="113">
        <f>SUM(N68*E55)/12*N69</f>
        <v>34521.535581800003</v>
      </c>
      <c r="F96" s="114">
        <f>SUM(D80*F55)/12*N74</f>
        <v>39725.680119199998</v>
      </c>
      <c r="G96" s="126">
        <f>G78</f>
        <v>98236.297802368004</v>
      </c>
      <c r="H96" s="126">
        <f t="shared" ref="H96:I96" si="18">H78</f>
        <v>43724.05307841536</v>
      </c>
      <c r="I96" s="126">
        <f t="shared" si="18"/>
        <v>45032.919419983664</v>
      </c>
      <c r="J96" s="126">
        <f>SUM(E96:I96)</f>
        <v>261240.48600176704</v>
      </c>
      <c r="K96" s="127"/>
      <c r="N96" s="98"/>
      <c r="O96" s="98"/>
      <c r="P96" s="98"/>
      <c r="Q96" s="98"/>
      <c r="R96" s="98"/>
    </row>
    <row r="97" spans="1:18" s="97" customFormat="1" x14ac:dyDescent="0.25">
      <c r="E97" s="116">
        <f>SUM(D80*E55)/12*N70</f>
        <v>11863.070646666667</v>
      </c>
      <c r="F97" s="117">
        <f>SUM(D80*F55)/12*N75</f>
        <v>39725.680119199998</v>
      </c>
      <c r="G97" s="125"/>
      <c r="H97" s="125"/>
      <c r="I97" s="125"/>
      <c r="J97" s="126">
        <f>SUM(E97:I97)</f>
        <v>51588.750765866665</v>
      </c>
      <c r="K97" s="128" t="s">
        <v>105</v>
      </c>
      <c r="N97" s="98"/>
      <c r="O97" s="98"/>
      <c r="P97" s="98"/>
      <c r="Q97" s="98"/>
      <c r="R97" s="98"/>
    </row>
    <row r="98" spans="1:18" s="97" customFormat="1" ht="13.8" thickBot="1" x14ac:dyDescent="0.3">
      <c r="A98" s="115"/>
      <c r="B98" s="118" t="s">
        <v>96</v>
      </c>
      <c r="C98" s="119"/>
      <c r="D98" s="119"/>
      <c r="E98" s="120">
        <f>SUM(E96:E97)</f>
        <v>46384.60622846667</v>
      </c>
      <c r="F98" s="121">
        <f>SUM(F96:F97)</f>
        <v>79451.360238399997</v>
      </c>
      <c r="G98" s="122">
        <f>SUM(G96:G97)</f>
        <v>98236.297802368004</v>
      </c>
      <c r="H98" s="122">
        <f t="shared" ref="H98:J98" si="19">SUM(H96:H97)</f>
        <v>43724.05307841536</v>
      </c>
      <c r="I98" s="122">
        <f t="shared" si="19"/>
        <v>45032.919419983664</v>
      </c>
      <c r="J98" s="122">
        <f t="shared" si="19"/>
        <v>312829.2367676337</v>
      </c>
      <c r="K98" s="127"/>
      <c r="N98" s="98"/>
      <c r="O98" s="98"/>
      <c r="P98" s="98"/>
      <c r="Q98" s="98"/>
      <c r="R98" s="98"/>
    </row>
    <row r="99" spans="1:18" s="97" customFormat="1" ht="13.8" thickTop="1" x14ac:dyDescent="0.25">
      <c r="K99" s="127"/>
      <c r="L99" s="3"/>
      <c r="M99" s="3"/>
      <c r="N99" s="3"/>
      <c r="O99" s="3"/>
      <c r="P99" s="3"/>
      <c r="Q99" s="3"/>
      <c r="R99" s="98"/>
    </row>
    <row r="100" spans="1:18" ht="13.8" thickBot="1" x14ac:dyDescent="0.3">
      <c r="B100" s="118" t="s">
        <v>33</v>
      </c>
      <c r="C100" s="119"/>
      <c r="D100" s="119"/>
      <c r="E100" s="123">
        <f>SUM(E76+E98)</f>
        <v>169866.17140180001</v>
      </c>
      <c r="F100" s="123">
        <f t="shared" ref="F100:J100" si="20">SUM(F76+F98)</f>
        <v>250132.08071519999</v>
      </c>
      <c r="G100" s="123">
        <f t="shared" si="20"/>
        <v>306486.89340710401</v>
      </c>
      <c r="H100" s="123">
        <f t="shared" si="20"/>
        <v>142950.15923524607</v>
      </c>
      <c r="I100" s="123">
        <f t="shared" si="20"/>
        <v>146876.75825995099</v>
      </c>
      <c r="J100" s="123">
        <f t="shared" si="20"/>
        <v>1016312.0630193012</v>
      </c>
    </row>
    <row r="101" spans="1:18" ht="13.8" thickTop="1" x14ac:dyDescent="0.25">
      <c r="B101" s="97"/>
      <c r="C101" s="97"/>
      <c r="D101" s="97"/>
      <c r="E101" s="97"/>
      <c r="F101" s="97"/>
      <c r="G101" s="97"/>
      <c r="H101" s="97"/>
      <c r="I101" s="97"/>
      <c r="J101" s="97"/>
    </row>
    <row r="102" spans="1:18" x14ac:dyDescent="0.25">
      <c r="B102" s="97"/>
      <c r="C102" s="97"/>
      <c r="D102" s="97"/>
      <c r="E102" s="97"/>
      <c r="F102" s="97"/>
      <c r="G102" s="97"/>
      <c r="H102" s="97"/>
      <c r="I102" s="97"/>
      <c r="J102" s="97"/>
    </row>
  </sheetData>
  <mergeCells count="15">
    <mergeCell ref="L40:P40"/>
    <mergeCell ref="L41:P44"/>
    <mergeCell ref="B57:J58"/>
    <mergeCell ref="L3:Q3"/>
    <mergeCell ref="L4:N4"/>
    <mergeCell ref="P4:Q4"/>
    <mergeCell ref="L6:N6"/>
    <mergeCell ref="L38:P38"/>
    <mergeCell ref="L39:P39"/>
    <mergeCell ref="B92:J93"/>
    <mergeCell ref="L66:N67"/>
    <mergeCell ref="L69:M69"/>
    <mergeCell ref="L70:M70"/>
    <mergeCell ref="L74:M74"/>
    <mergeCell ref="L75:M75"/>
  </mergeCells>
  <phoneticPr fontId="17" type="noConversion"/>
  <pageMargins left="0.7" right="0.7" top="0.75" bottom="0.75" header="0.3" footer="0.3"/>
  <pageSetup scale="63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00B0963-C875-4D82-8234-939DD26CF9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MTDC</vt:lpstr>
      <vt:lpstr>MTDC!Print_Area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2011-06-03T14:56:01Z</dcterms:created>
  <dcterms:modified xsi:type="dcterms:W3CDTF">2021-07-21T21:56:07Z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TC018773909991</vt:lpwstr>
  </property>
</Properties>
</file>