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codeName="ThisWorkbook"/>
  <xr:revisionPtr revIDLastSave="0" documentId="8_{02367B07-313D-4D2E-9A6D-2CE1A866F2FA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UIMTDC" sheetId="1" r:id="rId1"/>
    <sheet name="Sheet1" sheetId="2" r:id="rId2"/>
  </sheet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_xlnm.Print_Area" localSheetId="0">UIMTDC!$B$3:$H$69</definedName>
    <definedName name="Show.Acct.Update.Warning" hidden="1">#REF!</definedName>
    <definedName name="Show.MDB.Update.Warning" hidden="1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E43" i="1" s="1"/>
  <c r="G69" i="1"/>
  <c r="F69" i="1"/>
  <c r="G68" i="1"/>
  <c r="F68" i="1"/>
  <c r="G60" i="1"/>
  <c r="F60" i="1"/>
  <c r="H8" i="1"/>
  <c r="H13" i="1"/>
  <c r="F28" i="1"/>
  <c r="E28" i="1"/>
  <c r="G8" i="1"/>
  <c r="F8" i="1"/>
  <c r="G21" i="1"/>
  <c r="F21" i="1"/>
  <c r="E21" i="1"/>
  <c r="E8" i="1"/>
  <c r="E23" i="1"/>
  <c r="E22" i="1"/>
  <c r="E14" i="1"/>
  <c r="E15" i="1"/>
  <c r="E16" i="1"/>
  <c r="F14" i="1"/>
  <c r="G14" i="1"/>
  <c r="E9" i="1"/>
  <c r="E60" i="1"/>
  <c r="H49" i="1"/>
  <c r="E51" i="1"/>
  <c r="F16" i="1"/>
  <c r="G16" i="1"/>
  <c r="E13" i="1"/>
  <c r="E40" i="1"/>
  <c r="F40" i="1"/>
  <c r="G40" i="1"/>
  <c r="F13" i="1"/>
  <c r="E24" i="1"/>
  <c r="H35" i="1"/>
  <c r="H38" i="1"/>
  <c r="G17" i="1"/>
  <c r="E64" i="1"/>
  <c r="K90" i="1"/>
  <c r="F51" i="1"/>
  <c r="H63" i="1"/>
  <c r="H62" i="1"/>
  <c r="H61" i="1"/>
  <c r="E57" i="1"/>
  <c r="F57" i="1"/>
  <c r="G57" i="1"/>
  <c r="H56" i="1"/>
  <c r="H55" i="1"/>
  <c r="H54" i="1"/>
  <c r="G51" i="1"/>
  <c r="H50" i="1"/>
  <c r="G32" i="1"/>
  <c r="F32" i="1"/>
  <c r="H31" i="1"/>
  <c r="H30" i="1"/>
  <c r="H29" i="1"/>
  <c r="H28" i="1"/>
  <c r="E18" i="1"/>
  <c r="H51" i="1"/>
  <c r="H40" i="1"/>
  <c r="F15" i="1"/>
  <c r="F18" i="1"/>
  <c r="F9" i="1"/>
  <c r="F22" i="1"/>
  <c r="G13" i="1"/>
  <c r="H14" i="1"/>
  <c r="E10" i="1"/>
  <c r="H17" i="1"/>
  <c r="H32" i="1"/>
  <c r="F64" i="1"/>
  <c r="G64" i="1"/>
  <c r="H36" i="1"/>
  <c r="H57" i="1"/>
  <c r="H37" i="1"/>
  <c r="G9" i="1"/>
  <c r="G22" i="1"/>
  <c r="F10" i="1"/>
  <c r="F23" i="1"/>
  <c r="G15" i="1"/>
  <c r="G18" i="1"/>
  <c r="H60" i="1"/>
  <c r="H64" i="1"/>
  <c r="E25" i="1"/>
  <c r="F24" i="1"/>
  <c r="G23" i="1"/>
  <c r="H22" i="1"/>
  <c r="G24" i="1"/>
  <c r="G10" i="1"/>
  <c r="H16" i="1"/>
  <c r="H10" i="1"/>
  <c r="H9" i="1"/>
  <c r="H23" i="1"/>
  <c r="H15" i="1"/>
  <c r="G25" i="1"/>
  <c r="G43" i="1"/>
  <c r="F25" i="1"/>
  <c r="F43" i="1"/>
  <c r="G66" i="1"/>
  <c r="H18" i="1"/>
  <c r="F66" i="1"/>
  <c r="H24" i="1"/>
  <c r="H21" i="1"/>
  <c r="H25" i="1"/>
  <c r="H43" i="1" l="1"/>
  <c r="E66" i="1"/>
  <c r="E68" i="1"/>
  <c r="H68" i="1" s="1"/>
  <c r="E69" i="1" l="1"/>
  <c r="H69" i="1" s="1"/>
  <c r="H66" i="1"/>
</calcChain>
</file>

<file path=xl/sharedStrings.xml><?xml version="1.0" encoding="utf-8"?>
<sst xmlns="http://schemas.openxmlformats.org/spreadsheetml/2006/main" count="56" uniqueCount="53">
  <si>
    <t>Fringe</t>
  </si>
  <si>
    <t>Year 1</t>
  </si>
  <si>
    <t>Year 2</t>
  </si>
  <si>
    <t>Total</t>
  </si>
  <si>
    <t>Rate</t>
  </si>
  <si>
    <t>Total Salaries and Fringe</t>
  </si>
  <si>
    <t>Total Salaries</t>
  </si>
  <si>
    <t>Total  Fringe</t>
  </si>
  <si>
    <t>Indirect Costs</t>
  </si>
  <si>
    <t>Total Direct Costs</t>
  </si>
  <si>
    <t>Travel</t>
  </si>
  <si>
    <t>Budget</t>
  </si>
  <si>
    <t>Year 3</t>
  </si>
  <si>
    <t>Senior Salaries</t>
  </si>
  <si>
    <t>Total Student/IH Salaries</t>
  </si>
  <si>
    <t>Tuition</t>
  </si>
  <si>
    <t>Total Travel</t>
  </si>
  <si>
    <t>Equipment &gt;$5,000</t>
  </si>
  <si>
    <t>Subaward &gt;$25,000</t>
  </si>
  <si>
    <t>Other Direct Costs (include 1st $25,000 of Subawards here)</t>
  </si>
  <si>
    <t>Total Subaward &gt;$25,000</t>
  </si>
  <si>
    <t>Total Equipment &gt;$5,000</t>
  </si>
  <si>
    <t>Total Tuition</t>
  </si>
  <si>
    <t>Salary Base</t>
  </si>
  <si>
    <t>Faculty</t>
  </si>
  <si>
    <t>Students</t>
  </si>
  <si>
    <t>(Excludes non-PERSI Eligible IH)</t>
  </si>
  <si>
    <t xml:space="preserve">IH </t>
  </si>
  <si>
    <t>(non-PERSI Eligible)</t>
  </si>
  <si>
    <t>Total Other Direct Costs</t>
  </si>
  <si>
    <t>Total Budget (Direct + Indirect Costs)</t>
  </si>
  <si>
    <t>Enter Only Costs Excluded From F&amp;A Below This Point</t>
  </si>
  <si>
    <t>Modified Total Direct Costs</t>
  </si>
  <si>
    <t>Staff/Student/IH Salaries</t>
  </si>
  <si>
    <t>Year Round Fringe Rates beginning 7/1/2022</t>
  </si>
  <si>
    <t>FY 23</t>
  </si>
  <si>
    <t>Rate FY23</t>
  </si>
  <si>
    <t>PI: S. Nuismer</t>
  </si>
  <si>
    <t>Scott Nuismer</t>
  </si>
  <si>
    <t>Graduate Student</t>
  </si>
  <si>
    <t>UG Student 1</t>
  </si>
  <si>
    <t>UG Student 2</t>
  </si>
  <si>
    <t>UG Student 3</t>
  </si>
  <si>
    <t>Undergrad Students (3)</t>
  </si>
  <si>
    <t>Domestic</t>
  </si>
  <si>
    <t>International</t>
  </si>
  <si>
    <t xml:space="preserve"> </t>
  </si>
  <si>
    <t>Due ANYTIME</t>
  </si>
  <si>
    <t>Computer Workstation</t>
  </si>
  <si>
    <t>Title: DEB 2023</t>
  </si>
  <si>
    <t>Publications</t>
  </si>
  <si>
    <t>Research Computing</t>
  </si>
  <si>
    <t>Materials and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</si>
</sst>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  <numFmt numFmtId="171" formatCode="mm/dd/yy"/>
    <numFmt numFmtId="172" formatCode="&quot;$&quot;#,##0"/>
    <numFmt numFmtId="173" formatCode="0.0%"/>
    <numFmt numFmtId="174" formatCode="&quot;$&quot;#,##0;[Red]&quot;$&quot;#,##0"/>
    <numFmt numFmtId="175" formatCode="_(* #,##0_);_(* \(#,##0\);_(* &quot;-&quot;??_);_(@_)"/>
  </numFmts>
  <fonts count="5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indexed="12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indexed="12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78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2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3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6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37" fontId="6" fillId="16" borderId="1" applyBorder="0" applyProtection="0">
      <alignment vertical="center"/>
    </xf>
    <xf numFmtId="0" fontId="23" fillId="17" borderId="0" applyNumberFormat="0" applyBorder="0" applyAlignment="0" applyProtection="0"/>
    <xf numFmtId="5" fontId="7" fillId="0" borderId="2">
      <protection locked="0"/>
    </xf>
    <xf numFmtId="0" fontId="8" fillId="18" borderId="0" applyBorder="0">
      <alignment horizontal="left" vertical="center" indent="1"/>
    </xf>
    <xf numFmtId="0" fontId="24" fillId="4" borderId="3" applyNumberFormat="0" applyAlignment="0" applyProtection="0"/>
    <xf numFmtId="0" fontId="25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9" fillId="0" borderId="5"/>
    <xf numFmtId="4" fontId="7" fillId="20" borderId="5">
      <protection locked="0"/>
    </xf>
    <xf numFmtId="0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7" fillId="6" borderId="0" applyNumberFormat="0" applyBorder="0" applyAlignment="0" applyProtection="0"/>
    <xf numFmtId="4" fontId="7" fillId="21" borderId="5"/>
    <xf numFmtId="43" fontId="10" fillId="0" borderId="6"/>
    <xf numFmtId="37" fontId="11" fillId="22" borderId="2" applyBorder="0">
      <alignment horizontal="left" vertical="center" indent="1"/>
    </xf>
    <xf numFmtId="37" fontId="12" fillId="23" borderId="7" applyFill="0">
      <alignment vertical="center"/>
    </xf>
    <xf numFmtId="0" fontId="12" fillId="24" borderId="8" applyNumberFormat="0">
      <alignment horizontal="left" vertical="top" indent="1"/>
    </xf>
    <xf numFmtId="0" fontId="12" fillId="16" borderId="0" applyBorder="0">
      <alignment horizontal="left" vertical="center" indent="1"/>
    </xf>
    <xf numFmtId="0" fontId="12" fillId="0" borderId="8" applyNumberFormat="0" applyFill="0">
      <alignment horizontal="centerContinuous" vertical="top"/>
    </xf>
    <xf numFmtId="0" fontId="13" fillId="0" borderId="0" applyNumberFormat="0" applyFont="0" applyFill="0" applyAlignment="0" applyProtection="0"/>
    <xf numFmtId="0" fontId="14" fillId="0" borderId="0" applyNumberFormat="0" applyFont="0" applyFill="0" applyAlignment="0" applyProtection="0"/>
    <xf numFmtId="0" fontId="28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9" fillId="10" borderId="3" applyNumberFormat="0" applyAlignment="0" applyProtection="0"/>
    <xf numFmtId="43" fontId="10" fillId="0" borderId="10"/>
    <xf numFmtId="0" fontId="30" fillId="0" borderId="11" applyNumberFormat="0" applyFill="0" applyAlignment="0" applyProtection="0"/>
    <xf numFmtId="44" fontId="10" fillId="0" borderId="12"/>
    <xf numFmtId="0" fontId="31" fillId="7" borderId="0" applyNumberFormat="0" applyBorder="0" applyAlignment="0" applyProtection="0"/>
    <xf numFmtId="0" fontId="15" fillId="23" borderId="0">
      <alignment horizontal="left" wrapText="1" indent="1"/>
    </xf>
    <xf numFmtId="37" fontId="6" fillId="16" borderId="13" applyBorder="0">
      <alignment horizontal="left" vertical="center" indent="2"/>
    </xf>
    <xf numFmtId="0" fontId="16" fillId="0" borderId="0"/>
    <xf numFmtId="0" fontId="1" fillId="7" borderId="14" applyNumberFormat="0" applyFont="0" applyAlignment="0" applyProtection="0"/>
    <xf numFmtId="0" fontId="32" fillId="4" borderId="15" applyNumberFormat="0" applyAlignment="0" applyProtection="0"/>
    <xf numFmtId="169" fontId="17" fillId="25" borderId="16"/>
    <xf numFmtId="168" fontId="17" fillId="0" borderId="16" applyFont="0" applyFill="0" applyBorder="0" applyAlignment="0" applyProtection="0">
      <protection locked="0"/>
    </xf>
    <xf numFmtId="2" fontId="18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19" fillId="0" borderId="0">
      <alignment horizontal="right"/>
    </xf>
    <xf numFmtId="0" fontId="20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43" fontId="52" fillId="0" borderId="0" applyFont="0" applyFill="0" applyBorder="0" applyAlignment="0" applyProtection="0"/>
    <xf numFmtId="44" fontId="53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4" fillId="0" borderId="0" xfId="0" applyFont="1"/>
    <xf numFmtId="0" fontId="3" fillId="28" borderId="0" xfId="0" applyFont="1" applyFill="1" applyAlignment="1">
      <alignment horizontal="centerContinuous" vertical="center"/>
    </xf>
    <xf numFmtId="38" fontId="35" fillId="0" borderId="0" xfId="0" applyNumberFormat="1" applyFont="1"/>
    <xf numFmtId="0" fontId="1" fillId="0" borderId="0" xfId="0" applyFont="1"/>
    <xf numFmtId="0" fontId="38" fillId="28" borderId="0" xfId="0" applyFont="1" applyFill="1" applyAlignment="1">
      <alignment horizontal="centerContinuous" vertical="center"/>
    </xf>
    <xf numFmtId="0" fontId="37" fillId="28" borderId="0" xfId="0" applyFont="1" applyFill="1"/>
    <xf numFmtId="0" fontId="37" fillId="28" borderId="0" xfId="0" applyFont="1" applyFill="1" applyAlignment="1">
      <alignment horizontal="center"/>
    </xf>
    <xf numFmtId="3" fontId="39" fillId="0" borderId="0" xfId="53" applyNumberFormat="1" applyFont="1" applyAlignment="1" applyProtection="1">
      <alignment horizontal="right" vertical="center"/>
    </xf>
    <xf numFmtId="3" fontId="40" fillId="0" borderId="0" xfId="53" applyNumberFormat="1" applyFont="1" applyAlignment="1" applyProtection="1">
      <alignment horizontal="right" vertical="center"/>
    </xf>
    <xf numFmtId="0" fontId="41" fillId="0" borderId="0" xfId="53" applyFont="1" applyAlignment="1" applyProtection="1">
      <alignment horizontal="center" vertical="center"/>
    </xf>
    <xf numFmtId="0" fontId="4" fillId="0" borderId="0" xfId="0" applyFont="1" applyAlignment="1">
      <alignment horizontal="centerContinuous"/>
    </xf>
    <xf numFmtId="172" fontId="37" fillId="0" borderId="0" xfId="0" applyNumberFormat="1" applyFont="1" applyAlignment="1">
      <alignment horizontal="right"/>
    </xf>
    <xf numFmtId="0" fontId="4" fillId="27" borderId="19" xfId="0" applyFont="1" applyFill="1" applyBorder="1"/>
    <xf numFmtId="0" fontId="42" fillId="27" borderId="19" xfId="0" applyFont="1" applyFill="1" applyBorder="1" applyAlignment="1">
      <alignment horizontal="center"/>
    </xf>
    <xf numFmtId="0" fontId="42" fillId="27" borderId="19" xfId="0" applyFont="1" applyFill="1" applyBorder="1" applyAlignment="1">
      <alignment horizontal="centerContinuous"/>
    </xf>
    <xf numFmtId="0" fontId="42" fillId="28" borderId="18" xfId="0" applyFont="1" applyFill="1" applyBorder="1"/>
    <xf numFmtId="0" fontId="4" fillId="28" borderId="18" xfId="0" applyFont="1" applyFill="1" applyBorder="1"/>
    <xf numFmtId="0" fontId="42" fillId="28" borderId="18" xfId="0" applyFont="1" applyFill="1" applyBorder="1" applyAlignment="1">
      <alignment horizontal="center"/>
    </xf>
    <xf numFmtId="3" fontId="42" fillId="28" borderId="18" xfId="0" applyNumberFormat="1" applyFont="1" applyFill="1" applyBorder="1" applyAlignment="1" applyProtection="1">
      <alignment horizontal="center"/>
      <protection locked="0"/>
    </xf>
    <xf numFmtId="3" fontId="37" fillId="28" borderId="18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3" fontId="4" fillId="0" borderId="0" xfId="0" applyNumberFormat="1" applyFont="1"/>
    <xf numFmtId="3" fontId="1" fillId="0" borderId="0" xfId="0" applyNumberFormat="1" applyFont="1"/>
    <xf numFmtId="0" fontId="4" fillId="28" borderId="0" xfId="0" applyFont="1" applyFill="1"/>
    <xf numFmtId="0" fontId="4" fillId="28" borderId="0" xfId="0" applyFont="1" applyFill="1" applyProtection="1">
      <protection locked="0"/>
    </xf>
    <xf numFmtId="3" fontId="4" fillId="28" borderId="0" xfId="0" applyNumberFormat="1" applyFont="1" applyFill="1"/>
    <xf numFmtId="38" fontId="4" fillId="0" borderId="0" xfId="0" applyNumberFormat="1" applyFont="1"/>
    <xf numFmtId="0" fontId="43" fillId="28" borderId="0" xfId="0" applyFont="1" applyFill="1"/>
    <xf numFmtId="0" fontId="43" fillId="28" borderId="0" xfId="0" applyFont="1" applyFill="1" applyProtection="1">
      <protection locked="0"/>
    </xf>
    <xf numFmtId="38" fontId="42" fillId="28" borderId="0" xfId="0" applyNumberFormat="1" applyFont="1" applyFill="1" applyAlignment="1">
      <alignment horizontal="center"/>
    </xf>
    <xf numFmtId="0" fontId="42" fillId="28" borderId="0" xfId="0" applyFont="1" applyFill="1"/>
    <xf numFmtId="0" fontId="42" fillId="28" borderId="0" xfId="0" applyFont="1" applyFill="1" applyAlignment="1" applyProtection="1">
      <alignment horizontal="center"/>
      <protection locked="0"/>
    </xf>
    <xf numFmtId="38" fontId="4" fillId="28" borderId="0" xfId="0" applyNumberFormat="1" applyFont="1" applyFill="1"/>
    <xf numFmtId="173" fontId="4" fillId="0" borderId="0" xfId="0" applyNumberFormat="1" applyFont="1" applyProtection="1">
      <protection locked="0"/>
    </xf>
    <xf numFmtId="0" fontId="42" fillId="0" borderId="0" xfId="0" applyFont="1"/>
    <xf numFmtId="0" fontId="42" fillId="28" borderId="0" xfId="0" applyFont="1" applyFill="1" applyAlignment="1">
      <alignment horizontal="center"/>
    </xf>
    <xf numFmtId="0" fontId="1" fillId="28" borderId="0" xfId="0" applyFont="1" applyFill="1"/>
    <xf numFmtId="0" fontId="44" fillId="0" borderId="0" xfId="53" applyFont="1" applyAlignment="1" applyProtection="1">
      <alignment horizontal="center" vertical="center"/>
    </xf>
    <xf numFmtId="0" fontId="45" fillId="28" borderId="0" xfId="53" applyFont="1" applyFill="1" applyAlignment="1" applyProtection="1">
      <alignment horizontal="left" vertical="center"/>
    </xf>
    <xf numFmtId="0" fontId="44" fillId="28" borderId="0" xfId="53" applyFont="1" applyFill="1" applyAlignment="1" applyProtection="1">
      <alignment horizontal="center" vertical="center"/>
    </xf>
    <xf numFmtId="3" fontId="42" fillId="28" borderId="12" xfId="0" applyNumberFormat="1" applyFont="1" applyFill="1" applyBorder="1"/>
    <xf numFmtId="0" fontId="37" fillId="30" borderId="0" xfId="0" applyFont="1" applyFill="1"/>
    <xf numFmtId="0" fontId="1" fillId="30" borderId="0" xfId="0" applyFont="1" applyFill="1"/>
    <xf numFmtId="173" fontId="37" fillId="30" borderId="0" xfId="0" applyNumberFormat="1" applyFont="1" applyFill="1"/>
    <xf numFmtId="0" fontId="1" fillId="30" borderId="24" xfId="0" applyFont="1" applyFill="1" applyBorder="1"/>
    <xf numFmtId="0" fontId="1" fillId="30" borderId="25" xfId="0" applyFont="1" applyFill="1" applyBorder="1"/>
    <xf numFmtId="0" fontId="37" fillId="30" borderId="24" xfId="0" applyFont="1" applyFill="1" applyBorder="1"/>
    <xf numFmtId="0" fontId="1" fillId="30" borderId="26" xfId="0" applyFont="1" applyFill="1" applyBorder="1"/>
    <xf numFmtId="0" fontId="1" fillId="30" borderId="27" xfId="0" applyFont="1" applyFill="1" applyBorder="1"/>
    <xf numFmtId="0" fontId="1" fillId="30" borderId="28" xfId="0" applyFont="1" applyFill="1" applyBorder="1"/>
    <xf numFmtId="0" fontId="0" fillId="32" borderId="0" xfId="0" applyFill="1"/>
    <xf numFmtId="0" fontId="46" fillId="0" borderId="0" xfId="0" applyFont="1" applyAlignment="1">
      <alignment horizontal="center"/>
    </xf>
    <xf numFmtId="0" fontId="4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2" fontId="46" fillId="0" borderId="0" xfId="0" applyNumberFormat="1" applyFont="1"/>
    <xf numFmtId="174" fontId="46" fillId="0" borderId="0" xfId="0" applyNumberFormat="1" applyFont="1"/>
    <xf numFmtId="0" fontId="48" fillId="0" borderId="0" xfId="0" applyFont="1"/>
    <xf numFmtId="0" fontId="0" fillId="0" borderId="0" xfId="0" applyAlignment="1">
      <alignment wrapText="1"/>
    </xf>
    <xf numFmtId="0" fontId="44" fillId="0" borderId="0" xfId="53" applyFont="1" applyFill="1" applyAlignment="1" applyProtection="1">
      <alignment horizontal="center" vertical="center"/>
    </xf>
    <xf numFmtId="0" fontId="47" fillId="0" borderId="0" xfId="0" applyFont="1" applyAlignment="1">
      <alignment horizontal="center" vertical="center"/>
    </xf>
    <xf numFmtId="3" fontId="45" fillId="28" borderId="0" xfId="53" applyNumberFormat="1" applyFont="1" applyFill="1" applyAlignment="1" applyProtection="1">
      <alignment horizontal="right" vertical="center"/>
    </xf>
    <xf numFmtId="3" fontId="42" fillId="28" borderId="0" xfId="0" applyNumberFormat="1" applyFont="1" applyFill="1"/>
    <xf numFmtId="3" fontId="45" fillId="0" borderId="0" xfId="53" applyNumberFormat="1" applyFont="1" applyFill="1" applyAlignment="1" applyProtection="1">
      <alignment horizontal="right" vertical="center"/>
    </xf>
    <xf numFmtId="3" fontId="42" fillId="0" borderId="0" xfId="0" applyNumberFormat="1" applyFont="1"/>
    <xf numFmtId="0" fontId="37" fillId="0" borderId="0" xfId="0" applyFont="1"/>
    <xf numFmtId="0" fontId="47" fillId="32" borderId="0" xfId="0" applyFont="1" applyFill="1" applyAlignment="1">
      <alignment horizontal="center" vertical="center"/>
    </xf>
    <xf numFmtId="0" fontId="49" fillId="0" borderId="0" xfId="53" applyFont="1" applyFill="1" applyAlignment="1" applyProtection="1">
      <alignment horizontal="center" vertical="center"/>
    </xf>
    <xf numFmtId="10" fontId="4" fillId="33" borderId="29" xfId="0" applyNumberFormat="1" applyFont="1" applyFill="1" applyBorder="1"/>
    <xf numFmtId="173" fontId="1" fillId="30" borderId="0" xfId="0" applyNumberFormat="1" applyFont="1" applyFill="1"/>
    <xf numFmtId="3" fontId="2" fillId="0" borderId="0" xfId="0" applyNumberFormat="1" applyFont="1"/>
    <xf numFmtId="3" fontId="37" fillId="0" borderId="0" xfId="0" applyNumberFormat="1" applyFont="1"/>
    <xf numFmtId="1" fontId="46" fillId="0" borderId="0" xfId="0" applyNumberFormat="1" applyFont="1" applyAlignment="1">
      <alignment horizontal="right"/>
    </xf>
    <xf numFmtId="1" fontId="46" fillId="0" borderId="0" xfId="0" applyNumberFormat="1" applyFont="1"/>
    <xf numFmtId="10" fontId="46" fillId="0" borderId="0" xfId="0" applyNumberFormat="1" applyFont="1"/>
    <xf numFmtId="0" fontId="46" fillId="0" borderId="0" xfId="0" applyFont="1" applyAlignment="1">
      <alignment horizontal="center" vertical="center" wrapText="1"/>
    </xf>
    <xf numFmtId="10" fontId="37" fillId="30" borderId="0" xfId="0" applyNumberFormat="1" applyFont="1" applyFill="1"/>
    <xf numFmtId="0" fontId="37" fillId="30" borderId="0" xfId="0" applyFont="1" applyFill="1" applyAlignment="1">
      <alignment horizontal="right"/>
    </xf>
    <xf numFmtId="0" fontId="37" fillId="30" borderId="0" xfId="0" applyFont="1" applyFill="1" applyAlignment="1">
      <alignment horizontal="right" vertical="top"/>
    </xf>
    <xf numFmtId="173" fontId="37" fillId="30" borderId="0" xfId="0" applyNumberFormat="1" applyFont="1" applyFill="1" applyAlignment="1">
      <alignment horizontal="right"/>
    </xf>
    <xf numFmtId="173" fontId="1" fillId="30" borderId="0" xfId="0" applyNumberFormat="1" applyFont="1" applyFill="1" applyAlignment="1">
      <alignment horizontal="right"/>
    </xf>
    <xf numFmtId="0" fontId="51" fillId="0" borderId="0" xfId="0" applyFont="1"/>
    <xf numFmtId="0" fontId="51" fillId="0" borderId="0" xfId="0" applyFont="1" applyAlignment="1">
      <alignment vertical="center"/>
    </xf>
    <xf numFmtId="3" fontId="4" fillId="0" borderId="0" xfId="0" applyNumberFormat="1" applyFont="1" applyProtection="1">
      <protection locked="0"/>
    </xf>
    <xf numFmtId="3" fontId="42" fillId="28" borderId="20" xfId="0" applyNumberFormat="1" applyFont="1" applyFill="1" applyBorder="1"/>
    <xf numFmtId="3" fontId="42" fillId="28" borderId="20" xfId="0" applyNumberFormat="1" applyFont="1" applyFill="1" applyBorder="1" applyProtection="1">
      <protection locked="0"/>
    </xf>
    <xf numFmtId="14" fontId="4" fillId="0" borderId="0" xfId="0" applyNumberFormat="1" applyFont="1" applyAlignment="1">
      <alignment horizontal="centerContinuous"/>
    </xf>
    <xf numFmtId="170" fontId="42" fillId="0" borderId="0" xfId="36" applyNumberFormat="1" applyFont="1" applyFill="1" applyAlignment="1" applyProtection="1">
      <alignment horizontal="left"/>
      <protection locked="0"/>
    </xf>
    <xf numFmtId="175" fontId="51" fillId="0" borderId="0" xfId="0" applyNumberFormat="1" applyFont="1"/>
    <xf numFmtId="43" fontId="51" fillId="0" borderId="0" xfId="0" applyNumberFormat="1" applyFont="1"/>
    <xf numFmtId="175" fontId="1" fillId="0" borderId="0" xfId="0" applyNumberFormat="1" applyFont="1"/>
    <xf numFmtId="175" fontId="50" fillId="0" borderId="0" xfId="0" applyNumberFormat="1" applyFont="1" applyAlignment="1">
      <alignment vertical="center"/>
    </xf>
    <xf numFmtId="175" fontId="51" fillId="0" borderId="0" xfId="76" applyNumberFormat="1" applyFont="1" applyFill="1" applyBorder="1"/>
    <xf numFmtId="175" fontId="51" fillId="0" borderId="0" xfId="76" applyNumberFormat="1" applyFont="1" applyFill="1" applyBorder="1" applyAlignment="1">
      <alignment vertical="center"/>
    </xf>
    <xf numFmtId="175" fontId="51" fillId="0" borderId="0" xfId="0" applyNumberFormat="1" applyFont="1" applyAlignment="1">
      <alignment vertical="center"/>
    </xf>
    <xf numFmtId="0" fontId="51" fillId="0" borderId="0" xfId="0" applyFont="1" applyAlignment="1">
      <alignment horizontal="right" vertical="center"/>
    </xf>
    <xf numFmtId="0" fontId="50" fillId="0" borderId="0" xfId="0" applyFont="1" applyAlignment="1">
      <alignment vertical="center"/>
    </xf>
    <xf numFmtId="44" fontId="42" fillId="0" borderId="0" xfId="77" applyFont="1" applyAlignment="1">
      <alignment horizontal="center"/>
    </xf>
    <xf numFmtId="44" fontId="4" fillId="0" borderId="0" xfId="0" applyNumberFormat="1" applyFont="1"/>
    <xf numFmtId="44" fontId="37" fillId="0" borderId="0" xfId="77" applyFont="1" applyFill="1" applyAlignment="1">
      <alignment horizontal="center"/>
    </xf>
    <xf numFmtId="0" fontId="42" fillId="29" borderId="31" xfId="0" applyFont="1" applyFill="1" applyBorder="1" applyAlignment="1">
      <alignment horizontal="left" vertical="center"/>
    </xf>
    <xf numFmtId="0" fontId="0" fillId="29" borderId="31" xfId="0" applyFill="1" applyBorder="1" applyAlignment="1">
      <alignment horizontal="left" vertical="center"/>
    </xf>
    <xf numFmtId="0" fontId="0" fillId="29" borderId="30" xfId="0" applyFill="1" applyBorder="1" applyAlignment="1">
      <alignment horizontal="left" vertical="center"/>
    </xf>
    <xf numFmtId="0" fontId="38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0" applyFont="1" applyAlignment="1">
      <alignment horizontal="right"/>
    </xf>
    <xf numFmtId="172" fontId="37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37" fillId="30" borderId="2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50" fillId="31" borderId="21" xfId="0" applyFont="1" applyFill="1" applyBorder="1" applyAlignment="1">
      <alignment horizontal="center" vertical="center"/>
    </xf>
    <xf numFmtId="0" fontId="51" fillId="0" borderId="22" xfId="0" applyFont="1" applyBorder="1" applyAlignment="1">
      <alignment horizontal="center" vertical="center"/>
    </xf>
    <xf numFmtId="0" fontId="51" fillId="0" borderId="23" xfId="0" applyFont="1" applyBorder="1" applyAlignment="1">
      <alignment horizontal="center" vertical="center"/>
    </xf>
  </cellXfs>
  <cellStyles count="7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 xr:uid="{00000000-0005-0000-0000-000018000000}"/>
    <cellStyle name="Bad" xfId="26" builtinId="27" customBuiltin="1"/>
    <cellStyle name="Blank" xfId="27" xr:uid="{00000000-0005-0000-0000-00001A000000}"/>
    <cellStyle name="Body text" xfId="28" xr:uid="{00000000-0005-0000-0000-00001B000000}"/>
    <cellStyle name="Calculation" xfId="29" builtinId="22" customBuiltin="1"/>
    <cellStyle name="Check Cell" xfId="30" builtinId="23" customBuiltin="1"/>
    <cellStyle name="Comma" xfId="76" builtinId="3"/>
    <cellStyle name="Comma0" xfId="31" xr:uid="{00000000-0005-0000-0000-00001F000000}"/>
    <cellStyle name="Currency" xfId="77" builtinId="4"/>
    <cellStyle name="Currency0" xfId="32" xr:uid="{00000000-0005-0000-0000-000020000000}"/>
    <cellStyle name="DarkBlueOutline" xfId="33" xr:uid="{00000000-0005-0000-0000-000021000000}"/>
    <cellStyle name="DarkBlueOutlineYellow" xfId="34" xr:uid="{00000000-0005-0000-0000-000022000000}"/>
    <cellStyle name="Date" xfId="35" xr:uid="{00000000-0005-0000-0000-000023000000}"/>
    <cellStyle name="Date_simple" xfId="36" xr:uid="{00000000-0005-0000-0000-000024000000}"/>
    <cellStyle name="Dezimal [0]_Compiling Utility Macros" xfId="37" xr:uid="{00000000-0005-0000-0000-000025000000}"/>
    <cellStyle name="Dezimal_Compiling Utility Macros" xfId="38" xr:uid="{00000000-0005-0000-0000-000026000000}"/>
    <cellStyle name="Explanatory Text" xfId="39" builtinId="53" customBuiltin="1"/>
    <cellStyle name="Fixed" xfId="40" xr:uid="{00000000-0005-0000-0000-000028000000}"/>
    <cellStyle name="Good" xfId="41" builtinId="26" customBuiltin="1"/>
    <cellStyle name="GRAY" xfId="42" xr:uid="{00000000-0005-0000-0000-00002A000000}"/>
    <cellStyle name="Gross Margin" xfId="43" xr:uid="{00000000-0005-0000-0000-00002B000000}"/>
    <cellStyle name="header" xfId="44" xr:uid="{00000000-0005-0000-0000-00002C000000}"/>
    <cellStyle name="Header Total" xfId="45" xr:uid="{00000000-0005-0000-0000-00002D000000}"/>
    <cellStyle name="Header1" xfId="46" xr:uid="{00000000-0005-0000-0000-00002E000000}"/>
    <cellStyle name="Header2" xfId="47" xr:uid="{00000000-0005-0000-0000-00002F000000}"/>
    <cellStyle name="Header3" xfId="48" xr:uid="{00000000-0005-0000-0000-000030000000}"/>
    <cellStyle name="Heading 1" xfId="49" builtinId="16" customBuiltin="1"/>
    <cellStyle name="Heading 2" xfId="50" builtinId="17" customBuiltin="1"/>
    <cellStyle name="Heading 3" xfId="51" builtinId="18" customBuiltin="1"/>
    <cellStyle name="Heading 4" xfId="52" builtinId="19" customBuiltin="1"/>
    <cellStyle name="Hyperlink" xfId="53" builtinId="8"/>
    <cellStyle name="Input" xfId="54" builtinId="20" customBuiltin="1"/>
    <cellStyle name="Level 2 Total" xfId="55" xr:uid="{00000000-0005-0000-0000-000037000000}"/>
    <cellStyle name="Linked Cell" xfId="56" builtinId="24" customBuiltin="1"/>
    <cellStyle name="Major Total" xfId="57" xr:uid="{00000000-0005-0000-0000-000039000000}"/>
    <cellStyle name="Neutral" xfId="58" builtinId="28" customBuiltin="1"/>
    <cellStyle name="NonPrint_TemTitle" xfId="59" xr:uid="{00000000-0005-0000-0000-00003B000000}"/>
    <cellStyle name="Normal" xfId="0" builtinId="0"/>
    <cellStyle name="Normal 2" xfId="60" xr:uid="{00000000-0005-0000-0000-00003D000000}"/>
    <cellStyle name="NormalRed" xfId="61" xr:uid="{00000000-0005-0000-0000-00003E000000}"/>
    <cellStyle name="Note" xfId="62" builtinId="10" customBuiltin="1"/>
    <cellStyle name="Output" xfId="63" builtinId="21" customBuiltin="1"/>
    <cellStyle name="Percent.0" xfId="64" xr:uid="{00000000-0005-0000-0000-000041000000}"/>
    <cellStyle name="Percent.00" xfId="65" xr:uid="{00000000-0005-0000-0000-000042000000}"/>
    <cellStyle name="RED POSTED" xfId="66" xr:uid="{00000000-0005-0000-0000-000043000000}"/>
    <cellStyle name="Standard_Anpassen der Amortisation" xfId="67" xr:uid="{00000000-0005-0000-0000-000044000000}"/>
    <cellStyle name="Text_simple" xfId="68" xr:uid="{00000000-0005-0000-0000-000045000000}"/>
    <cellStyle name="Title" xfId="69" builtinId="15" customBuiltin="1"/>
    <cellStyle name="TmsRmn10BlueItalic" xfId="70" xr:uid="{00000000-0005-0000-0000-000047000000}"/>
    <cellStyle name="TmsRmn10Bold" xfId="71" xr:uid="{00000000-0005-0000-0000-000048000000}"/>
    <cellStyle name="Total" xfId="72" builtinId="25" customBuiltin="1"/>
    <cellStyle name="Währung [0]_Compiling Utility Macros" xfId="73" xr:uid="{00000000-0005-0000-0000-00004A000000}"/>
    <cellStyle name="Währung_Compiling Utility Macros" xfId="74" xr:uid="{00000000-0005-0000-0000-00004B000000}"/>
    <cellStyle name="Warning Text" xfId="75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219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8">
    <pageSetUpPr autoPageBreaks="0" fitToPage="1"/>
  </sheetPr>
  <dimension ref="B1:V109"/>
  <sheetViews>
    <sheetView tabSelected="1" topLeftCell="A8" zoomScale="120" zoomScaleNormal="120" workbookViewId="0">
      <selection activeCell="K34" sqref="K34"/>
    </sheetView>
  </sheetViews>
  <sheetFormatPr defaultColWidth="8.85546875" defaultRowHeight="12.75" x14ac:dyDescent="0.2"/>
  <cols>
    <col min="1" max="1" width="1.7109375" style="1" customWidth="1"/>
    <col min="2" max="2" width="24.28515625" style="1" customWidth="1"/>
    <col min="3" max="3" width="11.7109375" style="1" customWidth="1"/>
    <col min="4" max="7" width="15.7109375" style="1" customWidth="1"/>
    <col min="8" max="8" width="14.140625" style="1" customWidth="1"/>
    <col min="9" max="9" width="4.7109375" style="1" customWidth="1"/>
    <col min="10" max="10" width="9.140625" style="1" customWidth="1"/>
    <col min="11" max="11" width="23.85546875" style="1" customWidth="1"/>
    <col min="12" max="12" width="12.42578125" style="1" customWidth="1"/>
    <col min="13" max="13" width="6.85546875" style="1" customWidth="1"/>
    <col min="14" max="14" width="7" style="1" hidden="1" customWidth="1"/>
    <col min="15" max="15" width="10.140625" style="1" customWidth="1"/>
    <col min="16" max="16" width="2.42578125" style="1" customWidth="1"/>
    <col min="17" max="17" width="8.85546875" style="1"/>
    <col min="18" max="18" width="10.85546875" style="1" customWidth="1"/>
    <col min="19" max="16384" width="8.85546875" style="1"/>
  </cols>
  <sheetData>
    <row r="1" spans="2:16" ht="8.25" customHeight="1" x14ac:dyDescent="0.2"/>
    <row r="2" spans="2:16" ht="8.25" customHeight="1" x14ac:dyDescent="0.2"/>
    <row r="3" spans="2:16" ht="15" customHeight="1" x14ac:dyDescent="0.25">
      <c r="B3" s="6" t="s">
        <v>11</v>
      </c>
      <c r="C3" s="3"/>
      <c r="D3" s="3"/>
      <c r="E3" s="3"/>
      <c r="F3" s="3"/>
      <c r="G3" s="3"/>
      <c r="H3" s="3"/>
      <c r="J3" s="104"/>
      <c r="K3" s="104"/>
      <c r="L3" s="104"/>
      <c r="M3" s="104"/>
      <c r="N3" s="105"/>
      <c r="O3" s="105"/>
    </row>
    <row r="4" spans="2:16" s="5" customFormat="1" ht="12.95" customHeight="1" thickBot="1" x14ac:dyDescent="0.25">
      <c r="B4" s="88" t="s">
        <v>49</v>
      </c>
      <c r="C4" s="12"/>
      <c r="D4" s="12"/>
      <c r="E4" s="12"/>
      <c r="F4" s="12"/>
      <c r="G4" s="12"/>
      <c r="H4" s="87">
        <v>44937</v>
      </c>
      <c r="J4" s="106"/>
      <c r="K4" s="106"/>
      <c r="L4" s="106"/>
      <c r="M4" s="13"/>
      <c r="N4" s="107"/>
      <c r="O4" s="108"/>
    </row>
    <row r="5" spans="2:16" s="5" customFormat="1" ht="12.95" customHeight="1" thickTop="1" x14ac:dyDescent="0.2">
      <c r="B5" s="2" t="s">
        <v>37</v>
      </c>
      <c r="C5" s="2"/>
      <c r="D5" s="2"/>
      <c r="E5" s="2"/>
      <c r="F5" s="99"/>
      <c r="G5" s="2"/>
      <c r="H5" s="2"/>
      <c r="J5" s="112" t="s">
        <v>34</v>
      </c>
      <c r="K5" s="113"/>
      <c r="L5" s="113"/>
      <c r="M5" s="113"/>
      <c r="N5" s="113"/>
      <c r="O5" s="113"/>
      <c r="P5" s="114"/>
    </row>
    <row r="6" spans="2:16" s="5" customFormat="1" ht="12.95" customHeight="1" x14ac:dyDescent="0.2">
      <c r="B6" s="14" t="s">
        <v>47</v>
      </c>
      <c r="C6" s="14"/>
      <c r="D6" s="15"/>
      <c r="E6" s="16"/>
      <c r="F6" s="16"/>
      <c r="G6" s="16"/>
      <c r="H6" s="16"/>
      <c r="J6" s="109"/>
      <c r="K6" s="110"/>
      <c r="L6" s="110"/>
      <c r="M6" s="110"/>
      <c r="N6" s="110"/>
      <c r="O6" s="110"/>
      <c r="P6" s="111"/>
    </row>
    <row r="7" spans="2:16" s="5" customFormat="1" ht="12.95" customHeight="1" x14ac:dyDescent="0.2">
      <c r="B7" s="17" t="s">
        <v>13</v>
      </c>
      <c r="C7" s="18"/>
      <c r="D7" s="19" t="s">
        <v>23</v>
      </c>
      <c r="E7" s="20" t="s">
        <v>1</v>
      </c>
      <c r="F7" s="21" t="s">
        <v>2</v>
      </c>
      <c r="G7" s="21" t="s">
        <v>12</v>
      </c>
      <c r="H7" s="20" t="s">
        <v>3</v>
      </c>
      <c r="J7" s="46"/>
      <c r="K7" s="44"/>
      <c r="L7" s="79" t="s">
        <v>35</v>
      </c>
      <c r="M7" s="43"/>
      <c r="N7" s="43"/>
      <c r="O7" s="78"/>
      <c r="P7" s="47"/>
    </row>
    <row r="8" spans="2:16" s="5" customFormat="1" ht="12.95" customHeight="1" x14ac:dyDescent="0.2">
      <c r="B8" s="5" t="s">
        <v>38</v>
      </c>
      <c r="D8" s="100">
        <v>116142</v>
      </c>
      <c r="E8" s="24">
        <f>(D8/1560)*640</f>
        <v>47648</v>
      </c>
      <c r="F8" s="24">
        <f>(E8/4)*1.03</f>
        <v>12269.36</v>
      </c>
      <c r="G8" s="24">
        <f>(F8)*1.03</f>
        <v>12637.4408</v>
      </c>
      <c r="H8" s="24">
        <f>SUM(E8:G8)</f>
        <v>72554.800799999997</v>
      </c>
      <c r="J8" s="46"/>
      <c r="K8" s="44"/>
      <c r="L8" s="79"/>
      <c r="M8" s="43"/>
      <c r="N8" s="43"/>
      <c r="O8" s="78"/>
      <c r="P8" s="47"/>
    </row>
    <row r="9" spans="2:16" s="5" customFormat="1" ht="12.95" customHeight="1" x14ac:dyDescent="0.2">
      <c r="B9" s="5" t="s">
        <v>46</v>
      </c>
      <c r="D9" s="100">
        <v>0</v>
      </c>
      <c r="E9" s="24">
        <f>(D9/1560)*160</f>
        <v>0</v>
      </c>
      <c r="F9" s="24">
        <f>E9*1.03</f>
        <v>0</v>
      </c>
      <c r="G9" s="24">
        <f t="shared" ref="G9" si="0">F9*1.03</f>
        <v>0</v>
      </c>
      <c r="H9" s="24">
        <f>SUM(E9:G9)</f>
        <v>0</v>
      </c>
      <c r="J9" s="46"/>
      <c r="K9" s="44"/>
      <c r="L9" s="79"/>
      <c r="M9" s="43"/>
      <c r="N9" s="43"/>
      <c r="O9" s="78"/>
      <c r="P9" s="47"/>
    </row>
    <row r="10" spans="2:16" s="5" customFormat="1" ht="12.95" customHeight="1" x14ac:dyDescent="0.2">
      <c r="B10" s="25" t="s">
        <v>6</v>
      </c>
      <c r="C10" s="25"/>
      <c r="D10" s="26"/>
      <c r="E10" s="27">
        <f>SUM(E8:E9)</f>
        <v>47648</v>
      </c>
      <c r="F10" s="27">
        <f>SUM(F8:F9)</f>
        <v>12269.36</v>
      </c>
      <c r="G10" s="27">
        <f>SUM(G8:G9)</f>
        <v>12637.4408</v>
      </c>
      <c r="H10" s="27">
        <f>SUM(E10:G10)</f>
        <v>72554.800799999997</v>
      </c>
      <c r="I10" s="24"/>
      <c r="J10" s="46"/>
      <c r="K10" s="43"/>
      <c r="L10" s="79"/>
      <c r="M10" s="43"/>
      <c r="N10" s="43"/>
      <c r="O10" s="44"/>
      <c r="P10" s="47"/>
    </row>
    <row r="11" spans="2:16" s="5" customFormat="1" ht="12.95" customHeight="1" x14ac:dyDescent="0.2">
      <c r="B11" s="2"/>
      <c r="C11" s="2"/>
      <c r="D11" s="22"/>
      <c r="E11" s="28"/>
      <c r="F11" s="28"/>
      <c r="G11" s="28"/>
      <c r="H11" s="28"/>
      <c r="I11" s="24"/>
      <c r="J11" s="48"/>
      <c r="K11" s="43" t="s">
        <v>24</v>
      </c>
      <c r="L11" s="45">
        <v>0.30099999999999999</v>
      </c>
      <c r="M11" s="77"/>
      <c r="N11" s="43"/>
      <c r="O11" s="80"/>
      <c r="P11" s="47"/>
    </row>
    <row r="12" spans="2:16" s="5" customFormat="1" ht="12.95" customHeight="1" x14ac:dyDescent="0.2">
      <c r="B12" s="29" t="s">
        <v>33</v>
      </c>
      <c r="C12" s="29"/>
      <c r="D12" s="30"/>
      <c r="E12" s="31"/>
      <c r="F12" s="31"/>
      <c r="G12" s="31"/>
      <c r="H12" s="31"/>
      <c r="I12" s="24"/>
      <c r="J12" s="48"/>
      <c r="K12" s="43"/>
      <c r="L12" s="45"/>
      <c r="M12" s="43"/>
      <c r="N12" s="43"/>
      <c r="O12" s="80"/>
      <c r="P12" s="47"/>
    </row>
    <row r="13" spans="2:16" s="5" customFormat="1" ht="12.95" customHeight="1" x14ac:dyDescent="0.2">
      <c r="B13" s="2" t="s">
        <v>39</v>
      </c>
      <c r="C13" s="2"/>
      <c r="D13" s="98">
        <v>35000</v>
      </c>
      <c r="E13" s="23">
        <f>D13</f>
        <v>35000</v>
      </c>
      <c r="F13" s="23">
        <f t="shared" ref="F13:G13" si="1">E13*1.03</f>
        <v>36050</v>
      </c>
      <c r="G13" s="23">
        <f t="shared" si="1"/>
        <v>37131.5</v>
      </c>
      <c r="H13" s="23">
        <f>SUM(E13:G13)</f>
        <v>108181.5</v>
      </c>
      <c r="J13" s="46"/>
      <c r="K13" s="43" t="s">
        <v>26</v>
      </c>
      <c r="L13" s="45"/>
      <c r="M13" s="43"/>
      <c r="N13" s="43"/>
      <c r="O13" s="81"/>
      <c r="P13" s="47"/>
    </row>
    <row r="14" spans="2:16" s="5" customFormat="1" ht="12.95" customHeight="1" x14ac:dyDescent="0.2">
      <c r="B14" s="2" t="s">
        <v>40</v>
      </c>
      <c r="C14" s="2"/>
      <c r="D14" s="98">
        <v>14300</v>
      </c>
      <c r="E14" s="23">
        <f>D14</f>
        <v>14300</v>
      </c>
      <c r="F14" s="23">
        <f t="shared" ref="F14:G14" si="2">E14</f>
        <v>14300</v>
      </c>
      <c r="G14" s="23">
        <f t="shared" si="2"/>
        <v>14300</v>
      </c>
      <c r="H14" s="23">
        <f t="shared" ref="H14:H18" si="3">SUM(E14:G14)</f>
        <v>42900</v>
      </c>
      <c r="J14" s="46"/>
      <c r="K14" s="44"/>
      <c r="L14" s="70"/>
      <c r="M14" s="44"/>
      <c r="N14" s="43"/>
      <c r="O14" s="81"/>
      <c r="P14" s="47"/>
    </row>
    <row r="15" spans="2:16" s="5" customFormat="1" ht="12.95" customHeight="1" x14ac:dyDescent="0.2">
      <c r="B15" s="2" t="s">
        <v>41</v>
      </c>
      <c r="C15" s="2"/>
      <c r="D15" s="98">
        <v>14300</v>
      </c>
      <c r="E15" s="23">
        <f>SUM(D15)</f>
        <v>14300</v>
      </c>
      <c r="F15" s="23">
        <f t="shared" ref="F15:G15" si="4">SUM(E15)</f>
        <v>14300</v>
      </c>
      <c r="G15" s="23">
        <f t="shared" si="4"/>
        <v>14300</v>
      </c>
      <c r="H15" s="23">
        <f t="shared" si="3"/>
        <v>42900</v>
      </c>
      <c r="J15" s="46"/>
      <c r="K15" s="43" t="s">
        <v>27</v>
      </c>
      <c r="L15" s="45">
        <v>8.6999999999999994E-2</v>
      </c>
      <c r="M15" s="77"/>
      <c r="N15" s="44"/>
      <c r="O15" s="81"/>
      <c r="P15" s="47"/>
    </row>
    <row r="16" spans="2:16" s="5" customFormat="1" ht="12.95" customHeight="1" x14ac:dyDescent="0.2">
      <c r="B16" s="2" t="s">
        <v>42</v>
      </c>
      <c r="C16" s="2"/>
      <c r="D16" s="98">
        <v>14300</v>
      </c>
      <c r="E16" s="23">
        <f>SUM(D16)</f>
        <v>14300</v>
      </c>
      <c r="F16" s="23">
        <f>SUM(E16)</f>
        <v>14300</v>
      </c>
      <c r="G16" s="23">
        <f>SUM(F16)</f>
        <v>14300</v>
      </c>
      <c r="H16" s="23">
        <f t="shared" si="3"/>
        <v>42900</v>
      </c>
      <c r="J16" s="46"/>
      <c r="K16" s="43" t="s">
        <v>28</v>
      </c>
      <c r="L16" s="45"/>
      <c r="M16" s="43"/>
      <c r="N16" s="44"/>
      <c r="O16" s="81"/>
      <c r="P16" s="47"/>
    </row>
    <row r="17" spans="2:16" s="5" customFormat="1" ht="12.95" customHeight="1" x14ac:dyDescent="0.2">
      <c r="B17" s="2"/>
      <c r="C17" s="2"/>
      <c r="D17" s="22"/>
      <c r="E17" s="23">
        <v>0</v>
      </c>
      <c r="F17" s="23">
        <v>0</v>
      </c>
      <c r="G17" s="23">
        <f t="shared" ref="G17" si="5">SUM(F17*1.02)</f>
        <v>0</v>
      </c>
      <c r="H17" s="23">
        <f t="shared" si="3"/>
        <v>0</v>
      </c>
      <c r="J17" s="46"/>
      <c r="K17" s="43"/>
      <c r="L17" s="45"/>
      <c r="M17" s="43"/>
      <c r="N17" s="44"/>
      <c r="O17" s="81"/>
      <c r="P17" s="47"/>
    </row>
    <row r="18" spans="2:16" s="5" customFormat="1" ht="12.95" customHeight="1" x14ac:dyDescent="0.2">
      <c r="B18" s="25" t="s">
        <v>14</v>
      </c>
      <c r="C18" s="25"/>
      <c r="D18" s="26"/>
      <c r="E18" s="27">
        <f>SUM(E13:E17)</f>
        <v>77900</v>
      </c>
      <c r="F18" s="27">
        <f>SUM(F13:F17)</f>
        <v>78950</v>
      </c>
      <c r="G18" s="27">
        <f>SUM(G13:G17)</f>
        <v>80031.5</v>
      </c>
      <c r="H18" s="27">
        <f t="shared" si="3"/>
        <v>236881.5</v>
      </c>
      <c r="J18" s="46"/>
      <c r="K18" s="43" t="s">
        <v>25</v>
      </c>
      <c r="L18" s="45">
        <v>3.5999999999999997E-2</v>
      </c>
      <c r="M18" s="77"/>
      <c r="N18" s="44"/>
      <c r="O18" s="81"/>
      <c r="P18" s="47"/>
    </row>
    <row r="19" spans="2:16" s="5" customFormat="1" ht="12.95" customHeight="1" thickBot="1" x14ac:dyDescent="0.25">
      <c r="B19" s="2"/>
      <c r="C19" s="2"/>
      <c r="D19" s="22"/>
      <c r="E19" s="28"/>
      <c r="F19" s="28"/>
      <c r="G19" s="28"/>
      <c r="H19" s="28"/>
      <c r="J19" s="49"/>
      <c r="K19" s="50"/>
      <c r="L19" s="50"/>
      <c r="M19" s="50"/>
      <c r="N19" s="50"/>
      <c r="O19" s="50"/>
      <c r="P19" s="51"/>
    </row>
    <row r="20" spans="2:16" s="5" customFormat="1" ht="12.95" customHeight="1" thickTop="1" x14ac:dyDescent="0.2">
      <c r="B20" s="32" t="s">
        <v>0</v>
      </c>
      <c r="C20" s="25"/>
      <c r="D20" s="33" t="s">
        <v>4</v>
      </c>
      <c r="E20" s="34"/>
      <c r="F20" s="34"/>
      <c r="G20" s="34"/>
      <c r="H20" s="34"/>
    </row>
    <row r="21" spans="2:16" s="5" customFormat="1" ht="12.95" customHeight="1" x14ac:dyDescent="0.2">
      <c r="B21" s="2" t="s">
        <v>38</v>
      </c>
      <c r="C21" s="2"/>
      <c r="D21" s="35">
        <v>0.30099999999999999</v>
      </c>
      <c r="E21" s="28">
        <f>SUM(D21*E8)</f>
        <v>14342.047999999999</v>
      </c>
      <c r="F21" s="28">
        <f>SUM(D21*F8)</f>
        <v>3693.0773600000002</v>
      </c>
      <c r="G21" s="28">
        <f>SUM(D21*G8)</f>
        <v>3803.8696808</v>
      </c>
      <c r="H21" s="28">
        <f>SUM(E21:G21)</f>
        <v>21838.995040799997</v>
      </c>
    </row>
    <row r="22" spans="2:16" s="5" customFormat="1" ht="12.95" customHeight="1" x14ac:dyDescent="0.2">
      <c r="B22" s="2" t="s">
        <v>39</v>
      </c>
      <c r="C22" s="2"/>
      <c r="D22" s="35">
        <v>3.5999999999999997E-2</v>
      </c>
      <c r="E22" s="28">
        <f>SUM(D22*E13)</f>
        <v>1260</v>
      </c>
      <c r="F22" s="28">
        <f>SUM(D22*F13)</f>
        <v>1297.8</v>
      </c>
      <c r="G22" s="28">
        <f>SUM(D22*G13)</f>
        <v>1336.7339999999999</v>
      </c>
      <c r="H22" s="28">
        <f>SUM(E22:G22)</f>
        <v>3894.5340000000001</v>
      </c>
    </row>
    <row r="23" spans="2:16" s="5" customFormat="1" ht="12.95" customHeight="1" x14ac:dyDescent="0.2">
      <c r="B23" s="2" t="s">
        <v>43</v>
      </c>
      <c r="C23" s="2"/>
      <c r="D23" s="35">
        <v>3.5999999999999997E-2</v>
      </c>
      <c r="E23" s="28">
        <f>SUM(E14:E16)*D23</f>
        <v>1544.3999999999999</v>
      </c>
      <c r="F23" s="28">
        <f>SUM(F14:F16)*D23</f>
        <v>1544.3999999999999</v>
      </c>
      <c r="G23" s="28">
        <f>SUM(G14:G16)*D23</f>
        <v>1544.3999999999999</v>
      </c>
      <c r="H23" s="28">
        <f>SUM(E23:G23)</f>
        <v>4633.2</v>
      </c>
    </row>
    <row r="24" spans="2:16" s="5" customFormat="1" ht="12.95" customHeight="1" x14ac:dyDescent="0.2">
      <c r="B24" s="25" t="s">
        <v>7</v>
      </c>
      <c r="C24" s="27"/>
      <c r="D24" s="27"/>
      <c r="E24" s="27">
        <f>SUM(E21:E23)</f>
        <v>17146.448</v>
      </c>
      <c r="F24" s="27">
        <f>SUM(F21:F23)</f>
        <v>6535.27736</v>
      </c>
      <c r="G24" s="27">
        <f>SUM(G21:G23)</f>
        <v>6685.0036807999995</v>
      </c>
      <c r="H24" s="27">
        <f>SUM(E24:G24)</f>
        <v>30366.729040800001</v>
      </c>
    </row>
    <row r="25" spans="2:16" s="5" customFormat="1" ht="12.95" customHeight="1" x14ac:dyDescent="0.2">
      <c r="B25" s="32" t="s">
        <v>5</v>
      </c>
      <c r="C25" s="63"/>
      <c r="D25" s="63"/>
      <c r="E25" s="63">
        <f>SUM(E10+E18+E24)</f>
        <v>142694.448</v>
      </c>
      <c r="F25" s="63">
        <f>SUM(F10+F18+F24)</f>
        <v>97754.637359999993</v>
      </c>
      <c r="G25" s="63">
        <f>SUM(G10+G18+G24)</f>
        <v>99353.944480799997</v>
      </c>
      <c r="H25" s="63">
        <f>SUM(H10+H18+H24)</f>
        <v>339803.02984079998</v>
      </c>
    </row>
    <row r="26" spans="2:16" s="5" customFormat="1" ht="12.95" customHeight="1" x14ac:dyDescent="0.2">
      <c r="B26" s="2"/>
      <c r="C26" s="23"/>
      <c r="D26" s="23"/>
      <c r="E26" s="23"/>
      <c r="F26" s="23"/>
      <c r="G26" s="23"/>
      <c r="H26" s="23"/>
    </row>
    <row r="27" spans="2:16" s="5" customFormat="1" ht="12.95" customHeight="1" x14ac:dyDescent="0.2">
      <c r="B27" s="32" t="s">
        <v>10</v>
      </c>
      <c r="C27" s="27"/>
      <c r="D27" s="27"/>
      <c r="E27" s="27"/>
      <c r="F27" s="27"/>
      <c r="G27" s="27"/>
      <c r="H27" s="27"/>
    </row>
    <row r="28" spans="2:16" s="5" customFormat="1" ht="12.95" customHeight="1" x14ac:dyDescent="0.2">
      <c r="B28" s="24" t="s">
        <v>44</v>
      </c>
      <c r="C28" s="24"/>
      <c r="E28" s="24">
        <f>303+9900+9012</f>
        <v>19215</v>
      </c>
      <c r="F28" s="24">
        <f>303+2310+9012</f>
        <v>11625</v>
      </c>
      <c r="G28" s="24">
        <v>9012</v>
      </c>
      <c r="H28" s="24">
        <f>SUM(E28:G28)</f>
        <v>39852</v>
      </c>
    </row>
    <row r="29" spans="2:16" s="5" customFormat="1" ht="12.95" customHeight="1" x14ac:dyDescent="0.2">
      <c r="B29" s="24" t="s">
        <v>45</v>
      </c>
      <c r="C29" s="24"/>
      <c r="E29" s="24">
        <v>4608</v>
      </c>
      <c r="F29" s="24">
        <v>0</v>
      </c>
      <c r="G29" s="24">
        <v>0</v>
      </c>
      <c r="H29" s="24">
        <f>SUM(E29:G29)</f>
        <v>4608</v>
      </c>
      <c r="K29" s="66"/>
    </row>
    <row r="30" spans="2:16" s="5" customFormat="1" ht="12.95" customHeight="1" x14ac:dyDescent="0.2">
      <c r="B30" s="36"/>
      <c r="C30" s="23"/>
      <c r="D30" s="23"/>
      <c r="E30" s="23">
        <v>0</v>
      </c>
      <c r="F30" s="23">
        <v>0</v>
      </c>
      <c r="G30" s="23">
        <v>0</v>
      </c>
      <c r="H30" s="23">
        <f>SUM(E30:G30)</f>
        <v>0</v>
      </c>
    </row>
    <row r="31" spans="2:16" s="5" customFormat="1" ht="12.95" customHeight="1" x14ac:dyDescent="0.2">
      <c r="B31" s="2"/>
      <c r="C31" s="23"/>
      <c r="D31" s="23"/>
      <c r="E31" s="23">
        <v>0</v>
      </c>
      <c r="F31" s="23">
        <v>0</v>
      </c>
      <c r="G31" s="23">
        <v>0</v>
      </c>
      <c r="H31" s="23">
        <f>SUM(E31:G31)</f>
        <v>0</v>
      </c>
    </row>
    <row r="32" spans="2:16" s="5" customFormat="1" ht="12.95" customHeight="1" x14ac:dyDescent="0.2">
      <c r="B32" s="32" t="s">
        <v>16</v>
      </c>
      <c r="C32" s="63"/>
      <c r="D32" s="63"/>
      <c r="E32" s="63">
        <f>SUM(E28:E31)</f>
        <v>23823</v>
      </c>
      <c r="F32" s="63">
        <f>SUM(F28:F31)</f>
        <v>11625</v>
      </c>
      <c r="G32" s="63">
        <f>SUM(G28:G31)</f>
        <v>9012</v>
      </c>
      <c r="H32" s="63">
        <f>SUM(E32:G32)</f>
        <v>44460</v>
      </c>
    </row>
    <row r="33" spans="2:22" s="5" customFormat="1" ht="12.95" customHeight="1" x14ac:dyDescent="0.2">
      <c r="B33" s="2"/>
      <c r="C33" s="23"/>
      <c r="D33" s="23"/>
      <c r="E33" s="23"/>
      <c r="F33" s="23"/>
      <c r="G33" s="23"/>
      <c r="H33" s="23"/>
    </row>
    <row r="34" spans="2:22" s="5" customFormat="1" ht="12.95" customHeight="1" x14ac:dyDescent="0.2">
      <c r="B34" s="32" t="s">
        <v>19</v>
      </c>
      <c r="C34" s="27"/>
      <c r="D34" s="27"/>
      <c r="E34" s="27"/>
      <c r="F34" s="27"/>
      <c r="G34" s="27"/>
      <c r="H34" s="27"/>
      <c r="K34" s="83"/>
      <c r="L34" s="83"/>
      <c r="M34" s="96"/>
      <c r="N34" s="83"/>
      <c r="O34" s="83"/>
      <c r="P34" s="83"/>
      <c r="Q34" s="83"/>
      <c r="R34" s="83"/>
      <c r="T34" s="83"/>
      <c r="U34" s="83"/>
      <c r="V34" s="83"/>
    </row>
    <row r="35" spans="2:22" s="5" customFormat="1" ht="12.95" customHeight="1" x14ac:dyDescent="0.2">
      <c r="B35" s="2" t="s">
        <v>50</v>
      </c>
      <c r="C35" s="23"/>
      <c r="D35" s="23"/>
      <c r="E35" s="23">
        <v>2000</v>
      </c>
      <c r="F35" s="23">
        <v>4000</v>
      </c>
      <c r="G35" s="23">
        <v>8000</v>
      </c>
      <c r="H35" s="23">
        <f>SUM(E35:G35)</f>
        <v>14000</v>
      </c>
      <c r="K35" s="82"/>
      <c r="L35" s="93"/>
      <c r="M35" s="82"/>
      <c r="N35" s="93"/>
      <c r="O35" s="89"/>
      <c r="P35" s="82"/>
      <c r="Q35" s="89"/>
      <c r="R35" s="90"/>
      <c r="S35" s="91"/>
      <c r="T35" s="82"/>
      <c r="U35" s="82"/>
      <c r="V35" s="82"/>
    </row>
    <row r="36" spans="2:22" s="5" customFormat="1" ht="12.95" customHeight="1" x14ac:dyDescent="0.2">
      <c r="B36" s="2" t="s">
        <v>51</v>
      </c>
      <c r="C36" s="23"/>
      <c r="D36" s="23"/>
      <c r="E36" s="23">
        <v>1600</v>
      </c>
      <c r="F36" s="23">
        <v>1600</v>
      </c>
      <c r="G36" s="23">
        <v>1600</v>
      </c>
      <c r="H36" s="23">
        <f>SUM(E36:G36)</f>
        <v>4800</v>
      </c>
      <c r="K36" s="83"/>
      <c r="L36" s="94"/>
      <c r="M36" s="83"/>
      <c r="N36" s="93"/>
      <c r="O36" s="95"/>
      <c r="P36" s="83"/>
      <c r="Q36" s="83"/>
      <c r="R36" s="83"/>
      <c r="S36" s="83"/>
      <c r="T36" s="83"/>
      <c r="U36" s="83"/>
      <c r="V36" s="83"/>
    </row>
    <row r="37" spans="2:22" s="5" customFormat="1" ht="12.95" customHeight="1" x14ac:dyDescent="0.2">
      <c r="B37" s="2" t="s">
        <v>52</v>
      </c>
      <c r="C37" s="23"/>
      <c r="D37" s="23"/>
      <c r="E37" s="23">
        <v>2116</v>
      </c>
      <c r="F37" s="23">
        <v>2116</v>
      </c>
      <c r="G37" s="23">
        <v>2116</v>
      </c>
      <c r="H37" s="23">
        <f>SUM(E37:G37)</f>
        <v>6348</v>
      </c>
      <c r="K37" s="83"/>
      <c r="L37" s="94"/>
      <c r="M37" s="83"/>
      <c r="N37" s="93"/>
      <c r="O37" s="95"/>
      <c r="P37" s="83"/>
      <c r="Q37" s="83"/>
      <c r="R37" s="83"/>
      <c r="S37" s="83"/>
      <c r="T37" s="83"/>
      <c r="U37" s="83"/>
      <c r="V37" s="83"/>
    </row>
    <row r="38" spans="2:22" s="5" customFormat="1" ht="12.95" customHeight="1" x14ac:dyDescent="0.2">
      <c r="C38" s="23"/>
      <c r="D38" s="23"/>
      <c r="E38" s="23">
        <v>0</v>
      </c>
      <c r="F38" s="23">
        <v>0</v>
      </c>
      <c r="G38" s="23">
        <v>0</v>
      </c>
      <c r="H38" s="23">
        <f>SUM(E38:G38)</f>
        <v>0</v>
      </c>
      <c r="K38" s="83"/>
      <c r="L38" s="94"/>
      <c r="M38" s="83"/>
      <c r="N38" s="93"/>
      <c r="O38" s="83"/>
      <c r="P38" s="83"/>
      <c r="U38" s="83"/>
      <c r="V38" s="83"/>
    </row>
    <row r="39" spans="2:22" s="5" customFormat="1" ht="12.95" customHeight="1" x14ac:dyDescent="0.2">
      <c r="C39" s="23"/>
      <c r="D39" s="23"/>
      <c r="E39" s="23">
        <v>0</v>
      </c>
      <c r="F39" s="23">
        <v>0</v>
      </c>
      <c r="G39" s="23">
        <v>0</v>
      </c>
      <c r="H39" s="23">
        <v>0</v>
      </c>
      <c r="K39" s="83"/>
      <c r="L39" s="83"/>
      <c r="M39" s="83"/>
      <c r="N39" s="94"/>
      <c r="O39" s="92"/>
      <c r="P39" s="83"/>
    </row>
    <row r="40" spans="2:22" s="5" customFormat="1" ht="12.95" customHeight="1" x14ac:dyDescent="0.2">
      <c r="B40" s="32" t="s">
        <v>29</v>
      </c>
      <c r="C40" s="63"/>
      <c r="D40" s="63"/>
      <c r="E40" s="63">
        <f>SUM(E35:E39)</f>
        <v>5716</v>
      </c>
      <c r="F40" s="63">
        <f>SUM(F35:F39)</f>
        <v>7716</v>
      </c>
      <c r="G40" s="63">
        <f>SUM(G35:G39)</f>
        <v>11716</v>
      </c>
      <c r="H40" s="63">
        <f>SUM(E40:G40)</f>
        <v>25148</v>
      </c>
      <c r="K40" s="97"/>
      <c r="L40" s="97"/>
      <c r="M40" s="97"/>
      <c r="N40" s="94"/>
      <c r="O40" s="83"/>
      <c r="P40" s="83"/>
      <c r="Q40" s="83"/>
      <c r="R40" s="83"/>
      <c r="S40" s="92"/>
      <c r="T40" s="83"/>
      <c r="U40" s="83"/>
      <c r="V40" s="83"/>
    </row>
    <row r="41" spans="2:22" s="5" customFormat="1" ht="12.95" customHeight="1" x14ac:dyDescent="0.2">
      <c r="B41" s="36"/>
      <c r="C41" s="23"/>
      <c r="D41" s="23"/>
      <c r="E41" s="23"/>
      <c r="F41" s="23"/>
      <c r="G41" s="23"/>
      <c r="H41" s="23"/>
      <c r="K41" s="97"/>
      <c r="L41" s="97"/>
      <c r="M41" s="97"/>
      <c r="N41" s="94"/>
      <c r="O41" s="83"/>
      <c r="P41" s="83"/>
      <c r="Q41" s="83"/>
      <c r="R41" s="83"/>
      <c r="S41" s="92"/>
      <c r="T41" s="83"/>
      <c r="U41" s="83"/>
      <c r="V41" s="83"/>
    </row>
    <row r="42" spans="2:22" s="5" customFormat="1" ht="12.95" customHeight="1" x14ac:dyDescent="0.2">
      <c r="C42" s="23"/>
      <c r="D42" s="23"/>
      <c r="E42" s="84"/>
      <c r="F42" s="84"/>
      <c r="G42" s="84"/>
      <c r="H42" s="84"/>
    </row>
    <row r="43" spans="2:22" s="5" customFormat="1" ht="12.95" customHeight="1" x14ac:dyDescent="0.2">
      <c r="B43" s="32" t="s">
        <v>32</v>
      </c>
      <c r="C43" s="63"/>
      <c r="D43" s="63"/>
      <c r="E43" s="85">
        <f>SUM(E25+E32+E40)</f>
        <v>172233.448</v>
      </c>
      <c r="F43" s="85">
        <f>SUM(F25+F32+F40)</f>
        <v>117095.63735999999</v>
      </c>
      <c r="G43" s="85">
        <f>SUM(G25+G32+G40)</f>
        <v>120081.9444808</v>
      </c>
      <c r="H43" s="86">
        <f>SUM(E43:G43)</f>
        <v>409411.02984080004</v>
      </c>
    </row>
    <row r="44" spans="2:22" s="5" customFormat="1" ht="12.95" customHeight="1" thickBot="1" x14ac:dyDescent="0.25">
      <c r="B44" s="36"/>
      <c r="C44" s="23"/>
      <c r="D44" s="23"/>
      <c r="E44" s="23"/>
      <c r="F44" s="23"/>
      <c r="G44" s="23"/>
      <c r="H44" s="84"/>
    </row>
    <row r="45" spans="2:22" s="5" customFormat="1" ht="12.95" customHeight="1" thickTop="1" x14ac:dyDescent="0.2">
      <c r="B45" s="101" t="s">
        <v>31</v>
      </c>
      <c r="C45" s="102"/>
      <c r="D45" s="102"/>
      <c r="E45" s="102"/>
      <c r="F45" s="102"/>
      <c r="G45" s="102"/>
      <c r="H45" s="102"/>
    </row>
    <row r="46" spans="2:22" s="5" customFormat="1" ht="12.95" customHeight="1" thickBot="1" x14ac:dyDescent="0.25">
      <c r="B46" s="103"/>
      <c r="C46" s="103"/>
      <c r="D46" s="103"/>
      <c r="E46" s="103"/>
      <c r="F46" s="103"/>
      <c r="G46" s="103"/>
      <c r="H46" s="103"/>
      <c r="J46" s="24"/>
    </row>
    <row r="47" spans="2:22" s="5" customFormat="1" ht="12.95" customHeight="1" thickTop="1" x14ac:dyDescent="0.2"/>
    <row r="48" spans="2:22" s="5" customFormat="1" ht="12.95" customHeight="1" x14ac:dyDescent="0.2">
      <c r="B48" s="32" t="s">
        <v>17</v>
      </c>
      <c r="C48" s="25"/>
      <c r="D48" s="25"/>
      <c r="E48" s="25"/>
      <c r="F48" s="25"/>
      <c r="G48" s="25"/>
      <c r="H48" s="34"/>
    </row>
    <row r="49" spans="2:14" s="5" customFormat="1" ht="12.95" customHeight="1" x14ac:dyDescent="0.2">
      <c r="B49" s="2" t="s">
        <v>48</v>
      </c>
      <c r="C49" s="2"/>
      <c r="D49" s="2"/>
      <c r="E49" s="23">
        <v>6000</v>
      </c>
      <c r="F49" s="2">
        <v>0</v>
      </c>
      <c r="G49" s="2">
        <v>0</v>
      </c>
      <c r="H49" s="28">
        <f>SUM(E49:G49)</f>
        <v>6000</v>
      </c>
    </row>
    <row r="50" spans="2:14" s="5" customFormat="1" ht="12.95" customHeight="1" x14ac:dyDescent="0.2">
      <c r="E50" s="5">
        <v>0</v>
      </c>
      <c r="F50" s="5">
        <v>0</v>
      </c>
      <c r="G50" s="5">
        <v>0</v>
      </c>
      <c r="H50" s="5">
        <f>SUM(E50:G50)</f>
        <v>0</v>
      </c>
    </row>
    <row r="51" spans="2:14" s="5" customFormat="1" ht="12.95" customHeight="1" x14ac:dyDescent="0.2">
      <c r="B51" s="25" t="s">
        <v>21</v>
      </c>
      <c r="C51" s="25"/>
      <c r="D51" s="25"/>
      <c r="E51" s="27">
        <f>SUM(E49:E50)</f>
        <v>6000</v>
      </c>
      <c r="F51" s="27">
        <f>SUM(F50:F50)</f>
        <v>0</v>
      </c>
      <c r="G51" s="27">
        <f>SUM(G50:G50)</f>
        <v>0</v>
      </c>
      <c r="H51" s="27">
        <f>SUM(E51:G51)</f>
        <v>6000</v>
      </c>
    </row>
    <row r="52" spans="2:14" s="5" customFormat="1" ht="12.95" customHeight="1" x14ac:dyDescent="0.2">
      <c r="J52" s="54"/>
      <c r="K52" s="54"/>
      <c r="L52" s="54"/>
      <c r="M52" s="54"/>
      <c r="N52" s="54"/>
    </row>
    <row r="53" spans="2:14" s="5" customFormat="1" ht="12.95" customHeight="1" x14ac:dyDescent="0.2">
      <c r="B53" s="32" t="s">
        <v>18</v>
      </c>
      <c r="C53" s="25"/>
      <c r="D53" s="25"/>
      <c r="E53" s="25"/>
      <c r="F53" s="25"/>
      <c r="G53" s="25"/>
      <c r="H53" s="34"/>
      <c r="J53" s="54"/>
      <c r="K53" s="54"/>
      <c r="L53" s="54"/>
      <c r="M53" s="54"/>
      <c r="N53" s="54"/>
    </row>
    <row r="54" spans="2:14" s="5" customFormat="1" ht="12.95" customHeight="1" x14ac:dyDescent="0.2">
      <c r="E54" s="5">
        <v>0</v>
      </c>
      <c r="F54" s="5">
        <v>0</v>
      </c>
      <c r="G54" s="5">
        <v>0</v>
      </c>
      <c r="H54" s="28">
        <f>SUM(E54:G54)</f>
        <v>0</v>
      </c>
      <c r="J54"/>
      <c r="K54"/>
      <c r="L54"/>
      <c r="M54"/>
      <c r="N54"/>
    </row>
    <row r="55" spans="2:14" s="5" customFormat="1" ht="12.95" customHeight="1" x14ac:dyDescent="0.2">
      <c r="E55" s="5">
        <v>0</v>
      </c>
      <c r="F55" s="5">
        <v>0</v>
      </c>
      <c r="G55" s="5">
        <v>0</v>
      </c>
      <c r="H55" s="28">
        <f>SUM(E55:G55)</f>
        <v>0</v>
      </c>
      <c r="J55" s="61"/>
      <c r="K55" s="61"/>
      <c r="L55" s="61"/>
      <c r="M55" s="61"/>
      <c r="N55" s="61"/>
    </row>
    <row r="56" spans="2:14" s="5" customFormat="1" ht="12.95" customHeight="1" x14ac:dyDescent="0.2">
      <c r="E56" s="5">
        <v>0</v>
      </c>
      <c r="F56" s="5">
        <v>0</v>
      </c>
      <c r="G56" s="5">
        <v>0</v>
      </c>
      <c r="H56" s="28">
        <f>SUM(E56:G56)</f>
        <v>0</v>
      </c>
      <c r="J56" s="54"/>
      <c r="K56"/>
      <c r="L56"/>
      <c r="M56"/>
      <c r="N56"/>
    </row>
    <row r="57" spans="2:14" s="5" customFormat="1" ht="12.95" customHeight="1" x14ac:dyDescent="0.2">
      <c r="B57" s="25" t="s">
        <v>20</v>
      </c>
      <c r="C57" s="25"/>
      <c r="D57" s="25"/>
      <c r="E57" s="25">
        <f>SUM(E54:E56)</f>
        <v>0</v>
      </c>
      <c r="F57" s="25">
        <f>SUM(F54:F56)</f>
        <v>0</v>
      </c>
      <c r="G57" s="25">
        <f>SUM(G54:G56)</f>
        <v>0</v>
      </c>
      <c r="H57" s="34">
        <f>SUM(E57:G57)</f>
        <v>0</v>
      </c>
      <c r="J57"/>
      <c r="K57"/>
      <c r="L57"/>
      <c r="M57"/>
      <c r="N57"/>
    </row>
    <row r="58" spans="2:14" s="5" customFormat="1" ht="12.95" customHeight="1" x14ac:dyDescent="0.2">
      <c r="J58"/>
      <c r="K58"/>
      <c r="L58"/>
      <c r="M58"/>
      <c r="N58" s="76"/>
    </row>
    <row r="59" spans="2:14" s="5" customFormat="1" ht="12.95" customHeight="1" x14ac:dyDescent="0.2">
      <c r="B59" s="7" t="s">
        <v>15</v>
      </c>
      <c r="C59" s="38"/>
      <c r="D59" s="38"/>
      <c r="E59" s="8"/>
      <c r="F59" s="8"/>
      <c r="G59" s="8"/>
      <c r="H59" s="8"/>
      <c r="J59"/>
      <c r="K59"/>
      <c r="L59"/>
      <c r="M59"/>
      <c r="N59" s="76"/>
    </row>
    <row r="60" spans="2:14" s="5" customFormat="1" ht="12.95" customHeight="1" x14ac:dyDescent="0.2">
      <c r="B60" s="5" t="s">
        <v>39</v>
      </c>
      <c r="C60" s="39"/>
      <c r="D60" s="98">
        <v>12650</v>
      </c>
      <c r="E60" s="9">
        <f>D60*1.08</f>
        <v>13662</v>
      </c>
      <c r="F60" s="9">
        <f>SUM(E60*1.08)</f>
        <v>14754.960000000001</v>
      </c>
      <c r="G60" s="9">
        <f>SUM(F60*1.08)</f>
        <v>15935.356800000001</v>
      </c>
      <c r="H60" s="23">
        <f>SUM(E60:G60)</f>
        <v>44352.316800000001</v>
      </c>
      <c r="J60"/>
      <c r="K60"/>
      <c r="L60"/>
      <c r="M60"/>
      <c r="N60"/>
    </row>
    <row r="61" spans="2:14" s="5" customFormat="1" ht="12.95" customHeight="1" x14ac:dyDescent="0.2">
      <c r="B61" s="39"/>
      <c r="C61" s="39"/>
      <c r="D61" s="39"/>
      <c r="E61" s="9">
        <v>0</v>
      </c>
      <c r="F61" s="9">
        <v>0</v>
      </c>
      <c r="G61" s="9">
        <v>0</v>
      </c>
      <c r="H61" s="23">
        <f>SUM(E61:G61)</f>
        <v>0</v>
      </c>
      <c r="J61" s="61"/>
      <c r="K61" s="55"/>
      <c r="L61" s="55"/>
      <c r="M61" s="55"/>
      <c r="N61" s="67"/>
    </row>
    <row r="62" spans="2:14" s="5" customFormat="1" ht="12.95" customHeight="1" x14ac:dyDescent="0.2">
      <c r="B62" s="39"/>
      <c r="C62" s="39"/>
      <c r="D62" s="39"/>
      <c r="E62" s="9">
        <v>0</v>
      </c>
      <c r="F62" s="9">
        <v>0</v>
      </c>
      <c r="G62" s="9">
        <v>0</v>
      </c>
      <c r="H62" s="23">
        <f>SUM(E62:G62)</f>
        <v>0</v>
      </c>
      <c r="J62" s="55"/>
      <c r="K62" s="55"/>
      <c r="L62" s="55"/>
      <c r="M62" s="55"/>
      <c r="N62" s="67"/>
    </row>
    <row r="63" spans="2:14" s="5" customFormat="1" ht="12.95" customHeight="1" x14ac:dyDescent="0.2">
      <c r="B63" s="39"/>
      <c r="C63" s="39"/>
      <c r="D63" s="39"/>
      <c r="E63" s="9">
        <v>0</v>
      </c>
      <c r="F63" s="9">
        <v>0</v>
      </c>
      <c r="G63" s="9">
        <v>0</v>
      </c>
      <c r="H63" s="23">
        <f>SUM(E63:G63)</f>
        <v>0</v>
      </c>
      <c r="J63"/>
      <c r="K63"/>
      <c r="L63"/>
      <c r="M63"/>
      <c r="N63" s="52"/>
    </row>
    <row r="64" spans="2:14" s="5" customFormat="1" ht="12.95" customHeight="1" x14ac:dyDescent="0.2">
      <c r="B64" s="32" t="s">
        <v>22</v>
      </c>
      <c r="C64" s="32"/>
      <c r="D64" s="32"/>
      <c r="E64" s="63">
        <f>SUM(E60:E63)</f>
        <v>13662</v>
      </c>
      <c r="F64" s="63">
        <f t="shared" ref="F64:H64" si="6">SUM(F60:F63)</f>
        <v>14754.960000000001</v>
      </c>
      <c r="G64" s="63">
        <f t="shared" si="6"/>
        <v>15935.356800000001</v>
      </c>
      <c r="H64" s="63">
        <f t="shared" si="6"/>
        <v>44352.316800000001</v>
      </c>
      <c r="J64"/>
      <c r="K64"/>
      <c r="L64" s="54"/>
      <c r="M64"/>
      <c r="N64" s="52"/>
    </row>
    <row r="65" spans="2:14" s="5" customFormat="1" ht="12.95" customHeight="1" x14ac:dyDescent="0.2">
      <c r="B65" s="2"/>
      <c r="C65" s="2"/>
      <c r="D65" s="2"/>
      <c r="E65" s="23"/>
      <c r="F65" s="23"/>
      <c r="G65" s="23"/>
      <c r="H65" s="23"/>
      <c r="J65"/>
      <c r="K65"/>
      <c r="L65" s="54"/>
      <c r="M65"/>
      <c r="N65" s="52"/>
    </row>
    <row r="66" spans="2:14" s="5" customFormat="1" ht="12.95" customHeight="1" x14ac:dyDescent="0.2">
      <c r="B66" s="32" t="s">
        <v>9</v>
      </c>
      <c r="C66" s="41"/>
      <c r="D66" s="41"/>
      <c r="E66" s="62">
        <f>SUM(E43+E51+E57+E64)</f>
        <v>191895.448</v>
      </c>
      <c r="F66" s="62">
        <f>SUM(F43+F51+F57+F64)</f>
        <v>131850.59735999999</v>
      </c>
      <c r="G66" s="62">
        <f>SUM(G43+G51+G57+G64)</f>
        <v>136017.30128079999</v>
      </c>
      <c r="H66" s="63">
        <f>SUM(E66:G66)</f>
        <v>459763.34664080001</v>
      </c>
      <c r="J66"/>
      <c r="K66" s="54"/>
      <c r="L66" s="54"/>
      <c r="M66"/>
      <c r="N66" s="52"/>
    </row>
    <row r="67" spans="2:14" s="5" customFormat="1" ht="12.95" customHeight="1" thickBot="1" x14ac:dyDescent="0.25">
      <c r="B67" s="36"/>
      <c r="C67" s="60"/>
      <c r="D67" s="68"/>
      <c r="E67" s="64"/>
      <c r="F67" s="64"/>
      <c r="G67" s="64"/>
      <c r="H67" s="65"/>
      <c r="J67"/>
      <c r="K67" s="55"/>
      <c r="L67" s="54"/>
      <c r="M67"/>
      <c r="N67" s="52"/>
    </row>
    <row r="68" spans="2:14" s="5" customFormat="1" ht="12.95" customHeight="1" thickBot="1" x14ac:dyDescent="0.3">
      <c r="B68" s="32" t="s">
        <v>8</v>
      </c>
      <c r="C68" s="37" t="s">
        <v>36</v>
      </c>
      <c r="D68" s="69">
        <v>0.5</v>
      </c>
      <c r="E68" s="63">
        <f>SUM(D68*E43)</f>
        <v>86116.724000000002</v>
      </c>
      <c r="F68" s="63">
        <f>SUM(D68*F43)</f>
        <v>58547.818679999997</v>
      </c>
      <c r="G68" s="63">
        <f>SUM(D68*G43)</f>
        <v>60040.972240399999</v>
      </c>
      <c r="H68" s="63">
        <f>SUM(E68:G68)</f>
        <v>204705.51492040002</v>
      </c>
      <c r="J68"/>
      <c r="K68" s="55"/>
      <c r="L68" s="73"/>
      <c r="M68"/>
      <c r="N68" s="52"/>
    </row>
    <row r="69" spans="2:14" s="5" customFormat="1" ht="12.95" customHeight="1" thickBot="1" x14ac:dyDescent="0.25">
      <c r="B69" s="40" t="s">
        <v>30</v>
      </c>
      <c r="C69" s="41"/>
      <c r="D69" s="41"/>
      <c r="E69" s="42">
        <f>SUM(E66+E68)</f>
        <v>278012.17200000002</v>
      </c>
      <c r="F69" s="42">
        <f>SUM(F66+F68)</f>
        <v>190398.41603999998</v>
      </c>
      <c r="G69" s="42">
        <f>SUM(G66+G68)</f>
        <v>196058.2735212</v>
      </c>
      <c r="H69" s="42">
        <f>SUM(E69:G69)</f>
        <v>664468.8615612</v>
      </c>
      <c r="J69"/>
      <c r="K69" s="55"/>
      <c r="L69" s="54"/>
      <c r="M69"/>
      <c r="N69" s="52"/>
    </row>
    <row r="70" spans="2:14" s="5" customFormat="1" ht="12.95" customHeight="1" thickTop="1" x14ac:dyDescent="0.2">
      <c r="B70" s="11"/>
      <c r="C70" s="11"/>
      <c r="D70" s="11"/>
      <c r="E70" s="10"/>
      <c r="F70" s="10"/>
      <c r="G70" s="10"/>
      <c r="H70" s="4"/>
      <c r="J70"/>
      <c r="K70" s="54"/>
      <c r="L70"/>
      <c r="M70"/>
      <c r="N70" s="52"/>
    </row>
    <row r="71" spans="2:14" s="5" customFormat="1" ht="12.95" customHeight="1" x14ac:dyDescent="0.2">
      <c r="B71" s="66"/>
      <c r="C71" s="1"/>
      <c r="D71" s="1"/>
      <c r="E71" s="71"/>
      <c r="F71" s="71"/>
      <c r="G71" s="71"/>
      <c r="H71" s="72"/>
      <c r="J71"/>
      <c r="K71" s="55"/>
      <c r="L71"/>
      <c r="M71"/>
      <c r="N71" s="52"/>
    </row>
    <row r="72" spans="2:14" s="5" customFormat="1" ht="12.95" customHeight="1" x14ac:dyDescent="0.2">
      <c r="C72" s="1"/>
      <c r="D72" s="1"/>
      <c r="E72" s="71"/>
      <c r="F72" s="71"/>
      <c r="G72" s="71"/>
      <c r="H72" s="71"/>
      <c r="J72"/>
      <c r="K72" s="54"/>
      <c r="L72"/>
      <c r="M72"/>
      <c r="N72" s="52"/>
    </row>
    <row r="73" spans="2:14" s="5" customFormat="1" ht="12.95" customHeight="1" x14ac:dyDescent="0.25">
      <c r="B73" s="66"/>
      <c r="C73" s="66"/>
      <c r="D73" s="66"/>
      <c r="E73" s="72"/>
      <c r="F73" s="72"/>
      <c r="G73" s="72"/>
      <c r="H73" s="72"/>
      <c r="J73"/>
      <c r="K73" s="55"/>
      <c r="L73" s="74"/>
      <c r="M73"/>
      <c r="N73" s="52"/>
    </row>
    <row r="74" spans="2:14" s="5" customFormat="1" ht="12.95" customHeight="1" x14ac:dyDescent="0.2">
      <c r="B74" s="1"/>
      <c r="C74" s="1"/>
      <c r="D74" s="1"/>
      <c r="E74" s="1"/>
      <c r="F74" s="1"/>
      <c r="G74" s="1"/>
      <c r="H74" s="1"/>
      <c r="J74"/>
      <c r="K74" s="55"/>
      <c r="L74"/>
      <c r="M74"/>
      <c r="N74" s="52"/>
    </row>
    <row r="75" spans="2:14" s="5" customFormat="1" ht="12.95" customHeight="1" x14ac:dyDescent="0.2">
      <c r="C75" s="1"/>
      <c r="D75" s="1"/>
      <c r="E75" s="1"/>
      <c r="F75" s="1"/>
      <c r="G75" s="1"/>
      <c r="H75" s="1"/>
      <c r="J75"/>
      <c r="K75" s="55"/>
      <c r="L75"/>
      <c r="M75"/>
      <c r="N75" s="52"/>
    </row>
    <row r="76" spans="2:14" s="5" customFormat="1" ht="12.95" customHeight="1" x14ac:dyDescent="0.2">
      <c r="B76" s="1"/>
      <c r="C76" s="1"/>
      <c r="D76" s="1"/>
      <c r="E76" s="1"/>
      <c r="F76" s="1"/>
      <c r="G76" s="1"/>
      <c r="H76" s="1"/>
      <c r="J76"/>
      <c r="K76" s="54"/>
      <c r="L76"/>
      <c r="M76"/>
      <c r="N76" s="52"/>
    </row>
    <row r="77" spans="2:14" s="5" customFormat="1" ht="12.95" customHeight="1" x14ac:dyDescent="0.25">
      <c r="B77" s="1"/>
      <c r="C77" s="1"/>
      <c r="D77" s="1"/>
      <c r="E77" s="1"/>
      <c r="F77" s="1"/>
      <c r="G77" s="1"/>
      <c r="H77" s="1"/>
      <c r="J77"/>
      <c r="K77" s="55"/>
      <c r="L77" s="75"/>
      <c r="M77"/>
      <c r="N77" s="52"/>
    </row>
    <row r="78" spans="2:14" s="5" customFormat="1" ht="12.95" customHeight="1" x14ac:dyDescent="0.2">
      <c r="B78" s="1"/>
      <c r="C78" s="1"/>
      <c r="D78" s="1"/>
      <c r="E78" s="1"/>
      <c r="F78" s="1"/>
      <c r="G78" s="1"/>
      <c r="H78" s="1"/>
      <c r="J78"/>
      <c r="K78" s="55"/>
      <c r="L78"/>
      <c r="M78"/>
      <c r="N78" s="52"/>
    </row>
    <row r="79" spans="2:14" s="5" customFormat="1" ht="12.95" customHeight="1" x14ac:dyDescent="0.2">
      <c r="B79" s="1"/>
      <c r="C79" s="1"/>
      <c r="D79" s="1"/>
      <c r="E79" s="1"/>
      <c r="F79" s="1"/>
      <c r="G79" s="1"/>
      <c r="H79" s="1"/>
      <c r="J79"/>
      <c r="K79" s="55"/>
      <c r="L79"/>
      <c r="M79"/>
      <c r="N79" s="52"/>
    </row>
    <row r="80" spans="2:14" s="5" customFormat="1" ht="12.95" customHeight="1" x14ac:dyDescent="0.2">
      <c r="B80" s="1"/>
      <c r="C80" s="1"/>
      <c r="D80" s="1"/>
      <c r="E80" s="1"/>
      <c r="F80" s="1"/>
      <c r="G80" s="1"/>
      <c r="H80" s="1"/>
      <c r="J80"/>
      <c r="K80" s="54"/>
      <c r="L80"/>
      <c r="M80"/>
      <c r="N80" s="52"/>
    </row>
    <row r="81" spans="10:14" ht="15" customHeight="1" x14ac:dyDescent="0.25">
      <c r="J81"/>
      <c r="K81" s="53"/>
      <c r="L81" s="54"/>
      <c r="M81"/>
      <c r="N81"/>
    </row>
    <row r="82" spans="10:14" ht="15" customHeight="1" x14ac:dyDescent="0.2">
      <c r="J82"/>
      <c r="K82" s="54"/>
      <c r="L82"/>
      <c r="M82"/>
      <c r="N82"/>
    </row>
    <row r="83" spans="10:14" ht="15" x14ac:dyDescent="0.25">
      <c r="J83"/>
      <c r="K83" s="55"/>
      <c r="L83" s="56"/>
      <c r="M83"/>
      <c r="N83"/>
    </row>
    <row r="84" spans="10:14" ht="15" x14ac:dyDescent="0.2">
      <c r="J84"/>
      <c r="K84" s="54"/>
      <c r="L84" s="54"/>
      <c r="M84"/>
      <c r="N84"/>
    </row>
    <row r="85" spans="10:14" ht="15" x14ac:dyDescent="0.2">
      <c r="J85"/>
      <c r="K85" s="54"/>
      <c r="L85" s="54"/>
      <c r="M85"/>
      <c r="N85"/>
    </row>
    <row r="86" spans="10:14" ht="13.5" hidden="1" customHeight="1" x14ac:dyDescent="0.2">
      <c r="J86"/>
      <c r="K86" s="55"/>
      <c r="L86"/>
      <c r="M86"/>
      <c r="N86"/>
    </row>
    <row r="87" spans="10:14" ht="15" hidden="1" x14ac:dyDescent="0.25">
      <c r="J87"/>
      <c r="K87" s="55"/>
      <c r="L87" s="57"/>
      <c r="M87"/>
      <c r="N87"/>
    </row>
    <row r="88" spans="10:14" ht="14.25" hidden="1" customHeight="1" x14ac:dyDescent="0.2">
      <c r="J88"/>
      <c r="K88" s="54"/>
      <c r="L88"/>
      <c r="M88"/>
      <c r="N88"/>
    </row>
    <row r="89" spans="10:14" ht="13.5" hidden="1" customHeight="1" x14ac:dyDescent="0.25">
      <c r="J89"/>
      <c r="K89" s="55"/>
      <c r="L89" s="57"/>
      <c r="M89"/>
      <c r="N89"/>
    </row>
    <row r="90" spans="10:14" hidden="1" x14ac:dyDescent="0.2">
      <c r="J90"/>
      <c r="K90" s="58" t="e">
        <f>AVERAGE(0.46*#REF!+0.475*L73)/SUM(#REF!+L73)</f>
        <v>#REF!</v>
      </c>
      <c r="L90"/>
      <c r="M90"/>
      <c r="N90"/>
    </row>
    <row r="91" spans="10:14" ht="13.5" hidden="1" customHeight="1" x14ac:dyDescent="0.2"/>
    <row r="92" spans="10:14" ht="13.5" customHeight="1" x14ac:dyDescent="0.2"/>
    <row r="93" spans="10:14" ht="13.5" customHeight="1" x14ac:dyDescent="0.2">
      <c r="J93"/>
      <c r="K93"/>
      <c r="L93"/>
      <c r="M93"/>
      <c r="N93"/>
    </row>
    <row r="95" spans="10:14" ht="13.5" customHeight="1" x14ac:dyDescent="0.2"/>
    <row r="96" spans="10:14" ht="13.5" customHeight="1" x14ac:dyDescent="0.2"/>
    <row r="109" spans="10:14" x14ac:dyDescent="0.2">
      <c r="J109"/>
      <c r="K109" s="59"/>
      <c r="L109" s="59"/>
      <c r="M109" s="59"/>
      <c r="N109"/>
    </row>
  </sheetData>
  <mergeCells count="6">
    <mergeCell ref="B45:H46"/>
    <mergeCell ref="J3:O3"/>
    <mergeCell ref="J4:L4"/>
    <mergeCell ref="N4:O4"/>
    <mergeCell ref="J6:P6"/>
    <mergeCell ref="J5:P5"/>
  </mergeCells>
  <phoneticPr fontId="0" type="noConversion"/>
  <printOptions horizontalCentered="1"/>
  <pageMargins left="0.23622047244094499" right="0.23622047244094499" top="0.74803149606299202" bottom="0.74803149606299202" header="0.23622047244094499" footer="0.511811023622047"/>
  <pageSetup scale="7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DCEC4398D4CF4EB04AACE5B12A0248" ma:contentTypeVersion="11" ma:contentTypeDescription="Create a new document." ma:contentTypeScope="" ma:versionID="83515c536e1c381c069977606e010750">
  <xsd:schema xmlns:xsd="http://www.w3.org/2001/XMLSchema" xmlns:xs="http://www.w3.org/2001/XMLSchema" xmlns:p="http://schemas.microsoft.com/office/2006/metadata/properties" xmlns:ns2="f5887f51-4027-4748-ab50-2261aa926fc7" xmlns:ns3="ccd7b34c-556b-4897-b5bb-2d99de1c9be4" targetNamespace="http://schemas.microsoft.com/office/2006/metadata/properties" ma:root="true" ma:fieldsID="47b9d0242c16b104fcb3379817ac8124" ns2:_="" ns3:_="">
    <xsd:import namespace="f5887f51-4027-4748-ab50-2261aa926fc7"/>
    <xsd:import namespace="ccd7b34c-556b-4897-b5bb-2d99de1c9b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87f51-4027-4748-ab50-2261aa926f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7b34c-556b-4897-b5bb-2d99de1c9be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173492-55AD-4A78-9AA1-FA64A0378A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2F6B37D-B101-4A86-B9A2-F256A7E5D0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887f51-4027-4748-ab50-2261aa926fc7"/>
    <ds:schemaRef ds:uri="ccd7b34c-556b-4897-b5bb-2d99de1c9b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70A6EC-BEB3-4C41-BD67-0840DC4B58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UIMTDC</vt:lpstr>
      <vt:lpstr>Sheet1</vt:lpstr>
      <vt:lpstr>UIMTDC!Print_Area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2011-06-03T14:56:01Z</dcterms:created>
  <dcterms:modified xsi:type="dcterms:W3CDTF">2023-01-12T23:06:28Z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TC018773909991</vt:lpwstr>
  </property>
  <property fmtid="{D5CDD505-2E9C-101B-9397-08002B2CF9AE}" pid="3" name="ContentTypeId">
    <vt:lpwstr>0x010100BEDCEC4398D4CF4EB04AACE5B12A0248</vt:lpwstr>
  </property>
</Properties>
</file>