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dashboard\assets\"/>
    </mc:Choice>
  </mc:AlternateContent>
  <xr:revisionPtr revIDLastSave="0" documentId="13_ncr:1_{BB1E59D0-6995-44FA-BA3C-B2943A44A0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as Fiscais" sheetId="1" r:id="rId1"/>
    <sheet name="Parâmetros" sheetId="2" r:id="rId2"/>
    <sheet name="Unid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N55" i="1"/>
  <c r="M55" i="1"/>
  <c r="I55" i="1"/>
  <c r="H55" i="1"/>
  <c r="F55" i="1"/>
  <c r="E55" i="1"/>
  <c r="N54" i="1"/>
  <c r="M54" i="1"/>
  <c r="L54" i="1"/>
  <c r="I54" i="1"/>
  <c r="H54" i="1"/>
  <c r="E54" i="1"/>
  <c r="F54" i="1" s="1"/>
  <c r="N53" i="1"/>
  <c r="M53" i="1"/>
  <c r="L53" i="1"/>
  <c r="I53" i="1"/>
  <c r="H53" i="1"/>
  <c r="E53" i="1"/>
  <c r="F53" i="1" s="1"/>
  <c r="N52" i="1"/>
  <c r="M52" i="1"/>
  <c r="L52" i="1"/>
  <c r="I52" i="1"/>
  <c r="H52" i="1"/>
  <c r="E52" i="1"/>
  <c r="F52" i="1" s="1"/>
  <c r="N51" i="1"/>
  <c r="M51" i="1"/>
  <c r="L51" i="1"/>
  <c r="I51" i="1"/>
  <c r="H51" i="1"/>
  <c r="E51" i="1"/>
  <c r="F51" i="1" s="1"/>
  <c r="N50" i="1"/>
  <c r="M50" i="1"/>
  <c r="L50" i="1"/>
  <c r="I50" i="1"/>
  <c r="H50" i="1"/>
  <c r="E50" i="1"/>
  <c r="F50" i="1" s="1"/>
  <c r="N49" i="1"/>
  <c r="O49" i="1" s="1"/>
  <c r="L49" i="1"/>
  <c r="M49" i="1" s="1"/>
  <c r="I49" i="1"/>
  <c r="H49" i="1"/>
  <c r="E49" i="1"/>
  <c r="F49" i="1" s="1"/>
  <c r="N48" i="1"/>
  <c r="M48" i="1"/>
  <c r="L48" i="1"/>
  <c r="I48" i="1"/>
  <c r="H48" i="1"/>
  <c r="E48" i="1"/>
  <c r="F48" i="1" s="1"/>
  <c r="N47" i="1"/>
  <c r="M47" i="1"/>
  <c r="L47" i="1"/>
  <c r="I47" i="1"/>
  <c r="H47" i="1"/>
  <c r="E47" i="1"/>
  <c r="F47" i="1" s="1"/>
  <c r="N46" i="1"/>
  <c r="O46" i="1" s="1"/>
  <c r="L46" i="1"/>
  <c r="M46" i="1" s="1"/>
  <c r="I46" i="1"/>
  <c r="H46" i="1"/>
  <c r="E46" i="1"/>
  <c r="F46" i="1" s="1"/>
  <c r="N45" i="1"/>
  <c r="M45" i="1"/>
  <c r="L45" i="1"/>
  <c r="I45" i="1"/>
  <c r="H45" i="1"/>
  <c r="E45" i="1"/>
  <c r="F45" i="1" s="1"/>
  <c r="N44" i="1"/>
  <c r="M44" i="1"/>
  <c r="L44" i="1"/>
  <c r="I44" i="1"/>
  <c r="H44" i="1"/>
  <c r="E44" i="1"/>
  <c r="F44" i="1" s="1"/>
  <c r="N43" i="1"/>
  <c r="M43" i="1"/>
  <c r="L43" i="1"/>
  <c r="I43" i="1"/>
  <c r="H43" i="1"/>
  <c r="E43" i="1"/>
  <c r="F43" i="1" s="1"/>
  <c r="N42" i="1"/>
  <c r="M42" i="1"/>
  <c r="L42" i="1"/>
  <c r="I42" i="1"/>
  <c r="H42" i="1"/>
  <c r="E42" i="1"/>
  <c r="F42" i="1" s="1"/>
  <c r="O41" i="1"/>
  <c r="N41" i="1"/>
  <c r="L41" i="1"/>
  <c r="M41" i="1" s="1"/>
  <c r="I41" i="1"/>
  <c r="H41" i="1"/>
  <c r="E41" i="1"/>
  <c r="F41" i="1" s="1"/>
  <c r="N40" i="1"/>
  <c r="O40" i="1" s="1"/>
  <c r="M40" i="1"/>
  <c r="L40" i="1"/>
  <c r="I40" i="1"/>
  <c r="H40" i="1"/>
  <c r="E40" i="1"/>
  <c r="F40" i="1" s="1"/>
  <c r="N39" i="1"/>
  <c r="O39" i="1" s="1"/>
  <c r="M39" i="1"/>
  <c r="L39" i="1"/>
  <c r="I39" i="1"/>
  <c r="H39" i="1"/>
  <c r="E39" i="1"/>
  <c r="F39" i="1" s="1"/>
  <c r="N38" i="1"/>
  <c r="O38" i="1" s="1"/>
  <c r="L38" i="1"/>
  <c r="M38" i="1" s="1"/>
  <c r="I38" i="1"/>
  <c r="H38" i="1"/>
  <c r="E38" i="1"/>
  <c r="F38" i="1" s="1"/>
  <c r="N37" i="1"/>
  <c r="O37" i="1" s="1"/>
  <c r="L37" i="1"/>
  <c r="M37" i="1" s="1"/>
  <c r="I37" i="1"/>
  <c r="H37" i="1"/>
  <c r="E37" i="1"/>
  <c r="F37" i="1" s="1"/>
  <c r="N36" i="1"/>
  <c r="O36" i="1" s="1"/>
  <c r="L36" i="1"/>
  <c r="M36" i="1" s="1"/>
  <c r="I36" i="1"/>
  <c r="H36" i="1"/>
  <c r="E36" i="1"/>
  <c r="F36" i="1" s="1"/>
  <c r="N35" i="1"/>
  <c r="O35" i="1" s="1"/>
  <c r="M35" i="1"/>
  <c r="L35" i="1"/>
  <c r="I35" i="1"/>
  <c r="H35" i="1"/>
  <c r="E35" i="1"/>
  <c r="F35" i="1" s="1"/>
  <c r="N34" i="1"/>
  <c r="O34" i="1" s="1"/>
  <c r="L34" i="1"/>
  <c r="M34" i="1" s="1"/>
  <c r="I34" i="1"/>
  <c r="H34" i="1"/>
  <c r="E34" i="1"/>
  <c r="F34" i="1" s="1"/>
  <c r="N33" i="1"/>
  <c r="O33" i="1" s="1"/>
  <c r="L33" i="1"/>
  <c r="M33" i="1" s="1"/>
  <c r="I33" i="1"/>
  <c r="H33" i="1"/>
  <c r="E33" i="1"/>
  <c r="F33" i="1" s="1"/>
  <c r="O32" i="1"/>
  <c r="N32" i="1"/>
  <c r="L32" i="1"/>
  <c r="M32" i="1" s="1"/>
  <c r="I32" i="1"/>
  <c r="H32" i="1"/>
  <c r="E32" i="1"/>
  <c r="F32" i="1" s="1"/>
  <c r="N31" i="1"/>
  <c r="O31" i="1" s="1"/>
  <c r="L31" i="1"/>
  <c r="M31" i="1" s="1"/>
  <c r="I31" i="1"/>
  <c r="H31" i="1"/>
  <c r="E31" i="1"/>
  <c r="F31" i="1" s="1"/>
  <c r="O30" i="1"/>
  <c r="N30" i="1"/>
  <c r="L30" i="1"/>
  <c r="M30" i="1" s="1"/>
  <c r="I30" i="1"/>
  <c r="H30" i="1"/>
  <c r="E30" i="1"/>
  <c r="F30" i="1" s="1"/>
  <c r="N29" i="1"/>
  <c r="O29" i="1" s="1"/>
  <c r="L29" i="1"/>
  <c r="M29" i="1" s="1"/>
  <c r="I29" i="1"/>
  <c r="H29" i="1"/>
  <c r="E29" i="1"/>
  <c r="F29" i="1" s="1"/>
  <c r="N28" i="1"/>
  <c r="O28" i="1" s="1"/>
  <c r="L28" i="1"/>
  <c r="M28" i="1" s="1"/>
  <c r="I28" i="1"/>
  <c r="H28" i="1"/>
  <c r="E28" i="1"/>
  <c r="F28" i="1" s="1"/>
  <c r="N27" i="1"/>
  <c r="O27" i="1" s="1"/>
  <c r="M27" i="1"/>
  <c r="L27" i="1"/>
  <c r="I27" i="1"/>
  <c r="H27" i="1"/>
  <c r="E27" i="1"/>
  <c r="F27" i="1" s="1"/>
  <c r="N26" i="1"/>
  <c r="O26" i="1" s="1"/>
  <c r="M26" i="1"/>
  <c r="L26" i="1"/>
  <c r="I26" i="1"/>
  <c r="H26" i="1"/>
  <c r="E26" i="1"/>
  <c r="F26" i="1" s="1"/>
  <c r="O25" i="1"/>
  <c r="N25" i="1"/>
  <c r="M25" i="1"/>
  <c r="L25" i="1"/>
  <c r="I25" i="1"/>
  <c r="H25" i="1"/>
  <c r="E25" i="1"/>
  <c r="F25" i="1" s="1"/>
  <c r="O24" i="1"/>
  <c r="N24" i="1"/>
  <c r="L24" i="1"/>
  <c r="M24" i="1" s="1"/>
  <c r="I24" i="1"/>
  <c r="H24" i="1"/>
  <c r="E24" i="1"/>
  <c r="F24" i="1" s="1"/>
  <c r="N23" i="1"/>
  <c r="O23" i="1" s="1"/>
  <c r="L23" i="1"/>
  <c r="M23" i="1" s="1"/>
  <c r="I23" i="1"/>
  <c r="H23" i="1"/>
  <c r="E23" i="1"/>
  <c r="F23" i="1" s="1"/>
  <c r="N22" i="1"/>
  <c r="O22" i="1" s="1"/>
  <c r="L22" i="1"/>
  <c r="M22" i="1" s="1"/>
  <c r="I22" i="1"/>
  <c r="H22" i="1"/>
  <c r="E22" i="1"/>
  <c r="F22" i="1" s="1"/>
  <c r="N21" i="1"/>
  <c r="O21" i="1" s="1"/>
  <c r="L21" i="1"/>
  <c r="M21" i="1" s="1"/>
  <c r="I21" i="1"/>
  <c r="H21" i="1"/>
  <c r="E21" i="1"/>
  <c r="F21" i="1" s="1"/>
  <c r="N20" i="1"/>
  <c r="O20" i="1" s="1"/>
  <c r="L20" i="1"/>
  <c r="M20" i="1" s="1"/>
  <c r="I20" i="1"/>
  <c r="H20" i="1"/>
  <c r="E20" i="1"/>
  <c r="F20" i="1" s="1"/>
  <c r="N19" i="1"/>
  <c r="O19" i="1" s="1"/>
  <c r="L19" i="1"/>
  <c r="M19" i="1" s="1"/>
  <c r="I19" i="1"/>
  <c r="H19" i="1"/>
  <c r="E19" i="1"/>
  <c r="F19" i="1" s="1"/>
  <c r="O18" i="1"/>
  <c r="N18" i="1"/>
  <c r="L18" i="1"/>
  <c r="M18" i="1" s="1"/>
  <c r="I18" i="1"/>
  <c r="H18" i="1"/>
  <c r="E18" i="1"/>
  <c r="F18" i="1" s="1"/>
  <c r="N17" i="1"/>
  <c r="O17" i="1" s="1"/>
  <c r="L17" i="1"/>
  <c r="M17" i="1" s="1"/>
  <c r="I17" i="1"/>
  <c r="H17" i="1"/>
  <c r="E17" i="1"/>
  <c r="F17" i="1" s="1"/>
  <c r="O16" i="1"/>
  <c r="N16" i="1"/>
  <c r="L16" i="1"/>
  <c r="M16" i="1" s="1"/>
  <c r="I16" i="1"/>
  <c r="H16" i="1"/>
  <c r="E16" i="1"/>
  <c r="F16" i="1" s="1"/>
  <c r="N15" i="1"/>
  <c r="O15" i="1" s="1"/>
  <c r="L15" i="1"/>
  <c r="M15" i="1" s="1"/>
  <c r="I15" i="1"/>
  <c r="H15" i="1"/>
  <c r="E15" i="1"/>
  <c r="F15" i="1" s="1"/>
  <c r="N14" i="1"/>
  <c r="O14" i="1" s="1"/>
  <c r="L14" i="1"/>
  <c r="M14" i="1" s="1"/>
  <c r="I14" i="1"/>
  <c r="H14" i="1"/>
  <c r="E14" i="1"/>
  <c r="F14" i="1" s="1"/>
  <c r="N13" i="1"/>
  <c r="O13" i="1" s="1"/>
  <c r="L13" i="1"/>
  <c r="M13" i="1" s="1"/>
  <c r="I13" i="1"/>
  <c r="H13" i="1"/>
  <c r="E13" i="1"/>
  <c r="F13" i="1" s="1"/>
  <c r="N12" i="1"/>
  <c r="O12" i="1" s="1"/>
  <c r="L12" i="1"/>
  <c r="M12" i="1" s="1"/>
  <c r="I12" i="1"/>
  <c r="H12" i="1"/>
  <c r="E12" i="1"/>
  <c r="F12" i="1" s="1"/>
  <c r="N11" i="1"/>
  <c r="O11" i="1" s="1"/>
  <c r="L11" i="1"/>
  <c r="M11" i="1" s="1"/>
  <c r="I11" i="1"/>
  <c r="H11" i="1"/>
  <c r="E11" i="1"/>
  <c r="F11" i="1" s="1"/>
  <c r="O10" i="1"/>
  <c r="N10" i="1"/>
  <c r="L10" i="1"/>
  <c r="M10" i="1" s="1"/>
  <c r="I10" i="1"/>
  <c r="H10" i="1"/>
  <c r="E10" i="1"/>
  <c r="F10" i="1" s="1"/>
  <c r="N9" i="1"/>
  <c r="O9" i="1" s="1"/>
  <c r="L9" i="1"/>
  <c r="M9" i="1" s="1"/>
  <c r="I9" i="1"/>
  <c r="H9" i="1"/>
  <c r="E9" i="1"/>
  <c r="F9" i="1" s="1"/>
  <c r="O8" i="1"/>
  <c r="N8" i="1"/>
  <c r="L8" i="1"/>
  <c r="M8" i="1" s="1"/>
  <c r="I8" i="1"/>
  <c r="H8" i="1"/>
  <c r="E8" i="1"/>
  <c r="F8" i="1" s="1"/>
  <c r="N7" i="1"/>
  <c r="O7" i="1" s="1"/>
  <c r="L7" i="1"/>
  <c r="M7" i="1" s="1"/>
  <c r="I7" i="1"/>
  <c r="H7" i="1"/>
  <c r="E7" i="1"/>
  <c r="F7" i="1" s="1"/>
  <c r="N6" i="1"/>
  <c r="O6" i="1" s="1"/>
  <c r="L6" i="1"/>
  <c r="M6" i="1" s="1"/>
  <c r="I6" i="1"/>
  <c r="H6" i="1"/>
  <c r="E6" i="1"/>
  <c r="F6" i="1" s="1"/>
  <c r="N5" i="1"/>
  <c r="O5" i="1" s="1"/>
  <c r="L5" i="1"/>
  <c r="M5" i="1" s="1"/>
  <c r="I5" i="1"/>
  <c r="H5" i="1"/>
  <c r="E5" i="1"/>
  <c r="F5" i="1" s="1"/>
  <c r="N4" i="1"/>
  <c r="O4" i="1" s="1"/>
  <c r="L4" i="1"/>
  <c r="M4" i="1" s="1"/>
  <c r="I4" i="1"/>
  <c r="H4" i="1"/>
  <c r="E4" i="1"/>
  <c r="F4" i="1" s="1"/>
  <c r="N3" i="1"/>
  <c r="O3" i="1" s="1"/>
  <c r="M3" i="1"/>
  <c r="L3" i="1"/>
  <c r="I3" i="1"/>
  <c r="H3" i="1"/>
  <c r="F3" i="1"/>
  <c r="E3" i="1"/>
  <c r="N2" i="1"/>
  <c r="O2" i="1" s="1"/>
  <c r="M2" i="1"/>
  <c r="L2" i="1"/>
  <c r="I2" i="1"/>
  <c r="H2" i="1"/>
  <c r="F2" i="1"/>
  <c r="E2" i="1"/>
  <c r="O43" i="1" l="1"/>
  <c r="O50" i="1"/>
  <c r="O52" i="1"/>
  <c r="O45" i="1"/>
  <c r="O42" i="1"/>
  <c r="O44" i="1"/>
  <c r="O53" i="1"/>
  <c r="O47" i="1"/>
  <c r="O51" i="1"/>
  <c r="O48" i="1"/>
  <c r="O54" i="1"/>
</calcChain>
</file>

<file path=xl/sharedStrings.xml><?xml version="1.0" encoding="utf-8"?>
<sst xmlns="http://schemas.openxmlformats.org/spreadsheetml/2006/main" count="196" uniqueCount="49">
  <si>
    <t>Número</t>
  </si>
  <si>
    <t>Razão Social</t>
  </si>
  <si>
    <t>Data de Emissão</t>
  </si>
  <si>
    <t>Valor da Nota</t>
  </si>
  <si>
    <t>ISS</t>
  </si>
  <si>
    <t>Valor Líquido</t>
  </si>
  <si>
    <t>ESTADO</t>
  </si>
  <si>
    <t>CIDADE</t>
  </si>
  <si>
    <t>CNPJ</t>
  </si>
  <si>
    <t>STATUS DE PAGAMENTO</t>
  </si>
  <si>
    <t>Data de Pagamento</t>
  </si>
  <si>
    <t>Dias para Pagamento</t>
  </si>
  <si>
    <t>Status Conciliado</t>
  </si>
  <si>
    <t>Recebido</t>
  </si>
  <si>
    <t>Previsão de Recebimento</t>
  </si>
  <si>
    <t>CIMED &amp; CO. S.</t>
  </si>
  <si>
    <t>CE</t>
  </si>
  <si>
    <t>PAGO CONTA BB</t>
  </si>
  <si>
    <t>TO</t>
  </si>
  <si>
    <t>SE</t>
  </si>
  <si>
    <t>MS</t>
  </si>
  <si>
    <t>BA</t>
  </si>
  <si>
    <t>AL</t>
  </si>
  <si>
    <t>MT</t>
  </si>
  <si>
    <t>RN</t>
  </si>
  <si>
    <t>Antecipada - ITAÚ-BB</t>
  </si>
  <si>
    <t>Antecipada - BTG-BB</t>
  </si>
  <si>
    <t>MG</t>
  </si>
  <si>
    <t>Alíquota_ISS</t>
  </si>
  <si>
    <t>UF</t>
  </si>
  <si>
    <t>Cidade</t>
  </si>
  <si>
    <t>MACEIÓ</t>
  </si>
  <si>
    <t>16.619.378/0025-85</t>
  </si>
  <si>
    <t>LAURO DE FREITAS</t>
  </si>
  <si>
    <t>16.619.378/0023-13</t>
  </si>
  <si>
    <t>FORTALEZA</t>
  </si>
  <si>
    <t>16.619.378/0022-32</t>
  </si>
  <si>
    <t>BELO HORIZONTE</t>
  </si>
  <si>
    <t>02.814.497/0007-00</t>
  </si>
  <si>
    <t>CAMPO GRANDE</t>
  </si>
  <si>
    <t>16.619.378/0015-03</t>
  </si>
  <si>
    <t>CUIABA</t>
  </si>
  <si>
    <t>16.619.378/0024-02</t>
  </si>
  <si>
    <t>PARNAMIRIM</t>
  </si>
  <si>
    <t>16.619.378/0010-07</t>
  </si>
  <si>
    <t>ARACAJU</t>
  </si>
  <si>
    <t>16.619.378/0017-75</t>
  </si>
  <si>
    <t>PALMAS</t>
  </si>
  <si>
    <t>16.619.378/0018-56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</si>
</sst>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FTable" displayName="NFTable" ref="A1:O55">
  <autoFilter ref="A1:O55" xr:uid="{00000000-0009-0000-0100-000001000000}"/>
  <sortState xmlns:xlrd2="http://schemas.microsoft.com/office/spreadsheetml/2017/richdata2" ref="A2:O54">
    <sortCondition ref="A1:A153"/>
  </sortState>
  <tableColumns count="15">
    <tableColumn id="1" xr3:uid="{00000000-0010-0000-0000-000001000000}" name="Número"/>
    <tableColumn id="2" xr3:uid="{00000000-0010-0000-0000-000002000000}" name="Razão Social"/>
    <tableColumn id="3" xr3:uid="{00000000-0010-0000-0000-000003000000}" name="Data de Emissão"/>
    <tableColumn id="4" xr3:uid="{00000000-0010-0000-0000-000004000000}" name="Valor da Nota"/>
    <tableColumn id="5" xr3:uid="{00000000-0010-0000-0000-000005000000}" name="ISS"/>
    <tableColumn id="6" xr3:uid="{00000000-0010-0000-0000-000006000000}" name="Valor Líquido"/>
    <tableColumn id="7" xr3:uid="{00000000-0010-0000-0000-000007000000}" name="ESTADO"/>
    <tableColumn id="8" xr3:uid="{00000000-0010-0000-0000-000008000000}" name="CIDADE"/>
    <tableColumn id="9" xr3:uid="{00000000-0010-0000-0000-000009000000}" name="CNPJ"/>
    <tableColumn id="10" xr3:uid="{00000000-0010-0000-0000-00000A000000}" name="STATUS DE PAGAMENTO"/>
    <tableColumn id="11" xr3:uid="{00000000-0010-0000-0000-00000B000000}" name="Data de Pagamento"/>
    <tableColumn id="12" xr3:uid="{00000000-0010-0000-0000-00000C000000}" name="Dias para Pagamento"/>
    <tableColumn id="13" xr3:uid="{00000000-0010-0000-0000-00000D000000}" name="Status Conciliado"/>
    <tableColumn id="14" xr3:uid="{00000000-0010-0000-0000-00000E000000}" name="Recebido"/>
    <tableColumn id="15" xr3:uid="{00000000-0010-0000-0000-00000F000000}" name="Previsão de Recebimen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A43" workbookViewId="0">
      <selection activeCell="J58" sqref="J58"/>
    </sheetView>
  </sheetViews>
  <sheetFormatPr defaultRowHeight="15" x14ac:dyDescent="0.25"/>
  <cols>
    <col min="1" max="1" width="12" customWidth="1"/>
    <col min="2" max="2" width="25" customWidth="1"/>
    <col min="3" max="4" width="14" customWidth="1"/>
    <col min="5" max="5" width="10" customWidth="1"/>
    <col min="6" max="6" width="14" customWidth="1"/>
    <col min="7" max="7" width="8" customWidth="1"/>
    <col min="8" max="8" width="18" customWidth="1"/>
    <col min="9" max="9" width="20" customWidth="1"/>
    <col min="10" max="10" width="22" customWidth="1"/>
    <col min="11" max="12" width="14" customWidth="1"/>
    <col min="13" max="13" width="18" customWidth="1"/>
    <col min="14" max="14" width="10" customWidth="1"/>
    <col min="15" max="15" width="1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273</v>
      </c>
      <c r="B2" s="1" t="s">
        <v>15</v>
      </c>
      <c r="C2" s="2">
        <v>45673</v>
      </c>
      <c r="D2" s="1">
        <v>4644.0600000000004</v>
      </c>
      <c r="E2">
        <f>D2*Parâmetros!$B$1</f>
        <v>92.881200000000007</v>
      </c>
      <c r="F2">
        <f t="shared" ref="F2:F33" si="0">D2-E2</f>
        <v>4551.1788000000006</v>
      </c>
      <c r="G2" s="1" t="s">
        <v>16</v>
      </c>
      <c r="H2" t="str">
        <f>IFERROR(_xlfn.XLOOKUP(NFTable[[#This Row],[ESTADO]], Unidades!$A:$A, Unidades!$B:$B, 0), "")</f>
        <v>FORTALEZA</v>
      </c>
      <c r="I2" t="str">
        <f>IFERROR(_xlfn.XLOOKUP(NFTable[[#This Row],[ESTADO]], Unidades!$A:$A, Unidades!$C:$C, 0), "")</f>
        <v>16.619.378/0022-32</v>
      </c>
      <c r="J2" s="1" t="s">
        <v>17</v>
      </c>
      <c r="K2" s="2">
        <v>45713</v>
      </c>
      <c r="L2">
        <f t="shared" ref="L2:L33" si="1">IF(ISBLANK(K2),"",K2-C2)</f>
        <v>40</v>
      </c>
      <c r="M2" t="str">
        <f t="shared" ref="M2:M33" si="2">IF(ISBLANK(J2),"Não Pago",IF(J2="PAGO CONTA BB",IF(L2&gt;33,"Pago com Atraso","Pago no Prazo"),"Pago Antecipado"))</f>
        <v>Pago com Atraso</v>
      </c>
      <c r="N2" t="str">
        <f t="shared" ref="N2:N33" si="3">IF(ISBLANK(J2),"Em aberto","Recebido")</f>
        <v>Recebido</v>
      </c>
      <c r="O2" s="3" t="str">
        <f t="shared" ref="O2:O33" si="4">IF(N2="Recebido","",IFERROR(WORKDAY(IF(DAY(C2+AVERAGEIFS($L:$L,$I:$I,I2,$L:$L,"&gt;0"))&lt;=10,DATE(YEAR(C2+AVERAGEIFS($L:$L,$I:$I,I2,$L:$L,"&gt;0")),MONTH(C2+AVERAGEIFS($L:$L,$I:$I,I2,$L:$L,"&gt;0")),10),IF(DAY(C2+AVERAGEIFS($L:$L,$I:$I,I2,$L:$L,"&gt;0"))&lt;=25,DATE(YEAR(C2+AVERAGEIFS($L:$L,$I:$I,I2,$L:$L,"&gt;0")),MONTH(C2+AVERAGEIFS($L:$L,$I:$I,I2,$L:$L,"&gt;0")),25),DATE(YEAR(C2+AVERAGEIFS($L:$L,$I:$I,I2,$L:$L,"&gt;0")),MONTH(C2+AVERAGEIFS($L:$L,$I:$I,I2,$L:$L,"&gt;0"))+1,10)))-1,1),""))</f>
        <v/>
      </c>
    </row>
    <row r="3" spans="1:15" x14ac:dyDescent="0.25">
      <c r="A3" s="1">
        <v>274</v>
      </c>
      <c r="B3" s="1" t="s">
        <v>15</v>
      </c>
      <c r="C3" s="2">
        <v>45677</v>
      </c>
      <c r="D3" s="1">
        <v>1092.73</v>
      </c>
      <c r="E3">
        <f>D3*Parâmetros!$B$1</f>
        <v>21.854600000000001</v>
      </c>
      <c r="F3">
        <f t="shared" si="0"/>
        <v>1070.8754000000001</v>
      </c>
      <c r="G3" s="1" t="s">
        <v>18</v>
      </c>
      <c r="H3" t="str">
        <f>IFERROR(_xlfn.XLOOKUP(NFTable[[#This Row],[ESTADO]], Unidades!$A:$A, Unidades!$B:$B, 0), "")</f>
        <v>PALMAS</v>
      </c>
      <c r="I3" t="str">
        <f>IFERROR(_xlfn.XLOOKUP(NFTable[[#This Row],[ESTADO]], Unidades!$A:$A, Unidades!$C:$C, 0), "")</f>
        <v>16.619.378/0018-56</v>
      </c>
      <c r="J3" s="1" t="s">
        <v>17</v>
      </c>
      <c r="K3" s="2">
        <v>45713</v>
      </c>
      <c r="L3">
        <f t="shared" si="1"/>
        <v>36</v>
      </c>
      <c r="M3" t="str">
        <f t="shared" si="2"/>
        <v>Pago com Atraso</v>
      </c>
      <c r="N3" t="str">
        <f t="shared" si="3"/>
        <v>Recebido</v>
      </c>
      <c r="O3" s="3" t="str">
        <f t="shared" si="4"/>
        <v/>
      </c>
    </row>
    <row r="4" spans="1:15" x14ac:dyDescent="0.25">
      <c r="A4" s="1">
        <v>275</v>
      </c>
      <c r="B4" s="1" t="s">
        <v>15</v>
      </c>
      <c r="C4" s="2">
        <v>45678</v>
      </c>
      <c r="D4" s="1">
        <v>1365.9</v>
      </c>
      <c r="E4">
        <f>D4*Parâmetros!$B$1</f>
        <v>27.318000000000001</v>
      </c>
      <c r="F4">
        <f t="shared" si="0"/>
        <v>1338.5820000000001</v>
      </c>
      <c r="G4" s="1" t="s">
        <v>19</v>
      </c>
      <c r="H4" t="str">
        <f>IFERROR(_xlfn.XLOOKUP(NFTable[[#This Row],[ESTADO]], Unidades!$A:$A, Unidades!$B:$B, 0), "")</f>
        <v>ARACAJU</v>
      </c>
      <c r="I4" t="str">
        <f>IFERROR(_xlfn.XLOOKUP(NFTable[[#This Row],[ESTADO]], Unidades!$A:$A, Unidades!$C:$C, 0), "")</f>
        <v>16.619.378/0017-75</v>
      </c>
      <c r="J4" s="1" t="s">
        <v>17</v>
      </c>
      <c r="K4" s="2">
        <v>45741</v>
      </c>
      <c r="L4">
        <f t="shared" si="1"/>
        <v>63</v>
      </c>
      <c r="M4" t="str">
        <f t="shared" si="2"/>
        <v>Pago com Atraso</v>
      </c>
      <c r="N4" t="str">
        <f t="shared" si="3"/>
        <v>Recebido</v>
      </c>
      <c r="O4" s="3" t="str">
        <f t="shared" si="4"/>
        <v/>
      </c>
    </row>
    <row r="5" spans="1:15" x14ac:dyDescent="0.25">
      <c r="A5" s="1">
        <v>276</v>
      </c>
      <c r="B5" s="1" t="s">
        <v>15</v>
      </c>
      <c r="C5" s="2">
        <v>45678</v>
      </c>
      <c r="D5" s="1">
        <v>2185.44</v>
      </c>
      <c r="E5">
        <f>D5*Parâmetros!$B$1</f>
        <v>43.708800000000004</v>
      </c>
      <c r="F5">
        <f t="shared" si="0"/>
        <v>2141.7312000000002</v>
      </c>
      <c r="G5" s="1" t="s">
        <v>20</v>
      </c>
      <c r="H5" t="str">
        <f>IFERROR(_xlfn.XLOOKUP(NFTable[[#This Row],[ESTADO]], Unidades!$A:$A, Unidades!$B:$B, 0), "")</f>
        <v>CAMPO GRANDE</v>
      </c>
      <c r="I5" t="str">
        <f>IFERROR(_xlfn.XLOOKUP(NFTable[[#This Row],[ESTADO]], Unidades!$A:$A, Unidades!$C:$C, 0), "")</f>
        <v>16.619.378/0015-03</v>
      </c>
      <c r="J5" s="1" t="s">
        <v>17</v>
      </c>
      <c r="K5" s="2">
        <v>45713</v>
      </c>
      <c r="L5">
        <f t="shared" si="1"/>
        <v>35</v>
      </c>
      <c r="M5" t="str">
        <f t="shared" si="2"/>
        <v>Pago com Atraso</v>
      </c>
      <c r="N5" t="str">
        <f t="shared" si="3"/>
        <v>Recebido</v>
      </c>
      <c r="O5" s="3" t="str">
        <f t="shared" si="4"/>
        <v/>
      </c>
    </row>
    <row r="6" spans="1:15" x14ac:dyDescent="0.25">
      <c r="A6" s="1">
        <v>277</v>
      </c>
      <c r="B6" s="1" t="s">
        <v>15</v>
      </c>
      <c r="C6" s="2">
        <v>45678</v>
      </c>
      <c r="D6" s="1">
        <v>5190.42</v>
      </c>
      <c r="E6">
        <f>D6*Parâmetros!$B$1</f>
        <v>103.80840000000001</v>
      </c>
      <c r="F6">
        <f t="shared" si="0"/>
        <v>5086.6116000000002</v>
      </c>
      <c r="G6" s="1" t="s">
        <v>20</v>
      </c>
      <c r="H6" t="str">
        <f>IFERROR(_xlfn.XLOOKUP(NFTable[[#This Row],[ESTADO]], Unidades!$A:$A, Unidades!$B:$B, 0), "")</f>
        <v>CAMPO GRANDE</v>
      </c>
      <c r="I6" t="str">
        <f>IFERROR(_xlfn.XLOOKUP(NFTable[[#This Row],[ESTADO]], Unidades!$A:$A, Unidades!$C:$C, 0), "")</f>
        <v>16.619.378/0015-03</v>
      </c>
      <c r="J6" s="1" t="s">
        <v>17</v>
      </c>
      <c r="K6" s="2">
        <v>45741</v>
      </c>
      <c r="L6">
        <f t="shared" si="1"/>
        <v>63</v>
      </c>
      <c r="M6" t="str">
        <f t="shared" si="2"/>
        <v>Pago com Atraso</v>
      </c>
      <c r="N6" t="str">
        <f t="shared" si="3"/>
        <v>Recebido</v>
      </c>
      <c r="O6" s="3" t="str">
        <f t="shared" si="4"/>
        <v/>
      </c>
    </row>
    <row r="7" spans="1:15" x14ac:dyDescent="0.25">
      <c r="A7" s="1">
        <v>278</v>
      </c>
      <c r="B7" s="1" t="s">
        <v>15</v>
      </c>
      <c r="C7" s="2">
        <v>45680</v>
      </c>
      <c r="D7" s="1">
        <v>3004.98</v>
      </c>
      <c r="E7">
        <f>D7*Parâmetros!$B$1</f>
        <v>60.099600000000002</v>
      </c>
      <c r="F7">
        <f t="shared" si="0"/>
        <v>2944.8804</v>
      </c>
      <c r="G7" s="1" t="s">
        <v>21</v>
      </c>
      <c r="H7" t="str">
        <f>IFERROR(_xlfn.XLOOKUP(NFTable[[#This Row],[ESTADO]], Unidades!$A:$A, Unidades!$B:$B, 0), "")</f>
        <v>LAURO DE FREITAS</v>
      </c>
      <c r="I7" t="str">
        <f>IFERROR(_xlfn.XLOOKUP(NFTable[[#This Row],[ESTADO]], Unidades!$A:$A, Unidades!$C:$C, 0), "")</f>
        <v>16.619.378/0023-13</v>
      </c>
      <c r="J7" s="1" t="s">
        <v>17</v>
      </c>
      <c r="K7" s="2">
        <v>45713</v>
      </c>
      <c r="L7">
        <f t="shared" si="1"/>
        <v>33</v>
      </c>
      <c r="M7" t="str">
        <f t="shared" si="2"/>
        <v>Pago no Prazo</v>
      </c>
      <c r="N7" t="str">
        <f t="shared" si="3"/>
        <v>Recebido</v>
      </c>
      <c r="O7" s="3" t="str">
        <f t="shared" si="4"/>
        <v/>
      </c>
    </row>
    <row r="8" spans="1:15" x14ac:dyDescent="0.25">
      <c r="A8" s="1">
        <v>279</v>
      </c>
      <c r="B8" s="1" t="s">
        <v>15</v>
      </c>
      <c r="C8" s="2">
        <v>45680</v>
      </c>
      <c r="D8" s="1">
        <v>1912.26</v>
      </c>
      <c r="E8">
        <f>D8*Parâmetros!$B$1</f>
        <v>38.245200000000004</v>
      </c>
      <c r="F8">
        <f t="shared" si="0"/>
        <v>1874.0147999999999</v>
      </c>
      <c r="G8" s="1" t="s">
        <v>21</v>
      </c>
      <c r="H8" t="str">
        <f>IFERROR(_xlfn.XLOOKUP(NFTable[[#This Row],[ESTADO]], Unidades!$A:$A, Unidades!$B:$B, 0), "")</f>
        <v>LAURO DE FREITAS</v>
      </c>
      <c r="I8" t="str">
        <f>IFERROR(_xlfn.XLOOKUP(NFTable[[#This Row],[ESTADO]], Unidades!$A:$A, Unidades!$C:$C, 0), "")</f>
        <v>16.619.378/0023-13</v>
      </c>
      <c r="J8" s="1" t="s">
        <v>17</v>
      </c>
      <c r="K8" s="2">
        <v>45713</v>
      </c>
      <c r="L8">
        <f t="shared" si="1"/>
        <v>33</v>
      </c>
      <c r="M8" t="str">
        <f t="shared" si="2"/>
        <v>Pago no Prazo</v>
      </c>
      <c r="N8" t="str">
        <f t="shared" si="3"/>
        <v>Recebido</v>
      </c>
      <c r="O8" s="3" t="str">
        <f t="shared" si="4"/>
        <v/>
      </c>
    </row>
    <row r="9" spans="1:15" x14ac:dyDescent="0.25">
      <c r="A9" s="1">
        <v>280</v>
      </c>
      <c r="B9" s="1" t="s">
        <v>15</v>
      </c>
      <c r="C9" s="2">
        <v>45681</v>
      </c>
      <c r="D9" s="1">
        <v>1365.9</v>
      </c>
      <c r="E9">
        <f>D9*Parâmetros!$B$1</f>
        <v>27.318000000000001</v>
      </c>
      <c r="F9">
        <f t="shared" si="0"/>
        <v>1338.5820000000001</v>
      </c>
      <c r="G9" s="1" t="s">
        <v>16</v>
      </c>
      <c r="H9" t="str">
        <f>IFERROR(_xlfn.XLOOKUP(NFTable[[#This Row],[ESTADO]], Unidades!$A:$A, Unidades!$B:$B, 0), "")</f>
        <v>FORTALEZA</v>
      </c>
      <c r="I9" t="str">
        <f>IFERROR(_xlfn.XLOOKUP(NFTable[[#This Row],[ESTADO]], Unidades!$A:$A, Unidades!$C:$C, 0), "")</f>
        <v>16.619.378/0022-32</v>
      </c>
      <c r="J9" s="1" t="s">
        <v>17</v>
      </c>
      <c r="K9" s="2">
        <v>45848</v>
      </c>
      <c r="L9">
        <f t="shared" si="1"/>
        <v>167</v>
      </c>
      <c r="M9" t="str">
        <f t="shared" si="2"/>
        <v>Pago com Atraso</v>
      </c>
      <c r="N9" t="str">
        <f t="shared" si="3"/>
        <v>Recebido</v>
      </c>
      <c r="O9" s="3" t="str">
        <f t="shared" si="4"/>
        <v/>
      </c>
    </row>
    <row r="10" spans="1:15" x14ac:dyDescent="0.25">
      <c r="A10" s="1">
        <v>282</v>
      </c>
      <c r="B10" s="1" t="s">
        <v>15</v>
      </c>
      <c r="C10" s="2">
        <v>45681</v>
      </c>
      <c r="D10" s="1">
        <v>1639.08</v>
      </c>
      <c r="E10">
        <f>D10*Parâmetros!$B$1</f>
        <v>32.781599999999997</v>
      </c>
      <c r="F10">
        <f t="shared" si="0"/>
        <v>1606.2983999999999</v>
      </c>
      <c r="G10" s="1" t="s">
        <v>22</v>
      </c>
      <c r="H10" t="str">
        <f>IFERROR(_xlfn.XLOOKUP(NFTable[[#This Row],[ESTADO]], Unidades!$A:$A, Unidades!$B:$B, 0), "")</f>
        <v>MACEIÓ</v>
      </c>
      <c r="I10" t="str">
        <f>IFERROR(_xlfn.XLOOKUP(NFTable[[#This Row],[ESTADO]], Unidades!$A:$A, Unidades!$C:$C, 0), "")</f>
        <v>16.619.378/0025-85</v>
      </c>
      <c r="J10" s="1" t="s">
        <v>17</v>
      </c>
      <c r="K10" s="2">
        <v>45713</v>
      </c>
      <c r="L10">
        <f t="shared" si="1"/>
        <v>32</v>
      </c>
      <c r="M10" t="str">
        <f t="shared" si="2"/>
        <v>Pago no Prazo</v>
      </c>
      <c r="N10" t="str">
        <f t="shared" si="3"/>
        <v>Recebido</v>
      </c>
      <c r="O10" s="3" t="str">
        <f t="shared" si="4"/>
        <v/>
      </c>
    </row>
    <row r="11" spans="1:15" x14ac:dyDescent="0.25">
      <c r="A11" s="1">
        <v>283</v>
      </c>
      <c r="B11" s="1" t="s">
        <v>15</v>
      </c>
      <c r="C11" s="2">
        <v>45706</v>
      </c>
      <c r="D11" s="1">
        <v>1092.72</v>
      </c>
      <c r="E11">
        <f>D11*Parâmetros!$B$1</f>
        <v>21.854400000000002</v>
      </c>
      <c r="F11">
        <f t="shared" si="0"/>
        <v>1070.8656000000001</v>
      </c>
      <c r="G11" s="1" t="s">
        <v>18</v>
      </c>
      <c r="H11" t="str">
        <f>IFERROR(_xlfn.XLOOKUP(NFTable[[#This Row],[ESTADO]], Unidades!$A:$A, Unidades!$B:$B, 0), "")</f>
        <v>PALMAS</v>
      </c>
      <c r="I11" t="str">
        <f>IFERROR(_xlfn.XLOOKUP(NFTable[[#This Row],[ESTADO]], Unidades!$A:$A, Unidades!$C:$C, 0), "")</f>
        <v>16.619.378/0018-56</v>
      </c>
      <c r="J11" s="1" t="s">
        <v>17</v>
      </c>
      <c r="K11" s="2">
        <v>45741</v>
      </c>
      <c r="L11">
        <f t="shared" si="1"/>
        <v>35</v>
      </c>
      <c r="M11" t="str">
        <f t="shared" si="2"/>
        <v>Pago com Atraso</v>
      </c>
      <c r="N11" t="str">
        <f t="shared" si="3"/>
        <v>Recebido</v>
      </c>
      <c r="O11" s="3" t="str">
        <f t="shared" si="4"/>
        <v/>
      </c>
    </row>
    <row r="12" spans="1:15" x14ac:dyDescent="0.25">
      <c r="A12" s="1">
        <v>286</v>
      </c>
      <c r="B12" s="1" t="s">
        <v>15</v>
      </c>
      <c r="C12" s="2">
        <v>45706</v>
      </c>
      <c r="D12" s="1">
        <v>2458.62</v>
      </c>
      <c r="E12">
        <f>D12*Parâmetros!$B$1</f>
        <v>49.172399999999996</v>
      </c>
      <c r="F12">
        <f t="shared" si="0"/>
        <v>2409.4476</v>
      </c>
      <c r="G12" s="1" t="s">
        <v>19</v>
      </c>
      <c r="H12" t="str">
        <f>IFERROR(_xlfn.XLOOKUP(NFTable[[#This Row],[ESTADO]], Unidades!$A:$A, Unidades!$B:$B, 0), "")</f>
        <v>ARACAJU</v>
      </c>
      <c r="I12" t="str">
        <f>IFERROR(_xlfn.XLOOKUP(NFTable[[#This Row],[ESTADO]], Unidades!$A:$A, Unidades!$C:$C, 0), "")</f>
        <v>16.619.378/0017-75</v>
      </c>
      <c r="J12" s="1" t="s">
        <v>17</v>
      </c>
      <c r="K12" s="2">
        <v>45772</v>
      </c>
      <c r="L12">
        <f t="shared" si="1"/>
        <v>66</v>
      </c>
      <c r="M12" t="str">
        <f t="shared" si="2"/>
        <v>Pago com Atraso</v>
      </c>
      <c r="N12" t="str">
        <f t="shared" si="3"/>
        <v>Recebido</v>
      </c>
      <c r="O12" s="3" t="str">
        <f t="shared" si="4"/>
        <v/>
      </c>
    </row>
    <row r="13" spans="1:15" x14ac:dyDescent="0.25">
      <c r="A13" s="1">
        <v>287</v>
      </c>
      <c r="B13" s="1" t="s">
        <v>15</v>
      </c>
      <c r="C13" s="2">
        <v>45706</v>
      </c>
      <c r="D13" s="1">
        <v>546.36</v>
      </c>
      <c r="E13">
        <f>D13*Parâmetros!$B$1</f>
        <v>10.927200000000001</v>
      </c>
      <c r="F13">
        <f t="shared" si="0"/>
        <v>535.43280000000004</v>
      </c>
      <c r="G13" s="1" t="s">
        <v>23</v>
      </c>
      <c r="H13" t="str">
        <f>IFERROR(_xlfn.XLOOKUP(NFTable[[#This Row],[ESTADO]], Unidades!$A:$A, Unidades!$B:$B, 0), "")</f>
        <v>CUIABA</v>
      </c>
      <c r="I13" t="str">
        <f>IFERROR(_xlfn.XLOOKUP(NFTable[[#This Row],[ESTADO]], Unidades!$A:$A, Unidades!$C:$C, 0), "")</f>
        <v>16.619.378/0024-02</v>
      </c>
      <c r="J13" s="1" t="s">
        <v>17</v>
      </c>
      <c r="K13" s="2">
        <v>45741</v>
      </c>
      <c r="L13">
        <f t="shared" si="1"/>
        <v>35</v>
      </c>
      <c r="M13" t="str">
        <f t="shared" si="2"/>
        <v>Pago com Atraso</v>
      </c>
      <c r="N13" t="str">
        <f t="shared" si="3"/>
        <v>Recebido</v>
      </c>
      <c r="O13" s="3" t="str">
        <f t="shared" si="4"/>
        <v/>
      </c>
    </row>
    <row r="14" spans="1:15" x14ac:dyDescent="0.25">
      <c r="A14" s="1">
        <v>288</v>
      </c>
      <c r="B14" s="1" t="s">
        <v>15</v>
      </c>
      <c r="C14" s="2">
        <v>45707</v>
      </c>
      <c r="D14" s="1">
        <v>9288.1200000000008</v>
      </c>
      <c r="E14">
        <f>D14*Parâmetros!$B$1</f>
        <v>185.76240000000001</v>
      </c>
      <c r="F14">
        <f t="shared" si="0"/>
        <v>9102.3576000000012</v>
      </c>
      <c r="G14" s="1" t="s">
        <v>20</v>
      </c>
      <c r="H14" t="str">
        <f>IFERROR(_xlfn.XLOOKUP(NFTable[[#This Row],[ESTADO]], Unidades!$A:$A, Unidades!$B:$B, 0), "")</f>
        <v>CAMPO GRANDE</v>
      </c>
      <c r="I14" t="str">
        <f>IFERROR(_xlfn.XLOOKUP(NFTable[[#This Row],[ESTADO]], Unidades!$A:$A, Unidades!$C:$C, 0), "")</f>
        <v>16.619.378/0015-03</v>
      </c>
      <c r="J14" s="1" t="s">
        <v>17</v>
      </c>
      <c r="K14" s="2">
        <v>45741</v>
      </c>
      <c r="L14">
        <f t="shared" si="1"/>
        <v>34</v>
      </c>
      <c r="M14" t="str">
        <f t="shared" si="2"/>
        <v>Pago com Atraso</v>
      </c>
      <c r="N14" t="str">
        <f t="shared" si="3"/>
        <v>Recebido</v>
      </c>
      <c r="O14" s="3" t="str">
        <f t="shared" si="4"/>
        <v/>
      </c>
    </row>
    <row r="15" spans="1:15" x14ac:dyDescent="0.25">
      <c r="A15" s="1">
        <v>290</v>
      </c>
      <c r="B15" s="1" t="s">
        <v>15</v>
      </c>
      <c r="C15" s="2">
        <v>45712</v>
      </c>
      <c r="D15" s="1">
        <v>1639.08</v>
      </c>
      <c r="E15">
        <f>D15*Parâmetros!$B$1</f>
        <v>32.781599999999997</v>
      </c>
      <c r="F15">
        <f t="shared" si="0"/>
        <v>1606.2983999999999</v>
      </c>
      <c r="G15" s="1" t="s">
        <v>22</v>
      </c>
      <c r="H15" t="str">
        <f>IFERROR(_xlfn.XLOOKUP(NFTable[[#This Row],[ESTADO]], Unidades!$A:$A, Unidades!$B:$B, 0), "")</f>
        <v>MACEIÓ</v>
      </c>
      <c r="I15" t="str">
        <f>IFERROR(_xlfn.XLOOKUP(NFTable[[#This Row],[ESTADO]], Unidades!$A:$A, Unidades!$C:$C, 0), "")</f>
        <v>16.619.378/0025-85</v>
      </c>
      <c r="J15" s="1" t="s">
        <v>17</v>
      </c>
      <c r="K15" s="2">
        <v>45757</v>
      </c>
      <c r="L15">
        <f t="shared" si="1"/>
        <v>45</v>
      </c>
      <c r="M15" t="str">
        <f t="shared" si="2"/>
        <v>Pago com Atraso</v>
      </c>
      <c r="N15" t="str">
        <f t="shared" si="3"/>
        <v>Recebido</v>
      </c>
      <c r="O15" s="3" t="str">
        <f t="shared" si="4"/>
        <v/>
      </c>
    </row>
    <row r="16" spans="1:15" x14ac:dyDescent="0.25">
      <c r="A16" s="1">
        <v>293</v>
      </c>
      <c r="B16" s="1" t="s">
        <v>15</v>
      </c>
      <c r="C16" s="2">
        <v>45713</v>
      </c>
      <c r="D16" s="1">
        <v>5463.6</v>
      </c>
      <c r="E16">
        <f>D16*Parâmetros!$B$1</f>
        <v>109.27200000000001</v>
      </c>
      <c r="F16">
        <f t="shared" si="0"/>
        <v>5354.3280000000004</v>
      </c>
      <c r="G16" s="1" t="s">
        <v>21</v>
      </c>
      <c r="H16" t="str">
        <f>IFERROR(_xlfn.XLOOKUP(NFTable[[#This Row],[ESTADO]], Unidades!$A:$A, Unidades!$B:$B, 0), "")</f>
        <v>LAURO DE FREITAS</v>
      </c>
      <c r="I16" t="str">
        <f>IFERROR(_xlfn.XLOOKUP(NFTable[[#This Row],[ESTADO]], Unidades!$A:$A, Unidades!$C:$C, 0), "")</f>
        <v>16.619.378/0023-13</v>
      </c>
      <c r="J16" s="1" t="s">
        <v>17</v>
      </c>
      <c r="K16" s="2">
        <v>45757</v>
      </c>
      <c r="L16">
        <f t="shared" si="1"/>
        <v>44</v>
      </c>
      <c r="M16" t="str">
        <f t="shared" si="2"/>
        <v>Pago com Atraso</v>
      </c>
      <c r="N16" t="str">
        <f t="shared" si="3"/>
        <v>Recebido</v>
      </c>
      <c r="O16" s="3" t="str">
        <f t="shared" si="4"/>
        <v/>
      </c>
    </row>
    <row r="17" spans="1:15" x14ac:dyDescent="0.25">
      <c r="A17" s="1">
        <v>294</v>
      </c>
      <c r="B17" s="1" t="s">
        <v>15</v>
      </c>
      <c r="C17" s="2">
        <v>45713</v>
      </c>
      <c r="D17" s="1">
        <v>3278.16</v>
      </c>
      <c r="E17">
        <f>D17*Parâmetros!$B$1</f>
        <v>65.563199999999995</v>
      </c>
      <c r="F17">
        <f t="shared" si="0"/>
        <v>3212.5967999999998</v>
      </c>
      <c r="G17" s="1" t="s">
        <v>21</v>
      </c>
      <c r="H17" t="str">
        <f>IFERROR(_xlfn.XLOOKUP(NFTable[[#This Row],[ESTADO]], Unidades!$A:$A, Unidades!$B:$B, 0), "")</f>
        <v>LAURO DE FREITAS</v>
      </c>
      <c r="I17" t="str">
        <f>IFERROR(_xlfn.XLOOKUP(NFTable[[#This Row],[ESTADO]], Unidades!$A:$A, Unidades!$C:$C, 0), "")</f>
        <v>16.619.378/0023-13</v>
      </c>
      <c r="J17" s="1" t="s">
        <v>17</v>
      </c>
      <c r="K17" s="2">
        <v>45757</v>
      </c>
      <c r="L17">
        <f t="shared" si="1"/>
        <v>44</v>
      </c>
      <c r="M17" t="str">
        <f t="shared" si="2"/>
        <v>Pago com Atraso</v>
      </c>
      <c r="N17" t="str">
        <f t="shared" si="3"/>
        <v>Recebido</v>
      </c>
      <c r="O17" s="3" t="str">
        <f t="shared" si="4"/>
        <v/>
      </c>
    </row>
    <row r="18" spans="1:15" x14ac:dyDescent="0.25">
      <c r="A18" s="1">
        <v>296</v>
      </c>
      <c r="B18" s="1" t="s">
        <v>15</v>
      </c>
      <c r="C18" s="2">
        <v>45721</v>
      </c>
      <c r="D18" s="1">
        <v>1365.9</v>
      </c>
      <c r="E18">
        <f>D18*Parâmetros!$B$1</f>
        <v>27.318000000000001</v>
      </c>
      <c r="F18">
        <f t="shared" si="0"/>
        <v>1338.5820000000001</v>
      </c>
      <c r="G18" s="1" t="s">
        <v>24</v>
      </c>
      <c r="H18" t="str">
        <f>IFERROR(_xlfn.XLOOKUP(NFTable[[#This Row],[ESTADO]], Unidades!$A:$A, Unidades!$B:$B, 0), "")</f>
        <v>PARNAMIRIM</v>
      </c>
      <c r="I18" t="str">
        <f>IFERROR(_xlfn.XLOOKUP(NFTable[[#This Row],[ESTADO]], Unidades!$A:$A, Unidades!$C:$C, 0), "")</f>
        <v>16.619.378/0010-07</v>
      </c>
      <c r="J18" s="1" t="s">
        <v>17</v>
      </c>
      <c r="K18" s="2">
        <v>45757</v>
      </c>
      <c r="L18">
        <f t="shared" si="1"/>
        <v>36</v>
      </c>
      <c r="M18" t="str">
        <f t="shared" si="2"/>
        <v>Pago com Atraso</v>
      </c>
      <c r="N18" t="str">
        <f t="shared" si="3"/>
        <v>Recebido</v>
      </c>
      <c r="O18" s="3" t="str">
        <f t="shared" si="4"/>
        <v/>
      </c>
    </row>
    <row r="19" spans="1:15" x14ac:dyDescent="0.25">
      <c r="A19" s="1">
        <v>297</v>
      </c>
      <c r="B19" s="1" t="s">
        <v>15</v>
      </c>
      <c r="C19" s="2">
        <v>45723</v>
      </c>
      <c r="D19" s="1">
        <v>2458.62</v>
      </c>
      <c r="E19">
        <f>D19*Parâmetros!$B$1</f>
        <v>49.172399999999996</v>
      </c>
      <c r="F19">
        <f t="shared" si="0"/>
        <v>2409.4476</v>
      </c>
      <c r="G19" s="1" t="s">
        <v>16</v>
      </c>
      <c r="H19" t="str">
        <f>IFERROR(_xlfn.XLOOKUP(NFTable[[#This Row],[ESTADO]], Unidades!$A:$A, Unidades!$B:$B, 0), "")</f>
        <v>FORTALEZA</v>
      </c>
      <c r="I19" t="str">
        <f>IFERROR(_xlfn.XLOOKUP(NFTable[[#This Row],[ESTADO]], Unidades!$A:$A, Unidades!$C:$C, 0), "")</f>
        <v>16.619.378/0022-32</v>
      </c>
      <c r="J19" s="1" t="s">
        <v>17</v>
      </c>
      <c r="K19" s="2">
        <v>45757</v>
      </c>
      <c r="L19">
        <f t="shared" si="1"/>
        <v>34</v>
      </c>
      <c r="M19" t="str">
        <f t="shared" si="2"/>
        <v>Pago com Atraso</v>
      </c>
      <c r="N19" t="str">
        <f t="shared" si="3"/>
        <v>Recebido</v>
      </c>
      <c r="O19" s="3" t="str">
        <f t="shared" si="4"/>
        <v/>
      </c>
    </row>
    <row r="20" spans="1:15" x14ac:dyDescent="0.25">
      <c r="A20" s="1">
        <v>299</v>
      </c>
      <c r="B20" s="1" t="s">
        <v>15</v>
      </c>
      <c r="C20" s="2">
        <v>45736</v>
      </c>
      <c r="D20" s="1">
        <v>819.54</v>
      </c>
      <c r="E20">
        <f>D20*Parâmetros!$B$1</f>
        <v>16.390799999999999</v>
      </c>
      <c r="F20">
        <f t="shared" si="0"/>
        <v>803.14919999999995</v>
      </c>
      <c r="G20" s="1" t="s">
        <v>18</v>
      </c>
      <c r="H20" t="str">
        <f>IFERROR(_xlfn.XLOOKUP(NFTable[[#This Row],[ESTADO]], Unidades!$A:$A, Unidades!$B:$B, 0), "")</f>
        <v>PALMAS</v>
      </c>
      <c r="I20" t="str">
        <f>IFERROR(_xlfn.XLOOKUP(NFTable[[#This Row],[ESTADO]], Unidades!$A:$A, Unidades!$C:$C, 0), "")</f>
        <v>16.619.378/0018-56</v>
      </c>
      <c r="J20" s="1" t="s">
        <v>17</v>
      </c>
      <c r="K20" s="2">
        <v>45772</v>
      </c>
      <c r="L20">
        <f t="shared" si="1"/>
        <v>36</v>
      </c>
      <c r="M20" t="str">
        <f t="shared" si="2"/>
        <v>Pago com Atraso</v>
      </c>
      <c r="N20" t="str">
        <f t="shared" si="3"/>
        <v>Recebido</v>
      </c>
      <c r="O20" s="3" t="str">
        <f t="shared" si="4"/>
        <v/>
      </c>
    </row>
    <row r="21" spans="1:15" x14ac:dyDescent="0.25">
      <c r="A21" s="1">
        <v>302</v>
      </c>
      <c r="B21" s="1" t="s">
        <v>15</v>
      </c>
      <c r="C21" s="2">
        <v>45736</v>
      </c>
      <c r="D21" s="1">
        <v>3572.7</v>
      </c>
      <c r="E21">
        <f>D21*Parâmetros!$B$1</f>
        <v>71.453999999999994</v>
      </c>
      <c r="F21">
        <f t="shared" si="0"/>
        <v>3501.2459999999996</v>
      </c>
      <c r="G21" s="1" t="s">
        <v>23</v>
      </c>
      <c r="H21" t="str">
        <f>IFERROR(_xlfn.XLOOKUP(NFTable[[#This Row],[ESTADO]], Unidades!$A:$A, Unidades!$B:$B, 0), "")</f>
        <v>CUIABA</v>
      </c>
      <c r="I21" t="str">
        <f>IFERROR(_xlfn.XLOOKUP(NFTable[[#This Row],[ESTADO]], Unidades!$A:$A, Unidades!$C:$C, 0), "")</f>
        <v>16.619.378/0024-02</v>
      </c>
      <c r="J21" s="1" t="s">
        <v>17</v>
      </c>
      <c r="K21" s="2">
        <v>45848</v>
      </c>
      <c r="L21">
        <f t="shared" si="1"/>
        <v>112</v>
      </c>
      <c r="M21" t="str">
        <f t="shared" si="2"/>
        <v>Pago com Atraso</v>
      </c>
      <c r="N21" t="str">
        <f t="shared" si="3"/>
        <v>Recebido</v>
      </c>
      <c r="O21" s="3" t="str">
        <f t="shared" si="4"/>
        <v/>
      </c>
    </row>
    <row r="22" spans="1:15" x14ac:dyDescent="0.25">
      <c r="A22" s="1">
        <v>303</v>
      </c>
      <c r="B22" s="1" t="s">
        <v>15</v>
      </c>
      <c r="C22" s="2">
        <v>45740</v>
      </c>
      <c r="D22" s="1">
        <v>1639.08</v>
      </c>
      <c r="E22">
        <f>D22*Parâmetros!$B$1</f>
        <v>32.781599999999997</v>
      </c>
      <c r="F22">
        <f t="shared" si="0"/>
        <v>1606.2983999999999</v>
      </c>
      <c r="G22" s="1" t="s">
        <v>22</v>
      </c>
      <c r="H22" t="str">
        <f>IFERROR(_xlfn.XLOOKUP(NFTable[[#This Row],[ESTADO]], Unidades!$A:$A, Unidades!$B:$B, 0), "")</f>
        <v>MACEIÓ</v>
      </c>
      <c r="I22" t="str">
        <f>IFERROR(_xlfn.XLOOKUP(NFTable[[#This Row],[ESTADO]], Unidades!$A:$A, Unidades!$C:$C, 0), "")</f>
        <v>16.619.378/0025-85</v>
      </c>
      <c r="J22" s="1" t="s">
        <v>17</v>
      </c>
      <c r="K22" s="2">
        <v>45772</v>
      </c>
      <c r="L22">
        <f t="shared" si="1"/>
        <v>32</v>
      </c>
      <c r="M22" t="str">
        <f t="shared" si="2"/>
        <v>Pago no Prazo</v>
      </c>
      <c r="N22" t="str">
        <f t="shared" si="3"/>
        <v>Recebido</v>
      </c>
      <c r="O22" s="3" t="str">
        <f t="shared" si="4"/>
        <v/>
      </c>
    </row>
    <row r="23" spans="1:15" x14ac:dyDescent="0.25">
      <c r="A23" s="1">
        <v>304</v>
      </c>
      <c r="B23" s="1" t="s">
        <v>15</v>
      </c>
      <c r="C23" s="2">
        <v>45740</v>
      </c>
      <c r="D23" s="1">
        <v>3278.16</v>
      </c>
      <c r="E23">
        <f>D23*Parâmetros!$B$1</f>
        <v>65.563199999999995</v>
      </c>
      <c r="F23">
        <f t="shared" si="0"/>
        <v>3212.5967999999998</v>
      </c>
      <c r="G23" s="1" t="s">
        <v>21</v>
      </c>
      <c r="H23" t="str">
        <f>IFERROR(_xlfn.XLOOKUP(NFTable[[#This Row],[ESTADO]], Unidades!$A:$A, Unidades!$B:$B, 0), "")</f>
        <v>LAURO DE FREITAS</v>
      </c>
      <c r="I23" t="str">
        <f>IFERROR(_xlfn.XLOOKUP(NFTable[[#This Row],[ESTADO]], Unidades!$A:$A, Unidades!$C:$C, 0), "")</f>
        <v>16.619.378/0023-13</v>
      </c>
      <c r="J23" s="1" t="s">
        <v>17</v>
      </c>
      <c r="K23" s="2">
        <v>45772</v>
      </c>
      <c r="L23">
        <f t="shared" si="1"/>
        <v>32</v>
      </c>
      <c r="M23" t="str">
        <f t="shared" si="2"/>
        <v>Pago no Prazo</v>
      </c>
      <c r="N23" t="str">
        <f t="shared" si="3"/>
        <v>Recebido</v>
      </c>
      <c r="O23" s="3" t="str">
        <f t="shared" si="4"/>
        <v/>
      </c>
    </row>
    <row r="24" spans="1:15" x14ac:dyDescent="0.25">
      <c r="A24" s="1">
        <v>305</v>
      </c>
      <c r="B24" s="1" t="s">
        <v>15</v>
      </c>
      <c r="C24" s="2">
        <v>45740</v>
      </c>
      <c r="D24" s="1">
        <v>6009.96</v>
      </c>
      <c r="E24">
        <f>D24*Parâmetros!$B$1</f>
        <v>120.1992</v>
      </c>
      <c r="F24">
        <f t="shared" si="0"/>
        <v>5889.7608</v>
      </c>
      <c r="G24" s="1" t="s">
        <v>21</v>
      </c>
      <c r="H24" t="str">
        <f>IFERROR(_xlfn.XLOOKUP(NFTable[[#This Row],[ESTADO]], Unidades!$A:$A, Unidades!$B:$B, 0), "")</f>
        <v>LAURO DE FREITAS</v>
      </c>
      <c r="I24" t="str">
        <f>IFERROR(_xlfn.XLOOKUP(NFTable[[#This Row],[ESTADO]], Unidades!$A:$A, Unidades!$C:$C, 0), "")</f>
        <v>16.619.378/0023-13</v>
      </c>
      <c r="J24" s="1" t="s">
        <v>17</v>
      </c>
      <c r="K24" s="2">
        <v>45772</v>
      </c>
      <c r="L24">
        <f t="shared" si="1"/>
        <v>32</v>
      </c>
      <c r="M24" t="str">
        <f t="shared" si="2"/>
        <v>Pago no Prazo</v>
      </c>
      <c r="N24" t="str">
        <f t="shared" si="3"/>
        <v>Recebido</v>
      </c>
      <c r="O24" s="3" t="str">
        <f t="shared" si="4"/>
        <v/>
      </c>
    </row>
    <row r="25" spans="1:15" x14ac:dyDescent="0.25">
      <c r="A25" s="1">
        <v>306</v>
      </c>
      <c r="B25" s="1" t="s">
        <v>15</v>
      </c>
      <c r="C25" s="2">
        <v>45748</v>
      </c>
      <c r="D25" s="1">
        <v>2185.44</v>
      </c>
      <c r="E25">
        <f>D25*Parâmetros!$B$1</f>
        <v>43.708800000000004</v>
      </c>
      <c r="F25">
        <f t="shared" si="0"/>
        <v>2141.7312000000002</v>
      </c>
      <c r="G25" s="1" t="s">
        <v>24</v>
      </c>
      <c r="H25" t="str">
        <f>IFERROR(_xlfn.XLOOKUP(NFTable[[#This Row],[ESTADO]], Unidades!$A:$A, Unidades!$B:$B, 0), "")</f>
        <v>PARNAMIRIM</v>
      </c>
      <c r="I25" t="str">
        <f>IFERROR(_xlfn.XLOOKUP(NFTable[[#This Row],[ESTADO]], Unidades!$A:$A, Unidades!$C:$C, 0), "")</f>
        <v>16.619.378/0010-07</v>
      </c>
      <c r="J25" s="1" t="s">
        <v>25</v>
      </c>
      <c r="K25" s="2">
        <v>45777</v>
      </c>
      <c r="L25">
        <f t="shared" si="1"/>
        <v>29</v>
      </c>
      <c r="M25" t="str">
        <f t="shared" si="2"/>
        <v>Pago Antecipado</v>
      </c>
      <c r="N25" t="str">
        <f t="shared" si="3"/>
        <v>Recebido</v>
      </c>
      <c r="O25" s="3" t="str">
        <f t="shared" si="4"/>
        <v/>
      </c>
    </row>
    <row r="26" spans="1:15" x14ac:dyDescent="0.25">
      <c r="A26" s="1">
        <v>307</v>
      </c>
      <c r="B26" s="1" t="s">
        <v>15</v>
      </c>
      <c r="C26" s="2">
        <v>45749</v>
      </c>
      <c r="D26" s="1">
        <v>1912.26</v>
      </c>
      <c r="E26">
        <f>D26*Parâmetros!$B$1</f>
        <v>38.245200000000004</v>
      </c>
      <c r="F26">
        <f t="shared" si="0"/>
        <v>1874.0147999999999</v>
      </c>
      <c r="G26" s="1" t="s">
        <v>19</v>
      </c>
      <c r="H26" t="str">
        <f>IFERROR(_xlfn.XLOOKUP(NFTable[[#This Row],[ESTADO]], Unidades!$A:$A, Unidades!$B:$B, 0), "")</f>
        <v>ARACAJU</v>
      </c>
      <c r="I26" t="str">
        <f>IFERROR(_xlfn.XLOOKUP(NFTable[[#This Row],[ESTADO]], Unidades!$A:$A, Unidades!$C:$C, 0), "")</f>
        <v>16.619.378/0017-75</v>
      </c>
      <c r="J26" s="1" t="s">
        <v>25</v>
      </c>
      <c r="K26" s="2">
        <v>45777</v>
      </c>
      <c r="L26">
        <f t="shared" si="1"/>
        <v>28</v>
      </c>
      <c r="M26" t="str">
        <f t="shared" si="2"/>
        <v>Pago Antecipado</v>
      </c>
      <c r="N26" t="str">
        <f t="shared" si="3"/>
        <v>Recebido</v>
      </c>
      <c r="O26" s="3" t="str">
        <f t="shared" si="4"/>
        <v/>
      </c>
    </row>
    <row r="27" spans="1:15" x14ac:dyDescent="0.25">
      <c r="A27" s="1">
        <v>308</v>
      </c>
      <c r="B27" s="1" t="s">
        <v>15</v>
      </c>
      <c r="C27" s="2">
        <v>45758</v>
      </c>
      <c r="D27" s="1">
        <v>819.54</v>
      </c>
      <c r="E27">
        <f>D27*Parâmetros!$B$1</f>
        <v>16.390799999999999</v>
      </c>
      <c r="F27">
        <f t="shared" si="0"/>
        <v>803.14919999999995</v>
      </c>
      <c r="G27" s="1" t="s">
        <v>18</v>
      </c>
      <c r="H27" t="str">
        <f>IFERROR(_xlfn.XLOOKUP(NFTable[[#This Row],[ESTADO]], Unidades!$A:$A, Unidades!$B:$B, 0), "")</f>
        <v>PALMAS</v>
      </c>
      <c r="I27" t="str">
        <f>IFERROR(_xlfn.XLOOKUP(NFTable[[#This Row],[ESTADO]], Unidades!$A:$A, Unidades!$C:$C, 0), "")</f>
        <v>16.619.378/0018-56</v>
      </c>
      <c r="J27" s="1" t="s">
        <v>25</v>
      </c>
      <c r="K27" s="2">
        <v>45777</v>
      </c>
      <c r="L27">
        <f t="shared" si="1"/>
        <v>19</v>
      </c>
      <c r="M27" t="str">
        <f t="shared" si="2"/>
        <v>Pago Antecipado</v>
      </c>
      <c r="N27" t="str">
        <f t="shared" si="3"/>
        <v>Recebido</v>
      </c>
      <c r="O27" s="3" t="str">
        <f t="shared" si="4"/>
        <v/>
      </c>
    </row>
    <row r="28" spans="1:15" x14ac:dyDescent="0.25">
      <c r="A28" s="1">
        <v>309</v>
      </c>
      <c r="B28" s="1" t="s">
        <v>15</v>
      </c>
      <c r="C28" s="2">
        <v>45763</v>
      </c>
      <c r="D28" s="1">
        <v>2731.8</v>
      </c>
      <c r="E28">
        <f>D28*Parâmetros!$B$1</f>
        <v>54.636000000000003</v>
      </c>
      <c r="F28">
        <f t="shared" si="0"/>
        <v>2677.1640000000002</v>
      </c>
      <c r="G28" s="1" t="s">
        <v>16</v>
      </c>
      <c r="H28" t="str">
        <f>IFERROR(_xlfn.XLOOKUP(NFTable[[#This Row],[ESTADO]], Unidades!$A:$A, Unidades!$B:$B, 0), "")</f>
        <v>FORTALEZA</v>
      </c>
      <c r="I28" t="str">
        <f>IFERROR(_xlfn.XLOOKUP(NFTable[[#This Row],[ESTADO]], Unidades!$A:$A, Unidades!$C:$C, 0), "")</f>
        <v>16.619.378/0022-32</v>
      </c>
      <c r="J28" s="1" t="s">
        <v>17</v>
      </c>
      <c r="K28" s="2">
        <v>45803</v>
      </c>
      <c r="L28">
        <f t="shared" si="1"/>
        <v>40</v>
      </c>
      <c r="M28" t="str">
        <f t="shared" si="2"/>
        <v>Pago com Atraso</v>
      </c>
      <c r="N28" t="str">
        <f t="shared" si="3"/>
        <v>Recebido</v>
      </c>
      <c r="O28" s="3" t="str">
        <f t="shared" si="4"/>
        <v/>
      </c>
    </row>
    <row r="29" spans="1:15" x14ac:dyDescent="0.25">
      <c r="A29" s="1">
        <v>310</v>
      </c>
      <c r="B29" s="1" t="s">
        <v>15</v>
      </c>
      <c r="C29" s="2">
        <v>45770</v>
      </c>
      <c r="D29" s="1">
        <v>2185.44</v>
      </c>
      <c r="E29">
        <f>D29*Parâmetros!$B$1</f>
        <v>43.708800000000004</v>
      </c>
      <c r="F29">
        <f t="shared" si="0"/>
        <v>2141.7312000000002</v>
      </c>
      <c r="G29" s="1" t="s">
        <v>21</v>
      </c>
      <c r="H29" t="str">
        <f>IFERROR(_xlfn.XLOOKUP(NFTable[[#This Row],[ESTADO]], Unidades!$A:$A, Unidades!$B:$B, 0), "")</f>
        <v>LAURO DE FREITAS</v>
      </c>
      <c r="I29" t="str">
        <f>IFERROR(_xlfn.XLOOKUP(NFTable[[#This Row],[ESTADO]], Unidades!$A:$A, Unidades!$C:$C, 0), "")</f>
        <v>16.619.378/0023-13</v>
      </c>
      <c r="J29" s="1" t="s">
        <v>17</v>
      </c>
      <c r="K29" s="2">
        <v>45803</v>
      </c>
      <c r="L29">
        <f t="shared" si="1"/>
        <v>33</v>
      </c>
      <c r="M29" t="str">
        <f t="shared" si="2"/>
        <v>Pago no Prazo</v>
      </c>
      <c r="N29" t="str">
        <f t="shared" si="3"/>
        <v>Recebido</v>
      </c>
      <c r="O29" s="3" t="str">
        <f t="shared" si="4"/>
        <v/>
      </c>
    </row>
    <row r="30" spans="1:15" x14ac:dyDescent="0.25">
      <c r="A30" s="1">
        <v>311</v>
      </c>
      <c r="B30" s="1" t="s">
        <v>15</v>
      </c>
      <c r="C30" s="2">
        <v>45770</v>
      </c>
      <c r="D30" s="1">
        <v>5463.6</v>
      </c>
      <c r="E30">
        <f>D30*Parâmetros!$B$1</f>
        <v>109.27200000000001</v>
      </c>
      <c r="F30">
        <f t="shared" si="0"/>
        <v>5354.3280000000004</v>
      </c>
      <c r="G30" s="1" t="s">
        <v>21</v>
      </c>
      <c r="H30" t="str">
        <f>IFERROR(_xlfn.XLOOKUP(NFTable[[#This Row],[ESTADO]], Unidades!$A:$A, Unidades!$B:$B, 0), "")</f>
        <v>LAURO DE FREITAS</v>
      </c>
      <c r="I30" t="str">
        <f>IFERROR(_xlfn.XLOOKUP(NFTable[[#This Row],[ESTADO]], Unidades!$A:$A, Unidades!$C:$C, 0), "")</f>
        <v>16.619.378/0023-13</v>
      </c>
      <c r="J30" s="1" t="s">
        <v>17</v>
      </c>
      <c r="K30" s="2">
        <v>45803</v>
      </c>
      <c r="L30">
        <f t="shared" si="1"/>
        <v>33</v>
      </c>
      <c r="M30" t="str">
        <f t="shared" si="2"/>
        <v>Pago no Prazo</v>
      </c>
      <c r="N30" t="str">
        <f t="shared" si="3"/>
        <v>Recebido</v>
      </c>
      <c r="O30" s="3" t="str">
        <f t="shared" si="4"/>
        <v/>
      </c>
    </row>
    <row r="31" spans="1:15" x14ac:dyDescent="0.25">
      <c r="A31" s="1">
        <v>312</v>
      </c>
      <c r="B31" s="1" t="s">
        <v>15</v>
      </c>
      <c r="C31" s="2">
        <v>45771</v>
      </c>
      <c r="D31" s="1">
        <v>1092.72</v>
      </c>
      <c r="E31">
        <f>D31*Parâmetros!$B$1</f>
        <v>21.854400000000002</v>
      </c>
      <c r="F31">
        <f t="shared" si="0"/>
        <v>1070.8656000000001</v>
      </c>
      <c r="G31" s="1" t="s">
        <v>22</v>
      </c>
      <c r="H31" t="str">
        <f>IFERROR(_xlfn.XLOOKUP(NFTable[[#This Row],[ESTADO]], Unidades!$A:$A, Unidades!$B:$B, 0), "")</f>
        <v>MACEIÓ</v>
      </c>
      <c r="I31" t="str">
        <f>IFERROR(_xlfn.XLOOKUP(NFTable[[#This Row],[ESTADO]], Unidades!$A:$A, Unidades!$C:$C, 0), "")</f>
        <v>16.619.378/0025-85</v>
      </c>
      <c r="J31" s="1" t="s">
        <v>17</v>
      </c>
      <c r="K31" s="2">
        <v>45803</v>
      </c>
      <c r="L31">
        <f t="shared" si="1"/>
        <v>32</v>
      </c>
      <c r="M31" t="str">
        <f t="shared" si="2"/>
        <v>Pago no Prazo</v>
      </c>
      <c r="N31" t="str">
        <f t="shared" si="3"/>
        <v>Recebido</v>
      </c>
      <c r="O31" s="3" t="str">
        <f t="shared" si="4"/>
        <v/>
      </c>
    </row>
    <row r="32" spans="1:15" x14ac:dyDescent="0.25">
      <c r="A32" s="1">
        <v>313</v>
      </c>
      <c r="B32" s="1" t="s">
        <v>15</v>
      </c>
      <c r="C32" s="2">
        <v>45779</v>
      </c>
      <c r="D32" s="1">
        <v>273.18</v>
      </c>
      <c r="E32">
        <f>D32*Parâmetros!$B$1</f>
        <v>5.4636000000000005</v>
      </c>
      <c r="F32">
        <f t="shared" si="0"/>
        <v>267.71640000000002</v>
      </c>
      <c r="G32" s="1" t="s">
        <v>24</v>
      </c>
      <c r="H32" t="str">
        <f>IFERROR(_xlfn.XLOOKUP(NFTable[[#This Row],[ESTADO]], Unidades!$A:$A, Unidades!$B:$B, 0), "")</f>
        <v>PARNAMIRIM</v>
      </c>
      <c r="I32" t="str">
        <f>IFERROR(_xlfn.XLOOKUP(NFTable[[#This Row],[ESTADO]], Unidades!$A:$A, Unidades!$C:$C, 0), "")</f>
        <v>16.619.378/0010-07</v>
      </c>
      <c r="J32" s="1" t="s">
        <v>17</v>
      </c>
      <c r="K32" s="2">
        <v>45818</v>
      </c>
      <c r="L32">
        <f t="shared" si="1"/>
        <v>39</v>
      </c>
      <c r="M32" t="str">
        <f t="shared" si="2"/>
        <v>Pago com Atraso</v>
      </c>
      <c r="N32" t="str">
        <f t="shared" si="3"/>
        <v>Recebido</v>
      </c>
      <c r="O32" s="3" t="str">
        <f t="shared" si="4"/>
        <v/>
      </c>
    </row>
    <row r="33" spans="1:15" x14ac:dyDescent="0.25">
      <c r="A33" s="1">
        <v>314</v>
      </c>
      <c r="B33" s="1" t="s">
        <v>15</v>
      </c>
      <c r="C33" s="2">
        <v>45783</v>
      </c>
      <c r="D33" s="1">
        <v>11200</v>
      </c>
      <c r="E33">
        <f>D33*Parâmetros!$B$1</f>
        <v>224</v>
      </c>
      <c r="F33">
        <f t="shared" si="0"/>
        <v>10976</v>
      </c>
      <c r="G33" s="1" t="s">
        <v>20</v>
      </c>
      <c r="H33" t="str">
        <f>IFERROR(_xlfn.XLOOKUP(NFTable[[#This Row],[ESTADO]], Unidades!$A:$A, Unidades!$B:$B, 0), "")</f>
        <v>CAMPO GRANDE</v>
      </c>
      <c r="I33" t="str">
        <f>IFERROR(_xlfn.XLOOKUP(NFTable[[#This Row],[ESTADO]], Unidades!$A:$A, Unidades!$C:$C, 0), "")</f>
        <v>16.619.378/0015-03</v>
      </c>
      <c r="J33" s="1" t="s">
        <v>17</v>
      </c>
      <c r="K33" s="2">
        <v>45818</v>
      </c>
      <c r="L33">
        <f t="shared" si="1"/>
        <v>35</v>
      </c>
      <c r="M33" t="str">
        <f t="shared" si="2"/>
        <v>Pago com Atraso</v>
      </c>
      <c r="N33" t="str">
        <f t="shared" si="3"/>
        <v>Recebido</v>
      </c>
      <c r="O33" s="3" t="str">
        <f t="shared" si="4"/>
        <v/>
      </c>
    </row>
    <row r="34" spans="1:15" x14ac:dyDescent="0.25">
      <c r="A34" s="1">
        <v>315</v>
      </c>
      <c r="B34" s="1" t="s">
        <v>15</v>
      </c>
      <c r="C34" s="2">
        <v>45785</v>
      </c>
      <c r="D34" s="1">
        <v>819.54</v>
      </c>
      <c r="E34">
        <f>D34*Parâmetros!$B$1</f>
        <v>16.390799999999999</v>
      </c>
      <c r="F34">
        <f t="shared" ref="F34:F55" si="5">D34-E34</f>
        <v>803.14919999999995</v>
      </c>
      <c r="G34" s="1" t="s">
        <v>18</v>
      </c>
      <c r="H34" t="str">
        <f>IFERROR(_xlfn.XLOOKUP(NFTable[[#This Row],[ESTADO]], Unidades!$A:$A, Unidades!$B:$B, 0), "")</f>
        <v>PALMAS</v>
      </c>
      <c r="I34" t="str">
        <f>IFERROR(_xlfn.XLOOKUP(NFTable[[#This Row],[ESTADO]], Unidades!$A:$A, Unidades!$C:$C, 0), "")</f>
        <v>16.619.378/0018-56</v>
      </c>
      <c r="J34" s="1" t="s">
        <v>17</v>
      </c>
      <c r="K34" s="2">
        <v>45818</v>
      </c>
      <c r="L34">
        <f t="shared" ref="L34:L54" si="6">IF(ISBLANK(K34),"",K34-C34)</f>
        <v>33</v>
      </c>
      <c r="M34" t="str">
        <f t="shared" ref="M34:M55" si="7">IF(ISBLANK(J34),"Não Pago",IF(J34="PAGO CONTA BB",IF(L34&gt;33,"Pago com Atraso","Pago no Prazo"),"Pago Antecipado"))</f>
        <v>Pago no Prazo</v>
      </c>
      <c r="N34" t="str">
        <f t="shared" ref="N34:N55" si="8">IF(ISBLANK(J34),"Em aberto","Recebido")</f>
        <v>Recebido</v>
      </c>
      <c r="O34" s="3" t="str">
        <f t="shared" ref="O34:O65" si="9">IF(N34="Recebido","",IFERROR(WORKDAY(IF(DAY(C34+AVERAGEIFS($L:$L,$I:$I,I34,$L:$L,"&gt;0"))&lt;=10,DATE(YEAR(C34+AVERAGEIFS($L:$L,$I:$I,I34,$L:$L,"&gt;0")),MONTH(C34+AVERAGEIFS($L:$L,$I:$I,I34,$L:$L,"&gt;0")),10),IF(DAY(C34+AVERAGEIFS($L:$L,$I:$I,I34,$L:$L,"&gt;0"))&lt;=25,DATE(YEAR(C34+AVERAGEIFS($L:$L,$I:$I,I34,$L:$L,"&gt;0")),MONTH(C34+AVERAGEIFS($L:$L,$I:$I,I34,$L:$L,"&gt;0")),25),DATE(YEAR(C34+AVERAGEIFS($L:$L,$I:$I,I34,$L:$L,"&gt;0")),MONTH(C34+AVERAGEIFS($L:$L,$I:$I,I34,$L:$L,"&gt;0"))+1,10)))-1,1),""))</f>
        <v/>
      </c>
    </row>
    <row r="35" spans="1:15" x14ac:dyDescent="0.25">
      <c r="A35" s="1">
        <v>317</v>
      </c>
      <c r="B35" s="1" t="s">
        <v>15</v>
      </c>
      <c r="C35" s="2">
        <v>45790</v>
      </c>
      <c r="D35" s="1">
        <v>1912.26</v>
      </c>
      <c r="E35">
        <f>D35*Parâmetros!$B$1</f>
        <v>38.245200000000004</v>
      </c>
      <c r="F35">
        <f t="shared" si="5"/>
        <v>1874.0147999999999</v>
      </c>
      <c r="G35" s="1" t="s">
        <v>19</v>
      </c>
      <c r="H35" t="str">
        <f>IFERROR(_xlfn.XLOOKUP(NFTable[[#This Row],[ESTADO]], Unidades!$A:$A, Unidades!$B:$B, 0), "")</f>
        <v>ARACAJU</v>
      </c>
      <c r="I35" t="str">
        <f>IFERROR(_xlfn.XLOOKUP(NFTable[[#This Row],[ESTADO]], Unidades!$A:$A, Unidades!$C:$C, 0), "")</f>
        <v>16.619.378/0017-75</v>
      </c>
      <c r="J35" s="1" t="s">
        <v>26</v>
      </c>
      <c r="K35" s="2">
        <v>45853</v>
      </c>
      <c r="L35">
        <f t="shared" si="6"/>
        <v>63</v>
      </c>
      <c r="M35" t="str">
        <f t="shared" si="7"/>
        <v>Pago Antecipado</v>
      </c>
      <c r="N35" t="str">
        <f t="shared" si="8"/>
        <v>Recebido</v>
      </c>
      <c r="O35" s="3" t="str">
        <f t="shared" si="9"/>
        <v/>
      </c>
    </row>
    <row r="36" spans="1:15" x14ac:dyDescent="0.25">
      <c r="A36" s="1">
        <v>318</v>
      </c>
      <c r="B36" s="1" t="s">
        <v>15</v>
      </c>
      <c r="C36" s="2">
        <v>45799</v>
      </c>
      <c r="D36" s="1">
        <v>4644.0600000000004</v>
      </c>
      <c r="E36">
        <f>D36*Parâmetros!$B$1</f>
        <v>92.881200000000007</v>
      </c>
      <c r="F36">
        <f t="shared" si="5"/>
        <v>4551.1788000000006</v>
      </c>
      <c r="G36" s="1" t="s">
        <v>21</v>
      </c>
      <c r="H36" t="str">
        <f>IFERROR(_xlfn.XLOOKUP(NFTable[[#This Row],[ESTADO]], Unidades!$A:$A, Unidades!$B:$B, 0), "")</f>
        <v>LAURO DE FREITAS</v>
      </c>
      <c r="I36" t="str">
        <f>IFERROR(_xlfn.XLOOKUP(NFTable[[#This Row],[ESTADO]], Unidades!$A:$A, Unidades!$C:$C, 0), "")</f>
        <v>16.619.378/0023-13</v>
      </c>
      <c r="J36" s="1" t="s">
        <v>17</v>
      </c>
      <c r="K36" s="2">
        <v>45833</v>
      </c>
      <c r="L36">
        <f t="shared" si="6"/>
        <v>34</v>
      </c>
      <c r="M36" t="str">
        <f t="shared" si="7"/>
        <v>Pago com Atraso</v>
      </c>
      <c r="N36" t="str">
        <f t="shared" si="8"/>
        <v>Recebido</v>
      </c>
      <c r="O36" s="3" t="str">
        <f t="shared" si="9"/>
        <v/>
      </c>
    </row>
    <row r="37" spans="1:15" x14ac:dyDescent="0.25">
      <c r="A37" s="1">
        <v>319</v>
      </c>
      <c r="B37" s="1" t="s">
        <v>15</v>
      </c>
      <c r="C37" s="2">
        <v>45799</v>
      </c>
      <c r="D37" s="1">
        <v>4917.24</v>
      </c>
      <c r="E37">
        <f>D37*Parâmetros!$B$1</f>
        <v>98.344799999999992</v>
      </c>
      <c r="F37">
        <f t="shared" si="5"/>
        <v>4818.8951999999999</v>
      </c>
      <c r="G37" s="1" t="s">
        <v>21</v>
      </c>
      <c r="H37" t="str">
        <f>IFERROR(_xlfn.XLOOKUP(NFTable[[#This Row],[ESTADO]], Unidades!$A:$A, Unidades!$B:$B, 0), "")</f>
        <v>LAURO DE FREITAS</v>
      </c>
      <c r="I37" t="str">
        <f>IFERROR(_xlfn.XLOOKUP(NFTable[[#This Row],[ESTADO]], Unidades!$A:$A, Unidades!$C:$C, 0), "")</f>
        <v>16.619.378/0023-13</v>
      </c>
      <c r="J37" s="1" t="s">
        <v>17</v>
      </c>
      <c r="K37" s="2">
        <v>45833</v>
      </c>
      <c r="L37">
        <f t="shared" si="6"/>
        <v>34</v>
      </c>
      <c r="M37" t="str">
        <f t="shared" si="7"/>
        <v>Pago com Atraso</v>
      </c>
      <c r="N37" t="str">
        <f t="shared" si="8"/>
        <v>Recebido</v>
      </c>
      <c r="O37" s="3" t="str">
        <f t="shared" si="9"/>
        <v/>
      </c>
    </row>
    <row r="38" spans="1:15" x14ac:dyDescent="0.25">
      <c r="A38" s="1">
        <v>320</v>
      </c>
      <c r="B38" s="1" t="s">
        <v>15</v>
      </c>
      <c r="C38" s="2">
        <v>45799</v>
      </c>
      <c r="D38" s="1">
        <v>1365.9</v>
      </c>
      <c r="E38">
        <f>D38*Parâmetros!$B$1</f>
        <v>27.318000000000001</v>
      </c>
      <c r="F38">
        <f t="shared" si="5"/>
        <v>1338.5820000000001</v>
      </c>
      <c r="G38" s="1" t="s">
        <v>22</v>
      </c>
      <c r="H38" t="str">
        <f>IFERROR(_xlfn.XLOOKUP(NFTable[[#This Row],[ESTADO]], Unidades!$A:$A, Unidades!$B:$B, 0), "")</f>
        <v>MACEIÓ</v>
      </c>
      <c r="I38" t="str">
        <f>IFERROR(_xlfn.XLOOKUP(NFTable[[#This Row],[ESTADO]], Unidades!$A:$A, Unidades!$C:$C, 0), "")</f>
        <v>16.619.378/0025-85</v>
      </c>
      <c r="J38" s="1" t="s">
        <v>17</v>
      </c>
      <c r="K38" s="2">
        <v>45833</v>
      </c>
      <c r="L38">
        <f t="shared" si="6"/>
        <v>34</v>
      </c>
      <c r="M38" t="str">
        <f t="shared" si="7"/>
        <v>Pago com Atraso</v>
      </c>
      <c r="N38" t="str">
        <f t="shared" si="8"/>
        <v>Recebido</v>
      </c>
      <c r="O38" s="3" t="str">
        <f t="shared" si="9"/>
        <v/>
      </c>
    </row>
    <row r="39" spans="1:15" x14ac:dyDescent="0.25">
      <c r="A39" s="1">
        <v>321</v>
      </c>
      <c r="B39" s="1" t="s">
        <v>15</v>
      </c>
      <c r="C39" s="2">
        <v>45812</v>
      </c>
      <c r="D39" s="1">
        <v>1365.9</v>
      </c>
      <c r="E39">
        <f>D39*Parâmetros!$B$1</f>
        <v>27.318000000000001</v>
      </c>
      <c r="F39">
        <f t="shared" si="5"/>
        <v>1338.5820000000001</v>
      </c>
      <c r="G39" s="1" t="s">
        <v>19</v>
      </c>
      <c r="H39" t="str">
        <f>IFERROR(_xlfn.XLOOKUP(NFTable[[#This Row],[ESTADO]], Unidades!$A:$A, Unidades!$B:$B, 0), "")</f>
        <v>ARACAJU</v>
      </c>
      <c r="I39" t="str">
        <f>IFERROR(_xlfn.XLOOKUP(NFTable[[#This Row],[ESTADO]], Unidades!$A:$A, Unidades!$C:$C, 0), "")</f>
        <v>16.619.378/0017-75</v>
      </c>
      <c r="J39" s="1" t="s">
        <v>26</v>
      </c>
      <c r="K39" s="2">
        <v>45853</v>
      </c>
      <c r="L39">
        <f t="shared" si="6"/>
        <v>41</v>
      </c>
      <c r="M39" t="str">
        <f t="shared" si="7"/>
        <v>Pago Antecipado</v>
      </c>
      <c r="N39" t="str">
        <f t="shared" si="8"/>
        <v>Recebido</v>
      </c>
      <c r="O39" s="3" t="str">
        <f t="shared" si="9"/>
        <v/>
      </c>
    </row>
    <row r="40" spans="1:15" x14ac:dyDescent="0.25">
      <c r="A40" s="1">
        <v>322</v>
      </c>
      <c r="B40" s="1" t="s">
        <v>15</v>
      </c>
      <c r="C40" s="2">
        <v>45812</v>
      </c>
      <c r="D40" s="1">
        <v>6556.32</v>
      </c>
      <c r="E40">
        <f>D40*Parâmetros!$B$1</f>
        <v>131.12639999999999</v>
      </c>
      <c r="F40">
        <f t="shared" si="5"/>
        <v>6425.1935999999996</v>
      </c>
      <c r="G40" s="1" t="s">
        <v>16</v>
      </c>
      <c r="H40" t="str">
        <f>IFERROR(_xlfn.XLOOKUP(NFTable[[#This Row],[ESTADO]], Unidades!$A:$A, Unidades!$B:$B, 0), "")</f>
        <v>FORTALEZA</v>
      </c>
      <c r="I40" t="str">
        <f>IFERROR(_xlfn.XLOOKUP(NFTable[[#This Row],[ESTADO]], Unidades!$A:$A, Unidades!$C:$C, 0), "")</f>
        <v>16.619.378/0022-32</v>
      </c>
      <c r="J40" s="1" t="s">
        <v>26</v>
      </c>
      <c r="K40" s="2">
        <v>45853</v>
      </c>
      <c r="L40">
        <f t="shared" si="6"/>
        <v>41</v>
      </c>
      <c r="M40" t="str">
        <f t="shared" si="7"/>
        <v>Pago Antecipado</v>
      </c>
      <c r="N40" t="str">
        <f t="shared" si="8"/>
        <v>Recebido</v>
      </c>
      <c r="O40" s="3" t="str">
        <f t="shared" si="9"/>
        <v/>
      </c>
    </row>
    <row r="41" spans="1:15" x14ac:dyDescent="0.25">
      <c r="A41" s="1">
        <v>323</v>
      </c>
      <c r="B41" s="1" t="s">
        <v>15</v>
      </c>
      <c r="C41" s="2">
        <v>45812</v>
      </c>
      <c r="D41" s="1">
        <v>1092.72</v>
      </c>
      <c r="E41">
        <f>D41*Parâmetros!$B$1</f>
        <v>21.854400000000002</v>
      </c>
      <c r="F41">
        <f t="shared" si="5"/>
        <v>1070.8656000000001</v>
      </c>
      <c r="G41" s="1" t="s">
        <v>24</v>
      </c>
      <c r="H41" t="str">
        <f>IFERROR(_xlfn.XLOOKUP(NFTable[[#This Row],[ESTADO]], Unidades!$A:$A, Unidades!$B:$B, 0), "")</f>
        <v>PARNAMIRIM</v>
      </c>
      <c r="I41" t="str">
        <f>IFERROR(_xlfn.XLOOKUP(NFTable[[#This Row],[ESTADO]], Unidades!$A:$A, Unidades!$C:$C, 0), "")</f>
        <v>16.619.378/0010-07</v>
      </c>
      <c r="J41" s="1" t="s">
        <v>17</v>
      </c>
      <c r="K41" s="2">
        <v>45848</v>
      </c>
      <c r="L41">
        <f t="shared" si="6"/>
        <v>36</v>
      </c>
      <c r="M41" t="str">
        <f t="shared" si="7"/>
        <v>Pago com Atraso</v>
      </c>
      <c r="N41" t="str">
        <f t="shared" si="8"/>
        <v>Recebido</v>
      </c>
      <c r="O41" s="3" t="str">
        <f t="shared" si="9"/>
        <v/>
      </c>
    </row>
    <row r="42" spans="1:15" x14ac:dyDescent="0.25">
      <c r="A42" s="1">
        <v>325</v>
      </c>
      <c r="B42" s="1" t="s">
        <v>15</v>
      </c>
      <c r="C42" s="2">
        <v>45820</v>
      </c>
      <c r="D42" s="1">
        <v>1092.72</v>
      </c>
      <c r="E42">
        <f>D42*Parâmetros!$B$1</f>
        <v>21.854400000000002</v>
      </c>
      <c r="F42">
        <f t="shared" si="5"/>
        <v>1070.8656000000001</v>
      </c>
      <c r="G42" s="1" t="s">
        <v>18</v>
      </c>
      <c r="H42" t="str">
        <f>IFERROR(_xlfn.XLOOKUP(NFTable[[#This Row],[ESTADO]], Unidades!$A:$A, Unidades!$B:$B, 0), "")</f>
        <v>PALMAS</v>
      </c>
      <c r="I42" t="str">
        <f>IFERROR(_xlfn.XLOOKUP(NFTable[[#This Row],[ESTADO]], Unidades!$A:$A, Unidades!$C:$C, 0), "")</f>
        <v>16.619.378/0018-56</v>
      </c>
      <c r="J42" s="1"/>
      <c r="K42" s="2"/>
      <c r="L42" t="str">
        <f t="shared" si="6"/>
        <v/>
      </c>
      <c r="M42" t="str">
        <f t="shared" si="7"/>
        <v>Não Pago</v>
      </c>
      <c r="N42" t="str">
        <f t="shared" si="8"/>
        <v>Em aberto</v>
      </c>
      <c r="O42" s="3">
        <f t="shared" si="9"/>
        <v>45863</v>
      </c>
    </row>
    <row r="43" spans="1:15" x14ac:dyDescent="0.25">
      <c r="A43" s="1">
        <v>326</v>
      </c>
      <c r="B43" s="1" t="s">
        <v>15</v>
      </c>
      <c r="C43" s="2">
        <v>45825</v>
      </c>
      <c r="D43" s="1">
        <v>22984.17</v>
      </c>
      <c r="E43">
        <f>D43*Parâmetros!$B$1</f>
        <v>459.68339999999995</v>
      </c>
      <c r="F43">
        <f t="shared" si="5"/>
        <v>22524.486599999997</v>
      </c>
      <c r="G43" s="1" t="s">
        <v>16</v>
      </c>
      <c r="H43" t="str">
        <f>IFERROR(_xlfn.XLOOKUP(NFTable[[#This Row],[ESTADO]], Unidades!$A:$A, Unidades!$B:$B, 0), "")</f>
        <v>FORTALEZA</v>
      </c>
      <c r="I43" t="str">
        <f>IFERROR(_xlfn.XLOOKUP(NFTable[[#This Row],[ESTADO]], Unidades!$A:$A, Unidades!$C:$C, 0), "")</f>
        <v>16.619.378/0022-32</v>
      </c>
      <c r="J43" s="1"/>
      <c r="K43" s="2"/>
      <c r="L43" t="str">
        <f t="shared" si="6"/>
        <v/>
      </c>
      <c r="M43" t="str">
        <f t="shared" si="7"/>
        <v>Não Pago</v>
      </c>
      <c r="N43" t="str">
        <f t="shared" si="8"/>
        <v>Em aberto</v>
      </c>
      <c r="O43" s="3">
        <f t="shared" si="9"/>
        <v>45894</v>
      </c>
    </row>
    <row r="44" spans="1:15" x14ac:dyDescent="0.25">
      <c r="A44" s="1">
        <v>327</v>
      </c>
      <c r="B44" s="1" t="s">
        <v>15</v>
      </c>
      <c r="C44" s="2">
        <v>45826</v>
      </c>
      <c r="D44" s="1">
        <v>1365.9</v>
      </c>
      <c r="E44">
        <f>D44*Parâmetros!$B$1</f>
        <v>27.318000000000001</v>
      </c>
      <c r="F44">
        <f t="shared" si="5"/>
        <v>1338.5820000000001</v>
      </c>
      <c r="G44" s="1" t="s">
        <v>16</v>
      </c>
      <c r="H44" t="str">
        <f>IFERROR(_xlfn.XLOOKUP(NFTable[[#This Row],[ESTADO]], Unidades!$A:$A, Unidades!$B:$B, 0), "")</f>
        <v>FORTALEZA</v>
      </c>
      <c r="I44" t="str">
        <f>IFERROR(_xlfn.XLOOKUP(NFTable[[#This Row],[ESTADO]], Unidades!$A:$A, Unidades!$C:$C, 0), "")</f>
        <v>16.619.378/0022-32</v>
      </c>
      <c r="J44" s="1"/>
      <c r="K44" s="2"/>
      <c r="L44" t="str">
        <f t="shared" si="6"/>
        <v/>
      </c>
      <c r="M44" t="str">
        <f t="shared" si="7"/>
        <v>Não Pago</v>
      </c>
      <c r="N44" t="str">
        <f t="shared" si="8"/>
        <v>Em aberto</v>
      </c>
      <c r="O44" s="3">
        <f t="shared" si="9"/>
        <v>45894</v>
      </c>
    </row>
    <row r="45" spans="1:15" x14ac:dyDescent="0.25">
      <c r="A45" s="1">
        <v>328</v>
      </c>
      <c r="B45" s="1" t="s">
        <v>15</v>
      </c>
      <c r="C45" s="2">
        <v>45828</v>
      </c>
      <c r="D45" s="1">
        <v>9288.1200000000008</v>
      </c>
      <c r="E45">
        <f>D45*Parâmetros!$B$1</f>
        <v>185.76240000000001</v>
      </c>
      <c r="F45">
        <f t="shared" si="5"/>
        <v>9102.3576000000012</v>
      </c>
      <c r="G45" s="1" t="s">
        <v>20</v>
      </c>
      <c r="H45" t="str">
        <f>IFERROR(_xlfn.XLOOKUP(NFTable[[#This Row],[ESTADO]], Unidades!$A:$A, Unidades!$B:$B, 0), "")</f>
        <v>CAMPO GRANDE</v>
      </c>
      <c r="I45" t="str">
        <f>IFERROR(_xlfn.XLOOKUP(NFTable[[#This Row],[ESTADO]], Unidades!$A:$A, Unidades!$C:$C, 0), "")</f>
        <v>16.619.378/0015-03</v>
      </c>
      <c r="J45" s="1"/>
      <c r="K45" s="2"/>
      <c r="L45" t="str">
        <f t="shared" si="6"/>
        <v/>
      </c>
      <c r="M45" t="str">
        <f t="shared" si="7"/>
        <v>Não Pago</v>
      </c>
      <c r="N45" t="str">
        <f t="shared" si="8"/>
        <v>Em aberto</v>
      </c>
      <c r="O45" s="3">
        <f t="shared" si="9"/>
        <v>45880</v>
      </c>
    </row>
    <row r="46" spans="1:15" x14ac:dyDescent="0.25">
      <c r="A46" s="1">
        <v>329</v>
      </c>
      <c r="B46" s="1" t="s">
        <v>15</v>
      </c>
      <c r="C46" s="2">
        <v>45828</v>
      </c>
      <c r="D46" s="1">
        <v>546.36</v>
      </c>
      <c r="E46">
        <f>D46*Parâmetros!$B$1</f>
        <v>10.927200000000001</v>
      </c>
      <c r="F46">
        <f t="shared" si="5"/>
        <v>535.43280000000004</v>
      </c>
      <c r="G46" s="1" t="s">
        <v>27</v>
      </c>
      <c r="H46" t="str">
        <f>IFERROR(_xlfn.XLOOKUP(NFTable[[#This Row],[ESTADO]], Unidades!$A:$A, Unidades!$B:$B, 0), "")</f>
        <v>BELO HORIZONTE</v>
      </c>
      <c r="I46" t="str">
        <f>IFERROR(_xlfn.XLOOKUP(NFTable[[#This Row],[ESTADO]], Unidades!$A:$A, Unidades!$C:$C, 0), "")</f>
        <v>02.814.497/0007-00</v>
      </c>
      <c r="J46" s="1" t="s">
        <v>17</v>
      </c>
      <c r="K46" s="2">
        <v>45848</v>
      </c>
      <c r="L46">
        <f t="shared" si="6"/>
        <v>20</v>
      </c>
      <c r="M46" t="str">
        <f t="shared" si="7"/>
        <v>Pago no Prazo</v>
      </c>
      <c r="N46" t="str">
        <f t="shared" si="8"/>
        <v>Recebido</v>
      </c>
      <c r="O46" s="3" t="str">
        <f t="shared" si="9"/>
        <v/>
      </c>
    </row>
    <row r="47" spans="1:15" x14ac:dyDescent="0.25">
      <c r="A47" s="1">
        <v>330</v>
      </c>
      <c r="B47" s="1" t="s">
        <v>15</v>
      </c>
      <c r="C47" s="2">
        <v>45833</v>
      </c>
      <c r="D47" s="1">
        <v>4917.24</v>
      </c>
      <c r="E47">
        <f>D47*Parâmetros!$B$1</f>
        <v>98.344799999999992</v>
      </c>
      <c r="F47">
        <f t="shared" si="5"/>
        <v>4818.8951999999999</v>
      </c>
      <c r="G47" s="1" t="s">
        <v>21</v>
      </c>
      <c r="H47" t="str">
        <f>IFERROR(_xlfn.XLOOKUP(NFTable[[#This Row],[ESTADO]], Unidades!$A:$A, Unidades!$B:$B, 0), "")</f>
        <v>LAURO DE FREITAS</v>
      </c>
      <c r="I47" t="str">
        <f>IFERROR(_xlfn.XLOOKUP(NFTable[[#This Row],[ESTADO]], Unidades!$A:$A, Unidades!$C:$C, 0), "")</f>
        <v>16.619.378/0023-13</v>
      </c>
      <c r="J47" s="1"/>
      <c r="K47" s="2"/>
      <c r="L47" t="str">
        <f t="shared" si="6"/>
        <v/>
      </c>
      <c r="M47" t="str">
        <f t="shared" si="7"/>
        <v>Não Pago</v>
      </c>
      <c r="N47" t="str">
        <f t="shared" si="8"/>
        <v>Em aberto</v>
      </c>
      <c r="O47" s="3">
        <f t="shared" si="9"/>
        <v>45880</v>
      </c>
    </row>
    <row r="48" spans="1:15" x14ac:dyDescent="0.25">
      <c r="A48" s="1">
        <v>331</v>
      </c>
      <c r="B48" s="1" t="s">
        <v>15</v>
      </c>
      <c r="C48" s="2">
        <v>45833</v>
      </c>
      <c r="D48" s="1">
        <v>5736.78</v>
      </c>
      <c r="E48">
        <f>D48*Parâmetros!$B$1</f>
        <v>114.73559999999999</v>
      </c>
      <c r="F48">
        <f t="shared" si="5"/>
        <v>5622.0443999999998</v>
      </c>
      <c r="G48" s="1" t="s">
        <v>21</v>
      </c>
      <c r="H48" t="str">
        <f>IFERROR(_xlfn.XLOOKUP(NFTable[[#This Row],[ESTADO]], Unidades!$A:$A, Unidades!$B:$B, 0), "")</f>
        <v>LAURO DE FREITAS</v>
      </c>
      <c r="I48" t="str">
        <f>IFERROR(_xlfn.XLOOKUP(NFTable[[#This Row],[ESTADO]], Unidades!$A:$A, Unidades!$C:$C, 0), "")</f>
        <v>16.619.378/0023-13</v>
      </c>
      <c r="J48" s="1"/>
      <c r="K48" s="2"/>
      <c r="L48" t="str">
        <f t="shared" si="6"/>
        <v/>
      </c>
      <c r="M48" t="str">
        <f t="shared" si="7"/>
        <v>Não Pago</v>
      </c>
      <c r="N48" t="str">
        <f t="shared" si="8"/>
        <v>Em aberto</v>
      </c>
      <c r="O48" s="3">
        <f t="shared" si="9"/>
        <v>45880</v>
      </c>
    </row>
    <row r="49" spans="1:15" x14ac:dyDescent="0.25">
      <c r="A49" s="1">
        <v>333</v>
      </c>
      <c r="B49" s="1" t="s">
        <v>15</v>
      </c>
      <c r="C49" s="2">
        <v>45834</v>
      </c>
      <c r="D49" s="1">
        <v>273.18</v>
      </c>
      <c r="E49">
        <f>D49*Parâmetros!$B$1</f>
        <v>5.4636000000000005</v>
      </c>
      <c r="F49">
        <f t="shared" si="5"/>
        <v>267.71640000000002</v>
      </c>
      <c r="G49" s="1" t="s">
        <v>27</v>
      </c>
      <c r="H49" t="str">
        <f>IFERROR(_xlfn.XLOOKUP(NFTable[[#This Row],[ESTADO]], Unidades!$A:$A, Unidades!$B:$B, 0), "")</f>
        <v>BELO HORIZONTE</v>
      </c>
      <c r="I49" t="str">
        <f>IFERROR(_xlfn.XLOOKUP(NFTable[[#This Row],[ESTADO]], Unidades!$A:$A, Unidades!$C:$C, 0), "")</f>
        <v>02.814.497/0007-00</v>
      </c>
      <c r="J49" s="1" t="s">
        <v>17</v>
      </c>
      <c r="K49" s="2">
        <v>45848</v>
      </c>
      <c r="L49">
        <f t="shared" si="6"/>
        <v>14</v>
      </c>
      <c r="M49" t="str">
        <f t="shared" si="7"/>
        <v>Pago no Prazo</v>
      </c>
      <c r="N49" t="str">
        <f t="shared" si="8"/>
        <v>Recebido</v>
      </c>
      <c r="O49" s="3" t="str">
        <f t="shared" si="9"/>
        <v/>
      </c>
    </row>
    <row r="50" spans="1:15" x14ac:dyDescent="0.25">
      <c r="A50" s="1">
        <v>334</v>
      </c>
      <c r="B50" s="1" t="s">
        <v>15</v>
      </c>
      <c r="C50" s="2">
        <v>45840</v>
      </c>
      <c r="D50" s="1">
        <v>11746.74</v>
      </c>
      <c r="E50">
        <f>D50*Parâmetros!$B$1</f>
        <v>234.9348</v>
      </c>
      <c r="F50">
        <f t="shared" si="5"/>
        <v>11511.805199999999</v>
      </c>
      <c r="G50" s="1" t="s">
        <v>23</v>
      </c>
      <c r="H50" t="str">
        <f>IFERROR(_xlfn.XLOOKUP(NFTable[[#This Row],[ESTADO]], Unidades!$A:$A, Unidades!$B:$B, 0), "")</f>
        <v>CUIABA</v>
      </c>
      <c r="I50" t="str">
        <f>IFERROR(_xlfn.XLOOKUP(NFTable[[#This Row],[ESTADO]], Unidades!$A:$A, Unidades!$C:$C, 0), "")</f>
        <v>16.619.378/0024-02</v>
      </c>
      <c r="J50" s="1"/>
      <c r="K50" s="2"/>
      <c r="L50" t="str">
        <f t="shared" si="6"/>
        <v/>
      </c>
      <c r="M50" t="str">
        <f t="shared" si="7"/>
        <v>Não Pago</v>
      </c>
      <c r="N50" t="str">
        <f t="shared" si="8"/>
        <v>Em aberto</v>
      </c>
      <c r="O50" s="3">
        <f t="shared" si="9"/>
        <v>45925</v>
      </c>
    </row>
    <row r="51" spans="1:15" x14ac:dyDescent="0.25">
      <c r="A51" s="1">
        <v>335</v>
      </c>
      <c r="B51" s="1" t="s">
        <v>15</v>
      </c>
      <c r="C51" s="2">
        <v>45840</v>
      </c>
      <c r="D51" s="1">
        <v>1365.9</v>
      </c>
      <c r="E51">
        <f>D51*Parâmetros!$B$1</f>
        <v>27.318000000000001</v>
      </c>
      <c r="F51">
        <f t="shared" si="5"/>
        <v>1338.5820000000001</v>
      </c>
      <c r="G51" s="1" t="s">
        <v>24</v>
      </c>
      <c r="H51" t="str">
        <f>IFERROR(_xlfn.XLOOKUP(NFTable[[#This Row],[ESTADO]], Unidades!$A:$A, Unidades!$B:$B, 0), "")</f>
        <v>PARNAMIRIM</v>
      </c>
      <c r="I51" t="str">
        <f>IFERROR(_xlfn.XLOOKUP(NFTable[[#This Row],[ESTADO]], Unidades!$A:$A, Unidades!$C:$C, 0), "")</f>
        <v>16.619.378/0010-07</v>
      </c>
      <c r="J51" s="1"/>
      <c r="K51" s="2"/>
      <c r="L51" t="str">
        <f t="shared" si="6"/>
        <v/>
      </c>
      <c r="M51" t="str">
        <f t="shared" si="7"/>
        <v>Não Pago</v>
      </c>
      <c r="N51" t="str">
        <f t="shared" si="8"/>
        <v>Em aberto</v>
      </c>
      <c r="O51" s="3">
        <f t="shared" si="9"/>
        <v>45880</v>
      </c>
    </row>
    <row r="52" spans="1:15" x14ac:dyDescent="0.25">
      <c r="A52" s="1">
        <v>336</v>
      </c>
      <c r="B52" s="1" t="s">
        <v>15</v>
      </c>
      <c r="C52" s="2">
        <v>45841</v>
      </c>
      <c r="D52" s="1">
        <v>1639.08</v>
      </c>
      <c r="E52">
        <f>D52*Parâmetros!$B$1</f>
        <v>32.781599999999997</v>
      </c>
      <c r="F52">
        <f t="shared" si="5"/>
        <v>1606.2983999999999</v>
      </c>
      <c r="G52" s="1" t="s">
        <v>18</v>
      </c>
      <c r="H52" t="str">
        <f>IFERROR(_xlfn.XLOOKUP(NFTable[[#This Row],[ESTADO]], Unidades!$A:$A, Unidades!$B:$B, 0), "")</f>
        <v>PALMAS</v>
      </c>
      <c r="I52" t="str">
        <f>IFERROR(_xlfn.XLOOKUP(NFTable[[#This Row],[ESTADO]], Unidades!$A:$A, Unidades!$C:$C, 0), "")</f>
        <v>16.619.378/0018-56</v>
      </c>
      <c r="J52" s="1"/>
      <c r="K52" s="2"/>
      <c r="L52" t="str">
        <f t="shared" si="6"/>
        <v/>
      </c>
      <c r="M52" t="str">
        <f t="shared" si="7"/>
        <v>Não Pago</v>
      </c>
      <c r="N52" t="str">
        <f t="shared" si="8"/>
        <v>Em aberto</v>
      </c>
      <c r="O52" s="3">
        <f t="shared" si="9"/>
        <v>45880</v>
      </c>
    </row>
    <row r="53" spans="1:15" x14ac:dyDescent="0.25">
      <c r="A53" s="1">
        <v>337</v>
      </c>
      <c r="B53" s="1" t="s">
        <v>15</v>
      </c>
      <c r="C53" s="2">
        <v>45841</v>
      </c>
      <c r="D53" s="1">
        <v>1365.9</v>
      </c>
      <c r="E53">
        <f>D53*Parâmetros!$B$1</f>
        <v>27.318000000000001</v>
      </c>
      <c r="F53">
        <f t="shared" si="5"/>
        <v>1338.5820000000001</v>
      </c>
      <c r="G53" s="1" t="s">
        <v>19</v>
      </c>
      <c r="H53" t="str">
        <f>IFERROR(_xlfn.XLOOKUP(NFTable[[#This Row],[ESTADO]], Unidades!$A:$A, Unidades!$B:$B, 0), "")</f>
        <v>ARACAJU</v>
      </c>
      <c r="I53" t="str">
        <f>IFERROR(_xlfn.XLOOKUP(NFTable[[#This Row],[ESTADO]], Unidades!$A:$A, Unidades!$C:$C, 0), "")</f>
        <v>16.619.378/0017-75</v>
      </c>
      <c r="J53" s="1"/>
      <c r="K53" s="2"/>
      <c r="L53" t="str">
        <f t="shared" si="6"/>
        <v/>
      </c>
      <c r="M53" t="str">
        <f t="shared" si="7"/>
        <v>Não Pago</v>
      </c>
      <c r="N53" t="str">
        <f t="shared" si="8"/>
        <v>Em aberto</v>
      </c>
      <c r="O53" s="3">
        <f t="shared" si="9"/>
        <v>45894</v>
      </c>
    </row>
    <row r="54" spans="1:15" x14ac:dyDescent="0.25">
      <c r="A54" s="1">
        <v>338</v>
      </c>
      <c r="B54" s="1" t="s">
        <v>15</v>
      </c>
      <c r="C54" s="2">
        <v>45845</v>
      </c>
      <c r="D54" s="1">
        <v>3278.16</v>
      </c>
      <c r="E54">
        <f>D54*Parâmetros!$B$1</f>
        <v>65.563199999999995</v>
      </c>
      <c r="F54">
        <f t="shared" si="5"/>
        <v>3212.5967999999998</v>
      </c>
      <c r="G54" s="1" t="s">
        <v>22</v>
      </c>
      <c r="H54" t="str">
        <f>IFERROR(_xlfn.XLOOKUP(NFTable[[#This Row],[ESTADO]], Unidades!$A:$A, Unidades!$B:$B, 0), "")</f>
        <v>MACEIÓ</v>
      </c>
      <c r="I54" t="str">
        <f>IFERROR(_xlfn.XLOOKUP(NFTable[[#This Row],[ESTADO]], Unidades!$A:$A, Unidades!$C:$C, 0), "")</f>
        <v>16.619.378/0025-85</v>
      </c>
      <c r="J54" s="1"/>
      <c r="K54" s="2"/>
      <c r="L54" t="str">
        <f t="shared" si="6"/>
        <v/>
      </c>
      <c r="M54" t="str">
        <f t="shared" si="7"/>
        <v>Não Pago</v>
      </c>
      <c r="N54" t="str">
        <f t="shared" si="8"/>
        <v>Em aberto</v>
      </c>
      <c r="O54" s="3">
        <f t="shared" si="9"/>
        <v>45894</v>
      </c>
    </row>
    <row r="55" spans="1:15" x14ac:dyDescent="0.25">
      <c r="A55">
        <v>339</v>
      </c>
      <c r="B55" s="1" t="s">
        <v>15</v>
      </c>
      <c r="C55" s="3">
        <v>45855</v>
      </c>
      <c r="D55">
        <v>8606.58</v>
      </c>
      <c r="E55">
        <f>D55*Parâmetros!$B$1</f>
        <v>172.13159999999999</v>
      </c>
      <c r="F55">
        <f t="shared" si="5"/>
        <v>8434.4483999999993</v>
      </c>
      <c r="G55" t="s">
        <v>16</v>
      </c>
      <c r="H55" t="str">
        <f>IFERROR(_xlfn.XLOOKUP(NFTable[[#This Row],[ESTADO]], Unidades!$A:$A, Unidades!$B:$B, 0), "")</f>
        <v>FORTALEZA</v>
      </c>
      <c r="I55" t="str">
        <f>IFERROR(_xlfn.XLOOKUP(NFTable[[#This Row],[ESTADO]], Unidades!$A:$A, Unidades!$C:$C, 0), "")</f>
        <v>16.619.378/0022-32</v>
      </c>
      <c r="M55" t="str">
        <f t="shared" si="7"/>
        <v>Não Pago</v>
      </c>
      <c r="N55" t="str">
        <f t="shared" si="8"/>
        <v>Em aberto</v>
      </c>
      <c r="O55" s="3">
        <f t="shared" si="9"/>
        <v>45925</v>
      </c>
    </row>
    <row r="58" spans="1:15" x14ac:dyDescent="0.25">
      <c r="J58" s="4"/>
    </row>
  </sheetData>
  <conditionalFormatting sqref="O2:O55">
    <cfRule type="expression" dxfId="1" priority="1">
      <formula>AND($N2="Em aberto",$O2&lt;TODAY())</formula>
    </cfRule>
  </conditionalFormatting>
  <dataValidations count="2">
    <dataValidation type="list" allowBlank="1" showDropDown="1" showInputMessage="1" showErrorMessage="1" sqref="J2:J55" xr:uid="{00000000-0002-0000-0000-000000000000}">
      <formula1>"PAGO CONTA BB,Antecipada - ITAÚ-BB,Antecipada - BTG-BB"</formula1>
    </dataValidation>
    <dataValidation type="list" allowBlank="1" showInputMessage="1" showErrorMessage="1" sqref="G100:G1048576" xr:uid="{00000000-0002-0000-0000-000001000000}">
      <formula1>ListaUF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FF1430-2355-44CB-9A54-B3C8BEAC1E66}">
          <x14:formula1>
            <xm:f>Unidades!$A$2:$A$10</xm:f>
          </x14:formula1>
          <xm:sqref>G2:G99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28</v>
      </c>
      <c r="B1">
        <v>0.02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4" sqref="C4"/>
    </sheetView>
  </sheetViews>
  <sheetFormatPr defaultRowHeight="15" x14ac:dyDescent="0.25"/>
  <cols>
    <col min="3" max="3" width="18" bestFit="1" customWidth="1"/>
  </cols>
  <sheetData>
    <row r="1" spans="1:3" x14ac:dyDescent="0.25">
      <c r="A1" t="s">
        <v>29</v>
      </c>
      <c r="B1" t="s">
        <v>30</v>
      </c>
      <c r="C1" t="s">
        <v>8</v>
      </c>
    </row>
    <row r="2" spans="1:3" x14ac:dyDescent="0.25">
      <c r="A2" t="s">
        <v>22</v>
      </c>
      <c r="B2" t="s">
        <v>31</v>
      </c>
      <c r="C2" t="s">
        <v>32</v>
      </c>
    </row>
    <row r="3" spans="1:3" x14ac:dyDescent="0.25">
      <c r="A3" t="s">
        <v>21</v>
      </c>
      <c r="B3" t="s">
        <v>33</v>
      </c>
      <c r="C3" t="s">
        <v>34</v>
      </c>
    </row>
    <row r="4" spans="1:3" x14ac:dyDescent="0.25">
      <c r="A4" t="s">
        <v>16</v>
      </c>
      <c r="B4" t="s">
        <v>35</v>
      </c>
      <c r="C4" t="s">
        <v>36</v>
      </c>
    </row>
    <row r="5" spans="1:3" x14ac:dyDescent="0.25">
      <c r="A5" t="s">
        <v>27</v>
      </c>
      <c r="B5" t="s">
        <v>37</v>
      </c>
      <c r="C5" t="s">
        <v>38</v>
      </c>
    </row>
    <row r="6" spans="1:3" x14ac:dyDescent="0.25">
      <c r="A6" t="s">
        <v>20</v>
      </c>
      <c r="B6" t="s">
        <v>39</v>
      </c>
      <c r="C6" t="s">
        <v>40</v>
      </c>
    </row>
    <row r="7" spans="1:3" x14ac:dyDescent="0.25">
      <c r="A7" t="s">
        <v>23</v>
      </c>
      <c r="B7" t="s">
        <v>41</v>
      </c>
      <c r="C7" t="s">
        <v>42</v>
      </c>
    </row>
    <row r="8" spans="1:3" x14ac:dyDescent="0.25">
      <c r="A8" t="s">
        <v>24</v>
      </c>
      <c r="B8" t="s">
        <v>43</v>
      </c>
      <c r="C8" t="s">
        <v>44</v>
      </c>
    </row>
    <row r="9" spans="1:3" x14ac:dyDescent="0.25">
      <c r="A9" t="s">
        <v>19</v>
      </c>
      <c r="B9" t="s">
        <v>45</v>
      </c>
      <c r="C9" t="s">
        <v>46</v>
      </c>
    </row>
    <row r="10" spans="1:3" x14ac:dyDescent="0.25">
      <c r="A10" t="s">
        <v>18</v>
      </c>
      <c r="B10" t="s">
        <v>47</v>
      </c>
      <c r="C10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 Fiscais</vt:lpstr>
      <vt:lpstr>Parâmetros</vt:lpstr>
      <vt:lpstr>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Uillen Machado</cp:lastModifiedBy>
  <dcterms:created xsi:type="dcterms:W3CDTF">2025-07-16T12:57:37Z</dcterms:created>
  <dcterms:modified xsi:type="dcterms:W3CDTF">2025-07-17T17:32:42Z</dcterms:modified>
</cp:coreProperties>
</file>