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EF434788-CCD5-0D46-9FE1-FDFD521DE530}" xr6:coauthVersionLast="47" xr6:coauthVersionMax="47" xr10:uidLastSave="{00000000-0000-0000-0000-000000000000}"/>
  <bookViews>
    <workbookView xWindow="300" yWindow="2760" windowWidth="34720" windowHeight="18880" xr2:uid="{0D0644B8-F9A6-4A61-A91E-2BD3522A7E9F}"/>
  </bookViews>
  <sheets>
    <sheet name="SE analysis" sheetId="1" r:id="rId1"/>
    <sheet name="fleet cost 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13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W14" i="1"/>
  <c r="W15" i="1"/>
  <c r="W16" i="1"/>
  <c r="W17" i="1"/>
  <c r="W18" i="1"/>
  <c r="W19" i="1"/>
  <c r="W20" i="1"/>
  <c r="W21" i="1"/>
  <c r="W22" i="1"/>
  <c r="W23" i="1"/>
  <c r="W24" i="1"/>
  <c r="W25" i="1"/>
  <c r="W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3" i="1"/>
  <c r="U13" i="1"/>
  <c r="M13" i="1"/>
  <c r="R14" i="1"/>
  <c r="R15" i="1"/>
  <c r="R16" i="1"/>
  <c r="R17" i="1"/>
  <c r="R18" i="1"/>
  <c r="R19" i="1"/>
  <c r="R20" i="1"/>
  <c r="R21" i="1"/>
  <c r="R22" i="1"/>
  <c r="R23" i="1"/>
  <c r="R24" i="1"/>
  <c r="R25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13" i="1"/>
  <c r="M14" i="1"/>
  <c r="M15" i="1"/>
  <c r="M16" i="1"/>
  <c r="M17" i="1"/>
  <c r="M18" i="1"/>
  <c r="M19" i="1"/>
  <c r="M20" i="1"/>
  <c r="M21" i="1"/>
  <c r="M22" i="1"/>
  <c r="M23" i="1"/>
  <c r="M24" i="1"/>
  <c r="M25" i="1"/>
  <c r="H13" i="1"/>
  <c r="H11" i="1"/>
  <c r="H9" i="1"/>
  <c r="H5" i="1"/>
  <c r="H12" i="1" s="1"/>
  <c r="G13" i="1"/>
  <c r="G11" i="1"/>
  <c r="G9" i="1"/>
  <c r="G5" i="1"/>
  <c r="F5" i="1"/>
  <c r="F13" i="1"/>
  <c r="F11" i="1"/>
  <c r="F9" i="1"/>
  <c r="E2" i="1"/>
  <c r="E5" i="1" s="1"/>
  <c r="E13" i="1"/>
  <c r="E11" i="1"/>
  <c r="E9" i="1"/>
  <c r="D13" i="1"/>
  <c r="D11" i="1"/>
  <c r="D9" i="1"/>
  <c r="D5" i="1"/>
  <c r="H18" i="1" l="1"/>
  <c r="H20" i="1" s="1"/>
  <c r="H26" i="1" s="1"/>
  <c r="H17" i="1"/>
  <c r="G12" i="1"/>
  <c r="G18" i="1" s="1"/>
  <c r="G20" i="1" s="1"/>
  <c r="G22" i="1" s="1"/>
  <c r="F12" i="1"/>
  <c r="F18" i="1"/>
  <c r="F20" i="1" s="1"/>
  <c r="F22" i="1" s="1"/>
  <c r="F17" i="1"/>
  <c r="E12" i="1"/>
  <c r="E18" i="1" s="1"/>
  <c r="E20" i="1" s="1"/>
  <c r="D12" i="1"/>
  <c r="D17" i="1" s="1"/>
  <c r="H22" i="1" l="1"/>
  <c r="G17" i="1"/>
  <c r="F26" i="1"/>
  <c r="E22" i="1"/>
  <c r="E26" i="1"/>
  <c r="G26" i="1"/>
  <c r="G35" i="1" s="1"/>
  <c r="E17" i="1"/>
  <c r="D18" i="1"/>
  <c r="D20" i="1" s="1"/>
  <c r="G29" i="1" l="1"/>
  <c r="G38" i="1" s="1"/>
  <c r="G27" i="1"/>
  <c r="G36" i="1" s="1"/>
  <c r="H29" i="1"/>
  <c r="H35" i="1"/>
  <c r="H27" i="1"/>
  <c r="H36" i="1" s="1"/>
  <c r="D22" i="1"/>
  <c r="D26" i="1"/>
  <c r="E27" i="1"/>
  <c r="E36" i="1" s="1"/>
  <c r="E35" i="1"/>
  <c r="E29" i="1"/>
  <c r="F35" i="1"/>
  <c r="F27" i="1"/>
  <c r="F36" i="1" s="1"/>
  <c r="F29" i="1"/>
  <c r="G30" i="1"/>
  <c r="G39" i="1" s="1"/>
  <c r="H30" i="1" l="1"/>
  <c r="H39" i="1" s="1"/>
  <c r="H38" i="1"/>
  <c r="F38" i="1"/>
  <c r="F30" i="1"/>
  <c r="F39" i="1" s="1"/>
  <c r="E30" i="1"/>
  <c r="E39" i="1" s="1"/>
  <c r="E38" i="1"/>
  <c r="D29" i="1"/>
  <c r="D35" i="1"/>
  <c r="D27" i="1"/>
  <c r="D36" i="1" s="1"/>
  <c r="D30" i="1" l="1"/>
  <c r="D39" i="1" s="1"/>
  <c r="D38" i="1"/>
</calcChain>
</file>

<file path=xl/sharedStrings.xml><?xml version="1.0" encoding="utf-8"?>
<sst xmlns="http://schemas.openxmlformats.org/spreadsheetml/2006/main" count="100" uniqueCount="69">
  <si>
    <t>baseline</t>
  </si>
  <si>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</si>
  <si>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</si>
  <si>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</si>
  <si>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</si>
  <si>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</si>
  <si>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</si>
  <si>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</si>
  <si>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</si>
  <si>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</si>
  <si>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</si>
  <si>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</si>
  <si>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</si>
  <si>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</si>
  <si>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</si>
  <si>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</si>
  <si>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</si>
  <si>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</si>
  <si>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</si>
  <si>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</si>
  <si>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</si>
  <si>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</si>
  <si>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</si>
  <si>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</si>
  <si>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</si>
  <si>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</si>
  <si>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</si>
  <si>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</si>
  <si>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</si>
  <si>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</si>
  <si>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</si>
  <si>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</si>
  <si>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</si>
  <si>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</si>
  <si>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large consumer need</t>
  </si>
  <si>
    <t>W</t>
  </si>
  <si>
    <t>large consumer eff</t>
  </si>
  <si>
    <t>large consumer energy</t>
  </si>
  <si>
    <t>kWhr/day</t>
  </si>
  <si>
    <t>num large</t>
  </si>
  <si>
    <t>customers</t>
  </si>
  <si>
    <t>small consumer need</t>
  </si>
  <si>
    <t>small consumer eff</t>
  </si>
  <si>
    <t>small consumer energy</t>
  </si>
  <si>
    <t>num small</t>
  </si>
  <si>
    <t>beam energy/day large</t>
  </si>
  <si>
    <t>beam energy/day small</t>
  </si>
  <si>
    <t>kwhr/day</t>
  </si>
  <si>
    <t>laser payload cost</t>
  </si>
  <si>
    <t>MEuro</t>
  </si>
  <si>
    <t>spacecraft cost (no payload)</t>
  </si>
  <si>
    <t>number of spacecraft</t>
  </si>
  <si>
    <t>number of payloads/spacecraft</t>
  </si>
  <si>
    <t>cost per spacecraft</t>
  </si>
  <si>
    <t>cost of fleet</t>
  </si>
  <si>
    <t>spacecraft per launch</t>
  </si>
  <si>
    <t>launches</t>
  </si>
  <si>
    <t>cost per launch</t>
  </si>
  <si>
    <t>launch cost</t>
  </si>
  <si>
    <t>total system cost to orbit</t>
  </si>
  <si>
    <t>vehLong</t>
  </si>
  <si>
    <t>low</t>
  </si>
  <si>
    <t>high</t>
  </si>
  <si>
    <t>sunAngle</t>
  </si>
  <si>
    <t>inNight</t>
  </si>
  <si>
    <t>power available should afford desired # of lasers</t>
  </si>
  <si>
    <t>drives power available for lasers</t>
  </si>
  <si>
    <t>usable energy after receiving losses</t>
  </si>
  <si>
    <t>energy delivered to the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</si>
</sst>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W39"/>
  <sheetViews>
    <sheetView tabSelected="1" zoomScale="125" zoomScaleNormal="125" workbookViewId="0">
      <selection activeCell="K23" sqref="K23"/>
    </sheetView>
  </sheetViews>
  <sheetFormatPr baseColWidth="10" defaultColWidth="8.83203125" defaultRowHeight="15" x14ac:dyDescent="0.2"/>
  <cols>
    <col min="2" max="2" width="25.33203125" customWidth="1"/>
  </cols>
  <sheetData>
    <row r="1" spans="2:23" x14ac:dyDescent="0.2">
      <c r="G1" s="6" t="s">
        <v>0</v>
      </c>
      <c r="H1" s="6" t="s">
        <v>0</v>
      </c>
    </row>
    <row r="2" spans="2:23" x14ac:dyDescent="0.2">
      <c r="B2" t="s">
        <v>1</v>
      </c>
      <c r="C2" t="s">
        <v>2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t="s">
        <v>66</v>
      </c>
    </row>
    <row r="3" spans="2:23" x14ac:dyDescent="0.2">
      <c r="B3" t="s">
        <v>3</v>
      </c>
      <c r="C3" t="s">
        <v>4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</row>
    <row r="4" spans="2:23" x14ac:dyDescent="0.2">
      <c r="B4" t="s">
        <v>5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</row>
    <row r="5" spans="2:23" x14ac:dyDescent="0.2">
      <c r="B5" t="s">
        <v>6</v>
      </c>
      <c r="C5" t="s">
        <v>7</v>
      </c>
      <c r="D5" s="2">
        <f>D2*D3*D4/1000</f>
        <v>29.6568</v>
      </c>
      <c r="E5" s="2">
        <f>E2*E3*E4/1000</f>
        <v>2.5566206896551722</v>
      </c>
      <c r="F5" s="2">
        <f>F2*F3*F4/1000</f>
        <v>2.5578989999999999</v>
      </c>
      <c r="G5" s="2">
        <f>G2*G3*G4/1000</f>
        <v>5.1157979999999998</v>
      </c>
      <c r="H5" s="2">
        <f>H2*H3*H4/1000</f>
        <v>10.231596</v>
      </c>
    </row>
    <row r="7" spans="2:23" x14ac:dyDescent="0.2">
      <c r="B7" t="s">
        <v>8</v>
      </c>
      <c r="C7" t="s">
        <v>9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</row>
    <row r="8" spans="2:23" x14ac:dyDescent="0.2">
      <c r="B8" t="s">
        <v>10</v>
      </c>
      <c r="C8" t="s">
        <v>9</v>
      </c>
      <c r="D8" s="5">
        <v>21</v>
      </c>
      <c r="E8" s="5">
        <v>21</v>
      </c>
      <c r="F8" s="5">
        <v>21</v>
      </c>
      <c r="G8" s="5">
        <v>21</v>
      </c>
      <c r="H8" s="5">
        <v>21</v>
      </c>
    </row>
    <row r="9" spans="2:23" x14ac:dyDescent="0.2">
      <c r="B9" t="s">
        <v>11</v>
      </c>
      <c r="C9" t="s">
        <v>9</v>
      </c>
      <c r="D9">
        <f>D7-D8</f>
        <v>127</v>
      </c>
      <c r="E9">
        <f>E7-E8</f>
        <v>127</v>
      </c>
      <c r="F9">
        <f>F7-F8</f>
        <v>127</v>
      </c>
      <c r="G9">
        <f>G7-G8</f>
        <v>127</v>
      </c>
      <c r="H9">
        <f>H7-H8</f>
        <v>127</v>
      </c>
    </row>
    <row r="10" spans="2:23" x14ac:dyDescent="0.2">
      <c r="B10" t="s">
        <v>12</v>
      </c>
      <c r="D10" s="4">
        <v>0.74</v>
      </c>
      <c r="E10" s="4">
        <v>0.74</v>
      </c>
      <c r="F10" s="4">
        <v>0.74</v>
      </c>
      <c r="G10" s="4">
        <v>0.74</v>
      </c>
      <c r="H10" s="4">
        <v>0.74</v>
      </c>
    </row>
    <row r="11" spans="2:23" x14ac:dyDescent="0.2">
      <c r="B11" t="s">
        <v>13</v>
      </c>
      <c r="C11" t="s">
        <v>9</v>
      </c>
      <c r="D11" s="3">
        <f>D7*D10</f>
        <v>109.52</v>
      </c>
      <c r="E11" s="3">
        <f>E7*E10</f>
        <v>109.52</v>
      </c>
      <c r="F11" s="3">
        <f>F7*F10</f>
        <v>109.52</v>
      </c>
      <c r="G11" s="3">
        <f>G7*G10</f>
        <v>109.52</v>
      </c>
      <c r="H11" s="3">
        <f>H7*H10</f>
        <v>109.52</v>
      </c>
    </row>
    <row r="12" spans="2:23" x14ac:dyDescent="0.2">
      <c r="B12" t="s">
        <v>14</v>
      </c>
      <c r="C12" t="s">
        <v>15</v>
      </c>
      <c r="D12" s="2">
        <f>D5*D11/60</f>
        <v>54.133545600000005</v>
      </c>
      <c r="E12" s="2">
        <f>E5*E11/60</f>
        <v>4.6666849655172404</v>
      </c>
      <c r="F12" s="2">
        <f>F5*F11/60</f>
        <v>4.6690183080000001</v>
      </c>
      <c r="G12" s="2">
        <f>G5*G11/60</f>
        <v>9.3380366160000001</v>
      </c>
      <c r="H12" s="2">
        <f>H5*H11/60</f>
        <v>18.676073232</v>
      </c>
      <c r="M12" t="s">
        <v>60</v>
      </c>
      <c r="P12" t="s">
        <v>63</v>
      </c>
      <c r="Q12" t="s">
        <v>62</v>
      </c>
      <c r="R12" t="s">
        <v>61</v>
      </c>
      <c r="S12" t="s">
        <v>61</v>
      </c>
      <c r="U12" t="s">
        <v>61</v>
      </c>
      <c r="V12" t="s">
        <v>62</v>
      </c>
      <c r="W12" t="s">
        <v>64</v>
      </c>
    </row>
    <row r="13" spans="2:23" x14ac:dyDescent="0.2">
      <c r="B13" t="s">
        <v>16</v>
      </c>
      <c r="C13" t="s">
        <v>17</v>
      </c>
      <c r="D13" s="2">
        <f>24*60/D7</f>
        <v>9.7297297297297298</v>
      </c>
      <c r="E13" s="2">
        <f>24*60/E7</f>
        <v>9.7297297297297298</v>
      </c>
      <c r="F13" s="2">
        <f>24*60/F7</f>
        <v>9.7297297297297298</v>
      </c>
      <c r="G13" s="2">
        <f>24*60/G7</f>
        <v>9.7297297297297298</v>
      </c>
      <c r="H13" s="2">
        <f>24*60/H7</f>
        <v>9.7297297297297298</v>
      </c>
      <c r="L13">
        <v>-180</v>
      </c>
      <c r="M13">
        <f>MOD(L13+360,360)</f>
        <v>180</v>
      </c>
      <c r="N13">
        <f>L13+360</f>
        <v>180</v>
      </c>
      <c r="P13">
        <v>0</v>
      </c>
      <c r="Q13">
        <f>MOD(P13+90, 360)</f>
        <v>90</v>
      </c>
      <c r="R13">
        <f>MOD(P13+270, 360)</f>
        <v>270</v>
      </c>
      <c r="S13">
        <f>P13+360-90</f>
        <v>270</v>
      </c>
      <c r="T13">
        <f>P13+360+90</f>
        <v>450</v>
      </c>
      <c r="U13">
        <f>IF(M$13&lt;R13,1,0)</f>
        <v>1</v>
      </c>
      <c r="V13">
        <f>IF($M13&lt;Q13, 1, 0)</f>
        <v>0</v>
      </c>
      <c r="W13" t="b">
        <f>AND(U13:V13)</f>
        <v>0</v>
      </c>
    </row>
    <row r="14" spans="2:23" x14ac:dyDescent="0.2">
      <c r="L14">
        <v>-150</v>
      </c>
      <c r="M14">
        <f t="shared" ref="M14:M25" si="0">MOD(L14+360,360)</f>
        <v>210</v>
      </c>
      <c r="N14">
        <f t="shared" ref="N14:N25" si="1">L14+360</f>
        <v>210</v>
      </c>
      <c r="P14">
        <v>30</v>
      </c>
      <c r="Q14">
        <f>MOD(P14+90, 360)</f>
        <v>120</v>
      </c>
      <c r="R14">
        <f>MOD(P14+270, 360)</f>
        <v>300</v>
      </c>
      <c r="S14">
        <f t="shared" ref="S14:S25" si="2">P14+360-90</f>
        <v>300</v>
      </c>
      <c r="T14">
        <f t="shared" ref="T14:T25" si="3">P14+360+90</f>
        <v>480</v>
      </c>
      <c r="U14">
        <f t="shared" ref="U14:U25" si="4">IF(M$13&lt;R14,1,0)</f>
        <v>1</v>
      </c>
      <c r="V14">
        <f t="shared" ref="V14:V25" si="5">IF($M14&lt;Q14, 1, 0)</f>
        <v>0</v>
      </c>
      <c r="W14" t="b">
        <f t="shared" ref="W14:W25" si="6">AND(U14:V14)</f>
        <v>0</v>
      </c>
    </row>
    <row r="15" spans="2:23" x14ac:dyDescent="0.2">
      <c r="B15" t="s">
        <v>18</v>
      </c>
      <c r="D15" s="4">
        <v>0.3</v>
      </c>
      <c r="E15" s="4">
        <v>0.3</v>
      </c>
      <c r="F15" s="4">
        <v>0.3</v>
      </c>
      <c r="G15" s="4">
        <v>0.3</v>
      </c>
      <c r="H15" s="4">
        <v>0.3</v>
      </c>
      <c r="L15">
        <v>-120</v>
      </c>
      <c r="M15">
        <f t="shared" si="0"/>
        <v>240</v>
      </c>
      <c r="N15">
        <f t="shared" si="1"/>
        <v>240</v>
      </c>
      <c r="P15">
        <v>60</v>
      </c>
      <c r="Q15">
        <f>MOD(P15+90, 360)</f>
        <v>150</v>
      </c>
      <c r="R15">
        <f>MOD(P15+270, 360)</f>
        <v>330</v>
      </c>
      <c r="S15">
        <f t="shared" si="2"/>
        <v>330</v>
      </c>
      <c r="T15">
        <f t="shared" si="3"/>
        <v>510</v>
      </c>
      <c r="U15">
        <f t="shared" si="4"/>
        <v>1</v>
      </c>
      <c r="V15">
        <f t="shared" si="5"/>
        <v>0</v>
      </c>
      <c r="W15" t="b">
        <f t="shared" si="6"/>
        <v>0</v>
      </c>
    </row>
    <row r="16" spans="2:23" x14ac:dyDescent="0.2">
      <c r="B16" t="s">
        <v>19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L16">
        <v>-90</v>
      </c>
      <c r="M16">
        <f t="shared" si="0"/>
        <v>270</v>
      </c>
      <c r="N16">
        <f t="shared" si="1"/>
        <v>270</v>
      </c>
      <c r="P16" s="10">
        <v>90</v>
      </c>
      <c r="Q16" s="10">
        <f>MOD(P16+90, 360)</f>
        <v>180</v>
      </c>
      <c r="R16" s="10">
        <f>MOD(P16+270, 360)</f>
        <v>0</v>
      </c>
      <c r="S16">
        <f t="shared" si="2"/>
        <v>360</v>
      </c>
      <c r="T16">
        <f t="shared" si="3"/>
        <v>540</v>
      </c>
      <c r="U16">
        <f t="shared" si="4"/>
        <v>0</v>
      </c>
      <c r="V16">
        <f t="shared" si="5"/>
        <v>0</v>
      </c>
      <c r="W16" t="b">
        <f t="shared" si="6"/>
        <v>0</v>
      </c>
    </row>
    <row r="17" spans="2:23" x14ac:dyDescent="0.2">
      <c r="B17" t="s">
        <v>20</v>
      </c>
      <c r="C17" t="s">
        <v>21</v>
      </c>
      <c r="D17" s="1">
        <f>D12*D15*D16</f>
        <v>2.4360095520000002</v>
      </c>
      <c r="E17" s="1">
        <f>E12*E15*E16</f>
        <v>0.21000082344827581</v>
      </c>
      <c r="F17" s="1">
        <f>F12*F15*F16</f>
        <v>0.21010582385999999</v>
      </c>
      <c r="G17" s="1">
        <f>G12*G15*G16</f>
        <v>0.42021164771999997</v>
      </c>
      <c r="H17" s="1">
        <f>H12*H15*H16</f>
        <v>0.84042329543999994</v>
      </c>
      <c r="L17">
        <v>-60</v>
      </c>
      <c r="M17">
        <f t="shared" si="0"/>
        <v>300</v>
      </c>
      <c r="N17">
        <f t="shared" si="1"/>
        <v>300</v>
      </c>
      <c r="P17" s="10">
        <v>120</v>
      </c>
      <c r="Q17" s="10">
        <f>MOD(P17+90, 360)</f>
        <v>210</v>
      </c>
      <c r="R17" s="10">
        <f>MOD(P17+270, 360)</f>
        <v>30</v>
      </c>
      <c r="S17">
        <f t="shared" si="2"/>
        <v>390</v>
      </c>
      <c r="T17">
        <f t="shared" si="3"/>
        <v>570</v>
      </c>
      <c r="U17">
        <f t="shared" si="4"/>
        <v>0</v>
      </c>
      <c r="V17">
        <f t="shared" si="5"/>
        <v>0</v>
      </c>
      <c r="W17" t="b">
        <f t="shared" si="6"/>
        <v>0</v>
      </c>
    </row>
    <row r="18" spans="2:23" x14ac:dyDescent="0.2">
      <c r="B18" t="s">
        <v>22</v>
      </c>
      <c r="C18" t="s">
        <v>15</v>
      </c>
      <c r="D18" s="2">
        <f>D12*D15</f>
        <v>16.240063680000002</v>
      </c>
      <c r="E18" s="2">
        <f>E12*E15</f>
        <v>1.4000054896551721</v>
      </c>
      <c r="F18" s="2">
        <f>F12*F15</f>
        <v>1.4007054924</v>
      </c>
      <c r="G18" s="2">
        <f>G12*G15</f>
        <v>2.8014109847999999</v>
      </c>
      <c r="H18" s="2">
        <f>H12*H15</f>
        <v>5.6028219695999999</v>
      </c>
      <c r="L18">
        <v>-30</v>
      </c>
      <c r="M18">
        <f t="shared" si="0"/>
        <v>330</v>
      </c>
      <c r="N18">
        <f t="shared" si="1"/>
        <v>330</v>
      </c>
      <c r="P18" s="10">
        <v>150</v>
      </c>
      <c r="Q18" s="10">
        <f>MOD(P18+90, 360)</f>
        <v>240</v>
      </c>
      <c r="R18" s="10">
        <f>MOD(P18+270, 360)</f>
        <v>60</v>
      </c>
      <c r="S18">
        <f t="shared" si="2"/>
        <v>420</v>
      </c>
      <c r="T18">
        <f t="shared" si="3"/>
        <v>600</v>
      </c>
      <c r="U18">
        <f t="shared" si="4"/>
        <v>0</v>
      </c>
      <c r="V18">
        <f t="shared" si="5"/>
        <v>0</v>
      </c>
      <c r="W18" t="b">
        <f t="shared" si="6"/>
        <v>0</v>
      </c>
    </row>
    <row r="19" spans="2:23" x14ac:dyDescent="0.2">
      <c r="B19" t="s">
        <v>23</v>
      </c>
      <c r="D19" s="4">
        <v>0.25</v>
      </c>
      <c r="E19" s="4">
        <v>0.25</v>
      </c>
      <c r="F19" s="4">
        <v>0.25</v>
      </c>
      <c r="G19" s="4">
        <v>0.25</v>
      </c>
      <c r="H19" s="4">
        <v>0.25</v>
      </c>
      <c r="L19">
        <v>0</v>
      </c>
      <c r="M19">
        <f t="shared" si="0"/>
        <v>0</v>
      </c>
      <c r="N19">
        <f t="shared" si="1"/>
        <v>360</v>
      </c>
      <c r="P19" s="10">
        <v>180</v>
      </c>
      <c r="Q19" s="10">
        <f>MOD(P19+90, 360)</f>
        <v>270</v>
      </c>
      <c r="R19" s="10">
        <f>MOD(P19+270, 360)</f>
        <v>90</v>
      </c>
      <c r="S19">
        <f t="shared" si="2"/>
        <v>450</v>
      </c>
      <c r="T19">
        <f t="shared" si="3"/>
        <v>630</v>
      </c>
      <c r="U19">
        <f t="shared" si="4"/>
        <v>0</v>
      </c>
      <c r="V19">
        <f t="shared" si="5"/>
        <v>1</v>
      </c>
      <c r="W19" t="b">
        <f t="shared" si="6"/>
        <v>0</v>
      </c>
    </row>
    <row r="20" spans="2:23" x14ac:dyDescent="0.2">
      <c r="B20" t="s">
        <v>24</v>
      </c>
      <c r="C20" t="s">
        <v>7</v>
      </c>
      <c r="D20" s="1">
        <f>D18/21*60*D19</f>
        <v>11.600045485714286</v>
      </c>
      <c r="E20" s="1">
        <f>E18/21*60*E19</f>
        <v>1.0000039211822658</v>
      </c>
      <c r="F20" s="11">
        <f>F18/21*60*F19</f>
        <v>1.0005039231428572</v>
      </c>
      <c r="G20" s="11">
        <f>G18/21*60*G19</f>
        <v>2.0010078462857144</v>
      </c>
      <c r="H20" s="11">
        <f>H18/21*60*H19</f>
        <v>4.0020156925714288</v>
      </c>
      <c r="I20" s="12" t="s">
        <v>65</v>
      </c>
      <c r="J20" s="12"/>
      <c r="L20">
        <v>30</v>
      </c>
      <c r="M20">
        <f t="shared" si="0"/>
        <v>30</v>
      </c>
      <c r="N20">
        <f t="shared" si="1"/>
        <v>390</v>
      </c>
      <c r="P20" s="10">
        <v>210</v>
      </c>
      <c r="Q20" s="10">
        <f>MOD(P20+90, 360)</f>
        <v>300</v>
      </c>
      <c r="R20" s="10">
        <f>MOD(P20+270, 360)</f>
        <v>120</v>
      </c>
      <c r="S20">
        <f t="shared" si="2"/>
        <v>480</v>
      </c>
      <c r="T20">
        <f t="shared" si="3"/>
        <v>660</v>
      </c>
      <c r="U20">
        <f t="shared" si="4"/>
        <v>0</v>
      </c>
      <c r="V20">
        <f t="shared" si="5"/>
        <v>1</v>
      </c>
      <c r="W20" t="b">
        <f t="shared" si="6"/>
        <v>0</v>
      </c>
    </row>
    <row r="21" spans="2:23" x14ac:dyDescent="0.2">
      <c r="I21" s="12"/>
      <c r="J21" s="12"/>
      <c r="L21">
        <v>60</v>
      </c>
      <c r="M21">
        <f t="shared" si="0"/>
        <v>60</v>
      </c>
      <c r="N21">
        <f t="shared" si="1"/>
        <v>420</v>
      </c>
      <c r="P21" s="10">
        <v>240</v>
      </c>
      <c r="Q21" s="10">
        <f>MOD(P21+90, 360)</f>
        <v>330</v>
      </c>
      <c r="R21" s="10">
        <f>MOD(P21+270, 360)</f>
        <v>150</v>
      </c>
      <c r="S21">
        <f t="shared" si="2"/>
        <v>510</v>
      </c>
      <c r="T21">
        <f t="shared" si="3"/>
        <v>690</v>
      </c>
      <c r="U21">
        <f t="shared" si="4"/>
        <v>0</v>
      </c>
      <c r="V21">
        <f t="shared" si="5"/>
        <v>1</v>
      </c>
      <c r="W21" t="b">
        <f t="shared" si="6"/>
        <v>0</v>
      </c>
    </row>
    <row r="22" spans="2:23" x14ac:dyDescent="0.2">
      <c r="B22" t="s">
        <v>25</v>
      </c>
      <c r="D22">
        <f t="shared" ref="D22:F22" si="7">FLOOR(D20,1)</f>
        <v>11</v>
      </c>
      <c r="E22">
        <f t="shared" si="7"/>
        <v>1</v>
      </c>
      <c r="F22" s="10">
        <f t="shared" si="7"/>
        <v>1</v>
      </c>
      <c r="G22" s="10">
        <f>FLOOR(G20,1)</f>
        <v>2</v>
      </c>
      <c r="H22" s="10">
        <f>FLOOR(H20,1)</f>
        <v>4</v>
      </c>
      <c r="I22" s="12"/>
      <c r="J22" s="12"/>
      <c r="L22">
        <v>90</v>
      </c>
      <c r="M22">
        <f t="shared" si="0"/>
        <v>90</v>
      </c>
      <c r="N22">
        <f t="shared" si="1"/>
        <v>450</v>
      </c>
      <c r="P22">
        <v>270</v>
      </c>
      <c r="Q22">
        <f>MOD(P22+90, 360)</f>
        <v>0</v>
      </c>
      <c r="R22">
        <f>MOD(P22+270, 360)</f>
        <v>180</v>
      </c>
      <c r="S22">
        <f t="shared" si="2"/>
        <v>540</v>
      </c>
      <c r="T22">
        <f t="shared" si="3"/>
        <v>720</v>
      </c>
      <c r="U22">
        <f t="shared" si="4"/>
        <v>0</v>
      </c>
      <c r="V22">
        <f t="shared" si="5"/>
        <v>0</v>
      </c>
      <c r="W22" t="b">
        <f t="shared" si="6"/>
        <v>0</v>
      </c>
    </row>
    <row r="23" spans="2:23" x14ac:dyDescent="0.2">
      <c r="B23" t="s">
        <v>26</v>
      </c>
      <c r="D23">
        <v>8</v>
      </c>
      <c r="E23">
        <v>8</v>
      </c>
      <c r="F23">
        <v>8</v>
      </c>
      <c r="G23">
        <v>8</v>
      </c>
      <c r="H23">
        <v>8</v>
      </c>
      <c r="L23">
        <v>120</v>
      </c>
      <c r="M23">
        <f t="shared" si="0"/>
        <v>120</v>
      </c>
      <c r="N23">
        <f t="shared" si="1"/>
        <v>480</v>
      </c>
      <c r="P23">
        <v>300</v>
      </c>
      <c r="Q23">
        <f>MOD(P23+90, 360)</f>
        <v>30</v>
      </c>
      <c r="R23">
        <f>MOD(P23+270, 360)</f>
        <v>210</v>
      </c>
      <c r="S23">
        <f t="shared" si="2"/>
        <v>570</v>
      </c>
      <c r="T23">
        <f t="shared" si="3"/>
        <v>750</v>
      </c>
      <c r="U23">
        <f t="shared" si="4"/>
        <v>1</v>
      </c>
      <c r="V23">
        <f t="shared" si="5"/>
        <v>0</v>
      </c>
      <c r="W23" t="b">
        <f t="shared" si="6"/>
        <v>0</v>
      </c>
    </row>
    <row r="24" spans="2:23" x14ac:dyDescent="0.2">
      <c r="B24" t="s">
        <v>27</v>
      </c>
      <c r="D24">
        <v>1</v>
      </c>
      <c r="E24">
        <v>1</v>
      </c>
      <c r="F24">
        <v>1</v>
      </c>
      <c r="G24">
        <v>1</v>
      </c>
      <c r="H24">
        <v>1</v>
      </c>
      <c r="L24">
        <v>150</v>
      </c>
      <c r="M24">
        <f t="shared" si="0"/>
        <v>150</v>
      </c>
      <c r="N24">
        <f t="shared" si="1"/>
        <v>510</v>
      </c>
      <c r="P24">
        <v>330</v>
      </c>
      <c r="Q24">
        <f>MOD(P24+90, 360)</f>
        <v>60</v>
      </c>
      <c r="R24">
        <f>MOD(P24+270, 360)</f>
        <v>240</v>
      </c>
      <c r="S24">
        <f t="shared" si="2"/>
        <v>600</v>
      </c>
      <c r="T24">
        <f t="shared" si="3"/>
        <v>780</v>
      </c>
      <c r="U24">
        <f t="shared" si="4"/>
        <v>1</v>
      </c>
      <c r="V24">
        <f t="shared" si="5"/>
        <v>0</v>
      </c>
      <c r="W24" t="b">
        <f t="shared" si="6"/>
        <v>0</v>
      </c>
    </row>
    <row r="25" spans="2:23" x14ac:dyDescent="0.2">
      <c r="L25">
        <v>180</v>
      </c>
      <c r="M25">
        <f t="shared" si="0"/>
        <v>180</v>
      </c>
      <c r="N25">
        <f t="shared" si="1"/>
        <v>540</v>
      </c>
      <c r="P25">
        <v>360</v>
      </c>
      <c r="Q25">
        <f>MOD(P25+90, 360)</f>
        <v>90</v>
      </c>
      <c r="R25">
        <f>MOD(P25+270, 360)</f>
        <v>270</v>
      </c>
      <c r="S25">
        <f t="shared" si="2"/>
        <v>630</v>
      </c>
      <c r="T25">
        <f t="shared" si="3"/>
        <v>810</v>
      </c>
      <c r="U25">
        <f t="shared" si="4"/>
        <v>1</v>
      </c>
      <c r="V25">
        <f t="shared" si="5"/>
        <v>0</v>
      </c>
      <c r="W25" t="b">
        <f t="shared" si="6"/>
        <v>0</v>
      </c>
    </row>
    <row r="26" spans="2:23" x14ac:dyDescent="0.2">
      <c r="B26" t="s">
        <v>28</v>
      </c>
      <c r="C26" t="s">
        <v>15</v>
      </c>
      <c r="D26" s="1">
        <f>D20*D8/60</f>
        <v>4.0600159200000006</v>
      </c>
      <c r="E26" s="1">
        <f>E20*E8/60</f>
        <v>0.35000137241379303</v>
      </c>
      <c r="F26" s="1">
        <f>F20*F8/60</f>
        <v>0.35017637309999999</v>
      </c>
      <c r="G26" s="1">
        <f>G20*G8/60</f>
        <v>0.70035274619999999</v>
      </c>
      <c r="H26" s="1">
        <f>H20*H8/60</f>
        <v>1.4007054924</v>
      </c>
      <c r="I26" t="s">
        <v>68</v>
      </c>
    </row>
    <row r="27" spans="2:23" x14ac:dyDescent="0.2">
      <c r="B27" t="s">
        <v>29</v>
      </c>
      <c r="C27" t="s">
        <v>15</v>
      </c>
      <c r="D27" s="1">
        <f t="shared" ref="D27:F27" si="8">D26/D23</f>
        <v>0.50750199000000007</v>
      </c>
      <c r="E27" s="1">
        <f t="shared" si="8"/>
        <v>4.3750171551724129E-2</v>
      </c>
      <c r="F27" s="1">
        <f t="shared" si="8"/>
        <v>4.3772046637499999E-2</v>
      </c>
      <c r="G27" s="1">
        <f>G26/G23</f>
        <v>8.7544093274999998E-2</v>
      </c>
      <c r="H27" s="1">
        <f>H26/H23</f>
        <v>0.17508818655</v>
      </c>
    </row>
    <row r="29" spans="2:23" x14ac:dyDescent="0.2">
      <c r="B29" t="s">
        <v>30</v>
      </c>
      <c r="C29" t="s">
        <v>15</v>
      </c>
      <c r="D29" s="1">
        <f>D26*D13</f>
        <v>39.502857600000006</v>
      </c>
      <c r="E29" s="1">
        <f>E26*E13</f>
        <v>3.405418758620689</v>
      </c>
      <c r="F29" s="1">
        <f>F26*F13</f>
        <v>3.4071214680000002</v>
      </c>
      <c r="G29" s="1">
        <f>G26*G13</f>
        <v>6.8142429360000003</v>
      </c>
      <c r="H29" s="1">
        <f>H26*H13</f>
        <v>13.628485872000001</v>
      </c>
    </row>
    <row r="30" spans="2:23" x14ac:dyDescent="0.2">
      <c r="B30" t="s">
        <v>31</v>
      </c>
      <c r="C30" t="s">
        <v>15</v>
      </c>
      <c r="D30" s="1">
        <f t="shared" ref="D30:F30" si="9">D29/D23</f>
        <v>4.9378572000000007</v>
      </c>
      <c r="E30" s="1">
        <f t="shared" si="9"/>
        <v>0.42567734482758612</v>
      </c>
      <c r="F30" s="1">
        <f t="shared" si="9"/>
        <v>0.42589018350000002</v>
      </c>
      <c r="G30" s="1">
        <f>G29/G23</f>
        <v>0.85178036700000004</v>
      </c>
      <c r="H30" s="1">
        <f>H29/H23</f>
        <v>1.7035607340000001</v>
      </c>
    </row>
    <row r="32" spans="2:23" x14ac:dyDescent="0.2">
      <c r="B32" t="s">
        <v>32</v>
      </c>
      <c r="D32" s="4">
        <v>0.85</v>
      </c>
      <c r="E32" s="4">
        <v>0.85</v>
      </c>
      <c r="F32" s="4">
        <v>0.85</v>
      </c>
      <c r="G32" s="4">
        <v>0.85</v>
      </c>
      <c r="H32" s="4">
        <v>0.85</v>
      </c>
    </row>
    <row r="33" spans="2:9" x14ac:dyDescent="0.2">
      <c r="B33" t="s">
        <v>33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</row>
    <row r="35" spans="2:9" x14ac:dyDescent="0.2">
      <c r="B35" t="s">
        <v>28</v>
      </c>
      <c r="C35" t="s">
        <v>15</v>
      </c>
      <c r="D35" s="1">
        <f t="shared" ref="D35:F35" si="10">D26*D$33*D$32</f>
        <v>1.3804054128000003</v>
      </c>
      <c r="E35" s="1">
        <f t="shared" si="10"/>
        <v>0.11900046662068964</v>
      </c>
      <c r="F35" s="1">
        <f t="shared" si="10"/>
        <v>0.119059966854</v>
      </c>
      <c r="G35" s="1">
        <f>G26*G$33*G$32</f>
        <v>0.238119933708</v>
      </c>
      <c r="H35" s="1">
        <f>H26*H$33*H$32</f>
        <v>0.476239867416</v>
      </c>
      <c r="I35" t="s">
        <v>67</v>
      </c>
    </row>
    <row r="36" spans="2:9" x14ac:dyDescent="0.2">
      <c r="B36" t="s">
        <v>29</v>
      </c>
      <c r="C36" t="s">
        <v>15</v>
      </c>
      <c r="D36" s="1">
        <f t="shared" ref="D36:F36" si="11">D27*D$33*D$32</f>
        <v>0.17255067660000004</v>
      </c>
      <c r="E36" s="1">
        <f t="shared" si="11"/>
        <v>1.4875058327586205E-2</v>
      </c>
      <c r="F36" s="1">
        <f t="shared" si="11"/>
        <v>1.488249585675E-2</v>
      </c>
      <c r="G36" s="1">
        <f>G27*G$33*G$32</f>
        <v>2.97649917135E-2</v>
      </c>
      <c r="H36" s="1">
        <f>H27*H$33*H$32</f>
        <v>5.9529983426999999E-2</v>
      </c>
    </row>
    <row r="37" spans="2:9" x14ac:dyDescent="0.2">
      <c r="C37" s="1"/>
      <c r="D37" s="1"/>
      <c r="E37" s="1"/>
      <c r="F37" s="1"/>
      <c r="G37" s="1"/>
      <c r="H37" s="1"/>
    </row>
    <row r="38" spans="2:9" x14ac:dyDescent="0.2">
      <c r="B38" t="s">
        <v>30</v>
      </c>
      <c r="C38" t="s">
        <v>15</v>
      </c>
      <c r="D38" s="1">
        <f t="shared" ref="D38:F38" si="12">D29*D$33*D$32</f>
        <v>13.430971584000002</v>
      </c>
      <c r="E38" s="1">
        <f t="shared" si="12"/>
        <v>1.1578423779310343</v>
      </c>
      <c r="F38" s="1">
        <f t="shared" si="12"/>
        <v>1.1584212991200002</v>
      </c>
      <c r="G38" s="1">
        <f>G29*G$33*G$32</f>
        <v>2.3168425982400005</v>
      </c>
      <c r="H38" s="1">
        <f>H29*H$33*H$32</f>
        <v>4.633685196480001</v>
      </c>
    </row>
    <row r="39" spans="2:9" x14ac:dyDescent="0.2">
      <c r="B39" t="s">
        <v>31</v>
      </c>
      <c r="C39" t="s">
        <v>15</v>
      </c>
      <c r="D39" s="1">
        <f t="shared" ref="D39:F39" si="13">D30*D$33*D$32</f>
        <v>1.6788714480000002</v>
      </c>
      <c r="E39" s="1">
        <f t="shared" si="13"/>
        <v>0.14473029724137929</v>
      </c>
      <c r="F39" s="1">
        <f t="shared" si="13"/>
        <v>0.14480266239000003</v>
      </c>
      <c r="G39" s="1">
        <f>G30*G$33*G$32</f>
        <v>0.28960532478000006</v>
      </c>
      <c r="H39" s="1">
        <f>H30*H$33*H$32</f>
        <v>0.57921064956000012</v>
      </c>
    </row>
  </sheetData>
  <mergeCells count="1">
    <mergeCell ref="I20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E29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24.83203125" customWidth="1"/>
    <col min="2" max="2" width="10.83203125" customWidth="1"/>
  </cols>
  <sheetData>
    <row r="1" spans="1:5" ht="16" x14ac:dyDescent="0.2">
      <c r="A1" s="7" t="s">
        <v>34</v>
      </c>
      <c r="B1" s="7" t="s">
        <v>35</v>
      </c>
      <c r="C1" s="8">
        <v>80</v>
      </c>
      <c r="D1" s="8">
        <v>80</v>
      </c>
      <c r="E1" s="8">
        <v>80</v>
      </c>
    </row>
    <row r="2" spans="1:5" ht="16" x14ac:dyDescent="0.2">
      <c r="A2" s="7" t="s">
        <v>36</v>
      </c>
      <c r="B2" s="7"/>
      <c r="C2" s="9">
        <v>0.48</v>
      </c>
      <c r="D2" s="9">
        <v>0.48</v>
      </c>
      <c r="E2" s="9">
        <v>0.48</v>
      </c>
    </row>
    <row r="3" spans="1:5" ht="16" x14ac:dyDescent="0.2">
      <c r="A3" s="7" t="s">
        <v>37</v>
      </c>
      <c r="B3" s="7" t="s">
        <v>38</v>
      </c>
      <c r="C3" s="7">
        <v>4</v>
      </c>
      <c r="D3" s="7">
        <v>4</v>
      </c>
      <c r="E3" s="7">
        <v>4</v>
      </c>
    </row>
    <row r="4" spans="1:5" ht="16" x14ac:dyDescent="0.2">
      <c r="A4" s="7" t="s">
        <v>39</v>
      </c>
      <c r="B4" s="7" t="s">
        <v>40</v>
      </c>
      <c r="C4" s="7">
        <v>1</v>
      </c>
      <c r="D4" s="7">
        <v>1</v>
      </c>
      <c r="E4" s="7">
        <v>1</v>
      </c>
    </row>
    <row r="5" spans="1:5" ht="16" x14ac:dyDescent="0.2">
      <c r="A5" s="7"/>
      <c r="B5" s="7"/>
      <c r="C5" s="7"/>
      <c r="D5" s="7"/>
      <c r="E5" s="7"/>
    </row>
    <row r="6" spans="1:5" ht="16" x14ac:dyDescent="0.2">
      <c r="A6" s="7" t="s">
        <v>41</v>
      </c>
      <c r="B6" s="7" t="s">
        <v>35</v>
      </c>
      <c r="C6" s="8">
        <v>10</v>
      </c>
      <c r="D6" s="8">
        <v>10</v>
      </c>
      <c r="E6" s="8">
        <v>10</v>
      </c>
    </row>
    <row r="7" spans="1:5" ht="16" x14ac:dyDescent="0.2">
      <c r="A7" s="7" t="s">
        <v>42</v>
      </c>
      <c r="B7" s="7"/>
      <c r="C7" s="9">
        <v>0.48</v>
      </c>
      <c r="D7" s="9">
        <v>0.48</v>
      </c>
      <c r="E7" s="9">
        <v>0.48</v>
      </c>
    </row>
    <row r="8" spans="1:5" ht="16" x14ac:dyDescent="0.2">
      <c r="A8" s="7" t="s">
        <v>43</v>
      </c>
      <c r="B8" s="7" t="s">
        <v>38</v>
      </c>
      <c r="C8" s="7">
        <v>0.5</v>
      </c>
      <c r="D8" s="7">
        <v>0.5</v>
      </c>
      <c r="E8" s="7">
        <v>0.5</v>
      </c>
    </row>
    <row r="9" spans="1:5" ht="16" x14ac:dyDescent="0.2">
      <c r="A9" s="7" t="s">
        <v>44</v>
      </c>
      <c r="B9" s="7" t="s">
        <v>40</v>
      </c>
      <c r="C9" s="7">
        <v>8</v>
      </c>
      <c r="D9" s="7">
        <v>8</v>
      </c>
      <c r="E9" s="7">
        <v>8</v>
      </c>
    </row>
    <row r="10" spans="1:5" ht="16" x14ac:dyDescent="0.2">
      <c r="A10" s="7"/>
      <c r="B10" s="7"/>
      <c r="C10" s="7"/>
      <c r="D10" s="7"/>
      <c r="E10" s="7"/>
    </row>
    <row r="11" spans="1:5" ht="16" x14ac:dyDescent="0.2">
      <c r="A11" s="7" t="s">
        <v>45</v>
      </c>
      <c r="B11" s="7" t="s">
        <v>38</v>
      </c>
      <c r="C11" s="7">
        <v>4</v>
      </c>
      <c r="D11" s="7">
        <v>4</v>
      </c>
      <c r="E11" s="7">
        <v>4</v>
      </c>
    </row>
    <row r="12" spans="1:5" ht="16" x14ac:dyDescent="0.2">
      <c r="A12" s="7" t="s">
        <v>46</v>
      </c>
      <c r="B12" s="7" t="s">
        <v>47</v>
      </c>
      <c r="C12" s="7">
        <v>4</v>
      </c>
      <c r="D12" s="7">
        <v>4</v>
      </c>
      <c r="E12" s="7">
        <v>4</v>
      </c>
    </row>
    <row r="13" spans="1:5" ht="16" x14ac:dyDescent="0.2">
      <c r="A13" s="7"/>
      <c r="B13" s="7"/>
      <c r="C13" s="7"/>
      <c r="D13" s="7"/>
      <c r="E13" s="7"/>
    </row>
    <row r="14" spans="1:5" ht="16" x14ac:dyDescent="0.2">
      <c r="A14" s="7"/>
      <c r="B14" s="7"/>
      <c r="C14" s="7"/>
      <c r="D14" s="7"/>
      <c r="E14" s="7"/>
    </row>
    <row r="15" spans="1:5" ht="16" x14ac:dyDescent="0.2">
      <c r="A15" s="7" t="s">
        <v>48</v>
      </c>
      <c r="B15" s="7" t="s">
        <v>49</v>
      </c>
      <c r="C15" s="8">
        <v>50</v>
      </c>
      <c r="D15" s="8">
        <v>50</v>
      </c>
      <c r="E15" s="8">
        <v>50</v>
      </c>
    </row>
    <row r="16" spans="1:5" ht="16" x14ac:dyDescent="0.2">
      <c r="A16" s="7" t="s">
        <v>50</v>
      </c>
      <c r="B16" s="7" t="s">
        <v>49</v>
      </c>
      <c r="C16" s="8">
        <v>150</v>
      </c>
      <c r="D16" s="8">
        <v>150</v>
      </c>
      <c r="E16" s="8">
        <v>150</v>
      </c>
    </row>
    <row r="17" spans="1:5" ht="16" x14ac:dyDescent="0.2">
      <c r="A17" s="7"/>
      <c r="B17" s="7"/>
      <c r="C17" s="7"/>
      <c r="D17" s="7"/>
      <c r="E17" s="7"/>
    </row>
    <row r="18" spans="1:5" ht="16" x14ac:dyDescent="0.2">
      <c r="A18" s="7" t="s">
        <v>51</v>
      </c>
      <c r="B18" s="7"/>
      <c r="C18" s="8">
        <v>1</v>
      </c>
      <c r="D18" s="8">
        <v>2</v>
      </c>
      <c r="E18" s="8">
        <v>4</v>
      </c>
    </row>
    <row r="19" spans="1:5" ht="16" x14ac:dyDescent="0.2">
      <c r="A19" s="7" t="s">
        <v>52</v>
      </c>
      <c r="B19" s="7"/>
      <c r="C19" s="7">
        <v>4</v>
      </c>
      <c r="D19" s="7">
        <v>2</v>
      </c>
      <c r="E19" s="7">
        <v>1</v>
      </c>
    </row>
    <row r="20" spans="1:5" ht="16" x14ac:dyDescent="0.2">
      <c r="A20" s="7"/>
      <c r="B20" s="7"/>
      <c r="C20" s="7"/>
      <c r="D20" s="7"/>
      <c r="E20" s="7"/>
    </row>
    <row r="21" spans="1:5" ht="16" x14ac:dyDescent="0.2">
      <c r="A21" s="7" t="s">
        <v>53</v>
      </c>
      <c r="B21" s="7" t="s">
        <v>49</v>
      </c>
      <c r="C21" s="8">
        <v>350</v>
      </c>
      <c r="D21" s="8">
        <v>250</v>
      </c>
      <c r="E21" s="8">
        <v>200</v>
      </c>
    </row>
    <row r="22" spans="1:5" ht="16" x14ac:dyDescent="0.2">
      <c r="A22" s="7" t="s">
        <v>54</v>
      </c>
      <c r="B22" s="7" t="s">
        <v>49</v>
      </c>
      <c r="C22" s="7">
        <v>350</v>
      </c>
      <c r="D22" s="7">
        <v>500</v>
      </c>
      <c r="E22" s="7">
        <v>800</v>
      </c>
    </row>
    <row r="23" spans="1:5" ht="16" x14ac:dyDescent="0.2">
      <c r="A23" s="7"/>
      <c r="B23" s="7"/>
      <c r="C23" s="7"/>
      <c r="D23" s="7"/>
      <c r="E23" s="7"/>
    </row>
    <row r="24" spans="1:5" ht="16" x14ac:dyDescent="0.2">
      <c r="A24" s="7" t="s">
        <v>55</v>
      </c>
      <c r="B24" s="7"/>
      <c r="C24" s="8">
        <v>1</v>
      </c>
      <c r="D24" s="8">
        <v>1</v>
      </c>
      <c r="E24" s="8">
        <v>1</v>
      </c>
    </row>
    <row r="25" spans="1:5" ht="16" x14ac:dyDescent="0.2">
      <c r="A25" s="7" t="s">
        <v>56</v>
      </c>
      <c r="B25" s="7"/>
      <c r="C25" s="7">
        <v>1</v>
      </c>
      <c r="D25" s="7">
        <v>2</v>
      </c>
      <c r="E25" s="7">
        <v>4</v>
      </c>
    </row>
    <row r="26" spans="1:5" ht="16" x14ac:dyDescent="0.2">
      <c r="A26" s="7" t="s">
        <v>57</v>
      </c>
      <c r="B26" s="7" t="s">
        <v>49</v>
      </c>
      <c r="C26" s="8">
        <v>35</v>
      </c>
      <c r="D26" s="8">
        <v>35</v>
      </c>
      <c r="E26" s="8">
        <v>35</v>
      </c>
    </row>
    <row r="27" spans="1:5" ht="16" x14ac:dyDescent="0.2">
      <c r="A27" s="7" t="s">
        <v>58</v>
      </c>
      <c r="B27" s="7" t="s">
        <v>49</v>
      </c>
      <c r="C27" s="7">
        <v>35</v>
      </c>
      <c r="D27" s="7">
        <v>70</v>
      </c>
      <c r="E27" s="7">
        <v>140</v>
      </c>
    </row>
    <row r="28" spans="1:5" ht="16" x14ac:dyDescent="0.2">
      <c r="A28" s="7"/>
      <c r="B28" s="7"/>
      <c r="C28" s="7"/>
      <c r="D28" s="7"/>
      <c r="E28" s="7"/>
    </row>
    <row r="29" spans="1:5" ht="16" x14ac:dyDescent="0.2">
      <c r="A29" s="7" t="s">
        <v>59</v>
      </c>
      <c r="B29" s="7" t="s">
        <v>49</v>
      </c>
      <c r="C29" s="7">
        <v>385</v>
      </c>
      <c r="D29" s="7">
        <v>570</v>
      </c>
      <c r="E29" s="7">
        <v>940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 analysis</vt:lpstr>
      <vt:lpstr>fleet cost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2023-02-06T22:04:57Z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