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ropbox\Apps\Overleaf\Speed_Change_2\restat\review\2_travel_time_alternative_exposure\"/>
    </mc:Choice>
  </mc:AlternateContent>
  <xr:revisionPtr revIDLastSave="0" documentId="13_ncr:1_{C8645779-F979-49C9-B2B6-A1D3851B9F27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relative_time_weekly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3" i="1" l="1"/>
  <c r="V26" i="1"/>
  <c r="S26" i="1"/>
  <c r="W25" i="1"/>
  <c r="V25" i="1"/>
  <c r="T25" i="1"/>
  <c r="S25" i="1"/>
  <c r="V24" i="1"/>
  <c r="S24" i="1"/>
  <c r="W23" i="1"/>
  <c r="V23" i="1"/>
  <c r="T23" i="1"/>
  <c r="S23" i="1"/>
  <c r="AB22" i="1"/>
  <c r="Y22" i="1"/>
  <c r="V22" i="1"/>
  <c r="AC21" i="1"/>
  <c r="AB21" i="1"/>
  <c r="Z21" i="1"/>
  <c r="Y21" i="1"/>
  <c r="W21" i="1"/>
  <c r="V21" i="1"/>
  <c r="AB20" i="1"/>
  <c r="Y20" i="1"/>
  <c r="V20" i="1"/>
  <c r="AC19" i="1"/>
  <c r="AB19" i="1"/>
  <c r="Z19" i="1"/>
  <c r="Y19" i="1"/>
  <c r="W19" i="1"/>
  <c r="V19" i="1"/>
  <c r="AB18" i="1"/>
  <c r="Y18" i="1"/>
  <c r="V18" i="1"/>
  <c r="AC17" i="1"/>
  <c r="AB17" i="1"/>
  <c r="Z17" i="1"/>
  <c r="Y17" i="1"/>
  <c r="W17" i="1"/>
  <c r="V17" i="1"/>
  <c r="V16" i="1"/>
  <c r="S16" i="1"/>
  <c r="W15" i="1"/>
  <c r="V15" i="1"/>
  <c r="T15" i="1"/>
  <c r="S15" i="1"/>
  <c r="AB14" i="1"/>
  <c r="AC13" i="1"/>
  <c r="AB13" i="1"/>
  <c r="AB12" i="1"/>
  <c r="AC11" i="1"/>
  <c r="AB11" i="1"/>
  <c r="Y10" i="1"/>
  <c r="V10" i="1"/>
  <c r="S10" i="1"/>
  <c r="Z9" i="1"/>
  <c r="Y9" i="1"/>
  <c r="W9" i="1"/>
  <c r="V9" i="1"/>
  <c r="T9" i="1"/>
  <c r="S9" i="1"/>
  <c r="F33" i="1"/>
  <c r="I26" i="1"/>
  <c r="F26" i="1"/>
  <c r="J25" i="1"/>
  <c r="I25" i="1"/>
  <c r="G25" i="1"/>
  <c r="F25" i="1"/>
  <c r="I24" i="1"/>
  <c r="F24" i="1"/>
  <c r="J23" i="1"/>
  <c r="I23" i="1"/>
  <c r="G23" i="1"/>
  <c r="F23" i="1"/>
  <c r="O22" i="1"/>
  <c r="L22" i="1"/>
  <c r="I22" i="1"/>
  <c r="P21" i="1"/>
  <c r="O21" i="1"/>
  <c r="M21" i="1"/>
  <c r="L21" i="1"/>
  <c r="J21" i="1"/>
  <c r="I21" i="1"/>
  <c r="O20" i="1"/>
  <c r="L20" i="1"/>
  <c r="I20" i="1"/>
  <c r="P19" i="1"/>
  <c r="O19" i="1"/>
  <c r="M19" i="1"/>
  <c r="L19" i="1"/>
  <c r="J19" i="1"/>
  <c r="I19" i="1"/>
  <c r="O18" i="1"/>
  <c r="L18" i="1"/>
  <c r="I18" i="1"/>
  <c r="P17" i="1"/>
  <c r="O17" i="1"/>
  <c r="M17" i="1"/>
  <c r="L17" i="1"/>
  <c r="J17" i="1"/>
  <c r="I17" i="1"/>
  <c r="I16" i="1"/>
  <c r="F16" i="1"/>
  <c r="J15" i="1"/>
  <c r="I15" i="1"/>
  <c r="G15" i="1"/>
  <c r="F15" i="1"/>
  <c r="O14" i="1"/>
  <c r="P13" i="1"/>
  <c r="O13" i="1"/>
  <c r="O12" i="1"/>
  <c r="P11" i="1"/>
  <c r="O11" i="1"/>
  <c r="L10" i="1"/>
  <c r="I10" i="1"/>
  <c r="F10" i="1"/>
  <c r="M9" i="1"/>
  <c r="L9" i="1"/>
  <c r="J9" i="1"/>
  <c r="I9" i="1"/>
  <c r="G9" i="1"/>
  <c r="F9" i="1"/>
  <c r="AF33" i="1" l="1"/>
  <c r="AI26" i="1"/>
  <c r="AF26" i="1"/>
  <c r="AJ25" i="1"/>
  <c r="AI25" i="1"/>
  <c r="AG25" i="1"/>
  <c r="AF25" i="1"/>
  <c r="AI24" i="1"/>
  <c r="AF24" i="1"/>
  <c r="AJ23" i="1"/>
  <c r="AI23" i="1"/>
  <c r="AG23" i="1"/>
  <c r="AF23" i="1"/>
  <c r="AO22" i="1"/>
  <c r="AL22" i="1"/>
  <c r="AI22" i="1"/>
  <c r="AP21" i="1"/>
  <c r="AO21" i="1"/>
  <c r="AM21" i="1"/>
  <c r="AL21" i="1"/>
  <c r="AJ21" i="1"/>
  <c r="AI21" i="1"/>
  <c r="AO20" i="1"/>
  <c r="AL20" i="1"/>
  <c r="AI20" i="1"/>
  <c r="AP19" i="1"/>
  <c r="AO19" i="1"/>
  <c r="AM19" i="1"/>
  <c r="AL19" i="1"/>
  <c r="AJ19" i="1"/>
  <c r="AI19" i="1"/>
  <c r="AO18" i="1"/>
  <c r="AL18" i="1"/>
  <c r="AI18" i="1"/>
  <c r="AP17" i="1"/>
  <c r="AO17" i="1"/>
  <c r="AM17" i="1"/>
  <c r="AL17" i="1"/>
  <c r="AJ17" i="1"/>
  <c r="AI17" i="1"/>
  <c r="AI16" i="1"/>
  <c r="AF16" i="1"/>
  <c r="AJ15" i="1"/>
  <c r="AI15" i="1"/>
  <c r="AG15" i="1"/>
  <c r="AF15" i="1"/>
  <c r="AO14" i="1"/>
  <c r="AP13" i="1"/>
  <c r="AO13" i="1"/>
  <c r="AO12" i="1"/>
  <c r="AP11" i="1"/>
  <c r="AO11" i="1"/>
  <c r="AL10" i="1"/>
  <c r="AI10" i="1"/>
  <c r="AF10" i="1"/>
  <c r="AM9" i="1"/>
  <c r="AL9" i="1"/>
  <c r="AJ9" i="1"/>
  <c r="AI9" i="1"/>
  <c r="AG9" i="1"/>
  <c r="AF9" i="1"/>
  <c r="AI33" i="1"/>
  <c r="AL33" i="1" s="1"/>
  <c r="AO33" i="1" s="1"/>
  <c r="V33" i="1"/>
  <c r="Y33" i="1" s="1"/>
  <c r="AB33" i="1" s="1"/>
  <c r="I33" i="1" l="1"/>
  <c r="L33" i="1" s="1"/>
  <c r="O33" i="1" s="1"/>
</calcChain>
</file>

<file path=xl/sharedStrings.xml><?xml version="1.0" encoding="utf-8"?>
<sst xmlns="http://schemas.openxmlformats.org/spreadsheetml/2006/main" count="91" uniqueCount="35">
  <si>
    <t>m1</t>
  </si>
  <si>
    <t>m2</t>
  </si>
  <si>
    <t>m3</t>
  </si>
  <si>
    <t>Post SLI</t>
  </si>
  <si>
    <t>SLI:marg.ratio</t>
  </si>
  <si>
    <t>SLI</t>
  </si>
  <si>
    <t>Rain</t>
  </si>
  <si>
    <t>rain.dummy</t>
  </si>
  <si>
    <t>Holiday</t>
  </si>
  <si>
    <t>Yes</t>
  </si>
  <si>
    <t>Obs.</t>
  </si>
  <si>
    <t>Trip-Hour FE</t>
  </si>
  <si>
    <t>No</t>
  </si>
  <si>
    <t>m4</t>
  </si>
  <si>
    <t>Notes: * p &lt; 0.05,    ** p &lt; 0.01,    * p &lt; 0.001.    Coefficients indicate the average changes of dependent variables with respect to pre-treatment means.  For example, a coefficient of -0.5 indicates a reduction of 50%.    Standard Errors are clustered by date Street (191 clusters).  Post SLI is a dummy that indicates queries made after the speed limit increase on the Marg. in January 25, 2017.  Rain is a dummy indicating if there was positive registers of rain during the hour of each query was made.  Trip-Hour Fixed effects include a specific intercept for each pair of origin and destination coordinates queried in a certain hour of the day.</t>
  </si>
  <si>
    <t>Post SLI - Ratio at Marg.</t>
  </si>
  <si>
    <t>Post SLI - Ratio at Marg. - Peak</t>
  </si>
  <si>
    <t>Post SLI - Ratio at Marg. - Off-Peak</t>
  </si>
  <si>
    <t>Motorcycle Late Night Restriction</t>
  </si>
  <si>
    <t>Spillover Area Specific Effects</t>
  </si>
  <si>
    <t>marg.ratio:SLI:ppeak</t>
  </si>
  <si>
    <t>marg.ratio:SLI:poff-peak</t>
  </si>
  <si>
    <t>holiday</t>
  </si>
  <si>
    <t>Date-Hour FE</t>
  </si>
  <si>
    <t>Changes in Log of Estimated Travel Time</t>
  </si>
  <si>
    <t>Post SLI - spillover area 1km</t>
  </si>
  <si>
    <t>Post SLI - spillover area 3km</t>
  </si>
  <si>
    <t>Post SLI - spillover area 5km</t>
  </si>
  <si>
    <t>SLI:ratio.marg_spill_1000</t>
  </si>
  <si>
    <t>SLI:ratio.marg_spill_3000</t>
  </si>
  <si>
    <t>SLI:ratio.marg_spill_5000</t>
  </si>
  <si>
    <t>Treatment exposure calculated based on routing queries made on a local OSRM server on August/2018</t>
  </si>
  <si>
    <t>Treatment exposure calculated based on routing queries made on OSRM online API on March/2017</t>
  </si>
  <si>
    <r>
      <t xml:space="preserve">Speed limits from 2017
</t>
    </r>
    <r>
      <rPr>
        <i/>
        <sz val="11"/>
        <color theme="1"/>
        <rFont val="Times New Roman"/>
        <family val="1"/>
      </rPr>
      <t>(Marginais = 90 km/h)</t>
    </r>
  </si>
  <si>
    <r>
      <rPr>
        <sz val="11"/>
        <color theme="1"/>
        <rFont val="Times New Roman"/>
        <family val="1"/>
      </rPr>
      <t>Speed limits from 2016</t>
    </r>
    <r>
      <rPr>
        <i/>
        <sz val="11"/>
        <color theme="1"/>
        <rFont val="Times New Roman"/>
        <family val="1"/>
      </rPr>
      <t xml:space="preserve">
(Marginais = 70 km/h)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</si>
</sst>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;\(0.0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1499984740745262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9" fillId="33" borderId="1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right"/>
    </xf>
    <xf numFmtId="0" fontId="19" fillId="33" borderId="11" xfId="0" applyFont="1" applyFill="1" applyBorder="1"/>
    <xf numFmtId="0" fontId="19" fillId="33" borderId="0" xfId="0" applyFont="1" applyFill="1" applyBorder="1"/>
    <xf numFmtId="0" fontId="19" fillId="33" borderId="10" xfId="0" applyFont="1" applyFill="1" applyBorder="1"/>
    <xf numFmtId="0" fontId="19" fillId="33" borderId="12" xfId="0" applyFont="1" applyFill="1" applyBorder="1"/>
    <xf numFmtId="0" fontId="20" fillId="33" borderId="0" xfId="0" applyFont="1" applyFill="1" applyBorder="1"/>
    <xf numFmtId="164" fontId="20" fillId="33" borderId="0" xfId="0" applyNumberFormat="1" applyFont="1" applyFill="1" applyBorder="1" applyAlignment="1">
      <alignment horizontal="right"/>
    </xf>
    <xf numFmtId="164" fontId="21" fillId="33" borderId="0" xfId="0" applyNumberFormat="1" applyFont="1" applyFill="1" applyBorder="1" applyAlignment="1">
      <alignment horizontal="left"/>
    </xf>
    <xf numFmtId="164" fontId="20" fillId="33" borderId="0" xfId="0" applyNumberFormat="1" applyFont="1" applyFill="1" applyBorder="1" applyAlignment="1">
      <alignment vertical="center"/>
    </xf>
    <xf numFmtId="165" fontId="22" fillId="33" borderId="0" xfId="0" applyNumberFormat="1" applyFont="1" applyFill="1" applyBorder="1" applyAlignment="1">
      <alignment horizontal="right" vertical="top"/>
    </xf>
    <xf numFmtId="164" fontId="22" fillId="33" borderId="0" xfId="0" applyNumberFormat="1" applyFont="1" applyFill="1" applyBorder="1" applyAlignment="1">
      <alignment vertical="top"/>
    </xf>
    <xf numFmtId="0" fontId="23" fillId="33" borderId="0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165" fontId="22" fillId="33" borderId="10" xfId="0" applyNumberFormat="1" applyFont="1" applyFill="1" applyBorder="1" applyAlignment="1">
      <alignment horizontal="right" vertical="top"/>
    </xf>
    <xf numFmtId="164" fontId="22" fillId="33" borderId="10" xfId="0" applyNumberFormat="1" applyFont="1" applyFill="1" applyBorder="1" applyAlignment="1">
      <alignment vertical="top"/>
    </xf>
    <xf numFmtId="0" fontId="19" fillId="33" borderId="0" xfId="0" applyFont="1" applyFill="1" applyAlignment="1">
      <alignment vertical="center"/>
    </xf>
    <xf numFmtId="0" fontId="24" fillId="33" borderId="0" xfId="0" applyFont="1" applyFill="1" applyAlignment="1">
      <alignment vertical="center" wrapText="1"/>
    </xf>
    <xf numFmtId="0" fontId="24" fillId="33" borderId="0" xfId="0" applyFont="1" applyFill="1" applyAlignment="1">
      <alignment vertical="center"/>
    </xf>
    <xf numFmtId="164" fontId="24" fillId="33" borderId="0" xfId="0" applyNumberFormat="1" applyFont="1" applyFill="1" applyBorder="1" applyAlignment="1">
      <alignment horizontal="left" vertical="center"/>
    </xf>
    <xf numFmtId="0" fontId="20" fillId="33" borderId="0" xfId="0" applyFont="1" applyFill="1" applyBorder="1" applyAlignment="1">
      <alignment horizontal="left"/>
    </xf>
    <xf numFmtId="0" fontId="20" fillId="33" borderId="10" xfId="0" applyFont="1" applyFill="1" applyBorder="1" applyAlignment="1">
      <alignment vertical="top"/>
    </xf>
    <xf numFmtId="0" fontId="19" fillId="33" borderId="10" xfId="0" applyFont="1" applyFill="1" applyBorder="1" applyAlignment="1">
      <alignment horizontal="center" vertical="center" wrapText="1"/>
    </xf>
    <xf numFmtId="165" fontId="22" fillId="33" borderId="0" xfId="0" applyNumberFormat="1" applyFont="1" applyFill="1" applyBorder="1" applyAlignment="1">
      <alignment horizontal="center" vertical="top"/>
    </xf>
    <xf numFmtId="37" fontId="24" fillId="33" borderId="10" xfId="0" applyNumberFormat="1" applyFont="1" applyFill="1" applyBorder="1" applyAlignment="1">
      <alignment horizontal="center" vertical="top"/>
    </xf>
    <xf numFmtId="37" fontId="19" fillId="33" borderId="10" xfId="0" applyNumberFormat="1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4" fillId="33" borderId="0" xfId="0" applyFont="1" applyFill="1" applyBorder="1" applyAlignment="1">
      <alignment horizontal="justify" vertical="top" wrapText="1"/>
    </xf>
    <xf numFmtId="0" fontId="20" fillId="33" borderId="0" xfId="0" applyFont="1" applyFill="1" applyBorder="1" applyAlignment="1">
      <alignment horizontal="left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t_reg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t_reg_3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vel_ti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_reg_2"/>
    </sheetNames>
    <sheetDataSet>
      <sheetData sheetId="0">
        <row r="1">
          <cell r="B1" t="str">
            <v>Estimate</v>
          </cell>
          <cell r="C1" t="str">
            <v>Cluster s.e.</v>
          </cell>
          <cell r="D1" t="str">
            <v>t value</v>
          </cell>
          <cell r="E1" t="str">
            <v>Pr(&gt;|t|)</v>
          </cell>
          <cell r="F1" t="str">
            <v>model</v>
          </cell>
          <cell r="G1" t="str">
            <v>var</v>
          </cell>
          <cell r="H1" t="str">
            <v>n</v>
          </cell>
          <cell r="I1" t="str">
            <v>star</v>
          </cell>
        </row>
        <row r="2">
          <cell r="A2" t="str">
            <v>rain.dummy m1</v>
          </cell>
          <cell r="B2">
            <v>1.8568418503713199E-2</v>
          </cell>
          <cell r="C2">
            <v>5.0640197895436096E-3</v>
          </cell>
          <cell r="D2">
            <v>3.6667349803912699</v>
          </cell>
          <cell r="E2">
            <v>2.4567832630412103E-4</v>
          </cell>
          <cell r="F2" t="str">
            <v>m1</v>
          </cell>
          <cell r="G2" t="str">
            <v>rain.dummy</v>
          </cell>
          <cell r="H2">
            <v>1337555</v>
          </cell>
          <cell r="I2" t="str">
            <v>***</v>
          </cell>
        </row>
        <row r="3">
          <cell r="A3" t="str">
            <v>Holiday m1</v>
          </cell>
          <cell r="B3">
            <v>-0.10014545449382201</v>
          </cell>
          <cell r="C3">
            <v>9.1641597061038593E-3</v>
          </cell>
          <cell r="D3">
            <v>-10.9279473192856</v>
          </cell>
          <cell r="E3">
            <v>8.5013593414320603E-28</v>
          </cell>
          <cell r="F3" t="str">
            <v>m1</v>
          </cell>
          <cell r="G3" t="str">
            <v>Holiday</v>
          </cell>
          <cell r="H3">
            <v>1337555</v>
          </cell>
          <cell r="I3" t="str">
            <v>***</v>
          </cell>
        </row>
        <row r="4">
          <cell r="A4" t="str">
            <v>SLI m1</v>
          </cell>
          <cell r="B4">
            <v>-1.8186018377757199E-2</v>
          </cell>
          <cell r="C4">
            <v>4.3609336762509901E-3</v>
          </cell>
          <cell r="D4">
            <v>-4.1702120985686104</v>
          </cell>
          <cell r="E4">
            <v>3.0433874565143902E-5</v>
          </cell>
          <cell r="F4" t="str">
            <v>m1</v>
          </cell>
          <cell r="G4" t="str">
            <v>SLI</v>
          </cell>
          <cell r="H4">
            <v>1337555</v>
          </cell>
          <cell r="I4" t="str">
            <v>***</v>
          </cell>
        </row>
        <row r="5">
          <cell r="A5" t="str">
            <v>moto m1</v>
          </cell>
          <cell r="B5">
            <v>6.0400685287485101E-2</v>
          </cell>
          <cell r="C5">
            <v>2.2719120313077799E-2</v>
          </cell>
          <cell r="D5">
            <v>2.6585838032081099</v>
          </cell>
          <cell r="E5">
            <v>7.8470928129841903E-3</v>
          </cell>
          <cell r="F5" t="str">
            <v>m1</v>
          </cell>
          <cell r="G5" t="str">
            <v>moto</v>
          </cell>
          <cell r="H5">
            <v>1337555</v>
          </cell>
          <cell r="I5" t="str">
            <v>**</v>
          </cell>
        </row>
        <row r="6">
          <cell r="A6" t="str">
            <v>SLI:marg.ratio m1</v>
          </cell>
          <cell r="B6">
            <v>-6.7632008173069594E-2</v>
          </cell>
          <cell r="C6">
            <v>1.4112585482957799E-2</v>
          </cell>
          <cell r="D6">
            <v>-4.7923187607785502</v>
          </cell>
          <cell r="E6">
            <v>1.64885392789426E-6</v>
          </cell>
          <cell r="F6" t="str">
            <v>m1</v>
          </cell>
          <cell r="G6" t="str">
            <v>SLI:marg.ratio</v>
          </cell>
          <cell r="H6">
            <v>1337555</v>
          </cell>
          <cell r="I6" t="str">
            <v>***</v>
          </cell>
        </row>
        <row r="7">
          <cell r="A7" t="str">
            <v>rain.dummy m2</v>
          </cell>
          <cell r="B7">
            <v>1.8615945130067799E-2</v>
          </cell>
          <cell r="C7">
            <v>5.0630312302153797E-3</v>
          </cell>
          <cell r="D7">
            <v>3.6768379027509699</v>
          </cell>
          <cell r="E7">
            <v>2.3615382438189E-4</v>
          </cell>
          <cell r="F7" t="str">
            <v>m2</v>
          </cell>
          <cell r="G7" t="str">
            <v>rain.dummy</v>
          </cell>
          <cell r="H7">
            <v>1337555</v>
          </cell>
          <cell r="I7" t="str">
            <v>***</v>
          </cell>
        </row>
        <row r="8">
          <cell r="A8" t="str">
            <v>Holiday m2</v>
          </cell>
          <cell r="B8">
            <v>-0.100037938177252</v>
          </cell>
          <cell r="C8">
            <v>9.1440660546192303E-3</v>
          </cell>
          <cell r="D8">
            <v>-10.9402029228252</v>
          </cell>
          <cell r="E8">
            <v>7.4270869193341104E-28</v>
          </cell>
          <cell r="F8" t="str">
            <v>m2</v>
          </cell>
          <cell r="G8" t="str">
            <v>Holiday</v>
          </cell>
          <cell r="H8">
            <v>1337555</v>
          </cell>
          <cell r="I8" t="str">
            <v>***</v>
          </cell>
        </row>
        <row r="9">
          <cell r="A9" t="str">
            <v>SLI m2</v>
          </cell>
          <cell r="B9">
            <v>-1.1492895927381E-2</v>
          </cell>
          <cell r="C9">
            <v>3.1238613986081299E-3</v>
          </cell>
          <cell r="D9">
            <v>-3.6790671738835101</v>
          </cell>
          <cell r="E9">
            <v>2.3409937524636001E-4</v>
          </cell>
          <cell r="F9" t="str">
            <v>m2</v>
          </cell>
          <cell r="G9" t="str">
            <v>SLI</v>
          </cell>
          <cell r="H9">
            <v>1337555</v>
          </cell>
          <cell r="I9" t="str">
            <v>***</v>
          </cell>
        </row>
        <row r="10">
          <cell r="A10" t="str">
            <v>moto m2</v>
          </cell>
          <cell r="B10">
            <v>6.2960101221471901E-2</v>
          </cell>
          <cell r="C10">
            <v>2.29139215370633E-2</v>
          </cell>
          <cell r="D10">
            <v>2.7476790090091701</v>
          </cell>
          <cell r="E10">
            <v>6.0019678988630096E-3</v>
          </cell>
          <cell r="F10" t="str">
            <v>m2</v>
          </cell>
          <cell r="G10" t="str">
            <v>moto</v>
          </cell>
          <cell r="H10">
            <v>1337555</v>
          </cell>
          <cell r="I10" t="str">
            <v>**</v>
          </cell>
        </row>
        <row r="11">
          <cell r="A11" t="str">
            <v>SLI:marg.ratio m2</v>
          </cell>
          <cell r="B11">
            <v>-6.2482399682666299E-2</v>
          </cell>
          <cell r="C11">
            <v>1.4291540859416399E-2</v>
          </cell>
          <cell r="D11">
            <v>-4.3719848193624102</v>
          </cell>
          <cell r="E11">
            <v>1.23132968511608E-5</v>
          </cell>
          <cell r="F11" t="str">
            <v>m2</v>
          </cell>
          <cell r="G11" t="str">
            <v>SLI:marg.ratio</v>
          </cell>
          <cell r="H11">
            <v>1337555</v>
          </cell>
          <cell r="I11" t="str">
            <v>***</v>
          </cell>
        </row>
        <row r="12">
          <cell r="A12" t="str">
            <v>SLI:ratio.marg_spill_1000 m2</v>
          </cell>
          <cell r="B12">
            <v>-3.6097689492491099E-2</v>
          </cell>
          <cell r="C12">
            <v>8.4507280555053792E-3</v>
          </cell>
          <cell r="D12">
            <v>-4.2715478779339797</v>
          </cell>
          <cell r="E12">
            <v>1.9413653810082099E-5</v>
          </cell>
          <cell r="F12" t="str">
            <v>m2</v>
          </cell>
          <cell r="G12" t="str">
            <v>SLI:ratio.marg_spill_1000</v>
          </cell>
          <cell r="H12">
            <v>1337555</v>
          </cell>
          <cell r="I12" t="str">
            <v>***</v>
          </cell>
        </row>
        <row r="13">
          <cell r="A13" t="str">
            <v>SLI:ratio.marg_spill_3000 m2</v>
          </cell>
          <cell r="B13">
            <v>-1.5197392185094E-2</v>
          </cell>
          <cell r="C13">
            <v>5.3340744175779196E-3</v>
          </cell>
          <cell r="D13">
            <v>-2.84911514076604</v>
          </cell>
          <cell r="E13">
            <v>4.3841796351147501E-3</v>
          </cell>
          <cell r="F13" t="str">
            <v>m2</v>
          </cell>
          <cell r="G13" t="str">
            <v>SLI:ratio.marg_spill_3000</v>
          </cell>
          <cell r="H13">
            <v>1337555</v>
          </cell>
          <cell r="I13" t="str">
            <v>**</v>
          </cell>
        </row>
        <row r="14">
          <cell r="A14" t="str">
            <v>SLI:ratio.marg_spill_5000 m2</v>
          </cell>
          <cell r="B14">
            <v>-8.9771491287963193E-3</v>
          </cell>
          <cell r="C14">
            <v>4.4583627871095299E-3</v>
          </cell>
          <cell r="D14">
            <v>-2.0135528572847301</v>
          </cell>
          <cell r="E14">
            <v>4.40567347613059E-2</v>
          </cell>
          <cell r="F14" t="str">
            <v>m2</v>
          </cell>
          <cell r="G14" t="str">
            <v>SLI:ratio.marg_spill_5000</v>
          </cell>
          <cell r="H14">
            <v>1337555</v>
          </cell>
          <cell r="I14" t="str">
            <v>*</v>
          </cell>
        </row>
        <row r="15">
          <cell r="A15" t="str">
            <v>moto m3</v>
          </cell>
          <cell r="B15">
            <v>-9.0829333703608805E-3</v>
          </cell>
          <cell r="C15">
            <v>1.05312468719051E-2</v>
          </cell>
          <cell r="D15">
            <v>-0.86247464149682296</v>
          </cell>
          <cell r="E15">
            <v>0.38842656380256901</v>
          </cell>
          <cell r="F15" t="str">
            <v>m3</v>
          </cell>
          <cell r="G15" t="str">
            <v>moto</v>
          </cell>
          <cell r="H15">
            <v>1337555</v>
          </cell>
          <cell r="I15" t="str">
            <v xml:space="preserve"> </v>
          </cell>
        </row>
        <row r="16">
          <cell r="A16" t="str">
            <v>SLI:marg.ratio m3</v>
          </cell>
          <cell r="B16">
            <v>-5.7492946813928497E-2</v>
          </cell>
          <cell r="C16">
            <v>1.3494155166104299E-2</v>
          </cell>
          <cell r="D16">
            <v>-4.26058142256612</v>
          </cell>
          <cell r="E16">
            <v>2.03912170311118E-5</v>
          </cell>
          <cell r="F16" t="str">
            <v>m3</v>
          </cell>
          <cell r="G16" t="str">
            <v>SLI:marg.ratio</v>
          </cell>
          <cell r="H16">
            <v>1337555</v>
          </cell>
          <cell r="I16" t="str">
            <v>***</v>
          </cell>
        </row>
        <row r="17">
          <cell r="A17" t="str">
            <v>SLI:ratio.marg_spill_1000 m3</v>
          </cell>
          <cell r="B17">
            <v>-3.3927491495193897E-2</v>
          </cell>
          <cell r="C17">
            <v>8.0147104021895208E-3</v>
          </cell>
          <cell r="D17">
            <v>-4.2331525148962701</v>
          </cell>
          <cell r="E17">
            <v>2.3045618684390002E-5</v>
          </cell>
          <cell r="F17" t="str">
            <v>m3</v>
          </cell>
          <cell r="G17" t="str">
            <v>SLI:ratio.marg_spill_1000</v>
          </cell>
          <cell r="H17">
            <v>1337555</v>
          </cell>
          <cell r="I17" t="str">
            <v>***</v>
          </cell>
        </row>
        <row r="18">
          <cell r="A18" t="str">
            <v>SLI:ratio.marg_spill_3000 m3</v>
          </cell>
          <cell r="B18">
            <v>-1.54336298198334E-2</v>
          </cell>
          <cell r="C18">
            <v>4.66850178567744E-3</v>
          </cell>
          <cell r="D18">
            <v>-3.3059063760417602</v>
          </cell>
          <cell r="E18">
            <v>9.4672647047060795E-4</v>
          </cell>
          <cell r="F18" t="str">
            <v>m3</v>
          </cell>
          <cell r="G18" t="str">
            <v>SLI:ratio.marg_spill_3000</v>
          </cell>
          <cell r="H18">
            <v>1337555</v>
          </cell>
          <cell r="I18" t="str">
            <v>***</v>
          </cell>
        </row>
        <row r="19">
          <cell r="A19" t="str">
            <v>SLI:ratio.marg_spill_5000 m3</v>
          </cell>
          <cell r="B19">
            <v>-1.1621877948743701E-2</v>
          </cell>
          <cell r="C19">
            <v>4.3641828981654503E-3</v>
          </cell>
          <cell r="D19">
            <v>-2.6630134941478198</v>
          </cell>
          <cell r="E19">
            <v>7.74453999629276E-3</v>
          </cell>
          <cell r="F19" t="str">
            <v>m3</v>
          </cell>
          <cell r="G19" t="str">
            <v>SLI:ratio.marg_spill_5000</v>
          </cell>
          <cell r="H19">
            <v>1337555</v>
          </cell>
          <cell r="I19" t="str">
            <v>**</v>
          </cell>
        </row>
        <row r="20">
          <cell r="A20" t="str">
            <v>moto m4</v>
          </cell>
          <cell r="B20">
            <v>-8.2555973569245402E-3</v>
          </cell>
          <cell r="C20">
            <v>9.5671019030577394E-3</v>
          </cell>
          <cell r="D20">
            <v>-0.86291516914709199</v>
          </cell>
          <cell r="E20">
            <v>0.388184292015608</v>
          </cell>
          <cell r="F20" t="str">
            <v>m4</v>
          </cell>
          <cell r="G20" t="str">
            <v>moto</v>
          </cell>
          <cell r="H20">
            <v>1337555</v>
          </cell>
          <cell r="I20" t="str">
            <v xml:space="preserve"> </v>
          </cell>
        </row>
        <row r="21">
          <cell r="A21" t="str">
            <v>SLI:ratio.marg_spill_1000 m4</v>
          </cell>
          <cell r="B21">
            <v>-3.3926240853599202E-2</v>
          </cell>
          <cell r="C21">
            <v>8.0165978628125804E-3</v>
          </cell>
          <cell r="D21">
            <v>-4.2319998376089698</v>
          </cell>
          <cell r="E21">
            <v>2.3164072063279901E-5</v>
          </cell>
          <cell r="F21" t="str">
            <v>m4</v>
          </cell>
          <cell r="G21" t="str">
            <v>SLI:ratio.marg_spill_1000</v>
          </cell>
          <cell r="H21">
            <v>1337555</v>
          </cell>
          <cell r="I21" t="str">
            <v>***</v>
          </cell>
        </row>
        <row r="22">
          <cell r="A22" t="str">
            <v>SLI:ratio.marg_spill_3000 m4</v>
          </cell>
          <cell r="B22">
            <v>-1.54348617037703E-2</v>
          </cell>
          <cell r="C22">
            <v>4.6665061425174396E-3</v>
          </cell>
          <cell r="D22">
            <v>-3.3075841394786298</v>
          </cell>
          <cell r="E22">
            <v>9.4107358629275399E-4</v>
          </cell>
          <cell r="F22" t="str">
            <v>m4</v>
          </cell>
          <cell r="G22" t="str">
            <v>SLI:ratio.marg_spill_3000</v>
          </cell>
          <cell r="H22">
            <v>1337555</v>
          </cell>
          <cell r="I22" t="str">
            <v>***</v>
          </cell>
        </row>
        <row r="23">
          <cell r="A23" t="str">
            <v>SLI:ratio.marg_spill_5000 m4</v>
          </cell>
          <cell r="B23">
            <v>-1.16214014260742E-2</v>
          </cell>
          <cell r="C23">
            <v>4.3649891674153E-3</v>
          </cell>
          <cell r="D23">
            <v>-2.6624124322754601</v>
          </cell>
          <cell r="E23">
            <v>7.75838458134313E-3</v>
          </cell>
          <cell r="F23" t="str">
            <v>m4</v>
          </cell>
          <cell r="G23" t="str">
            <v>SLI:ratio.marg_spill_5000</v>
          </cell>
          <cell r="H23">
            <v>1337555</v>
          </cell>
          <cell r="I23" t="str">
            <v>**</v>
          </cell>
        </row>
        <row r="24">
          <cell r="A24" t="str">
            <v>marg.ratio:SLI:poff-peak m4</v>
          </cell>
          <cell r="B24">
            <v>-5.8707090401990597E-2</v>
          </cell>
          <cell r="C24">
            <v>1.1430016504602101E-2</v>
          </cell>
          <cell r="D24">
            <v>-5.1362209650662498</v>
          </cell>
          <cell r="E24">
            <v>2.8036419805354999E-7</v>
          </cell>
          <cell r="F24" t="str">
            <v>m4</v>
          </cell>
          <cell r="G24" t="str">
            <v>marg.ratio:SLI:poff-peak</v>
          </cell>
          <cell r="H24">
            <v>1337555</v>
          </cell>
          <cell r="I24" t="str">
            <v>***</v>
          </cell>
        </row>
        <row r="25">
          <cell r="A25" t="str">
            <v>marg.ratio:SLI:ppeak m4</v>
          </cell>
          <cell r="B25">
            <v>-5.5794759591573102E-2</v>
          </cell>
          <cell r="C25">
            <v>1.8025296036921001E-2</v>
          </cell>
          <cell r="D25">
            <v>-3.09535884888045</v>
          </cell>
          <cell r="E25">
            <v>1.9657968929871301E-3</v>
          </cell>
          <cell r="F25" t="str">
            <v>m4</v>
          </cell>
          <cell r="G25" t="str">
            <v>marg.ratio:SLI:ppeak</v>
          </cell>
          <cell r="H25">
            <v>1337555</v>
          </cell>
          <cell r="I25" t="str">
            <v>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_reg_3"/>
    </sheetNames>
    <sheetDataSet>
      <sheetData sheetId="0">
        <row r="1">
          <cell r="B1" t="str">
            <v>Estimate</v>
          </cell>
          <cell r="C1" t="str">
            <v>Cluster s.e.</v>
          </cell>
          <cell r="D1" t="str">
            <v>t value</v>
          </cell>
          <cell r="E1" t="str">
            <v>Pr(&gt;|t|)</v>
          </cell>
          <cell r="F1" t="str">
            <v>model</v>
          </cell>
          <cell r="G1" t="str">
            <v>var</v>
          </cell>
          <cell r="H1" t="str">
            <v>n</v>
          </cell>
          <cell r="I1" t="str">
            <v>star</v>
          </cell>
        </row>
        <row r="2">
          <cell r="A2" t="str">
            <v>rain.dummy m1</v>
          </cell>
          <cell r="B2">
            <v>1.8570738890520501E-2</v>
          </cell>
          <cell r="C2">
            <v>5.0628492115039701E-3</v>
          </cell>
          <cell r="D2">
            <v>3.6680410801734902</v>
          </cell>
          <cell r="E2">
            <v>2.4442703468001702E-4</v>
          </cell>
          <cell r="F2" t="str">
            <v>m1</v>
          </cell>
          <cell r="G2" t="str">
            <v>rain.dummy</v>
          </cell>
          <cell r="H2">
            <v>1337555</v>
          </cell>
          <cell r="I2" t="str">
            <v>***</v>
          </cell>
        </row>
        <row r="3">
          <cell r="A3" t="str">
            <v>Holiday m1</v>
          </cell>
          <cell r="B3">
            <v>-0.10012264533901601</v>
          </cell>
          <cell r="C3">
            <v>9.1764780143160501E-3</v>
          </cell>
          <cell r="D3">
            <v>-10.910792265051599</v>
          </cell>
          <cell r="E3">
            <v>1.0268433202302501E-27</v>
          </cell>
          <cell r="F3" t="str">
            <v>m1</v>
          </cell>
          <cell r="G3" t="str">
            <v>Holiday</v>
          </cell>
          <cell r="H3">
            <v>1337555</v>
          </cell>
          <cell r="I3" t="str">
            <v>***</v>
          </cell>
        </row>
        <row r="4">
          <cell r="A4" t="str">
            <v>SLI m1</v>
          </cell>
          <cell r="B4">
            <v>-1.78771463501812E-2</v>
          </cell>
          <cell r="C4">
            <v>4.3165225408349798E-3</v>
          </cell>
          <cell r="D4">
            <v>-4.1415621443096002</v>
          </cell>
          <cell r="E4">
            <v>3.4497318672569803E-5</v>
          </cell>
          <cell r="F4" t="str">
            <v>m1</v>
          </cell>
          <cell r="G4" t="str">
            <v>SLI</v>
          </cell>
          <cell r="H4">
            <v>1337555</v>
          </cell>
          <cell r="I4" t="str">
            <v>***</v>
          </cell>
        </row>
        <row r="5">
          <cell r="A5" t="str">
            <v>moto m1</v>
          </cell>
          <cell r="B5">
            <v>6.2196440247457602E-2</v>
          </cell>
          <cell r="C5">
            <v>2.3119253932774701E-2</v>
          </cell>
          <cell r="D5">
            <v>2.69024426256617</v>
          </cell>
          <cell r="E5">
            <v>7.1400776734095901E-3</v>
          </cell>
          <cell r="F5" t="str">
            <v>m1</v>
          </cell>
          <cell r="G5" t="str">
            <v>moto</v>
          </cell>
          <cell r="H5">
            <v>1337555</v>
          </cell>
          <cell r="I5" t="str">
            <v>**</v>
          </cell>
        </row>
        <row r="6">
          <cell r="A6" t="str">
            <v>SLI:marg.ratio m1</v>
          </cell>
          <cell r="B6">
            <v>-6.10428516714666E-2</v>
          </cell>
          <cell r="C6">
            <v>1.2788174196104099E-2</v>
          </cell>
          <cell r="D6">
            <v>-4.7733828719711404</v>
          </cell>
          <cell r="E6">
            <v>1.8117933603832401E-6</v>
          </cell>
          <cell r="F6" t="str">
            <v>m1</v>
          </cell>
          <cell r="G6" t="str">
            <v>SLI:marg.ratio</v>
          </cell>
          <cell r="H6">
            <v>1337555</v>
          </cell>
          <cell r="I6" t="str">
            <v>***</v>
          </cell>
        </row>
        <row r="7">
          <cell r="A7" t="str">
            <v>rain.dummy m2</v>
          </cell>
          <cell r="B7">
            <v>1.86139707298347E-2</v>
          </cell>
          <cell r="C7">
            <v>5.0628514175067498E-3</v>
          </cell>
          <cell r="D7">
            <v>3.6765785117591601</v>
          </cell>
          <cell r="E7">
            <v>2.3639396936021501E-4</v>
          </cell>
          <cell r="F7" t="str">
            <v>m2</v>
          </cell>
          <cell r="G7" t="str">
            <v>rain.dummy</v>
          </cell>
          <cell r="H7">
            <v>1337555</v>
          </cell>
          <cell r="I7" t="str">
            <v>***</v>
          </cell>
        </row>
        <row r="8">
          <cell r="A8" t="str">
            <v>Holiday m2</v>
          </cell>
          <cell r="B8">
            <v>-0.10002398673234</v>
          </cell>
          <cell r="C8">
            <v>9.1561553669775794E-3</v>
          </cell>
          <cell r="D8">
            <v>-10.9242343236207</v>
          </cell>
          <cell r="E8">
            <v>8.8562611650377596E-28</v>
          </cell>
          <cell r="F8" t="str">
            <v>m2</v>
          </cell>
          <cell r="G8" t="str">
            <v>Holiday</v>
          </cell>
          <cell r="H8">
            <v>1337555</v>
          </cell>
          <cell r="I8" t="str">
            <v>***</v>
          </cell>
        </row>
        <row r="9">
          <cell r="A9" t="str">
            <v>SLI m2</v>
          </cell>
          <cell r="B9">
            <v>-1.14040212431367E-2</v>
          </cell>
          <cell r="C9">
            <v>3.1207691942136502E-3</v>
          </cell>
          <cell r="D9">
            <v>-3.65423411134711</v>
          </cell>
          <cell r="E9">
            <v>2.57962387100503E-4</v>
          </cell>
          <cell r="F9" t="str">
            <v>m2</v>
          </cell>
          <cell r="G9" t="str">
            <v>SLI</v>
          </cell>
          <cell r="H9">
            <v>1337555</v>
          </cell>
          <cell r="I9" t="str">
            <v>***</v>
          </cell>
        </row>
        <row r="10">
          <cell r="A10" t="str">
            <v>moto m2</v>
          </cell>
          <cell r="B10">
            <v>6.4211422137110799E-2</v>
          </cell>
          <cell r="C10">
            <v>2.3204874424240501E-2</v>
          </cell>
          <cell r="D10">
            <v>2.7671523216705598</v>
          </cell>
          <cell r="E10">
            <v>5.6549238365008504E-3</v>
          </cell>
          <cell r="F10" t="str">
            <v>m2</v>
          </cell>
          <cell r="G10" t="str">
            <v>moto</v>
          </cell>
          <cell r="H10">
            <v>1337555</v>
          </cell>
          <cell r="I10" t="str">
            <v>**</v>
          </cell>
        </row>
        <row r="11">
          <cell r="A11" t="str">
            <v>SLI:marg.ratio m2</v>
          </cell>
          <cell r="B11">
            <v>-5.7507102120079201E-2</v>
          </cell>
          <cell r="C11">
            <v>1.30580909804565E-2</v>
          </cell>
          <cell r="D11">
            <v>-4.4039440532423697</v>
          </cell>
          <cell r="E11">
            <v>1.06310026554006E-5</v>
          </cell>
          <cell r="F11" t="str">
            <v>m2</v>
          </cell>
          <cell r="G11" t="str">
            <v>SLI:marg.ratio</v>
          </cell>
          <cell r="H11">
            <v>1337555</v>
          </cell>
          <cell r="I11" t="str">
            <v>***</v>
          </cell>
        </row>
        <row r="12">
          <cell r="A12" t="str">
            <v>SLI:ratio.marg_spill_1000 m2</v>
          </cell>
          <cell r="B12">
            <v>-3.5297015119555103E-2</v>
          </cell>
          <cell r="C12">
            <v>8.3100966491663295E-3</v>
          </cell>
          <cell r="D12">
            <v>-4.2474855118677901</v>
          </cell>
          <cell r="E12">
            <v>2.1620025252701399E-5</v>
          </cell>
          <cell r="F12" t="str">
            <v>m2</v>
          </cell>
          <cell r="G12" t="str">
            <v>SLI:ratio.marg_spill_1000</v>
          </cell>
          <cell r="H12">
            <v>1337555</v>
          </cell>
          <cell r="I12" t="str">
            <v>***</v>
          </cell>
        </row>
        <row r="13">
          <cell r="A13" t="str">
            <v>SLI:ratio.marg_spill_3000 m2</v>
          </cell>
          <cell r="B13">
            <v>-1.47806157386654E-2</v>
          </cell>
          <cell r="C13">
            <v>5.2376355662127703E-3</v>
          </cell>
          <cell r="D13">
            <v>-2.8220015600193902</v>
          </cell>
          <cell r="E13">
            <v>4.7725770776892102E-3</v>
          </cell>
          <cell r="F13" t="str">
            <v>m2</v>
          </cell>
          <cell r="G13" t="str">
            <v>SLI:ratio.marg_spill_3000</v>
          </cell>
          <cell r="H13">
            <v>1337555</v>
          </cell>
          <cell r="I13" t="str">
            <v>**</v>
          </cell>
        </row>
        <row r="14">
          <cell r="A14" t="str">
            <v>SLI:ratio.marg_spill_5000 m2</v>
          </cell>
          <cell r="B14">
            <v>-8.9590936965806296E-3</v>
          </cell>
          <cell r="C14">
            <v>4.421834247768E-3</v>
          </cell>
          <cell r="D14">
            <v>-2.0261034662488502</v>
          </cell>
          <cell r="E14">
            <v>4.2754415414952403E-2</v>
          </cell>
          <cell r="F14" t="str">
            <v>m2</v>
          </cell>
          <cell r="G14" t="str">
            <v>SLI:ratio.marg_spill_5000</v>
          </cell>
          <cell r="H14">
            <v>1337555</v>
          </cell>
          <cell r="I14" t="str">
            <v>*</v>
          </cell>
        </row>
        <row r="15">
          <cell r="A15" t="str">
            <v>moto m3</v>
          </cell>
          <cell r="B15">
            <v>-8.0467422534162194E-3</v>
          </cell>
          <cell r="C15">
            <v>1.06088422388357E-2</v>
          </cell>
          <cell r="D15">
            <v>-0.75849391217823603</v>
          </cell>
          <cell r="E15">
            <v>0.44815551352411498</v>
          </cell>
          <cell r="F15" t="str">
            <v>m3</v>
          </cell>
          <cell r="G15" t="str">
            <v>moto</v>
          </cell>
          <cell r="H15">
            <v>1337555</v>
          </cell>
          <cell r="I15" t="str">
            <v xml:space="preserve"> </v>
          </cell>
        </row>
        <row r="16">
          <cell r="A16" t="str">
            <v>SLI:marg.ratio m3</v>
          </cell>
          <cell r="B16">
            <v>-5.32280982309771E-2</v>
          </cell>
          <cell r="C16">
            <v>1.24832293992879E-2</v>
          </cell>
          <cell r="D16">
            <v>-4.26396860367025</v>
          </cell>
          <cell r="E16">
            <v>2.0084386452090099E-5</v>
          </cell>
          <cell r="F16" t="str">
            <v>m3</v>
          </cell>
          <cell r="G16" t="str">
            <v>SLI:marg.ratio</v>
          </cell>
          <cell r="H16">
            <v>1337555</v>
          </cell>
          <cell r="I16" t="str">
            <v>***</v>
          </cell>
        </row>
        <row r="17">
          <cell r="A17" t="str">
            <v>SLI:ratio.marg_spill_1000 m3</v>
          </cell>
          <cell r="B17">
            <v>-3.3487439481761597E-2</v>
          </cell>
          <cell r="C17">
            <v>7.9543664729891297E-3</v>
          </cell>
          <cell r="D17">
            <v>-4.2099442608629998</v>
          </cell>
          <cell r="E17">
            <v>2.5545331450299698E-5</v>
          </cell>
          <cell r="F17" t="str">
            <v>m3</v>
          </cell>
          <cell r="G17" t="str">
            <v>SLI:ratio.marg_spill_1000</v>
          </cell>
          <cell r="H17">
            <v>1337555</v>
          </cell>
          <cell r="I17" t="str">
            <v>***</v>
          </cell>
        </row>
        <row r="18">
          <cell r="A18" t="str">
            <v>SLI:ratio.marg_spill_3000 m3</v>
          </cell>
          <cell r="B18">
            <v>-1.50974198556507E-2</v>
          </cell>
          <cell r="C18">
            <v>4.5901449347757204E-3</v>
          </cell>
          <cell r="D18">
            <v>-3.2890943685176701</v>
          </cell>
          <cell r="E18">
            <v>1.0051337322292901E-3</v>
          </cell>
          <cell r="F18" t="str">
            <v>m3</v>
          </cell>
          <cell r="G18" t="str">
            <v>SLI:ratio.marg_spill_3000</v>
          </cell>
          <cell r="H18">
            <v>1337555</v>
          </cell>
          <cell r="I18" t="str">
            <v>**</v>
          </cell>
        </row>
        <row r="19">
          <cell r="A19" t="str">
            <v>SLI:ratio.marg_spill_5000 m3</v>
          </cell>
          <cell r="B19">
            <v>-1.13703876643873E-2</v>
          </cell>
          <cell r="C19">
            <v>4.3383163500363402E-3</v>
          </cell>
          <cell r="D19">
            <v>-2.6209217463572299</v>
          </cell>
          <cell r="E19">
            <v>8.7693556006748705E-3</v>
          </cell>
          <cell r="F19" t="str">
            <v>m3</v>
          </cell>
          <cell r="G19" t="str">
            <v>SLI:ratio.marg_spill_5000</v>
          </cell>
          <cell r="H19">
            <v>1337555</v>
          </cell>
          <cell r="I19" t="str">
            <v>**</v>
          </cell>
        </row>
        <row r="20">
          <cell r="A20" t="str">
            <v>moto m4</v>
          </cell>
          <cell r="B20">
            <v>-6.0260829537679E-3</v>
          </cell>
          <cell r="C20">
            <v>9.4500858171420697E-3</v>
          </cell>
          <cell r="D20">
            <v>-0.63767494500810096</v>
          </cell>
          <cell r="E20">
            <v>0.52368542704129095</v>
          </cell>
          <cell r="F20" t="str">
            <v>m4</v>
          </cell>
          <cell r="G20" t="str">
            <v>moto</v>
          </cell>
          <cell r="H20">
            <v>1337555</v>
          </cell>
          <cell r="I20" t="str">
            <v xml:space="preserve"> </v>
          </cell>
        </row>
        <row r="21">
          <cell r="A21" t="str">
            <v>SLI:ratio.marg_spill_1000 m4</v>
          </cell>
          <cell r="B21">
            <v>-3.3482644701073198E-2</v>
          </cell>
          <cell r="C21">
            <v>7.9578526644199805E-3</v>
          </cell>
          <cell r="D21">
            <v>-4.2074974384454302</v>
          </cell>
          <cell r="E21">
            <v>2.5823411504694699E-5</v>
          </cell>
          <cell r="F21" t="str">
            <v>m4</v>
          </cell>
          <cell r="G21" t="str">
            <v>SLI:ratio.marg_spill_1000</v>
          </cell>
          <cell r="H21">
            <v>1337555</v>
          </cell>
          <cell r="I21" t="str">
            <v>***</v>
          </cell>
        </row>
        <row r="22">
          <cell r="A22" t="str">
            <v>SLI:ratio.marg_spill_3000 m4</v>
          </cell>
          <cell r="B22">
            <v>-1.5099256488173E-2</v>
          </cell>
          <cell r="C22">
            <v>4.5886511291070098E-3</v>
          </cell>
          <cell r="D22">
            <v>-3.2905653673242901</v>
          </cell>
          <cell r="E22">
            <v>9.9989312720196811E-4</v>
          </cell>
          <cell r="F22" t="str">
            <v>m4</v>
          </cell>
          <cell r="G22" t="str">
            <v>SLI:ratio.marg_spill_3000</v>
          </cell>
          <cell r="H22">
            <v>1337555</v>
          </cell>
          <cell r="I22" t="str">
            <v>***</v>
          </cell>
        </row>
        <row r="23">
          <cell r="A23" t="str">
            <v>SLI:ratio.marg_spill_5000 m4</v>
          </cell>
          <cell r="B23">
            <v>-1.1370064996024099E-2</v>
          </cell>
          <cell r="C23">
            <v>4.33848025697241E-3</v>
          </cell>
          <cell r="D23">
            <v>-2.6207483548533199</v>
          </cell>
          <cell r="E23">
            <v>8.7738166307737894E-3</v>
          </cell>
          <cell r="F23" t="str">
            <v>m4</v>
          </cell>
          <cell r="G23" t="str">
            <v>SLI:ratio.marg_spill_5000</v>
          </cell>
          <cell r="H23">
            <v>1337555</v>
          </cell>
          <cell r="I23" t="str">
            <v>**</v>
          </cell>
        </row>
        <row r="24">
          <cell r="A24" t="str">
            <v>marg.ratio:SLI:poff-peak m4</v>
          </cell>
          <cell r="B24">
            <v>-5.5826394813374598E-2</v>
          </cell>
          <cell r="C24">
            <v>1.0392865266270999E-2</v>
          </cell>
          <cell r="D24">
            <v>-5.3716076734443696</v>
          </cell>
          <cell r="E24">
            <v>7.8053027939772503E-8</v>
          </cell>
          <cell r="F24" t="str">
            <v>m4</v>
          </cell>
          <cell r="G24" t="str">
            <v>marg.ratio:SLI:poff-peak</v>
          </cell>
          <cell r="H24">
            <v>1337555</v>
          </cell>
          <cell r="I24" t="str">
            <v>***</v>
          </cell>
        </row>
        <row r="25">
          <cell r="A25" t="str">
            <v>marg.ratio:SLI:ppeak m4</v>
          </cell>
          <cell r="B25">
            <v>-4.96663975097556E-2</v>
          </cell>
          <cell r="C25">
            <v>1.6718180973130499E-2</v>
          </cell>
          <cell r="D25">
            <v>-2.97080152377699</v>
          </cell>
          <cell r="E25">
            <v>2.9702988431776801E-3</v>
          </cell>
          <cell r="F25" t="str">
            <v>m4</v>
          </cell>
          <cell r="G25" t="str">
            <v>marg.ratio:SLI:ppeak</v>
          </cell>
          <cell r="H25">
            <v>1337555</v>
          </cell>
          <cell r="I25" t="str">
            <v>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_time"/>
    </sheetNames>
    <sheetDataSet>
      <sheetData sheetId="0">
        <row r="1">
          <cell r="B1" t="str">
            <v>Estimate</v>
          </cell>
          <cell r="C1" t="str">
            <v>Cluster s.e.</v>
          </cell>
          <cell r="D1" t="str">
            <v>t value</v>
          </cell>
          <cell r="E1" t="str">
            <v>Pr(&gt;|t|)</v>
          </cell>
          <cell r="F1" t="str">
            <v>model</v>
          </cell>
          <cell r="G1" t="str">
            <v>var</v>
          </cell>
          <cell r="H1" t="str">
            <v>n</v>
          </cell>
          <cell r="I1" t="str">
            <v>star</v>
          </cell>
        </row>
        <row r="2">
          <cell r="A2" t="str">
            <v>rain.dummy m1</v>
          </cell>
          <cell r="B2">
            <v>1.8589971188584801E-2</v>
          </cell>
          <cell r="C2">
            <v>5.0714274746047096E-3</v>
          </cell>
          <cell r="D2">
            <v>3.6656289144771499</v>
          </cell>
          <cell r="E2">
            <v>2.4674267443903998E-4</v>
          </cell>
          <cell r="F2" t="str">
            <v>m1</v>
          </cell>
          <cell r="G2" t="str">
            <v>rain.dummy</v>
          </cell>
          <cell r="H2">
            <v>1337555</v>
          </cell>
          <cell r="I2" t="str">
            <v>***</v>
          </cell>
        </row>
        <row r="3">
          <cell r="A3" t="str">
            <v>Holiday m1</v>
          </cell>
          <cell r="B3">
            <v>-0.100117145735788</v>
          </cell>
          <cell r="C3">
            <v>9.1670610132887197E-3</v>
          </cell>
          <cell r="D3">
            <v>-10.9214006092745</v>
          </cell>
          <cell r="E3">
            <v>9.1369698862774995E-28</v>
          </cell>
          <cell r="F3" t="str">
            <v>m1</v>
          </cell>
          <cell r="G3" t="str">
            <v>Holiday</v>
          </cell>
          <cell r="H3">
            <v>1337555</v>
          </cell>
          <cell r="I3" t="str">
            <v>***</v>
          </cell>
        </row>
        <row r="4">
          <cell r="A4" t="str">
            <v>SLI m1</v>
          </cell>
          <cell r="B4">
            <v>-1.82637823428108E-2</v>
          </cell>
          <cell r="C4">
            <v>4.3745380016566703E-3</v>
          </cell>
          <cell r="D4">
            <v>-4.1750197017134596</v>
          </cell>
          <cell r="E4">
            <v>2.9798235707655402E-5</v>
          </cell>
          <cell r="F4" t="str">
            <v>m1</v>
          </cell>
          <cell r="G4" t="str">
            <v>SLI</v>
          </cell>
          <cell r="H4">
            <v>1337555</v>
          </cell>
          <cell r="I4" t="str">
            <v>***</v>
          </cell>
        </row>
        <row r="5">
          <cell r="A5" t="str">
            <v>moto m1</v>
          </cell>
          <cell r="B5">
            <v>6.8959940725463201E-2</v>
          </cell>
          <cell r="C5">
            <v>2.3937466406639799E-2</v>
          </cell>
          <cell r="D5">
            <v>2.8808370758208102</v>
          </cell>
          <cell r="E5">
            <v>3.9662799490848E-3</v>
          </cell>
          <cell r="F5" t="str">
            <v>m1</v>
          </cell>
          <cell r="G5" t="str">
            <v>moto</v>
          </cell>
          <cell r="H5">
            <v>1337555</v>
          </cell>
          <cell r="I5" t="str">
            <v>**</v>
          </cell>
        </row>
        <row r="6">
          <cell r="A6" t="str">
            <v>SLI:marg.ratio m1</v>
          </cell>
          <cell r="B6">
            <v>-6.8403165804402893E-2</v>
          </cell>
          <cell r="C6">
            <v>1.44967467574371E-2</v>
          </cell>
          <cell r="D6">
            <v>-4.7185183647710902</v>
          </cell>
          <cell r="E6">
            <v>2.37596638814987E-6</v>
          </cell>
          <cell r="F6" t="str">
            <v>m1</v>
          </cell>
          <cell r="G6" t="str">
            <v>SLI:marg.ratio</v>
          </cell>
          <cell r="H6">
            <v>1337555</v>
          </cell>
          <cell r="I6" t="str">
            <v>***</v>
          </cell>
        </row>
        <row r="7">
          <cell r="A7" t="str">
            <v>rain.dummy m2</v>
          </cell>
          <cell r="B7">
            <v>1.8618961457614401E-2</v>
          </cell>
          <cell r="C7">
            <v>5.0710127753346903E-3</v>
          </cell>
          <cell r="D7">
            <v>3.6716455435049702</v>
          </cell>
          <cell r="E7">
            <v>2.41004770927952E-4</v>
          </cell>
          <cell r="F7" t="str">
            <v>m2</v>
          </cell>
          <cell r="G7" t="str">
            <v>rain.dummy</v>
          </cell>
          <cell r="H7">
            <v>1337555</v>
          </cell>
          <cell r="I7" t="str">
            <v>***</v>
          </cell>
        </row>
        <row r="8">
          <cell r="A8" t="str">
            <v>Holiday m2</v>
          </cell>
          <cell r="B8">
            <v>-0.10000625353074601</v>
          </cell>
          <cell r="C8">
            <v>9.1433338953633096E-3</v>
          </cell>
          <cell r="D8">
            <v>-10.937613640191</v>
          </cell>
          <cell r="E8">
            <v>7.6422154571258101E-28</v>
          </cell>
          <cell r="F8" t="str">
            <v>m2</v>
          </cell>
          <cell r="G8" t="str">
            <v>Holiday</v>
          </cell>
          <cell r="H8">
            <v>1337555</v>
          </cell>
          <cell r="I8" t="str">
            <v>***</v>
          </cell>
        </row>
        <row r="9">
          <cell r="A9" t="str">
            <v>SLI m2</v>
          </cell>
          <cell r="B9">
            <v>-1.14457670762865E-2</v>
          </cell>
          <cell r="C9">
            <v>3.1152619990315799E-3</v>
          </cell>
          <cell r="D9">
            <v>-3.6740945319670102</v>
          </cell>
          <cell r="E9">
            <v>2.3870527776516701E-4</v>
          </cell>
          <cell r="F9" t="str">
            <v>m2</v>
          </cell>
          <cell r="G9" t="str">
            <v>SLI</v>
          </cell>
          <cell r="H9">
            <v>1337555</v>
          </cell>
          <cell r="I9" t="str">
            <v>***</v>
          </cell>
        </row>
        <row r="10">
          <cell r="A10" t="str">
            <v>moto m2</v>
          </cell>
          <cell r="B10">
            <v>6.8929403423893296E-2</v>
          </cell>
          <cell r="C10">
            <v>2.3890873255587499E-2</v>
          </cell>
          <cell r="D10">
            <v>2.8851772259003701</v>
          </cell>
          <cell r="E10">
            <v>3.9120070633198003E-3</v>
          </cell>
          <cell r="F10" t="str">
            <v>m2</v>
          </cell>
          <cell r="G10" t="str">
            <v>moto</v>
          </cell>
          <cell r="H10">
            <v>1337555</v>
          </cell>
          <cell r="I10" t="str">
            <v>**</v>
          </cell>
        </row>
        <row r="11">
          <cell r="A11" t="str">
            <v>SLI:marg.ratio m2</v>
          </cell>
          <cell r="B11">
            <v>-6.1184134258690001E-2</v>
          </cell>
          <cell r="C11">
            <v>1.41893717733481E-2</v>
          </cell>
          <cell r="D11">
            <v>-4.3119692144237396</v>
          </cell>
          <cell r="E11">
            <v>1.6182053184647599E-5</v>
          </cell>
          <cell r="F11" t="str">
            <v>m2</v>
          </cell>
          <cell r="G11" t="str">
            <v>SLI:marg.ratio</v>
          </cell>
          <cell r="H11">
            <v>1337555</v>
          </cell>
          <cell r="I11" t="str">
            <v>***</v>
          </cell>
        </row>
        <row r="12">
          <cell r="A12" t="str">
            <v>SLI:ratio.marg_spill_1000 m2</v>
          </cell>
          <cell r="B12">
            <v>-3.4425194429829498E-2</v>
          </cell>
          <cell r="C12">
            <v>8.0840503370275003E-3</v>
          </cell>
          <cell r="D12">
            <v>-4.2584092125393198</v>
          </cell>
          <cell r="E12">
            <v>2.05903261215422E-5</v>
          </cell>
          <cell r="F12" t="str">
            <v>m2</v>
          </cell>
          <cell r="G12" t="str">
            <v>SLI:ratio.marg_spill_1000</v>
          </cell>
          <cell r="H12">
            <v>1337555</v>
          </cell>
          <cell r="I12" t="str">
            <v>***</v>
          </cell>
        </row>
        <row r="13">
          <cell r="A13" t="str">
            <v>SLI:ratio.marg_spill_3000 m2</v>
          </cell>
          <cell r="B13">
            <v>-1.5928030526899499E-2</v>
          </cell>
          <cell r="C13">
            <v>5.1851581037286503E-3</v>
          </cell>
          <cell r="D13">
            <v>-3.0718505025807499</v>
          </cell>
          <cell r="E13">
            <v>2.1274125241741802E-3</v>
          </cell>
          <cell r="F13" t="str">
            <v>m2</v>
          </cell>
          <cell r="G13" t="str">
            <v>SLI:ratio.marg_spill_3000</v>
          </cell>
          <cell r="H13">
            <v>1337555</v>
          </cell>
          <cell r="I13" t="str">
            <v>**</v>
          </cell>
        </row>
        <row r="14">
          <cell r="A14" t="str">
            <v>SLI:ratio.marg_spill_5000 m2</v>
          </cell>
          <cell r="B14">
            <v>-8.7358372811133997E-3</v>
          </cell>
          <cell r="C14">
            <v>4.4924873776130501E-3</v>
          </cell>
          <cell r="D14">
            <v>-1.94454353386629</v>
          </cell>
          <cell r="E14">
            <v>5.1830186652446902E-2</v>
          </cell>
          <cell r="F14" t="str">
            <v>m2</v>
          </cell>
          <cell r="G14" t="str">
            <v>SLI:ratio.marg_spill_5000</v>
          </cell>
          <cell r="H14">
            <v>1337555</v>
          </cell>
          <cell r="I14" t="str">
            <v xml:space="preserve"> </v>
          </cell>
        </row>
        <row r="15">
          <cell r="A15" t="str">
            <v>moto m3</v>
          </cell>
          <cell r="B15">
            <v>-3.6236427380602499E-3</v>
          </cell>
          <cell r="C15">
            <v>1.14201386554003E-2</v>
          </cell>
          <cell r="D15">
            <v>-0.317302867101945</v>
          </cell>
          <cell r="E15">
            <v>0.75101386037817297</v>
          </cell>
          <cell r="F15" t="str">
            <v>m3</v>
          </cell>
          <cell r="G15" t="str">
            <v>moto</v>
          </cell>
          <cell r="H15">
            <v>1337555</v>
          </cell>
          <cell r="I15" t="str">
            <v xml:space="preserve"> </v>
          </cell>
        </row>
        <row r="16">
          <cell r="A16" t="str">
            <v>SLI:marg.ratio m3</v>
          </cell>
          <cell r="B16">
            <v>-5.5465704740691103E-2</v>
          </cell>
          <cell r="C16">
            <v>1.32921354421844E-2</v>
          </cell>
          <cell r="D16">
            <v>-4.1728212131109501</v>
          </cell>
          <cell r="E16">
            <v>3.0087335597822801E-5</v>
          </cell>
          <cell r="F16" t="str">
            <v>m3</v>
          </cell>
          <cell r="G16" t="str">
            <v>SLI:marg.ratio</v>
          </cell>
          <cell r="H16">
            <v>1337555</v>
          </cell>
          <cell r="I16" t="str">
            <v>***</v>
          </cell>
        </row>
        <row r="17">
          <cell r="A17" t="str">
            <v>SLI:ratio.marg_spill_1000 m3</v>
          </cell>
          <cell r="B17">
            <v>-3.38104410198291E-2</v>
          </cell>
          <cell r="C17">
            <v>7.5223642032980001E-3</v>
          </cell>
          <cell r="D17">
            <v>-4.4946562152635199</v>
          </cell>
          <cell r="E17">
            <v>6.9689301217465399E-6</v>
          </cell>
          <cell r="F17" t="str">
            <v>m3</v>
          </cell>
          <cell r="G17" t="str">
            <v>SLI:ratio.marg_spill_1000</v>
          </cell>
          <cell r="H17">
            <v>1337555</v>
          </cell>
          <cell r="I17" t="str">
            <v>***</v>
          </cell>
        </row>
        <row r="18">
          <cell r="A18" t="str">
            <v>SLI:ratio.marg_spill_3000 m3</v>
          </cell>
          <cell r="B18">
            <v>-1.56773316910996E-2</v>
          </cell>
          <cell r="C18">
            <v>4.5705092624032002E-3</v>
          </cell>
          <cell r="D18">
            <v>-3.4301060978172799</v>
          </cell>
          <cell r="E18">
            <v>6.0336671312543699E-4</v>
          </cell>
          <cell r="F18" t="str">
            <v>m3</v>
          </cell>
          <cell r="G18" t="str">
            <v>SLI:ratio.marg_spill_3000</v>
          </cell>
          <cell r="H18">
            <v>1337555</v>
          </cell>
          <cell r="I18" t="str">
            <v>***</v>
          </cell>
        </row>
        <row r="19">
          <cell r="A19" t="str">
            <v>SLI:ratio.marg_spill_5000 m3</v>
          </cell>
          <cell r="B19">
            <v>-1.1499325327387599E-2</v>
          </cell>
          <cell r="C19">
            <v>4.3950077456974797E-3</v>
          </cell>
          <cell r="D19">
            <v>-2.6164516635141202</v>
          </cell>
          <cell r="E19">
            <v>8.8850118966358905E-3</v>
          </cell>
          <cell r="F19" t="str">
            <v>m3</v>
          </cell>
          <cell r="G19" t="str">
            <v>SLI:ratio.marg_spill_5000</v>
          </cell>
          <cell r="H19">
            <v>1337555</v>
          </cell>
          <cell r="I19" t="str">
            <v>**</v>
          </cell>
        </row>
        <row r="20">
          <cell r="A20" t="str">
            <v>moto m4</v>
          </cell>
          <cell r="B20">
            <v>-3.51168109273715E-3</v>
          </cell>
          <cell r="C20">
            <v>1.01919790038081E-2</v>
          </cell>
          <cell r="D20">
            <v>-0.344553407284794</v>
          </cell>
          <cell r="E20">
            <v>0.73043020243430101</v>
          </cell>
          <cell r="F20" t="str">
            <v>m4</v>
          </cell>
          <cell r="G20" t="str">
            <v>moto</v>
          </cell>
          <cell r="H20">
            <v>1337555</v>
          </cell>
          <cell r="I20" t="str">
            <v xml:space="preserve"> </v>
          </cell>
        </row>
        <row r="21">
          <cell r="A21" t="str">
            <v>SLI:ratio.marg_spill_1000 m4</v>
          </cell>
          <cell r="B21">
            <v>-3.3809565591443901E-2</v>
          </cell>
          <cell r="C21">
            <v>7.5346637830144801E-3</v>
          </cell>
          <cell r="D21">
            <v>-4.4872029549163601</v>
          </cell>
          <cell r="E21">
            <v>7.21713916389138E-6</v>
          </cell>
          <cell r="F21" t="str">
            <v>m4</v>
          </cell>
          <cell r="G21" t="str">
            <v>SLI:ratio.marg_spill_1000</v>
          </cell>
          <cell r="H21">
            <v>1337555</v>
          </cell>
          <cell r="I21" t="str">
            <v>***</v>
          </cell>
        </row>
        <row r="22">
          <cell r="A22" t="str">
            <v>SLI:ratio.marg_spill_3000 m4</v>
          </cell>
          <cell r="B22">
            <v>-1.5677512753145498E-2</v>
          </cell>
          <cell r="C22">
            <v>4.5681759437780798E-3</v>
          </cell>
          <cell r="D22">
            <v>-3.4318977522086298</v>
          </cell>
          <cell r="E22">
            <v>5.9939482019383998E-4</v>
          </cell>
          <cell r="F22" t="str">
            <v>m4</v>
          </cell>
          <cell r="G22" t="str">
            <v>SLI:ratio.marg_spill_3000</v>
          </cell>
          <cell r="H22">
            <v>1337555</v>
          </cell>
          <cell r="I22" t="str">
            <v>***</v>
          </cell>
        </row>
        <row r="23">
          <cell r="A23" t="str">
            <v>SLI:ratio.marg_spill_5000 m4</v>
          </cell>
          <cell r="B23">
            <v>-1.14992387334691E-2</v>
          </cell>
          <cell r="C23">
            <v>4.396302826667E-3</v>
          </cell>
          <cell r="D23">
            <v>-2.6156612014343601</v>
          </cell>
          <cell r="E23">
            <v>8.9056050351257205E-3</v>
          </cell>
          <cell r="F23" t="str">
            <v>m4</v>
          </cell>
          <cell r="G23" t="str">
            <v>SLI:ratio.marg_spill_5000</v>
          </cell>
          <cell r="H23">
            <v>1337555</v>
          </cell>
          <cell r="I23" t="str">
            <v>**</v>
          </cell>
        </row>
        <row r="24">
          <cell r="A24" t="str">
            <v>marg.ratio:SLI:poff-peak m4</v>
          </cell>
          <cell r="B24">
            <v>-5.5603908418369499E-2</v>
          </cell>
          <cell r="C24">
            <v>1.1432997258260901E-2</v>
          </cell>
          <cell r="D24">
            <v>-4.8634585631683596</v>
          </cell>
          <cell r="E24">
            <v>1.15367570756623E-6</v>
          </cell>
          <cell r="F24" t="str">
            <v>m4</v>
          </cell>
          <cell r="G24" t="str">
            <v>marg.ratio:SLI:poff-peak</v>
          </cell>
          <cell r="H24">
            <v>1337555</v>
          </cell>
          <cell r="I24" t="str">
            <v>***</v>
          </cell>
        </row>
        <row r="25">
          <cell r="A25" t="str">
            <v>marg.ratio:SLI:ppeak m4</v>
          </cell>
          <cell r="B25">
            <v>-5.5282483624959501E-2</v>
          </cell>
          <cell r="C25">
            <v>1.73908694875635E-2</v>
          </cell>
          <cell r="D25">
            <v>-3.1788222931862702</v>
          </cell>
          <cell r="E25">
            <v>1.47878683999345E-3</v>
          </cell>
          <cell r="F25" t="str">
            <v>m4</v>
          </cell>
          <cell r="G25" t="str">
            <v>marg.ratio:SLI:ppeak</v>
          </cell>
          <cell r="H25">
            <v>1337555</v>
          </cell>
          <cell r="I25" t="str">
            <v>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abSelected="1" zoomScale="70" zoomScaleNormal="70" workbookViewId="0">
      <selection activeCell="C3" sqref="C3:AQ33"/>
    </sheetView>
  </sheetViews>
  <sheetFormatPr defaultColWidth="8.88671875" defaultRowHeight="13.8" x14ac:dyDescent="0.25"/>
  <cols>
    <col min="1" max="1" width="8.88671875" style="1"/>
    <col min="2" max="2" width="20.5546875" style="2" customWidth="1"/>
    <col min="3" max="3" width="4.5546875" style="2" customWidth="1"/>
    <col min="4" max="4" width="24.5546875" style="2" customWidth="1"/>
    <col min="5" max="5" width="1" style="2" customWidth="1"/>
    <col min="6" max="6" width="6.88671875" style="2" customWidth="1"/>
    <col min="7" max="7" width="3.88671875" style="2" customWidth="1"/>
    <col min="8" max="8" width="1" style="2" customWidth="1"/>
    <col min="9" max="9" width="6.88671875" style="2" customWidth="1"/>
    <col min="10" max="10" width="3.88671875" style="2" customWidth="1"/>
    <col min="11" max="11" width="1" style="2" customWidth="1"/>
    <col min="12" max="12" width="6.88671875" style="2" customWidth="1"/>
    <col min="13" max="13" width="3.88671875" style="2" customWidth="1"/>
    <col min="14" max="14" width="1" style="2" customWidth="1"/>
    <col min="15" max="15" width="6.88671875" style="2" customWidth="1"/>
    <col min="16" max="16" width="3.88671875" style="2" customWidth="1"/>
    <col min="17" max="17" width="1" style="2" customWidth="1"/>
    <col min="18" max="18" width="2.44140625" style="2" customWidth="1"/>
    <col min="19" max="19" width="6.88671875" style="2" customWidth="1"/>
    <col min="20" max="20" width="3.88671875" style="2" customWidth="1"/>
    <col min="21" max="21" width="1" style="2" customWidth="1"/>
    <col min="22" max="22" width="6.88671875" style="2" customWidth="1"/>
    <col min="23" max="23" width="3.88671875" style="2" customWidth="1"/>
    <col min="24" max="24" width="1" style="2" customWidth="1"/>
    <col min="25" max="25" width="6.88671875" style="2" customWidth="1"/>
    <col min="26" max="26" width="3.88671875" style="2" customWidth="1"/>
    <col min="27" max="27" width="1" style="2" customWidth="1"/>
    <col min="28" max="28" width="6.88671875" style="2" customWidth="1"/>
    <col min="29" max="29" width="3.88671875" style="2" customWidth="1"/>
    <col min="30" max="30" width="1" style="2" customWidth="1"/>
    <col min="31" max="31" width="2.109375" style="2" customWidth="1"/>
    <col min="32" max="32" width="6.88671875" style="2" customWidth="1"/>
    <col min="33" max="33" width="3.88671875" style="2" customWidth="1"/>
    <col min="34" max="34" width="1" style="2" customWidth="1"/>
    <col min="35" max="35" width="6.88671875" style="2" customWidth="1"/>
    <col min="36" max="36" width="3.88671875" style="2" customWidth="1"/>
    <col min="37" max="37" width="1" style="2" customWidth="1"/>
    <col min="38" max="38" width="6.88671875" style="2" customWidth="1"/>
    <col min="39" max="39" width="3.88671875" style="2" customWidth="1"/>
    <col min="40" max="40" width="1" style="2" customWidth="1"/>
    <col min="41" max="41" width="6.88671875" style="2" customWidth="1"/>
    <col min="42" max="42" width="3.88671875" style="2" customWidth="1"/>
    <col min="43" max="43" width="1" style="2" customWidth="1"/>
    <col min="44" max="16384" width="8.88671875" style="2"/>
  </cols>
  <sheetData>
    <row r="1" spans="1:43" x14ac:dyDescent="0.25">
      <c r="F1" s="30" t="s">
        <v>0</v>
      </c>
      <c r="G1" s="30"/>
      <c r="H1" s="3"/>
      <c r="I1" s="30" t="s">
        <v>1</v>
      </c>
      <c r="J1" s="30"/>
      <c r="K1" s="3"/>
      <c r="L1" s="30" t="s">
        <v>2</v>
      </c>
      <c r="M1" s="30"/>
      <c r="N1" s="3"/>
      <c r="O1" s="30" t="s">
        <v>13</v>
      </c>
      <c r="P1" s="30"/>
      <c r="Q1" s="3"/>
      <c r="S1" s="30" t="s">
        <v>0</v>
      </c>
      <c r="T1" s="30"/>
      <c r="U1" s="3"/>
      <c r="V1" s="30" t="s">
        <v>1</v>
      </c>
      <c r="W1" s="30"/>
      <c r="X1" s="3"/>
      <c r="Y1" s="30" t="s">
        <v>2</v>
      </c>
      <c r="Z1" s="30"/>
      <c r="AA1" s="3"/>
      <c r="AB1" s="30" t="s">
        <v>13</v>
      </c>
      <c r="AC1" s="30"/>
      <c r="AD1" s="3"/>
      <c r="AF1" s="30" t="s">
        <v>0</v>
      </c>
      <c r="AG1" s="30"/>
      <c r="AH1" s="3"/>
      <c r="AI1" s="30" t="s">
        <v>1</v>
      </c>
      <c r="AJ1" s="30"/>
      <c r="AK1" s="3"/>
      <c r="AL1" s="30" t="s">
        <v>2</v>
      </c>
      <c r="AM1" s="30"/>
      <c r="AN1" s="3"/>
      <c r="AO1" s="30" t="s">
        <v>13</v>
      </c>
      <c r="AP1" s="30"/>
      <c r="AQ1" s="3"/>
    </row>
    <row r="2" spans="1:43" x14ac:dyDescent="0.25">
      <c r="F2" s="4"/>
      <c r="G2" s="4"/>
      <c r="H2" s="5"/>
      <c r="I2" s="4"/>
      <c r="J2" s="4"/>
      <c r="K2" s="5"/>
      <c r="L2" s="4"/>
      <c r="M2" s="4"/>
      <c r="N2" s="5"/>
      <c r="O2" s="4"/>
      <c r="P2" s="4"/>
      <c r="Q2" s="5"/>
      <c r="S2" s="4"/>
      <c r="T2" s="4"/>
      <c r="U2" s="5"/>
      <c r="V2" s="4"/>
      <c r="W2" s="4"/>
      <c r="X2" s="5"/>
      <c r="Y2" s="4"/>
      <c r="Z2" s="4"/>
      <c r="AA2" s="5"/>
      <c r="AB2" s="4"/>
      <c r="AC2" s="4"/>
      <c r="AD2" s="5"/>
      <c r="AF2" s="4"/>
      <c r="AG2" s="4"/>
      <c r="AH2" s="5"/>
      <c r="AI2" s="4"/>
      <c r="AJ2" s="4"/>
      <c r="AK2" s="5"/>
      <c r="AL2" s="4"/>
      <c r="AM2" s="4"/>
      <c r="AN2" s="5"/>
      <c r="AO2" s="4"/>
      <c r="AP2" s="4"/>
      <c r="AQ2" s="5"/>
    </row>
    <row r="3" spans="1:43" ht="6" customHeight="1" thickBot="1" x14ac:dyDescent="0.3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ht="31.2" customHeight="1" thickTop="1" x14ac:dyDescent="0.25">
      <c r="C4" s="7"/>
      <c r="D4" s="7"/>
      <c r="E4" s="7"/>
      <c r="F4" s="26" t="s">
        <v>24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3" ht="55.2" customHeight="1" x14ac:dyDescent="0.25">
      <c r="C5" s="7"/>
      <c r="D5" s="7"/>
      <c r="E5" s="7"/>
      <c r="F5" s="33" t="s">
        <v>32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3" t="s">
        <v>31</v>
      </c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43" ht="33.6" customHeight="1" x14ac:dyDescent="0.25">
      <c r="C6" s="7"/>
      <c r="D6" s="7"/>
      <c r="E6" s="7"/>
      <c r="F6" s="33" t="s">
        <v>33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7"/>
      <c r="S6" s="35" t="s">
        <v>34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7"/>
      <c r="AF6" s="33" t="s">
        <v>33</v>
      </c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43" x14ac:dyDescent="0.25">
      <c r="C7" s="8"/>
      <c r="D7" s="8"/>
      <c r="E7" s="8">
        <v>1</v>
      </c>
      <c r="F7" s="29">
        <v>-1</v>
      </c>
      <c r="G7" s="29"/>
      <c r="H7" s="7"/>
      <c r="I7" s="29">
        <v>-2</v>
      </c>
      <c r="J7" s="29"/>
      <c r="K7" s="7"/>
      <c r="L7" s="29">
        <v>-3</v>
      </c>
      <c r="M7" s="29"/>
      <c r="N7" s="7"/>
      <c r="O7" s="29">
        <v>-4</v>
      </c>
      <c r="P7" s="29"/>
      <c r="Q7" s="7"/>
      <c r="R7" s="8"/>
      <c r="S7" s="29">
        <v>-5</v>
      </c>
      <c r="T7" s="29"/>
      <c r="U7" s="7"/>
      <c r="V7" s="29">
        <v>-6</v>
      </c>
      <c r="W7" s="29"/>
      <c r="X7" s="7"/>
      <c r="Y7" s="29">
        <v>-7</v>
      </c>
      <c r="Z7" s="29"/>
      <c r="AA7" s="7"/>
      <c r="AB7" s="29">
        <v>-8</v>
      </c>
      <c r="AC7" s="29"/>
      <c r="AD7" s="7"/>
      <c r="AE7" s="8"/>
      <c r="AF7" s="29">
        <v>-9</v>
      </c>
      <c r="AG7" s="29"/>
      <c r="AH7" s="7"/>
      <c r="AI7" s="29">
        <v>-10</v>
      </c>
      <c r="AJ7" s="29"/>
      <c r="AK7" s="7"/>
      <c r="AL7" s="29">
        <v>-11</v>
      </c>
      <c r="AM7" s="29"/>
      <c r="AN7" s="7"/>
      <c r="AO7" s="29">
        <v>-12</v>
      </c>
      <c r="AP7" s="29"/>
      <c r="AQ7" s="7"/>
    </row>
    <row r="8" spans="1:43" ht="3.6" customHeight="1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7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1:43" x14ac:dyDescent="0.25">
      <c r="A9" s="1" t="s">
        <v>4</v>
      </c>
      <c r="C9" s="32" t="s">
        <v>15</v>
      </c>
      <c r="D9" s="32"/>
      <c r="E9" s="10"/>
      <c r="F9" s="11">
        <f>VLOOKUP($A9&amp;" "&amp;F$1,[3]travel_time!$A:$I,2,0)</f>
        <v>-6.8403165804402893E-2</v>
      </c>
      <c r="G9" s="23" t="str">
        <f>VLOOKUP($A9&amp;" "&amp;F$1,[3]travel_time!$A:$I,9,0)</f>
        <v>***</v>
      </c>
      <c r="H9" s="13"/>
      <c r="I9" s="11">
        <f>VLOOKUP($A9&amp;" "&amp;I$1,[3]travel_time!$A:$I,2,0)</f>
        <v>-6.1184134258690001E-2</v>
      </c>
      <c r="J9" s="23" t="str">
        <f>VLOOKUP($A9&amp;" "&amp;I$1,[3]travel_time!$A:$I,9,0)</f>
        <v>***</v>
      </c>
      <c r="K9" s="13"/>
      <c r="L9" s="11">
        <f>VLOOKUP($A9&amp;" "&amp;L$1,[3]travel_time!$A:$I,2,0)</f>
        <v>-5.5465704740691103E-2</v>
      </c>
      <c r="M9" s="23" t="str">
        <f>VLOOKUP($A9&amp;" "&amp;L$1,[3]travel_time!$A:$I,9,0)</f>
        <v>***</v>
      </c>
      <c r="N9" s="13"/>
      <c r="O9" s="11"/>
      <c r="P9" s="12"/>
      <c r="Q9" s="13"/>
      <c r="R9" s="7"/>
      <c r="S9" s="11">
        <f>VLOOKUP($A9&amp;" "&amp;S$1,[1]alt_reg_2!$A:$I,2,0)</f>
        <v>-6.7632008173069594E-2</v>
      </c>
      <c r="T9" s="23" t="str">
        <f>VLOOKUP($A9&amp;" "&amp;S$1,[1]alt_reg_2!$A:$I,9,0)</f>
        <v>***</v>
      </c>
      <c r="U9" s="13"/>
      <c r="V9" s="11">
        <f>VLOOKUP($A9&amp;" "&amp;V$1,[1]alt_reg_2!$A:$I,2,0)</f>
        <v>-6.2482399682666299E-2</v>
      </c>
      <c r="W9" s="23" t="str">
        <f>VLOOKUP($A9&amp;" "&amp;V$1,[1]alt_reg_2!$A:$I,9,0)</f>
        <v>***</v>
      </c>
      <c r="X9" s="13"/>
      <c r="Y9" s="11">
        <f>VLOOKUP($A9&amp;" "&amp;Y$1,[1]alt_reg_2!$A:$I,2,0)</f>
        <v>-5.7492946813928497E-2</v>
      </c>
      <c r="Z9" s="23" t="str">
        <f>VLOOKUP($A9&amp;" "&amp;Y$1,[1]alt_reg_2!$A:$I,9,0)</f>
        <v>***</v>
      </c>
      <c r="AA9" s="13"/>
      <c r="AB9" s="11"/>
      <c r="AC9" s="12"/>
      <c r="AD9" s="13"/>
      <c r="AE9" s="7"/>
      <c r="AF9" s="11">
        <f>VLOOKUP($A9&amp;" "&amp;AF$1,[2]alt_reg_3!$A:$J,2,0)</f>
        <v>-6.10428516714666E-2</v>
      </c>
      <c r="AG9" s="23" t="str">
        <f>VLOOKUP($A9&amp;" "&amp;AF$1,[2]alt_reg_3!$A:$J,9,0)</f>
        <v>***</v>
      </c>
      <c r="AH9" s="13"/>
      <c r="AI9" s="11">
        <f>VLOOKUP($A9&amp;" "&amp;AI$1,[2]alt_reg_3!$A:$J,2,0)</f>
        <v>-5.7507102120079201E-2</v>
      </c>
      <c r="AJ9" s="23" t="str">
        <f>VLOOKUP($A9&amp;" "&amp;AI$1,[2]alt_reg_3!$A:$J,9,0)</f>
        <v>***</v>
      </c>
      <c r="AK9" s="13"/>
      <c r="AL9" s="11">
        <f>VLOOKUP($A9&amp;" "&amp;AL$1,[2]alt_reg_3!$A:$J,2,0)</f>
        <v>-5.32280982309771E-2</v>
      </c>
      <c r="AM9" s="23" t="str">
        <f>VLOOKUP($A9&amp;" "&amp;AL$1,[2]alt_reg_3!$A:$J,9,0)</f>
        <v>***</v>
      </c>
      <c r="AN9" s="13"/>
      <c r="AO9" s="11"/>
      <c r="AP9" s="12"/>
      <c r="AQ9" s="13"/>
    </row>
    <row r="10" spans="1:43" x14ac:dyDescent="0.25">
      <c r="C10" s="7"/>
      <c r="D10" s="7"/>
      <c r="E10" s="7"/>
      <c r="F10" s="14">
        <f>-VLOOKUP($A9&amp;" "&amp;F$1,[3]travel_time!$A:$I,3,0)</f>
        <v>-1.44967467574371E-2</v>
      </c>
      <c r="G10" s="15"/>
      <c r="H10" s="15"/>
      <c r="I10" s="14">
        <f>-VLOOKUP($A9&amp;" "&amp;I$1,[3]travel_time!$A:$I,3,0)</f>
        <v>-1.41893717733481E-2</v>
      </c>
      <c r="J10" s="15"/>
      <c r="K10" s="15"/>
      <c r="L10" s="14">
        <f>-VLOOKUP($A9&amp;" "&amp;L$1,[3]travel_time!$A:$I,3,0)</f>
        <v>-1.32921354421844E-2</v>
      </c>
      <c r="M10" s="15"/>
      <c r="N10" s="15"/>
      <c r="O10" s="14"/>
      <c r="P10" s="15"/>
      <c r="Q10" s="15"/>
      <c r="R10" s="7"/>
      <c r="S10" s="14">
        <f>-VLOOKUP($A9&amp;" "&amp;S$1,[1]alt_reg_2!$A:$I,3,0)</f>
        <v>-1.4112585482957799E-2</v>
      </c>
      <c r="T10" s="15"/>
      <c r="U10" s="15"/>
      <c r="V10" s="14">
        <f>-VLOOKUP($A9&amp;" "&amp;V$1,[1]alt_reg_2!$A:$I,3,0)</f>
        <v>-1.4291540859416399E-2</v>
      </c>
      <c r="W10" s="15"/>
      <c r="X10" s="15"/>
      <c r="Y10" s="14">
        <f>-VLOOKUP($A9&amp;" "&amp;Y$1,[1]alt_reg_2!$A:$I,3,0)</f>
        <v>-1.3494155166104299E-2</v>
      </c>
      <c r="Z10" s="15"/>
      <c r="AA10" s="15"/>
      <c r="AB10" s="14"/>
      <c r="AC10" s="15"/>
      <c r="AD10" s="15"/>
      <c r="AE10" s="7"/>
      <c r="AF10" s="14">
        <f>-VLOOKUP($A9&amp;" "&amp;AF$1,[2]alt_reg_3!$A:$J,3,0)</f>
        <v>-1.2788174196104099E-2</v>
      </c>
      <c r="AG10" s="15"/>
      <c r="AH10" s="15"/>
      <c r="AI10" s="14">
        <f>-VLOOKUP($A9&amp;" "&amp;AI$1,[2]alt_reg_3!$A:$J,3,0)</f>
        <v>-1.30580909804565E-2</v>
      </c>
      <c r="AJ10" s="15"/>
      <c r="AK10" s="15"/>
      <c r="AL10" s="14">
        <f>-VLOOKUP($A9&amp;" "&amp;AL$1,[2]alt_reg_3!$A:$J,3,0)</f>
        <v>-1.24832293992879E-2</v>
      </c>
      <c r="AM10" s="15"/>
      <c r="AN10" s="15"/>
      <c r="AO10" s="14"/>
      <c r="AP10" s="15"/>
      <c r="AQ10" s="15"/>
    </row>
    <row r="11" spans="1:43" x14ac:dyDescent="0.25">
      <c r="A11" s="1" t="s">
        <v>20</v>
      </c>
      <c r="C11" s="32" t="s">
        <v>16</v>
      </c>
      <c r="D11" s="32"/>
      <c r="E11" s="10"/>
      <c r="F11" s="11"/>
      <c r="G11" s="12"/>
      <c r="H11" s="13"/>
      <c r="I11" s="11"/>
      <c r="J11" s="12"/>
      <c r="K11" s="13"/>
      <c r="L11" s="11"/>
      <c r="M11" s="12"/>
      <c r="N11" s="13"/>
      <c r="O11" s="11">
        <f>VLOOKUP($A11&amp;" "&amp;O$1,[3]travel_time!$A:$I,2,0)</f>
        <v>-5.5282483624959501E-2</v>
      </c>
      <c r="P11" s="23" t="str">
        <f>VLOOKUP($A11&amp;" "&amp;O$1,[3]travel_time!$A:$I,9,0)</f>
        <v>**</v>
      </c>
      <c r="Q11" s="13"/>
      <c r="R11" s="7"/>
      <c r="S11" s="11"/>
      <c r="T11" s="12"/>
      <c r="U11" s="13"/>
      <c r="V11" s="11"/>
      <c r="W11" s="12"/>
      <c r="X11" s="13"/>
      <c r="Y11" s="11"/>
      <c r="Z11" s="12"/>
      <c r="AA11" s="13"/>
      <c r="AB11" s="11">
        <f>VLOOKUP($A11&amp;" "&amp;AB$1,[1]alt_reg_2!$A:$I,2,0)</f>
        <v>-5.5794759591573102E-2</v>
      </c>
      <c r="AC11" s="23" t="str">
        <f>VLOOKUP($A11&amp;" "&amp;AB$1,[1]alt_reg_2!$A:$I,9,0)</f>
        <v>**</v>
      </c>
      <c r="AD11" s="13"/>
      <c r="AE11" s="7"/>
      <c r="AF11" s="11"/>
      <c r="AG11" s="12"/>
      <c r="AH11" s="13"/>
      <c r="AI11" s="11"/>
      <c r="AJ11" s="12"/>
      <c r="AK11" s="13"/>
      <c r="AL11" s="11"/>
      <c r="AM11" s="12"/>
      <c r="AN11" s="13"/>
      <c r="AO11" s="11">
        <f>VLOOKUP($A11&amp;" "&amp;AO$1,[2]alt_reg_3!$A:$J,2,0)</f>
        <v>-4.96663975097556E-2</v>
      </c>
      <c r="AP11" s="23" t="str">
        <f>VLOOKUP($A11&amp;" "&amp;AO$1,[2]alt_reg_3!$A:$J,9,0)</f>
        <v>**</v>
      </c>
      <c r="AQ11" s="13"/>
    </row>
    <row r="12" spans="1:43" x14ac:dyDescent="0.25">
      <c r="C12" s="7"/>
      <c r="D12" s="7"/>
      <c r="E12" s="7"/>
      <c r="F12" s="14"/>
      <c r="G12" s="15"/>
      <c r="H12" s="15"/>
      <c r="I12" s="14"/>
      <c r="J12" s="15"/>
      <c r="K12" s="15"/>
      <c r="L12" s="14"/>
      <c r="M12" s="15"/>
      <c r="N12" s="15"/>
      <c r="O12" s="14">
        <f>-VLOOKUP($A11&amp;" "&amp;O$1,[3]travel_time!$A:$I,3,0)</f>
        <v>-1.73908694875635E-2</v>
      </c>
      <c r="P12" s="15"/>
      <c r="Q12" s="15"/>
      <c r="R12" s="7"/>
      <c r="S12" s="14"/>
      <c r="T12" s="15"/>
      <c r="U12" s="15"/>
      <c r="V12" s="14"/>
      <c r="W12" s="15"/>
      <c r="X12" s="15"/>
      <c r="Y12" s="14"/>
      <c r="Z12" s="15"/>
      <c r="AA12" s="15"/>
      <c r="AB12" s="14">
        <f>-VLOOKUP($A11&amp;" "&amp;AB$1,[1]alt_reg_2!$A:$I,3,0)</f>
        <v>-1.8025296036921001E-2</v>
      </c>
      <c r="AC12" s="15"/>
      <c r="AD12" s="15"/>
      <c r="AE12" s="7"/>
      <c r="AF12" s="14"/>
      <c r="AG12" s="15"/>
      <c r="AH12" s="15"/>
      <c r="AI12" s="14"/>
      <c r="AJ12" s="15"/>
      <c r="AK12" s="15"/>
      <c r="AL12" s="14"/>
      <c r="AM12" s="15"/>
      <c r="AN12" s="15"/>
      <c r="AO12" s="14">
        <f>-VLOOKUP($A11&amp;" "&amp;AO$1,[2]alt_reg_3!$A:$J,3,0)</f>
        <v>-1.6718180973130499E-2</v>
      </c>
      <c r="AP12" s="15"/>
      <c r="AQ12" s="15"/>
    </row>
    <row r="13" spans="1:43" x14ac:dyDescent="0.25">
      <c r="A13" s="1" t="s">
        <v>21</v>
      </c>
      <c r="C13" s="32" t="s">
        <v>17</v>
      </c>
      <c r="D13" s="32"/>
      <c r="E13" s="10"/>
      <c r="F13" s="11"/>
      <c r="G13" s="12"/>
      <c r="H13" s="13"/>
      <c r="I13" s="11"/>
      <c r="J13" s="12"/>
      <c r="K13" s="13"/>
      <c r="L13" s="11"/>
      <c r="M13" s="12"/>
      <c r="N13" s="13"/>
      <c r="O13" s="11">
        <f>VLOOKUP($A13&amp;" "&amp;O$1,[3]travel_time!$A:$I,2,0)</f>
        <v>-5.5603908418369499E-2</v>
      </c>
      <c r="P13" s="23" t="str">
        <f>VLOOKUP($A13&amp;" "&amp;O$1,[3]travel_time!$A:$I,9,0)</f>
        <v>***</v>
      </c>
      <c r="Q13" s="13"/>
      <c r="R13" s="7"/>
      <c r="S13" s="11"/>
      <c r="T13" s="12"/>
      <c r="U13" s="13"/>
      <c r="V13" s="11"/>
      <c r="W13" s="12"/>
      <c r="X13" s="13"/>
      <c r="Y13" s="11"/>
      <c r="Z13" s="12"/>
      <c r="AA13" s="13"/>
      <c r="AB13" s="11">
        <f>VLOOKUP($A13&amp;" "&amp;AB$1,[1]alt_reg_2!$A:$I,2,0)</f>
        <v>-5.8707090401990597E-2</v>
      </c>
      <c r="AC13" s="23" t="str">
        <f>VLOOKUP($A13&amp;" "&amp;AB$1,[1]alt_reg_2!$A:$I,9,0)</f>
        <v>***</v>
      </c>
      <c r="AD13" s="13"/>
      <c r="AE13" s="7"/>
      <c r="AF13" s="11"/>
      <c r="AG13" s="12"/>
      <c r="AH13" s="13"/>
      <c r="AI13" s="11"/>
      <c r="AJ13" s="12"/>
      <c r="AK13" s="13"/>
      <c r="AL13" s="11"/>
      <c r="AM13" s="12"/>
      <c r="AN13" s="13"/>
      <c r="AO13" s="11">
        <f>VLOOKUP($A13&amp;" "&amp;AO$1,[2]alt_reg_3!$A:$J,2,0)</f>
        <v>-5.5826394813374598E-2</v>
      </c>
      <c r="AP13" s="23" t="str">
        <f>VLOOKUP($A13&amp;" "&amp;AO$1,[2]alt_reg_3!$A:$J,9,0)</f>
        <v>***</v>
      </c>
      <c r="AQ13" s="13"/>
    </row>
    <row r="14" spans="1:43" x14ac:dyDescent="0.25">
      <c r="C14" s="7"/>
      <c r="D14" s="7"/>
      <c r="E14" s="7"/>
      <c r="F14" s="14"/>
      <c r="G14" s="15"/>
      <c r="H14" s="15"/>
      <c r="I14" s="14"/>
      <c r="J14" s="15"/>
      <c r="K14" s="15"/>
      <c r="L14" s="14"/>
      <c r="M14" s="15"/>
      <c r="N14" s="15"/>
      <c r="O14" s="14">
        <f>-VLOOKUP($A13&amp;" "&amp;O$1,[3]travel_time!$A:$I,3,0)</f>
        <v>-1.1432997258260901E-2</v>
      </c>
      <c r="P14" s="15"/>
      <c r="Q14" s="15"/>
      <c r="R14" s="7"/>
      <c r="S14" s="14"/>
      <c r="T14" s="15"/>
      <c r="U14" s="15"/>
      <c r="V14" s="14"/>
      <c r="W14" s="15"/>
      <c r="X14" s="15"/>
      <c r="Y14" s="14"/>
      <c r="Z14" s="15"/>
      <c r="AA14" s="15"/>
      <c r="AB14" s="14">
        <f>-VLOOKUP($A13&amp;" "&amp;AB$1,[1]alt_reg_2!$A:$I,3,0)</f>
        <v>-1.1430016504602101E-2</v>
      </c>
      <c r="AC14" s="15"/>
      <c r="AD14" s="15"/>
      <c r="AE14" s="7"/>
      <c r="AF14" s="14"/>
      <c r="AG14" s="15"/>
      <c r="AH14" s="15"/>
      <c r="AI14" s="14"/>
      <c r="AJ14" s="15"/>
      <c r="AK14" s="15"/>
      <c r="AL14" s="14"/>
      <c r="AM14" s="15"/>
      <c r="AN14" s="15"/>
      <c r="AO14" s="14">
        <f>-VLOOKUP($A13&amp;" "&amp;AO$1,[2]alt_reg_3!$A:$J,3,0)</f>
        <v>-1.0392865266270999E-2</v>
      </c>
      <c r="AP14" s="15"/>
      <c r="AQ14" s="15"/>
    </row>
    <row r="15" spans="1:43" x14ac:dyDescent="0.25">
      <c r="A15" s="1" t="s">
        <v>5</v>
      </c>
      <c r="C15" s="32" t="s">
        <v>3</v>
      </c>
      <c r="D15" s="32"/>
      <c r="E15" s="10"/>
      <c r="F15" s="11">
        <f>VLOOKUP($A15&amp;" "&amp;F$1,[3]travel_time!$A:$I,2,0)</f>
        <v>-1.82637823428108E-2</v>
      </c>
      <c r="G15" s="23" t="str">
        <f>VLOOKUP($A15&amp;" "&amp;F$1,[3]travel_time!$A:$I,9,0)</f>
        <v>***</v>
      </c>
      <c r="H15" s="13"/>
      <c r="I15" s="11">
        <f>VLOOKUP($A15&amp;" "&amp;I$1,[3]travel_time!$A:$I,2,0)</f>
        <v>-1.14457670762865E-2</v>
      </c>
      <c r="J15" s="23" t="str">
        <f>VLOOKUP($A15&amp;" "&amp;I$1,[3]travel_time!$A:$I,9,0)</f>
        <v>***</v>
      </c>
      <c r="K15" s="13"/>
      <c r="L15" s="11"/>
      <c r="M15" s="12"/>
      <c r="N15" s="13"/>
      <c r="O15" s="11"/>
      <c r="P15" s="12"/>
      <c r="Q15" s="13"/>
      <c r="R15" s="7"/>
      <c r="S15" s="11">
        <f>VLOOKUP($A15&amp;" "&amp;S$1,[1]alt_reg_2!$A:$I,2,0)</f>
        <v>-1.8186018377757199E-2</v>
      </c>
      <c r="T15" s="23" t="str">
        <f>VLOOKUP($A15&amp;" "&amp;S$1,[1]alt_reg_2!$A:$I,9,0)</f>
        <v>***</v>
      </c>
      <c r="U15" s="13"/>
      <c r="V15" s="11">
        <f>VLOOKUP($A15&amp;" "&amp;V$1,[1]alt_reg_2!$A:$I,2,0)</f>
        <v>-1.1492895927381E-2</v>
      </c>
      <c r="W15" s="23" t="str">
        <f>VLOOKUP($A15&amp;" "&amp;V$1,[1]alt_reg_2!$A:$I,9,0)</f>
        <v>***</v>
      </c>
      <c r="X15" s="13"/>
      <c r="Y15" s="11"/>
      <c r="Z15" s="12"/>
      <c r="AA15" s="13"/>
      <c r="AB15" s="11"/>
      <c r="AC15" s="12"/>
      <c r="AD15" s="13"/>
      <c r="AE15" s="7"/>
      <c r="AF15" s="11">
        <f>VLOOKUP($A15&amp;" "&amp;AF$1,[2]alt_reg_3!$A:$J,2,0)</f>
        <v>-1.78771463501812E-2</v>
      </c>
      <c r="AG15" s="23" t="str">
        <f>VLOOKUP($A15&amp;" "&amp;AF$1,[2]alt_reg_3!$A:$J,9,0)</f>
        <v>***</v>
      </c>
      <c r="AH15" s="13"/>
      <c r="AI15" s="11">
        <f>VLOOKUP($A15&amp;" "&amp;AI$1,[2]alt_reg_3!$A:$J,2,0)</f>
        <v>-1.14040212431367E-2</v>
      </c>
      <c r="AJ15" s="23" t="str">
        <f>VLOOKUP($A15&amp;" "&amp;AI$1,[2]alt_reg_3!$A:$J,9,0)</f>
        <v>***</v>
      </c>
      <c r="AK15" s="13"/>
      <c r="AL15" s="11"/>
      <c r="AM15" s="12"/>
      <c r="AN15" s="13"/>
      <c r="AO15" s="11"/>
      <c r="AP15" s="12"/>
      <c r="AQ15" s="13"/>
    </row>
    <row r="16" spans="1:43" x14ac:dyDescent="0.25">
      <c r="C16" s="7"/>
      <c r="D16" s="7"/>
      <c r="E16" s="7"/>
      <c r="F16" s="14">
        <f>-VLOOKUP($A15&amp;" "&amp;F$1,[3]travel_time!$A:$I,3,0)</f>
        <v>-4.3745380016566703E-3</v>
      </c>
      <c r="G16" s="15"/>
      <c r="H16" s="15"/>
      <c r="I16" s="14">
        <f>-VLOOKUP($A15&amp;" "&amp;I$1,[3]travel_time!$A:$I,3,0)</f>
        <v>-3.1152619990315799E-3</v>
      </c>
      <c r="J16" s="15"/>
      <c r="K16" s="15"/>
      <c r="L16" s="14"/>
      <c r="M16" s="15"/>
      <c r="N16" s="15"/>
      <c r="O16" s="14"/>
      <c r="P16" s="15"/>
      <c r="Q16" s="15"/>
      <c r="R16" s="7"/>
      <c r="S16" s="14">
        <f>-VLOOKUP($A15&amp;" "&amp;S$1,[1]alt_reg_2!$A:$I,3,0)</f>
        <v>-4.3609336762509901E-3</v>
      </c>
      <c r="T16" s="15"/>
      <c r="U16" s="15"/>
      <c r="V16" s="14">
        <f>-VLOOKUP($A15&amp;" "&amp;V$1,[1]alt_reg_2!$A:$I,3,0)</f>
        <v>-3.1238613986081299E-3</v>
      </c>
      <c r="W16" s="15"/>
      <c r="X16" s="15"/>
      <c r="Y16" s="14"/>
      <c r="Z16" s="15"/>
      <c r="AA16" s="15"/>
      <c r="AB16" s="14"/>
      <c r="AC16" s="15"/>
      <c r="AD16" s="15"/>
      <c r="AE16" s="7"/>
      <c r="AF16" s="14">
        <f>-VLOOKUP($A15&amp;" "&amp;AF$1,[2]alt_reg_3!$A:$J,3,0)</f>
        <v>-4.3165225408349798E-3</v>
      </c>
      <c r="AG16" s="15"/>
      <c r="AH16" s="15"/>
      <c r="AI16" s="14">
        <f>-VLOOKUP($A15&amp;" "&amp;AI$1,[2]alt_reg_3!$A:$J,3,0)</f>
        <v>-3.1207691942136502E-3</v>
      </c>
      <c r="AJ16" s="15"/>
      <c r="AK16" s="15"/>
      <c r="AL16" s="14"/>
      <c r="AM16" s="15"/>
      <c r="AN16" s="15"/>
      <c r="AO16" s="14"/>
      <c r="AP16" s="15"/>
      <c r="AQ16" s="15"/>
    </row>
    <row r="17" spans="1:43" ht="14.4" x14ac:dyDescent="0.3">
      <c r="A17" t="s">
        <v>28</v>
      </c>
      <c r="C17" s="32" t="s">
        <v>25</v>
      </c>
      <c r="D17" s="32"/>
      <c r="E17" s="7"/>
      <c r="F17" s="11"/>
      <c r="G17" s="23"/>
      <c r="H17" s="15"/>
      <c r="I17" s="11">
        <f>VLOOKUP($A17&amp;" "&amp;I$1,[3]travel_time!$A:$I,2,0)</f>
        <v>-3.4425194429829498E-2</v>
      </c>
      <c r="J17" s="23" t="str">
        <f>VLOOKUP($A17&amp;" "&amp;I$1,[3]travel_time!$A:$I,9,0)</f>
        <v>***</v>
      </c>
      <c r="K17" s="15"/>
      <c r="L17" s="11">
        <f>VLOOKUP($A17&amp;" "&amp;L$1,[3]travel_time!$A:$I,2,0)</f>
        <v>-3.38104410198291E-2</v>
      </c>
      <c r="M17" s="23" t="str">
        <f>VLOOKUP($A17&amp;" "&amp;L$1,[3]travel_time!$A:$I,9,0)</f>
        <v>***</v>
      </c>
      <c r="N17" s="15"/>
      <c r="O17" s="11">
        <f>VLOOKUP($A17&amp;" "&amp;O$1,[3]travel_time!$A:$I,2,0)</f>
        <v>-3.3809565591443901E-2</v>
      </c>
      <c r="P17" s="23" t="str">
        <f>VLOOKUP($A17&amp;" "&amp;O$1,[3]travel_time!$A:$I,9,0)</f>
        <v>***</v>
      </c>
      <c r="Q17" s="15"/>
      <c r="R17" s="7"/>
      <c r="S17" s="11"/>
      <c r="T17" s="23"/>
      <c r="U17" s="15"/>
      <c r="V17" s="11">
        <f>VLOOKUP($A17&amp;" "&amp;V$1,[1]alt_reg_2!$A:$I,2,0)</f>
        <v>-3.6097689492491099E-2</v>
      </c>
      <c r="W17" s="23" t="str">
        <f>VLOOKUP($A17&amp;" "&amp;V$1,[1]alt_reg_2!$A:$I,9,0)</f>
        <v>***</v>
      </c>
      <c r="X17" s="15"/>
      <c r="Y17" s="11">
        <f>VLOOKUP($A17&amp;" "&amp;Y$1,[1]alt_reg_2!$A:$I,2,0)</f>
        <v>-3.3927491495193897E-2</v>
      </c>
      <c r="Z17" s="23" t="str">
        <f>VLOOKUP($A17&amp;" "&amp;Y$1,[1]alt_reg_2!$A:$I,9,0)</f>
        <v>***</v>
      </c>
      <c r="AA17" s="15"/>
      <c r="AB17" s="11">
        <f>VLOOKUP($A17&amp;" "&amp;AB$1,[1]alt_reg_2!$A:$I,2,0)</f>
        <v>-3.3926240853599202E-2</v>
      </c>
      <c r="AC17" s="23" t="str">
        <f>VLOOKUP($A17&amp;" "&amp;AB$1,[1]alt_reg_2!$A:$I,9,0)</f>
        <v>***</v>
      </c>
      <c r="AD17" s="15"/>
      <c r="AE17" s="7"/>
      <c r="AF17" s="11"/>
      <c r="AG17" s="23"/>
      <c r="AH17" s="15"/>
      <c r="AI17" s="11">
        <f>VLOOKUP($A17&amp;" "&amp;AI$1,[2]alt_reg_3!$A:$J,2,0)</f>
        <v>-3.5297015119555103E-2</v>
      </c>
      <c r="AJ17" s="23" t="str">
        <f>VLOOKUP($A17&amp;" "&amp;AI$1,[2]alt_reg_3!$A:$J,9,0)</f>
        <v>***</v>
      </c>
      <c r="AK17" s="15"/>
      <c r="AL17" s="11">
        <f>VLOOKUP($A17&amp;" "&amp;AL$1,[2]alt_reg_3!$A:$J,2,0)</f>
        <v>-3.3487439481761597E-2</v>
      </c>
      <c r="AM17" s="23" t="str">
        <f>VLOOKUP($A17&amp;" "&amp;AL$1,[2]alt_reg_3!$A:$J,9,0)</f>
        <v>***</v>
      </c>
      <c r="AN17" s="15"/>
      <c r="AO17" s="11">
        <f>VLOOKUP($A17&amp;" "&amp;AO$1,[2]alt_reg_3!$A:$J,2,0)</f>
        <v>-3.3482644701073198E-2</v>
      </c>
      <c r="AP17" s="23" t="str">
        <f>VLOOKUP($A17&amp;" "&amp;AO$1,[2]alt_reg_3!$A:$J,9,0)</f>
        <v>***</v>
      </c>
      <c r="AQ17" s="15"/>
    </row>
    <row r="18" spans="1:43" ht="14.4" x14ac:dyDescent="0.3">
      <c r="A18"/>
      <c r="C18" s="7"/>
      <c r="D18" s="7"/>
      <c r="E18" s="7"/>
      <c r="F18" s="14"/>
      <c r="G18" s="15"/>
      <c r="H18" s="15"/>
      <c r="I18" s="14">
        <f>-VLOOKUP($A17&amp;" "&amp;I$1,[3]travel_time!$A:$I,3,0)</f>
        <v>-8.0840503370275003E-3</v>
      </c>
      <c r="J18" s="15"/>
      <c r="K18" s="15"/>
      <c r="L18" s="14">
        <f>-VLOOKUP($A17&amp;" "&amp;L$1,[3]travel_time!$A:$I,3,0)</f>
        <v>-7.5223642032980001E-3</v>
      </c>
      <c r="M18" s="15"/>
      <c r="N18" s="15"/>
      <c r="O18" s="14">
        <f>-VLOOKUP($A17&amp;" "&amp;O$1,[3]travel_time!$A:$I,3,0)</f>
        <v>-7.5346637830144801E-3</v>
      </c>
      <c r="P18" s="15"/>
      <c r="Q18" s="15"/>
      <c r="R18" s="7"/>
      <c r="S18" s="14"/>
      <c r="T18" s="15"/>
      <c r="U18" s="15"/>
      <c r="V18" s="14">
        <f>-VLOOKUP($A17&amp;" "&amp;V$1,[1]alt_reg_2!$A:$I,3,0)</f>
        <v>-8.4507280555053792E-3</v>
      </c>
      <c r="W18" s="15"/>
      <c r="X18" s="15"/>
      <c r="Y18" s="14">
        <f>-VLOOKUP($A17&amp;" "&amp;Y$1,[1]alt_reg_2!$A:$I,3,0)</f>
        <v>-8.0147104021895208E-3</v>
      </c>
      <c r="Z18" s="15"/>
      <c r="AA18" s="15"/>
      <c r="AB18" s="14">
        <f>-VLOOKUP($A17&amp;" "&amp;AB$1,[1]alt_reg_2!$A:$I,3,0)</f>
        <v>-8.0165978628125804E-3</v>
      </c>
      <c r="AC18" s="15"/>
      <c r="AD18" s="15"/>
      <c r="AE18" s="7"/>
      <c r="AF18" s="14"/>
      <c r="AG18" s="15"/>
      <c r="AH18" s="15"/>
      <c r="AI18" s="14">
        <f>-VLOOKUP($A17&amp;" "&amp;AI$1,[2]alt_reg_3!$A:$J,3,0)</f>
        <v>-8.3100966491663295E-3</v>
      </c>
      <c r="AJ18" s="15"/>
      <c r="AK18" s="15"/>
      <c r="AL18" s="14">
        <f>-VLOOKUP($A17&amp;" "&amp;AL$1,[2]alt_reg_3!$A:$J,3,0)</f>
        <v>-7.9543664729891297E-3</v>
      </c>
      <c r="AM18" s="15"/>
      <c r="AN18" s="15"/>
      <c r="AO18" s="14">
        <f>-VLOOKUP($A17&amp;" "&amp;AO$1,[2]alt_reg_3!$A:$J,3,0)</f>
        <v>-7.9578526644199805E-3</v>
      </c>
      <c r="AP18" s="15"/>
      <c r="AQ18" s="15"/>
    </row>
    <row r="19" spans="1:43" ht="14.4" x14ac:dyDescent="0.3">
      <c r="A19" t="s">
        <v>29</v>
      </c>
      <c r="C19" s="32" t="s">
        <v>26</v>
      </c>
      <c r="D19" s="32"/>
      <c r="E19" s="7"/>
      <c r="F19" s="14"/>
      <c r="G19" s="15"/>
      <c r="H19" s="15"/>
      <c r="I19" s="11">
        <f>VLOOKUP($A19&amp;" "&amp;I$1,[3]travel_time!$A:$I,2,0)</f>
        <v>-1.5928030526899499E-2</v>
      </c>
      <c r="J19" s="23" t="str">
        <f>VLOOKUP($A19&amp;" "&amp;I$1,[3]travel_time!$A:$I,9,0)</f>
        <v>**</v>
      </c>
      <c r="K19" s="15"/>
      <c r="L19" s="11">
        <f>VLOOKUP($A19&amp;" "&amp;L$1,[3]travel_time!$A:$I,2,0)</f>
        <v>-1.56773316910996E-2</v>
      </c>
      <c r="M19" s="23" t="str">
        <f>VLOOKUP($A19&amp;" "&amp;L$1,[3]travel_time!$A:$I,9,0)</f>
        <v>***</v>
      </c>
      <c r="N19" s="15"/>
      <c r="O19" s="11">
        <f>VLOOKUP($A19&amp;" "&amp;O$1,[3]travel_time!$A:$I,2,0)</f>
        <v>-1.5677512753145498E-2</v>
      </c>
      <c r="P19" s="23" t="str">
        <f>VLOOKUP($A19&amp;" "&amp;O$1,[3]travel_time!$A:$I,9,0)</f>
        <v>***</v>
      </c>
      <c r="Q19" s="15"/>
      <c r="R19" s="7"/>
      <c r="S19" s="14"/>
      <c r="T19" s="15"/>
      <c r="U19" s="15"/>
      <c r="V19" s="11">
        <f>VLOOKUP($A19&amp;" "&amp;V$1,[1]alt_reg_2!$A:$I,2,0)</f>
        <v>-1.5197392185094E-2</v>
      </c>
      <c r="W19" s="23" t="str">
        <f>VLOOKUP($A19&amp;" "&amp;V$1,[1]alt_reg_2!$A:$I,9,0)</f>
        <v>**</v>
      </c>
      <c r="X19" s="15"/>
      <c r="Y19" s="11">
        <f>VLOOKUP($A19&amp;" "&amp;Y$1,[1]alt_reg_2!$A:$I,2,0)</f>
        <v>-1.54336298198334E-2</v>
      </c>
      <c r="Z19" s="23" t="str">
        <f>VLOOKUP($A19&amp;" "&amp;Y$1,[1]alt_reg_2!$A:$I,9,0)</f>
        <v>***</v>
      </c>
      <c r="AA19" s="15"/>
      <c r="AB19" s="11">
        <f>VLOOKUP($A19&amp;" "&amp;AB$1,[1]alt_reg_2!$A:$I,2,0)</f>
        <v>-1.54348617037703E-2</v>
      </c>
      <c r="AC19" s="23" t="str">
        <f>VLOOKUP($A19&amp;" "&amp;AB$1,[1]alt_reg_2!$A:$I,9,0)</f>
        <v>***</v>
      </c>
      <c r="AD19" s="15"/>
      <c r="AE19" s="7"/>
      <c r="AF19" s="14"/>
      <c r="AG19" s="15"/>
      <c r="AH19" s="15"/>
      <c r="AI19" s="11">
        <f>VLOOKUP($A19&amp;" "&amp;AI$1,[2]alt_reg_3!$A:$J,2,0)</f>
        <v>-1.47806157386654E-2</v>
      </c>
      <c r="AJ19" s="23" t="str">
        <f>VLOOKUP($A19&amp;" "&amp;AI$1,[2]alt_reg_3!$A:$J,9,0)</f>
        <v>**</v>
      </c>
      <c r="AK19" s="15"/>
      <c r="AL19" s="11">
        <f>VLOOKUP($A19&amp;" "&amp;AL$1,[2]alt_reg_3!$A:$J,2,0)</f>
        <v>-1.50974198556507E-2</v>
      </c>
      <c r="AM19" s="23" t="str">
        <f>VLOOKUP($A19&amp;" "&amp;AL$1,[2]alt_reg_3!$A:$J,9,0)</f>
        <v>**</v>
      </c>
      <c r="AN19" s="15"/>
      <c r="AO19" s="11">
        <f>VLOOKUP($A19&amp;" "&amp;AO$1,[2]alt_reg_3!$A:$J,2,0)</f>
        <v>-1.5099256488173E-2</v>
      </c>
      <c r="AP19" s="23" t="str">
        <f>VLOOKUP($A19&amp;" "&amp;AO$1,[2]alt_reg_3!$A:$J,9,0)</f>
        <v>***</v>
      </c>
      <c r="AQ19" s="15"/>
    </row>
    <row r="20" spans="1:43" ht="14.4" x14ac:dyDescent="0.3">
      <c r="A20"/>
      <c r="C20" s="7"/>
      <c r="D20" s="7"/>
      <c r="E20" s="7"/>
      <c r="F20" s="14"/>
      <c r="G20" s="15"/>
      <c r="H20" s="15"/>
      <c r="I20" s="14">
        <f>-VLOOKUP($A19&amp;" "&amp;I$1,[3]travel_time!$A:$I,3,0)</f>
        <v>-5.1851581037286503E-3</v>
      </c>
      <c r="J20" s="15"/>
      <c r="K20" s="15"/>
      <c r="L20" s="14">
        <f>-VLOOKUP($A19&amp;" "&amp;L$1,[3]travel_time!$A:$I,3,0)</f>
        <v>-4.5705092624032002E-3</v>
      </c>
      <c r="M20" s="15"/>
      <c r="N20" s="15"/>
      <c r="O20" s="14">
        <f>-VLOOKUP($A19&amp;" "&amp;O$1,[3]travel_time!$A:$I,3,0)</f>
        <v>-4.5681759437780798E-3</v>
      </c>
      <c r="P20" s="15"/>
      <c r="Q20" s="15"/>
      <c r="R20" s="7"/>
      <c r="S20" s="14"/>
      <c r="T20" s="15"/>
      <c r="U20" s="15"/>
      <c r="V20" s="14">
        <f>-VLOOKUP($A19&amp;" "&amp;V$1,[1]alt_reg_2!$A:$I,3,0)</f>
        <v>-5.3340744175779196E-3</v>
      </c>
      <c r="W20" s="15"/>
      <c r="X20" s="15"/>
      <c r="Y20" s="14">
        <f>-VLOOKUP($A19&amp;" "&amp;Y$1,[1]alt_reg_2!$A:$I,3,0)</f>
        <v>-4.66850178567744E-3</v>
      </c>
      <c r="Z20" s="15"/>
      <c r="AA20" s="15"/>
      <c r="AB20" s="14">
        <f>-VLOOKUP($A19&amp;" "&amp;AB$1,[1]alt_reg_2!$A:$I,3,0)</f>
        <v>-4.6665061425174396E-3</v>
      </c>
      <c r="AC20" s="15"/>
      <c r="AD20" s="15"/>
      <c r="AE20" s="7"/>
      <c r="AF20" s="14"/>
      <c r="AG20" s="15"/>
      <c r="AH20" s="15"/>
      <c r="AI20" s="14">
        <f>-VLOOKUP($A19&amp;" "&amp;AI$1,[2]alt_reg_3!$A:$J,3,0)</f>
        <v>-5.2376355662127703E-3</v>
      </c>
      <c r="AJ20" s="15"/>
      <c r="AK20" s="15"/>
      <c r="AL20" s="14">
        <f>-VLOOKUP($A19&amp;" "&amp;AL$1,[2]alt_reg_3!$A:$J,3,0)</f>
        <v>-4.5901449347757204E-3</v>
      </c>
      <c r="AM20" s="15"/>
      <c r="AN20" s="15"/>
      <c r="AO20" s="14">
        <f>-VLOOKUP($A19&amp;" "&amp;AO$1,[2]alt_reg_3!$A:$J,3,0)</f>
        <v>-4.5886511291070098E-3</v>
      </c>
      <c r="AP20" s="15"/>
      <c r="AQ20" s="15"/>
    </row>
    <row r="21" spans="1:43" ht="14.4" x14ac:dyDescent="0.3">
      <c r="A21" t="s">
        <v>30</v>
      </c>
      <c r="C21" s="32" t="s">
        <v>27</v>
      </c>
      <c r="D21" s="32"/>
      <c r="E21" s="7"/>
      <c r="F21" s="14"/>
      <c r="G21" s="15"/>
      <c r="H21" s="15"/>
      <c r="I21" s="11">
        <f>VLOOKUP($A21&amp;" "&amp;I$1,[3]travel_time!$A:$I,2,0)</f>
        <v>-8.7358372811133997E-3</v>
      </c>
      <c r="J21" s="23" t="str">
        <f>VLOOKUP($A21&amp;" "&amp;I$1,[3]travel_time!$A:$I,9,0)</f>
        <v xml:space="preserve"> </v>
      </c>
      <c r="K21" s="15"/>
      <c r="L21" s="11">
        <f>VLOOKUP($A21&amp;" "&amp;L$1,[3]travel_time!$A:$I,2,0)</f>
        <v>-1.1499325327387599E-2</v>
      </c>
      <c r="M21" s="23" t="str">
        <f>VLOOKUP($A21&amp;" "&amp;L$1,[3]travel_time!$A:$I,9,0)</f>
        <v>**</v>
      </c>
      <c r="N21" s="15"/>
      <c r="O21" s="11">
        <f>VLOOKUP($A21&amp;" "&amp;O$1,[3]travel_time!$A:$I,2,0)</f>
        <v>-1.14992387334691E-2</v>
      </c>
      <c r="P21" s="23" t="str">
        <f>VLOOKUP($A21&amp;" "&amp;O$1,[3]travel_time!$A:$I,9,0)</f>
        <v>**</v>
      </c>
      <c r="Q21" s="15"/>
      <c r="R21" s="7"/>
      <c r="S21" s="14"/>
      <c r="T21" s="15"/>
      <c r="U21" s="15"/>
      <c r="V21" s="11">
        <f>VLOOKUP($A21&amp;" "&amp;V$1,[1]alt_reg_2!$A:$I,2,0)</f>
        <v>-8.9771491287963193E-3</v>
      </c>
      <c r="W21" s="23" t="str">
        <f>VLOOKUP($A21&amp;" "&amp;V$1,[1]alt_reg_2!$A:$I,9,0)</f>
        <v>*</v>
      </c>
      <c r="X21" s="15"/>
      <c r="Y21" s="11">
        <f>VLOOKUP($A21&amp;" "&amp;Y$1,[1]alt_reg_2!$A:$I,2,0)</f>
        <v>-1.1621877948743701E-2</v>
      </c>
      <c r="Z21" s="23" t="str">
        <f>VLOOKUP($A21&amp;" "&amp;Y$1,[1]alt_reg_2!$A:$I,9,0)</f>
        <v>**</v>
      </c>
      <c r="AA21" s="15"/>
      <c r="AB21" s="11">
        <f>VLOOKUP($A21&amp;" "&amp;AB$1,[1]alt_reg_2!$A:$I,2,0)</f>
        <v>-1.16214014260742E-2</v>
      </c>
      <c r="AC21" s="23" t="str">
        <f>VLOOKUP($A21&amp;" "&amp;AB$1,[1]alt_reg_2!$A:$I,9,0)</f>
        <v>**</v>
      </c>
      <c r="AD21" s="15"/>
      <c r="AE21" s="7"/>
      <c r="AF21" s="14"/>
      <c r="AG21" s="15"/>
      <c r="AH21" s="15"/>
      <c r="AI21" s="11">
        <f>VLOOKUP($A21&amp;" "&amp;AI$1,[2]alt_reg_3!$A:$J,2,0)</f>
        <v>-8.9590936965806296E-3</v>
      </c>
      <c r="AJ21" s="23" t="str">
        <f>VLOOKUP($A21&amp;" "&amp;AI$1,[2]alt_reg_3!$A:$J,9,0)</f>
        <v>*</v>
      </c>
      <c r="AK21" s="15"/>
      <c r="AL21" s="11">
        <f>VLOOKUP($A21&amp;" "&amp;AL$1,[2]alt_reg_3!$A:$J,2,0)</f>
        <v>-1.13703876643873E-2</v>
      </c>
      <c r="AM21" s="23" t="str">
        <f>VLOOKUP($A21&amp;" "&amp;AL$1,[2]alt_reg_3!$A:$J,9,0)</f>
        <v>**</v>
      </c>
      <c r="AN21" s="15"/>
      <c r="AO21" s="11">
        <f>VLOOKUP($A21&amp;" "&amp;AO$1,[2]alt_reg_3!$A:$J,2,0)</f>
        <v>-1.1370064996024099E-2</v>
      </c>
      <c r="AP21" s="23" t="str">
        <f>VLOOKUP($A21&amp;" "&amp;AO$1,[2]alt_reg_3!$A:$J,9,0)</f>
        <v>**</v>
      </c>
      <c r="AQ21" s="15"/>
    </row>
    <row r="22" spans="1:43" x14ac:dyDescent="0.25">
      <c r="C22" s="7"/>
      <c r="D22" s="7"/>
      <c r="E22" s="7"/>
      <c r="F22" s="14"/>
      <c r="G22" s="15"/>
      <c r="H22" s="15"/>
      <c r="I22" s="14">
        <f>-VLOOKUP($A21&amp;" "&amp;I$1,[3]travel_time!$A:$I,3,0)</f>
        <v>-4.4924873776130501E-3</v>
      </c>
      <c r="J22" s="15"/>
      <c r="K22" s="15"/>
      <c r="L22" s="14">
        <f>-VLOOKUP($A21&amp;" "&amp;L$1,[3]travel_time!$A:$I,3,0)</f>
        <v>-4.3950077456974797E-3</v>
      </c>
      <c r="M22" s="15"/>
      <c r="N22" s="15"/>
      <c r="O22" s="14">
        <f>-VLOOKUP($A21&amp;" "&amp;O$1,[3]travel_time!$A:$I,3,0)</f>
        <v>-4.396302826667E-3</v>
      </c>
      <c r="P22" s="15"/>
      <c r="Q22" s="15"/>
      <c r="R22" s="7"/>
      <c r="S22" s="14"/>
      <c r="T22" s="15"/>
      <c r="U22" s="15"/>
      <c r="V22" s="14">
        <f>-VLOOKUP($A21&amp;" "&amp;V$1,[1]alt_reg_2!$A:$I,3,0)</f>
        <v>-4.4583627871095299E-3</v>
      </c>
      <c r="W22" s="15"/>
      <c r="X22" s="15"/>
      <c r="Y22" s="14">
        <f>-VLOOKUP($A21&amp;" "&amp;Y$1,[1]alt_reg_2!$A:$I,3,0)</f>
        <v>-4.3641828981654503E-3</v>
      </c>
      <c r="Z22" s="15"/>
      <c r="AA22" s="15"/>
      <c r="AB22" s="14">
        <f>-VLOOKUP($A21&amp;" "&amp;AB$1,[1]alt_reg_2!$A:$I,3,0)</f>
        <v>-4.3649891674153E-3</v>
      </c>
      <c r="AC22" s="15"/>
      <c r="AD22" s="15"/>
      <c r="AE22" s="7"/>
      <c r="AF22" s="14"/>
      <c r="AG22" s="15"/>
      <c r="AH22" s="15"/>
      <c r="AI22" s="14">
        <f>-VLOOKUP($A21&amp;" "&amp;AI$1,[2]alt_reg_3!$A:$J,3,0)</f>
        <v>-4.421834247768E-3</v>
      </c>
      <c r="AJ22" s="15"/>
      <c r="AK22" s="15"/>
      <c r="AL22" s="14">
        <f>-VLOOKUP($A21&amp;" "&amp;AL$1,[2]alt_reg_3!$A:$J,3,0)</f>
        <v>-4.3383163500363402E-3</v>
      </c>
      <c r="AM22" s="15"/>
      <c r="AN22" s="15"/>
      <c r="AO22" s="14">
        <f>-VLOOKUP($A21&amp;" "&amp;AO$1,[2]alt_reg_3!$A:$J,3,0)</f>
        <v>-4.33848025697241E-3</v>
      </c>
      <c r="AP22" s="15"/>
      <c r="AQ22" s="15"/>
    </row>
    <row r="23" spans="1:43" x14ac:dyDescent="0.25">
      <c r="A23" s="1" t="s">
        <v>7</v>
      </c>
      <c r="C23" s="32" t="s">
        <v>6</v>
      </c>
      <c r="D23" s="32"/>
      <c r="E23" s="7"/>
      <c r="F23" s="11">
        <f>VLOOKUP($A23&amp;" "&amp;F$1,[3]travel_time!$A:$I,2,0)</f>
        <v>1.8589971188584801E-2</v>
      </c>
      <c r="G23" s="23" t="str">
        <f>VLOOKUP($A23&amp;" "&amp;F$1,[3]travel_time!$A:$I,9,0)</f>
        <v>***</v>
      </c>
      <c r="H23" s="7"/>
      <c r="I23" s="11">
        <f>VLOOKUP($A23&amp;" "&amp;I$1,[3]travel_time!$A:$I,2,0)</f>
        <v>1.8618961457614401E-2</v>
      </c>
      <c r="J23" s="23" t="str">
        <f>VLOOKUP($A23&amp;" "&amp;I$1,[3]travel_time!$A:$I,9,0)</f>
        <v>***</v>
      </c>
      <c r="K23" s="7"/>
      <c r="L23" s="11"/>
      <c r="M23" s="23"/>
      <c r="N23" s="7"/>
      <c r="O23" s="11"/>
      <c r="P23" s="23"/>
      <c r="Q23" s="7"/>
      <c r="R23" s="7"/>
      <c r="S23" s="11">
        <f>VLOOKUP($A23&amp;" "&amp;S$1,[1]alt_reg_2!$A:$I,2,0)</f>
        <v>1.8568418503713199E-2</v>
      </c>
      <c r="T23" s="23" t="str">
        <f>VLOOKUP($A23&amp;" "&amp;S$1,[1]alt_reg_2!$A:$I,9,0)</f>
        <v>***</v>
      </c>
      <c r="U23" s="7"/>
      <c r="V23" s="11">
        <f>VLOOKUP($A23&amp;" "&amp;V$1,[1]alt_reg_2!$A:$I,2,0)</f>
        <v>1.8615945130067799E-2</v>
      </c>
      <c r="W23" s="23" t="str">
        <f>VLOOKUP($A23&amp;" "&amp;V$1,[1]alt_reg_2!$A:$I,9,0)</f>
        <v>***</v>
      </c>
      <c r="X23" s="7"/>
      <c r="Y23" s="11"/>
      <c r="Z23" s="23"/>
      <c r="AA23" s="7"/>
      <c r="AB23" s="11"/>
      <c r="AC23" s="23"/>
      <c r="AD23" s="7"/>
      <c r="AE23" s="7"/>
      <c r="AF23" s="11">
        <f>VLOOKUP($A23&amp;" "&amp;AF$1,[2]alt_reg_3!$A:$J,2,0)</f>
        <v>1.8570738890520501E-2</v>
      </c>
      <c r="AG23" s="23" t="str">
        <f>VLOOKUP($A23&amp;" "&amp;AF$1,[2]alt_reg_3!$A:$J,9,0)</f>
        <v>***</v>
      </c>
      <c r="AH23" s="7"/>
      <c r="AI23" s="11">
        <f>VLOOKUP($A23&amp;" "&amp;AI$1,[2]alt_reg_3!$A:$J,2,0)</f>
        <v>1.86139707298347E-2</v>
      </c>
      <c r="AJ23" s="23" t="str">
        <f>VLOOKUP($A23&amp;" "&amp;AI$1,[2]alt_reg_3!$A:$J,9,0)</f>
        <v>***</v>
      </c>
      <c r="AK23" s="7"/>
      <c r="AL23" s="11"/>
      <c r="AM23" s="23"/>
      <c r="AN23" s="7"/>
      <c r="AO23" s="11"/>
      <c r="AP23" s="23"/>
      <c r="AQ23" s="7"/>
    </row>
    <row r="24" spans="1:43" x14ac:dyDescent="0.25">
      <c r="C24" s="16"/>
      <c r="D24" s="7"/>
      <c r="E24" s="7"/>
      <c r="F24" s="14">
        <f>-VLOOKUP($A23&amp;" "&amp;F$1,[3]travel_time!$A:$I,3,0)</f>
        <v>-5.0714274746047096E-3</v>
      </c>
      <c r="G24" s="15"/>
      <c r="H24" s="7"/>
      <c r="I24" s="14">
        <f>-VLOOKUP($A23&amp;" "&amp;I$1,[3]travel_time!$A:$I,3,0)</f>
        <v>-5.0710127753346903E-3</v>
      </c>
      <c r="J24" s="15"/>
      <c r="K24" s="7"/>
      <c r="L24" s="14"/>
      <c r="M24" s="15"/>
      <c r="N24" s="7"/>
      <c r="O24" s="14"/>
      <c r="P24" s="15"/>
      <c r="Q24" s="7"/>
      <c r="R24" s="7"/>
      <c r="S24" s="14">
        <f>-VLOOKUP($A23&amp;" "&amp;S$1,[1]alt_reg_2!$A:$I,3,0)</f>
        <v>-5.0640197895436096E-3</v>
      </c>
      <c r="T24" s="15"/>
      <c r="U24" s="7"/>
      <c r="V24" s="14">
        <f>-VLOOKUP($A23&amp;" "&amp;V$1,[1]alt_reg_2!$A:$I,3,0)</f>
        <v>-5.0630312302153797E-3</v>
      </c>
      <c r="W24" s="15"/>
      <c r="X24" s="7"/>
      <c r="Y24" s="14"/>
      <c r="Z24" s="15"/>
      <c r="AA24" s="7"/>
      <c r="AB24" s="14"/>
      <c r="AC24" s="15"/>
      <c r="AD24" s="7"/>
      <c r="AE24" s="7"/>
      <c r="AF24" s="14">
        <f>-VLOOKUP($A23&amp;" "&amp;AF$1,[2]alt_reg_3!$A:$J,3,0)</f>
        <v>-5.0628492115039701E-3</v>
      </c>
      <c r="AG24" s="15"/>
      <c r="AH24" s="7"/>
      <c r="AI24" s="14">
        <f>-VLOOKUP($A23&amp;" "&amp;AI$1,[2]alt_reg_3!$A:$J,3,0)</f>
        <v>-5.0628514175067498E-3</v>
      </c>
      <c r="AJ24" s="15"/>
      <c r="AK24" s="7"/>
      <c r="AL24" s="14"/>
      <c r="AM24" s="15"/>
      <c r="AN24" s="7"/>
      <c r="AO24" s="14"/>
      <c r="AP24" s="15"/>
      <c r="AQ24" s="7"/>
    </row>
    <row r="25" spans="1:43" x14ac:dyDescent="0.25">
      <c r="A25" s="1" t="s">
        <v>22</v>
      </c>
      <c r="C25" s="32" t="s">
        <v>8</v>
      </c>
      <c r="D25" s="32"/>
      <c r="E25" s="7"/>
      <c r="F25" s="11">
        <f>VLOOKUP($A25&amp;" "&amp;F$1,[3]travel_time!$A:$I,2,0)</f>
        <v>-0.100117145735788</v>
      </c>
      <c r="G25" s="23" t="str">
        <f>VLOOKUP($A25&amp;" "&amp;F$1,[3]travel_time!$A:$I,9,0)</f>
        <v>***</v>
      </c>
      <c r="H25" s="7"/>
      <c r="I25" s="11">
        <f>VLOOKUP($A25&amp;" "&amp;I$1,[3]travel_time!$A:$I,2,0)</f>
        <v>-0.10000625353074601</v>
      </c>
      <c r="J25" s="23" t="str">
        <f>VLOOKUP($A25&amp;" "&amp;I$1,[3]travel_time!$A:$I,9,0)</f>
        <v>***</v>
      </c>
      <c r="K25" s="7"/>
      <c r="L25" s="11"/>
      <c r="M25" s="23"/>
      <c r="N25" s="7"/>
      <c r="O25" s="11"/>
      <c r="P25" s="23"/>
      <c r="Q25" s="7"/>
      <c r="R25" s="7"/>
      <c r="S25" s="11">
        <f>VLOOKUP($A25&amp;" "&amp;S$1,[1]alt_reg_2!$A:$I,2,0)</f>
        <v>-0.10014545449382201</v>
      </c>
      <c r="T25" s="23" t="str">
        <f>VLOOKUP($A25&amp;" "&amp;S$1,[1]alt_reg_2!$A:$I,9,0)</f>
        <v>***</v>
      </c>
      <c r="U25" s="7"/>
      <c r="V25" s="11">
        <f>VLOOKUP($A25&amp;" "&amp;V$1,[1]alt_reg_2!$A:$I,2,0)</f>
        <v>-0.100037938177252</v>
      </c>
      <c r="W25" s="23" t="str">
        <f>VLOOKUP($A25&amp;" "&amp;V$1,[1]alt_reg_2!$A:$I,9,0)</f>
        <v>***</v>
      </c>
      <c r="X25" s="7"/>
      <c r="Y25" s="11"/>
      <c r="Z25" s="23"/>
      <c r="AA25" s="7"/>
      <c r="AB25" s="11"/>
      <c r="AC25" s="23"/>
      <c r="AD25" s="7"/>
      <c r="AE25" s="7"/>
      <c r="AF25" s="11">
        <f>VLOOKUP($A25&amp;" "&amp;AF$1,[2]alt_reg_3!$A:$J,2,0)</f>
        <v>-0.10012264533901601</v>
      </c>
      <c r="AG25" s="23" t="str">
        <f>VLOOKUP($A25&amp;" "&amp;AF$1,[2]alt_reg_3!$A:$J,9,0)</f>
        <v>***</v>
      </c>
      <c r="AH25" s="7"/>
      <c r="AI25" s="11">
        <f>VLOOKUP($A25&amp;" "&amp;AI$1,[2]alt_reg_3!$A:$J,2,0)</f>
        <v>-0.10002398673234</v>
      </c>
      <c r="AJ25" s="23" t="str">
        <f>VLOOKUP($A25&amp;" "&amp;AI$1,[2]alt_reg_3!$A:$J,9,0)</f>
        <v>***</v>
      </c>
      <c r="AK25" s="7"/>
      <c r="AL25" s="11"/>
      <c r="AM25" s="23"/>
      <c r="AN25" s="7"/>
      <c r="AO25" s="11"/>
      <c r="AP25" s="23"/>
      <c r="AQ25" s="7"/>
    </row>
    <row r="26" spans="1:43" x14ac:dyDescent="0.25">
      <c r="C26" s="16"/>
      <c r="D26" s="7"/>
      <c r="E26" s="7"/>
      <c r="F26" s="14">
        <f>-VLOOKUP($A25&amp;" "&amp;F$1,[3]travel_time!$A:$I,3,0)</f>
        <v>-9.1670610132887197E-3</v>
      </c>
      <c r="G26" s="15"/>
      <c r="H26" s="7"/>
      <c r="I26" s="14">
        <f>-VLOOKUP($A25&amp;" "&amp;I$1,[3]travel_time!$A:$I,3,0)</f>
        <v>-9.1433338953633096E-3</v>
      </c>
      <c r="J26" s="15"/>
      <c r="K26" s="7"/>
      <c r="L26" s="14"/>
      <c r="M26" s="15"/>
      <c r="N26" s="7"/>
      <c r="O26" s="14"/>
      <c r="P26" s="15"/>
      <c r="Q26" s="7"/>
      <c r="R26" s="7"/>
      <c r="S26" s="14">
        <f>-VLOOKUP($A25&amp;" "&amp;S$1,[1]alt_reg_2!$A:$I,3,0)</f>
        <v>-9.1641597061038593E-3</v>
      </c>
      <c r="T26" s="15"/>
      <c r="U26" s="7"/>
      <c r="V26" s="14">
        <f>-VLOOKUP($A25&amp;" "&amp;V$1,[1]alt_reg_2!$A:$I,3,0)</f>
        <v>-9.1440660546192303E-3</v>
      </c>
      <c r="W26" s="15"/>
      <c r="X26" s="7"/>
      <c r="Y26" s="14"/>
      <c r="Z26" s="15"/>
      <c r="AA26" s="7"/>
      <c r="AB26" s="14"/>
      <c r="AC26" s="15"/>
      <c r="AD26" s="7"/>
      <c r="AE26" s="7"/>
      <c r="AF26" s="14">
        <f>-VLOOKUP($A25&amp;" "&amp;AF$1,[2]alt_reg_3!$A:$J,3,0)</f>
        <v>-9.1764780143160501E-3</v>
      </c>
      <c r="AG26" s="15"/>
      <c r="AH26" s="7"/>
      <c r="AI26" s="14">
        <f>-VLOOKUP($A25&amp;" "&amp;AI$1,[2]alt_reg_3!$A:$J,3,0)</f>
        <v>-9.1561553669775794E-3</v>
      </c>
      <c r="AJ26" s="15"/>
      <c r="AK26" s="7"/>
      <c r="AL26" s="14"/>
      <c r="AM26" s="15"/>
      <c r="AN26" s="7"/>
      <c r="AO26" s="14"/>
      <c r="AP26" s="15"/>
      <c r="AQ26" s="7"/>
    </row>
    <row r="27" spans="1:43" ht="3.6" customHeight="1" x14ac:dyDescent="0.25">
      <c r="C27" s="17"/>
      <c r="D27" s="8"/>
      <c r="E27" s="8"/>
      <c r="F27" s="18"/>
      <c r="G27" s="19"/>
      <c r="H27" s="8"/>
      <c r="I27" s="18"/>
      <c r="J27" s="19"/>
      <c r="K27" s="8"/>
      <c r="L27" s="18"/>
      <c r="M27" s="19"/>
      <c r="N27" s="8"/>
      <c r="O27" s="18"/>
      <c r="P27" s="19"/>
      <c r="Q27" s="8"/>
      <c r="R27" s="8"/>
      <c r="S27" s="18"/>
      <c r="T27" s="19"/>
      <c r="U27" s="8"/>
      <c r="V27" s="18"/>
      <c r="W27" s="19"/>
      <c r="X27" s="8"/>
      <c r="Y27" s="18"/>
      <c r="Z27" s="19"/>
      <c r="AA27" s="8"/>
      <c r="AB27" s="18"/>
      <c r="AC27" s="19"/>
      <c r="AD27" s="8"/>
      <c r="AE27" s="8"/>
      <c r="AF27" s="18"/>
      <c r="AG27" s="19"/>
      <c r="AH27" s="8"/>
      <c r="AI27" s="18"/>
      <c r="AJ27" s="19"/>
      <c r="AK27" s="8"/>
      <c r="AL27" s="18"/>
      <c r="AM27" s="19"/>
      <c r="AN27" s="8"/>
      <c r="AO27" s="18"/>
      <c r="AP27" s="19"/>
      <c r="AQ27" s="8"/>
    </row>
    <row r="28" spans="1:43" ht="3.6" customHeight="1" x14ac:dyDescent="0.25">
      <c r="C28" s="16"/>
      <c r="D28" s="7"/>
      <c r="E28" s="7"/>
      <c r="F28" s="14"/>
      <c r="G28" s="15"/>
      <c r="H28" s="7"/>
      <c r="I28" s="14"/>
      <c r="J28" s="15"/>
      <c r="K28" s="7"/>
      <c r="L28" s="14"/>
      <c r="M28" s="15"/>
      <c r="N28" s="7"/>
      <c r="O28" s="14"/>
      <c r="P28" s="15"/>
      <c r="Q28" s="7"/>
      <c r="R28" s="7"/>
      <c r="S28" s="14"/>
      <c r="T28" s="15"/>
      <c r="U28" s="7"/>
      <c r="V28" s="14"/>
      <c r="W28" s="15"/>
      <c r="X28" s="7"/>
      <c r="Y28" s="14"/>
      <c r="Z28" s="15"/>
      <c r="AA28" s="7"/>
      <c r="AB28" s="14"/>
      <c r="AC28" s="15"/>
      <c r="AD28" s="7"/>
      <c r="AE28" s="7"/>
      <c r="AF28" s="14"/>
      <c r="AG28" s="15"/>
      <c r="AH28" s="7"/>
      <c r="AI28" s="14"/>
      <c r="AJ28" s="15"/>
      <c r="AK28" s="7"/>
      <c r="AL28" s="14"/>
      <c r="AM28" s="15"/>
      <c r="AN28" s="7"/>
      <c r="AO28" s="14"/>
      <c r="AP28" s="15"/>
      <c r="AQ28" s="7"/>
    </row>
    <row r="29" spans="1:43" s="7" customFormat="1" x14ac:dyDescent="0.25">
      <c r="A29" s="1"/>
      <c r="C29" s="32" t="s">
        <v>11</v>
      </c>
      <c r="D29" s="32"/>
      <c r="F29" s="27" t="s">
        <v>9</v>
      </c>
      <c r="G29" s="27"/>
      <c r="I29" s="27" t="s">
        <v>9</v>
      </c>
      <c r="J29" s="27"/>
      <c r="L29" s="27" t="s">
        <v>9</v>
      </c>
      <c r="M29" s="27"/>
      <c r="O29" s="27" t="s">
        <v>9</v>
      </c>
      <c r="P29" s="27"/>
      <c r="R29" s="11"/>
      <c r="S29" s="27" t="s">
        <v>9</v>
      </c>
      <c r="T29" s="27"/>
      <c r="V29" s="27" t="s">
        <v>9</v>
      </c>
      <c r="W29" s="27"/>
      <c r="Y29" s="27" t="s">
        <v>9</v>
      </c>
      <c r="Z29" s="27"/>
      <c r="AB29" s="27" t="s">
        <v>9</v>
      </c>
      <c r="AC29" s="27"/>
      <c r="AF29" s="27" t="s">
        <v>9</v>
      </c>
      <c r="AG29" s="27"/>
      <c r="AI29" s="27" t="s">
        <v>9</v>
      </c>
      <c r="AJ29" s="27"/>
      <c r="AL29" s="27" t="s">
        <v>9</v>
      </c>
      <c r="AM29" s="27"/>
      <c r="AO29" s="27" t="s">
        <v>9</v>
      </c>
      <c r="AP29" s="27"/>
    </row>
    <row r="30" spans="1:43" s="7" customFormat="1" x14ac:dyDescent="0.25">
      <c r="A30" s="1"/>
      <c r="C30" s="32" t="s">
        <v>18</v>
      </c>
      <c r="D30" s="32"/>
      <c r="F30" s="27" t="s">
        <v>9</v>
      </c>
      <c r="G30" s="27"/>
      <c r="I30" s="27" t="s">
        <v>9</v>
      </c>
      <c r="J30" s="27"/>
      <c r="L30" s="27" t="s">
        <v>9</v>
      </c>
      <c r="M30" s="27"/>
      <c r="O30" s="27" t="s">
        <v>9</v>
      </c>
      <c r="P30" s="27"/>
      <c r="S30" s="27" t="s">
        <v>9</v>
      </c>
      <c r="T30" s="27"/>
      <c r="V30" s="27" t="s">
        <v>9</v>
      </c>
      <c r="W30" s="27"/>
      <c r="Y30" s="27" t="s">
        <v>9</v>
      </c>
      <c r="Z30" s="27"/>
      <c r="AB30" s="27" t="s">
        <v>9</v>
      </c>
      <c r="AC30" s="27"/>
      <c r="AF30" s="27" t="s">
        <v>9</v>
      </c>
      <c r="AG30" s="27"/>
      <c r="AI30" s="27" t="s">
        <v>9</v>
      </c>
      <c r="AJ30" s="27"/>
      <c r="AL30" s="27" t="s">
        <v>9</v>
      </c>
      <c r="AM30" s="27"/>
      <c r="AO30" s="27" t="s">
        <v>9</v>
      </c>
      <c r="AP30" s="27"/>
    </row>
    <row r="31" spans="1:43" s="7" customFormat="1" x14ac:dyDescent="0.25">
      <c r="A31" s="1"/>
      <c r="C31" s="24" t="s">
        <v>19</v>
      </c>
      <c r="D31" s="24"/>
      <c r="F31" s="27" t="s">
        <v>12</v>
      </c>
      <c r="G31" s="27"/>
      <c r="I31" s="27" t="s">
        <v>9</v>
      </c>
      <c r="J31" s="27"/>
      <c r="L31" s="27" t="s">
        <v>9</v>
      </c>
      <c r="M31" s="27"/>
      <c r="O31" s="27" t="s">
        <v>9</v>
      </c>
      <c r="P31" s="27"/>
      <c r="S31" s="27" t="s">
        <v>12</v>
      </c>
      <c r="T31" s="27"/>
      <c r="V31" s="27" t="s">
        <v>9</v>
      </c>
      <c r="W31" s="27"/>
      <c r="Y31" s="27" t="s">
        <v>9</v>
      </c>
      <c r="Z31" s="27"/>
      <c r="AB31" s="27" t="s">
        <v>9</v>
      </c>
      <c r="AC31" s="27"/>
      <c r="AF31" s="27" t="s">
        <v>12</v>
      </c>
      <c r="AG31" s="27"/>
      <c r="AI31" s="27" t="s">
        <v>9</v>
      </c>
      <c r="AJ31" s="27"/>
      <c r="AL31" s="27" t="s">
        <v>9</v>
      </c>
      <c r="AM31" s="27"/>
      <c r="AO31" s="27" t="s">
        <v>9</v>
      </c>
      <c r="AP31" s="27"/>
    </row>
    <row r="32" spans="1:43" s="7" customFormat="1" x14ac:dyDescent="0.25">
      <c r="A32" s="1"/>
      <c r="C32" s="24" t="s">
        <v>23</v>
      </c>
      <c r="D32" s="24"/>
      <c r="F32" s="27" t="s">
        <v>12</v>
      </c>
      <c r="G32" s="27"/>
      <c r="I32" s="27" t="s">
        <v>12</v>
      </c>
      <c r="J32" s="27"/>
      <c r="L32" s="27" t="s">
        <v>9</v>
      </c>
      <c r="M32" s="27"/>
      <c r="O32" s="27" t="s">
        <v>9</v>
      </c>
      <c r="P32" s="27"/>
      <c r="S32" s="27" t="s">
        <v>12</v>
      </c>
      <c r="T32" s="27"/>
      <c r="V32" s="27" t="s">
        <v>12</v>
      </c>
      <c r="W32" s="27"/>
      <c r="Y32" s="27" t="s">
        <v>9</v>
      </c>
      <c r="Z32" s="27"/>
      <c r="AB32" s="27" t="s">
        <v>9</v>
      </c>
      <c r="AC32" s="27"/>
      <c r="AF32" s="27" t="s">
        <v>12</v>
      </c>
      <c r="AG32" s="27"/>
      <c r="AI32" s="27" t="s">
        <v>12</v>
      </c>
      <c r="AJ32" s="27"/>
      <c r="AL32" s="27" t="s">
        <v>9</v>
      </c>
      <c r="AM32" s="27"/>
      <c r="AO32" s="27" t="s">
        <v>9</v>
      </c>
      <c r="AP32" s="27"/>
    </row>
    <row r="33" spans="1:43" x14ac:dyDescent="0.25">
      <c r="A33" s="1" t="s">
        <v>7</v>
      </c>
      <c r="C33" s="25" t="s">
        <v>10</v>
      </c>
      <c r="D33" s="8"/>
      <c r="E33" s="8"/>
      <c r="F33" s="28">
        <f>VLOOKUP($A33&amp;" "&amp;F$1,[3]travel_time!$A:$I,8,0)</f>
        <v>1337555</v>
      </c>
      <c r="G33" s="28"/>
      <c r="H33" s="8"/>
      <c r="I33" s="28">
        <f>F33</f>
        <v>1337555</v>
      </c>
      <c r="J33" s="28"/>
      <c r="K33" s="8"/>
      <c r="L33" s="28">
        <f>I33</f>
        <v>1337555</v>
      </c>
      <c r="M33" s="28"/>
      <c r="N33" s="8"/>
      <c r="O33" s="28">
        <f>L33</f>
        <v>1337555</v>
      </c>
      <c r="P33" s="28"/>
      <c r="Q33" s="8"/>
      <c r="R33" s="8"/>
      <c r="S33" s="28">
        <f>VLOOKUP($A33&amp;" "&amp;S$1,[1]alt_reg_2!$A:$I,8,0)</f>
        <v>1337555</v>
      </c>
      <c r="T33" s="28"/>
      <c r="U33" s="8"/>
      <c r="V33" s="28">
        <f>S33</f>
        <v>1337555</v>
      </c>
      <c r="W33" s="28"/>
      <c r="X33" s="8"/>
      <c r="Y33" s="28">
        <f>V33</f>
        <v>1337555</v>
      </c>
      <c r="Z33" s="28"/>
      <c r="AA33" s="8"/>
      <c r="AB33" s="28">
        <f>Y33</f>
        <v>1337555</v>
      </c>
      <c r="AC33" s="28"/>
      <c r="AD33" s="8"/>
      <c r="AE33" s="8"/>
      <c r="AF33" s="28">
        <f>VLOOKUP($A33&amp;" "&amp;AF$1,[2]alt_reg_3!$A:$J,8,0)</f>
        <v>1337555</v>
      </c>
      <c r="AG33" s="28"/>
      <c r="AH33" s="8"/>
      <c r="AI33" s="28">
        <f>AF33</f>
        <v>1337555</v>
      </c>
      <c r="AJ33" s="28"/>
      <c r="AK33" s="8"/>
      <c r="AL33" s="28">
        <f>AI33</f>
        <v>1337555</v>
      </c>
      <c r="AM33" s="28"/>
      <c r="AN33" s="8"/>
      <c r="AO33" s="28">
        <f>AL33</f>
        <v>1337555</v>
      </c>
      <c r="AP33" s="28"/>
      <c r="AQ33" s="8"/>
    </row>
    <row r="34" spans="1:43" s="20" customFormat="1" ht="78.599999999999994" customHeight="1" x14ac:dyDescent="0.2">
      <c r="A34" s="1"/>
      <c r="C34" s="31" t="s">
        <v>14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43" s="20" customFormat="1" x14ac:dyDescent="0.2">
      <c r="A35" s="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</row>
    <row r="36" spans="1:43" s="20" customFormat="1" x14ac:dyDescent="0.2">
      <c r="A36" s="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</row>
  </sheetData>
  <mergeCells count="102">
    <mergeCell ref="F6:Q6"/>
    <mergeCell ref="F5:Q5"/>
    <mergeCell ref="S5:AQ5"/>
    <mergeCell ref="I32:J32"/>
    <mergeCell ref="I29:J29"/>
    <mergeCell ref="I30:J30"/>
    <mergeCell ref="C9:D9"/>
    <mergeCell ref="L30:M30"/>
    <mergeCell ref="O30:P30"/>
    <mergeCell ref="F31:G31"/>
    <mergeCell ref="I31:J31"/>
    <mergeCell ref="L31:M31"/>
    <mergeCell ref="O31:P31"/>
    <mergeCell ref="C23:D23"/>
    <mergeCell ref="C25:D25"/>
    <mergeCell ref="C29:D29"/>
    <mergeCell ref="C17:D17"/>
    <mergeCell ref="C19:D19"/>
    <mergeCell ref="C21:D21"/>
    <mergeCell ref="C34:Q34"/>
    <mergeCell ref="O1:P1"/>
    <mergeCell ref="O29:P29"/>
    <mergeCell ref="O32:P32"/>
    <mergeCell ref="O33:P33"/>
    <mergeCell ref="C11:D11"/>
    <mergeCell ref="C13:D13"/>
    <mergeCell ref="I33:J33"/>
    <mergeCell ref="F7:G7"/>
    <mergeCell ref="I7:J7"/>
    <mergeCell ref="L7:M7"/>
    <mergeCell ref="O7:P7"/>
    <mergeCell ref="L1:M1"/>
    <mergeCell ref="I1:J1"/>
    <mergeCell ref="F1:G1"/>
    <mergeCell ref="C15:D15"/>
    <mergeCell ref="F33:G33"/>
    <mergeCell ref="F29:G29"/>
    <mergeCell ref="C30:D30"/>
    <mergeCell ref="F30:G30"/>
    <mergeCell ref="L29:M29"/>
    <mergeCell ref="L32:M32"/>
    <mergeCell ref="L33:M33"/>
    <mergeCell ref="F32:G32"/>
    <mergeCell ref="S33:T33"/>
    <mergeCell ref="V33:W33"/>
    <mergeCell ref="Y33:Z33"/>
    <mergeCell ref="AB33:AC33"/>
    <mergeCell ref="S30:T30"/>
    <mergeCell ref="V30:W30"/>
    <mergeCell ref="Y30:Z30"/>
    <mergeCell ref="AB30:AC30"/>
    <mergeCell ref="S31:T31"/>
    <mergeCell ref="V31:W31"/>
    <mergeCell ref="Y31:Z31"/>
    <mergeCell ref="AB31:AC31"/>
    <mergeCell ref="AF29:AG29"/>
    <mergeCell ref="AI29:AJ29"/>
    <mergeCell ref="AL29:AM29"/>
    <mergeCell ref="AO29:AP29"/>
    <mergeCell ref="AF1:AG1"/>
    <mergeCell ref="AI1:AJ1"/>
    <mergeCell ref="AL1:AM1"/>
    <mergeCell ref="AO1:AP1"/>
    <mergeCell ref="S32:T32"/>
    <mergeCell ref="V32:W32"/>
    <mergeCell ref="Y32:Z32"/>
    <mergeCell ref="AB32:AC32"/>
    <mergeCell ref="S7:T7"/>
    <mergeCell ref="V7:W7"/>
    <mergeCell ref="Y7:Z7"/>
    <mergeCell ref="AB7:AC7"/>
    <mergeCell ref="S29:T29"/>
    <mergeCell ref="V29:W29"/>
    <mergeCell ref="Y29:Z29"/>
    <mergeCell ref="AB29:AC29"/>
    <mergeCell ref="S1:T1"/>
    <mergeCell ref="V1:W1"/>
    <mergeCell ref="Y1:Z1"/>
    <mergeCell ref="AB1:AC1"/>
    <mergeCell ref="S6:AD6"/>
    <mergeCell ref="F4:AQ4"/>
    <mergeCell ref="AF6:AQ6"/>
    <mergeCell ref="AF32:AG32"/>
    <mergeCell ref="AI32:AJ32"/>
    <mergeCell ref="AL32:AM32"/>
    <mergeCell ref="AO32:AP32"/>
    <mergeCell ref="AF33:AG33"/>
    <mergeCell ref="AI33:AJ33"/>
    <mergeCell ref="AL33:AM33"/>
    <mergeCell ref="AO33:AP33"/>
    <mergeCell ref="AF30:AG30"/>
    <mergeCell ref="AI30:AJ30"/>
    <mergeCell ref="AL30:AM30"/>
    <mergeCell ref="AO30:AP30"/>
    <mergeCell ref="AF31:AG31"/>
    <mergeCell ref="AI31:AJ31"/>
    <mergeCell ref="AL31:AM31"/>
    <mergeCell ref="AO31:AP31"/>
    <mergeCell ref="AF7:AG7"/>
    <mergeCell ref="AI7:AJ7"/>
    <mergeCell ref="AL7:AM7"/>
    <mergeCell ref="AO7:AP7"/>
  </mergeCells>
  <pageMargins left="0.7" right="0.7" top="0.75" bottom="0.75" header="0.3" footer="0.3"/>
  <pageSetup orientation="portrait" r:id="rId1"/>
  <ignoredErrors>
    <ignoredError sqref="AS30:AU34 AS26:AU26 AS25:AU25 AS24:AU24 AS23:AU23 AS29:AU29 AS16:AU16 AS22:AU22 AS17:AU17 AS18:AU18 AS19:AU19 AS20:AU20 AS21:AU21 AS27:AU28 S27:AR28 C20:E20 C19:E19 C18:E18 C17:E17 S29:AR29 C22:E22 C25:E25 T26:U26 C26:E26 C23:E23 C24:E24 C16:E16 C27:E29 C30:R32 C21:E21 F27:H29 J26:K26 I27:K29 R29 L26:P26 G26:H26 C12:E14 C15:E15 R15 R12 R14 R13 Q26:R26 L27:R28 L29:Q29 S30:AR32 C34:R34 C33:E33 G33:R33 M13 M12 M14 M15 J12:J14 G12:G14 F12:F14 H12:I14 K12:L15 N15 H15 N12 N13 N14 O15 P12:Q12 P15:Q15 P14:Q14 Q13 F7:Q11 F15:G15 O14 O13:P13 O12 I15:J15 AR12 AR13 AR14 AR15 AR16 AR17 AR18 AR19 AR20 AR21 AR22 AR23 AR24 AD25:AR25 W26:AR26 S34:AR34 T33:AR33 AD11:AQ11 Z10:AQ10 W10:X10 T10:U10 AA9:AQ9 X9 U9 S11:AA11 S8:AQ8 U15 S12:AA12 S14:AA14 S13:AA13 AC12:AQ12 AD13:AQ13 AC14:AQ14 X15:AQ15 AD16:AQ16 AD17:AQ17 AD18:AQ18 AD19:AQ19 AD20:AQ20 AD21:AQ21 AD22:AQ22 AD23:AQ23 AD24:AQ24 S10 S15:T15 AB14 AB13:AC13 AB12 V15:W15 AB11:AC11 S9:T9 V9:W9 Y9:Z9 V10 Y10 V16 V23:W23 V24 S16 Y17:Z17 AB17:AC17 V17:W17 Y18 AB18 V18 Y19:Z19 AB19:AC19 V19:W19 Y20 AB20 V20 Y21:Z21 AB21:AC21 V21:W21 Y22 AB22 V22 S23:T23 S24 W24:AC24 X23:AC23 AC22 Z22:AA22 W22:X22 AA21 X21 AC20 Z20:AA20 W20:X20 AA19 X19 AC18 Z18:AA18 W18:X18 AA17 X17 W16:AC16 T24:U24 U23 T16:U16 S22:U22 S17:U17 S18:U18 S19:U19 S20:U20 S21:U21 X25:AC25 O22 O21:P21 L21:M21 O20 L20 O19:P19 L19:M19 O18 L18 O17:P17 L17:M17 I24 L22 I23:J23 F23:G23 I16 F16 I22 F24 I17:J17 I18 I19:J19 I20 I21:J21 F20:H20 F19:H19 F18:H18 F17:H17 F22:H22 F21:H21 G16:H16 H23 J24:K24 K23 J16:N16 J22:K22 L23:P23 L24:P24 Q16 P22:Q22 O16:P16 G24:H24 K17 N17 Q17 J18:K18 M18:N18 P18:Q18 K19 N19 Q19 J20:K20 M20:N20 P20:Q20 K21 N21 Q21 M22:N22 Q24 Q23 R23 R24 Q25:R25 R16 R21 R20 R19 R18 R17 H25 R22 L25:P25 K25 U25 F25:G25 V25:W25 S25:T25 I25:J25 T6:AE6 AG6:AQ6 T7:U7 W7:X7 Z7:AA7 AC7:AE7 AG7:AH7 AJ7:AK7 AM7:AN7 AP7:AQ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relative_time_weekly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</cp:lastModifiedBy>
  <dcterms:created xsi:type="dcterms:W3CDTF">2018-02-11T21:19:45Z</dcterms:created>
  <dcterms:modified xsi:type="dcterms:W3CDTF">2019-08-17T14:03:58Z</dcterms:modified>
</cp:coreProperties>
</file>