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review\3_CBA_exposure\"/>
    </mc:Choice>
  </mc:AlternateContent>
  <xr:revisionPtr revIDLastSave="0" documentId="13_ncr:1_{621AD6AC-55B3-4045-AA5B-172147A62069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relative_time_weekly" sheetId="1" r:id="rId1"/>
    <sheet name="Sheet1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2" l="1"/>
  <c r="M7" i="2"/>
  <c r="Y7" i="2"/>
  <c r="M6" i="2" s="1"/>
  <c r="L27" i="2" l="1"/>
  <c r="L26" i="2"/>
  <c r="L25" i="2"/>
  <c r="L23" i="2"/>
  <c r="L22" i="2"/>
  <c r="L21" i="2"/>
  <c r="P27" i="2"/>
  <c r="P26" i="2"/>
  <c r="P25" i="2"/>
  <c r="P23" i="2"/>
  <c r="P22" i="2"/>
  <c r="P21" i="2"/>
  <c r="H30" i="2"/>
  <c r="H29" i="2"/>
  <c r="H27" i="2"/>
  <c r="H26" i="2"/>
  <c r="H25" i="2"/>
  <c r="H23" i="2"/>
  <c r="H22" i="2"/>
  <c r="H21" i="2"/>
  <c r="P29" i="2" l="1"/>
  <c r="P30" i="2" s="1"/>
  <c r="L29" i="2"/>
  <c r="L30" i="2" s="1"/>
  <c r="X6" i="2"/>
  <c r="X5" i="2"/>
  <c r="X7" i="2" l="1"/>
  <c r="G6" i="2"/>
  <c r="G7" i="2"/>
  <c r="T15" i="1" l="1"/>
  <c r="Q15" i="1"/>
  <c r="N15" i="1"/>
  <c r="K15" i="1"/>
  <c r="F15" i="1"/>
  <c r="T14" i="1"/>
  <c r="Q14" i="1"/>
  <c r="K14" i="1"/>
  <c r="N14" i="1"/>
  <c r="T11" i="1"/>
  <c r="Q11" i="1"/>
  <c r="Q12" i="1"/>
  <c r="T12" i="1"/>
  <c r="N12" i="1"/>
  <c r="K12" i="1"/>
  <c r="N11" i="1"/>
  <c r="K11" i="1"/>
  <c r="F14" i="1"/>
  <c r="F12" i="1"/>
  <c r="F11" i="1"/>
  <c r="T22" i="1" l="1"/>
  <c r="R31" i="1" l="1"/>
  <c r="R36" i="1"/>
  <c r="R35" i="1"/>
  <c r="R34" i="1"/>
  <c r="T19" i="1" l="1"/>
  <c r="Q19" i="1"/>
  <c r="N19" i="1"/>
  <c r="K19" i="1"/>
  <c r="K23" i="1"/>
  <c r="N23" i="1"/>
  <c r="Q23" i="1"/>
  <c r="T23" i="1"/>
  <c r="Q22" i="1"/>
  <c r="N22" i="1"/>
  <c r="K22" i="1"/>
  <c r="T20" i="1"/>
  <c r="Q20" i="1"/>
  <c r="N20" i="1"/>
  <c r="K20" i="1"/>
</calcChain>
</file>

<file path=xl/sharedStrings.xml><?xml version="1.0" encoding="utf-8"?>
<sst xmlns="http://schemas.openxmlformats.org/spreadsheetml/2006/main" count="49" uniqueCount="39">
  <si>
    <t>Policy Benefits</t>
  </si>
  <si>
    <t>SLR</t>
  </si>
  <si>
    <t>SLR &amp; Cameras</t>
  </si>
  <si>
    <t>Averted Accidents</t>
  </si>
  <si>
    <t>Accidents</t>
  </si>
  <si>
    <r>
      <t>Cost of Accidents</t>
    </r>
    <r>
      <rPr>
        <i/>
        <sz val="9"/>
        <color theme="1"/>
        <rFont val="Times New Roman"/>
        <family val="1"/>
      </rPr>
      <t xml:space="preserve"> (R$ million)</t>
    </r>
  </si>
  <si>
    <r>
      <t>P</t>
    </r>
    <r>
      <rPr>
        <b/>
        <sz val="9"/>
        <color theme="1"/>
        <rFont val="Times New Roman"/>
        <family val="1"/>
      </rPr>
      <t>ANEL</t>
    </r>
    <r>
      <rPr>
        <b/>
        <sz val="11"/>
        <color theme="1"/>
        <rFont val="Times New Roman"/>
        <family val="1"/>
      </rPr>
      <t xml:space="preserve"> A: B</t>
    </r>
    <r>
      <rPr>
        <b/>
        <sz val="9"/>
        <color theme="1"/>
        <rFont val="Times New Roman"/>
        <family val="1"/>
      </rPr>
      <t>ENEFITS</t>
    </r>
  </si>
  <si>
    <r>
      <t>P</t>
    </r>
    <r>
      <rPr>
        <b/>
        <sz val="9"/>
        <color theme="1"/>
        <rFont val="Times New Roman"/>
        <family val="1"/>
      </rPr>
      <t>ANEL</t>
    </r>
    <r>
      <rPr>
        <b/>
        <sz val="11"/>
        <color theme="1"/>
        <rFont val="Times New Roman"/>
        <family val="1"/>
      </rPr>
      <t xml:space="preserve"> B: C</t>
    </r>
    <r>
      <rPr>
        <b/>
        <sz val="9"/>
        <color theme="1"/>
        <rFont val="Times New Roman"/>
        <family val="1"/>
      </rPr>
      <t>OSTS</t>
    </r>
  </si>
  <si>
    <t>VOT = Median After-Tax Wages</t>
  </si>
  <si>
    <t>VOT = Individual VTPI Guidelines</t>
  </si>
  <si>
    <t>VOT = Individual After-Tax Wages</t>
  </si>
  <si>
    <t>Policy Cost</t>
  </si>
  <si>
    <t>Time Spent in Traffic</t>
  </si>
  <si>
    <r>
      <t>Cost of Time Spent in Traffic</t>
    </r>
    <r>
      <rPr>
        <i/>
        <sz val="9"/>
        <color theme="1"/>
        <rFont val="Times New Roman"/>
        <family val="1"/>
      </rPr>
      <t>(R$ million)</t>
    </r>
  </si>
  <si>
    <t>All Roads</t>
  </si>
  <si>
    <t xml:space="preserve">     All Roads</t>
  </si>
  <si>
    <r>
      <t>Marginais Highways</t>
    </r>
    <r>
      <rPr>
        <i/>
        <sz val="9"/>
        <color theme="1"/>
        <rFont val="Times New Roman"/>
        <family val="1"/>
      </rPr>
      <t xml:space="preserve"> (million hours)</t>
    </r>
  </si>
  <si>
    <t>Reduced Form Estimates from:</t>
  </si>
  <si>
    <t>Speed Limit Policy</t>
  </si>
  <si>
    <r>
      <t xml:space="preserve">Policy Counterfactual
</t>
    </r>
    <r>
      <rPr>
        <i/>
        <sz val="9"/>
        <color theme="1"/>
        <rFont val="Times New Roman"/>
        <family val="1"/>
      </rPr>
      <t>Without Speed 
Limit Change</t>
    </r>
  </si>
  <si>
    <r>
      <t xml:space="preserve">Speed Limit Policy
</t>
    </r>
    <r>
      <rPr>
        <i/>
        <sz val="9"/>
        <color theme="1"/>
        <rFont val="Times New Roman"/>
        <family val="1"/>
      </rPr>
      <t>With Speed 
 Limit Change</t>
    </r>
  </si>
  <si>
    <t>Marginais Highways*</t>
  </si>
  <si>
    <t xml:space="preserve">     Marginais Highways*</t>
  </si>
  <si>
    <r>
      <t xml:space="preserve">Baseline
</t>
    </r>
    <r>
      <rPr>
        <i/>
        <sz val="9"/>
        <color theme="1"/>
        <rFont val="Times New Roman"/>
        <family val="1"/>
      </rPr>
      <t>Without Speed
 Limit Change</t>
    </r>
  </si>
  <si>
    <r>
      <t xml:space="preserve">Sample (3)
</t>
    </r>
    <r>
      <rPr>
        <sz val="9"/>
        <color theme="1"/>
        <rFont val="Times New Roman"/>
        <family val="1"/>
      </rPr>
      <t>event study 
w/ matched controls</t>
    </r>
  </si>
  <si>
    <t>Base
 Event Study</t>
  </si>
  <si>
    <r>
      <t>Benefits from Averted Accidents</t>
    </r>
    <r>
      <rPr>
        <i/>
        <sz val="9"/>
        <color theme="1"/>
        <rFont val="Times New Roman"/>
        <family val="1"/>
      </rPr>
      <t xml:space="preserve"> (R$ million)</t>
    </r>
  </si>
  <si>
    <r>
      <t xml:space="preserve">Cost of Additional Time Spent in Traffic </t>
    </r>
    <r>
      <rPr>
        <sz val="9"/>
        <color theme="1"/>
        <rFont val="Times New Roman"/>
        <family val="1"/>
      </rPr>
      <t>(R$ million)</t>
    </r>
  </si>
  <si>
    <r>
      <t>Benefits from Averted Accidents</t>
    </r>
    <r>
      <rPr>
        <sz val="9"/>
        <color theme="1"/>
        <rFont val="Times New Roman"/>
        <family val="1"/>
      </rPr>
      <t xml:space="preserve"> (R$ million)</t>
    </r>
  </si>
  <si>
    <t>with rerouting</t>
  </si>
  <si>
    <t>without rerouting</t>
  </si>
  <si>
    <t xml:space="preserve">    Base Event Study CATT</t>
  </si>
  <si>
    <t xml:space="preserve">    VOT = VTPI individual VOT</t>
  </si>
  <si>
    <t xml:space="preserve">    VOT = 50% of median net wage</t>
  </si>
  <si>
    <t xml:space="preserve">    VOT = 50% of individual net wage</t>
  </si>
  <si>
    <t xml:space="preserve">    Event Study w/ Matched Controls</t>
  </si>
  <si>
    <t>PANEL A: BENEFITS</t>
  </si>
  <si>
    <t>simulated in August 2019</t>
  </si>
  <si>
    <t>simulated in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</si>
</sst>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19" fillId="33" borderId="0" xfId="0" applyFont="1" applyFill="1"/>
    <xf numFmtId="0" fontId="21" fillId="33" borderId="0" xfId="0" applyFont="1" applyFill="1"/>
    <xf numFmtId="0" fontId="19" fillId="33" borderId="11" xfId="0" applyFont="1" applyFill="1" applyBorder="1"/>
    <xf numFmtId="0" fontId="19" fillId="33" borderId="10" xfId="0" applyFont="1" applyFill="1" applyBorder="1"/>
    <xf numFmtId="0" fontId="19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/>
    <xf numFmtId="0" fontId="19" fillId="33" borderId="0" xfId="0" applyFont="1" applyFill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vertical="top"/>
    </xf>
    <xf numFmtId="0" fontId="19" fillId="33" borderId="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vertical="top"/>
    </xf>
    <xf numFmtId="0" fontId="22" fillId="33" borderId="0" xfId="0" applyFont="1" applyFill="1" applyBorder="1"/>
    <xf numFmtId="0" fontId="20" fillId="33" borderId="0" xfId="0" applyFont="1" applyFill="1" applyBorder="1"/>
    <xf numFmtId="0" fontId="20" fillId="33" borderId="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top"/>
    </xf>
    <xf numFmtId="0" fontId="21" fillId="33" borderId="0" xfId="0" applyFont="1" applyFill="1" applyBorder="1"/>
    <xf numFmtId="0" fontId="22" fillId="33" borderId="10" xfId="0" applyFont="1" applyFill="1" applyBorder="1"/>
    <xf numFmtId="0" fontId="20" fillId="33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top"/>
    </xf>
    <xf numFmtId="0" fontId="20" fillId="33" borderId="0" xfId="0" applyFont="1" applyFill="1" applyBorder="1" applyAlignment="1">
      <alignment horizontal="center" vertical="top"/>
    </xf>
    <xf numFmtId="0" fontId="19" fillId="33" borderId="0" xfId="0" applyFont="1" applyFill="1" applyBorder="1" applyAlignment="1">
      <alignment vertical="top" wrapText="1"/>
    </xf>
    <xf numFmtId="0" fontId="21" fillId="33" borderId="0" xfId="0" applyFont="1" applyFill="1" applyBorder="1" applyAlignment="1">
      <alignment vertical="top"/>
    </xf>
    <xf numFmtId="0" fontId="19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center"/>
    </xf>
    <xf numFmtId="164" fontId="19" fillId="33" borderId="0" xfId="0" applyNumberFormat="1" applyFont="1" applyFill="1" applyBorder="1" applyAlignmen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/>
    </xf>
    <xf numFmtId="165" fontId="19" fillId="33" borderId="0" xfId="0" applyNumberFormat="1" applyFont="1" applyFill="1"/>
    <xf numFmtId="0" fontId="22" fillId="33" borderId="13" xfId="0" applyFont="1" applyFill="1" applyBorder="1"/>
    <xf numFmtId="0" fontId="20" fillId="33" borderId="13" xfId="0" applyFont="1" applyFill="1" applyBorder="1"/>
    <xf numFmtId="0" fontId="20" fillId="33" borderId="13" xfId="0" applyFont="1" applyFill="1" applyBorder="1" applyAlignment="1">
      <alignment horizontal="center" vertical="center"/>
    </xf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vertical="center" wrapText="1"/>
    </xf>
    <xf numFmtId="0" fontId="19" fillId="33" borderId="0" xfId="0" applyFont="1" applyFill="1" applyBorder="1" applyAlignment="1">
      <alignment horizontal="center" vertical="center" wrapText="1"/>
    </xf>
    <xf numFmtId="165" fontId="19" fillId="33" borderId="0" xfId="0" applyNumberFormat="1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33" borderId="0" xfId="0" applyFont="1" applyFill="1" applyBorder="1" applyAlignment="1">
      <alignment horizontal="left" vertical="center"/>
    </xf>
    <xf numFmtId="0" fontId="20" fillId="33" borderId="0" xfId="0" applyFon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14" xfId="0" applyFont="1" applyFill="1" applyBorder="1" applyAlignment="1">
      <alignment vertical="top"/>
    </xf>
    <xf numFmtId="0" fontId="19" fillId="33" borderId="14" xfId="0" applyFont="1" applyFill="1" applyBorder="1" applyAlignment="1">
      <alignment vertical="center" wrapText="1"/>
    </xf>
    <xf numFmtId="2" fontId="19" fillId="33" borderId="0" xfId="0" applyNumberFormat="1" applyFont="1" applyFill="1" applyAlignment="1">
      <alignment horizontal="center" vertical="center"/>
    </xf>
    <xf numFmtId="3" fontId="20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3" fontId="19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/>
    </xf>
    <xf numFmtId="165" fontId="20" fillId="33" borderId="0" xfId="0" applyNumberFormat="1" applyFont="1" applyFill="1" applyBorder="1" applyAlignment="1">
      <alignment horizontal="center" vertical="center"/>
    </xf>
    <xf numFmtId="164" fontId="20" fillId="33" borderId="10" xfId="0" applyNumberFormat="1" applyFont="1" applyFill="1" applyBorder="1" applyAlignment="1">
      <alignment horizontal="center" vertical="center"/>
    </xf>
    <xf numFmtId="164" fontId="19" fillId="33" borderId="0" xfId="0" applyNumberFormat="1" applyFont="1" applyFill="1" applyBorder="1" applyAlignment="1">
      <alignment horizontal="center"/>
    </xf>
    <xf numFmtId="164" fontId="20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3" fontId="19" fillId="33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/>
    </xf>
    <xf numFmtId="164" fontId="20" fillId="33" borderId="13" xfId="0" applyNumberFormat="1" applyFont="1" applyFill="1" applyBorder="1" applyAlignment="1">
      <alignment horizontal="center" vertical="center"/>
    </xf>
    <xf numFmtId="164" fontId="19" fillId="33" borderId="0" xfId="0" applyNumberFormat="1" applyFont="1" applyFill="1" applyAlignment="1">
      <alignment horizontal="center"/>
    </xf>
    <xf numFmtId="0" fontId="20" fillId="33" borderId="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13</xdr:row>
      <xdr:rowOff>0</xdr:rowOff>
    </xdr:from>
    <xdr:to>
      <xdr:col>38</xdr:col>
      <xdr:colOff>83820</xdr:colOff>
      <xdr:row>52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BE8C05-73FD-46B2-A513-54CE84BB5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758440"/>
          <a:ext cx="7399020" cy="665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ShareLaTeX/Speed_Change_2/tables/scripts/accidents_benefits/accidents_benef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_cba_benefi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_time_weekly"/>
    </sheetNames>
    <sheetDataSet>
      <sheetData sheetId="0">
        <row r="9">
          <cell r="F9">
            <v>8925</v>
          </cell>
          <cell r="K9">
            <v>801</v>
          </cell>
        </row>
        <row r="10">
          <cell r="F10">
            <v>2948.1521835121698</v>
          </cell>
          <cell r="K10">
            <v>281.36211170787402</v>
          </cell>
        </row>
        <row r="14">
          <cell r="F14">
            <v>6673.78</v>
          </cell>
          <cell r="K14">
            <v>465.80399999999997</v>
          </cell>
        </row>
        <row r="15">
          <cell r="F15">
            <v>2201.0703775018701</v>
          </cell>
          <cell r="K15">
            <v>164.43162067697401</v>
          </cell>
        </row>
        <row r="19">
          <cell r="F19">
            <v>6483.0249999999996</v>
          </cell>
          <cell r="K19">
            <v>437.589</v>
          </cell>
        </row>
        <row r="20">
          <cell r="F20">
            <v>2142.6140726602798</v>
          </cell>
          <cell r="K20">
            <v>157.26960246352201</v>
          </cell>
        </row>
        <row r="25">
          <cell r="F25">
            <v>5465.4539999999997</v>
          </cell>
          <cell r="K25">
            <v>378.63</v>
          </cell>
        </row>
        <row r="26">
          <cell r="F26">
            <v>1804.5116115491001</v>
          </cell>
          <cell r="K26">
            <v>133.86468103402399</v>
          </cell>
        </row>
        <row r="30">
          <cell r="F30">
            <v>5261.982</v>
          </cell>
          <cell r="K30">
            <v>348.53399999999999</v>
          </cell>
        </row>
        <row r="31">
          <cell r="F31">
            <v>1742.1582197180701</v>
          </cell>
          <cell r="K31">
            <v>126.22519493967501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cba_benefits"/>
    </sheetNames>
    <sheetDataSet>
      <sheetData sheetId="0" refreshError="1">
        <row r="2">
          <cell r="B2">
            <v>8568</v>
          </cell>
        </row>
        <row r="6">
          <cell r="H6">
            <v>101.826826845719</v>
          </cell>
          <cell r="I6">
            <v>57.979380123848003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41"/>
  <sheetViews>
    <sheetView zoomScale="70" zoomScaleNormal="70" workbookViewId="0">
      <selection activeCell="AA14" sqref="AA14"/>
    </sheetView>
  </sheetViews>
  <sheetFormatPr defaultColWidth="8.85546875" defaultRowHeight="15" x14ac:dyDescent="0.25"/>
  <cols>
    <col min="1" max="2" width="8.85546875" style="1"/>
    <col min="3" max="3" width="2.28515625" style="1" customWidth="1"/>
    <col min="4" max="4" width="39.42578125" style="1" customWidth="1"/>
    <col min="5" max="10" width="3.85546875" style="1" customWidth="1"/>
    <col min="11" max="21" width="3.85546875" style="7" customWidth="1"/>
    <col min="22" max="16384" width="8.85546875" style="1"/>
  </cols>
  <sheetData>
    <row r="1" spans="3:21" ht="13.9" x14ac:dyDescent="0.25">
      <c r="R1" s="22"/>
      <c r="S1" s="22"/>
      <c r="T1" s="22"/>
      <c r="U1" s="22"/>
    </row>
    <row r="2" spans="3:21" ht="4.1500000000000004" customHeight="1" thickBot="1" x14ac:dyDescent="0.3">
      <c r="C2" s="3"/>
      <c r="D2" s="3"/>
      <c r="E2" s="3"/>
      <c r="F2" s="3"/>
      <c r="G2" s="3"/>
      <c r="H2" s="3"/>
      <c r="I2" s="3"/>
      <c r="J2" s="3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3:21" ht="7.15" customHeight="1" thickTop="1" x14ac:dyDescent="0.25">
      <c r="C3" s="6"/>
      <c r="D3" s="6"/>
      <c r="E3" s="6"/>
      <c r="F3" s="6"/>
      <c r="G3" s="6"/>
      <c r="H3" s="6"/>
      <c r="I3" s="6"/>
      <c r="J3" s="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3:21" ht="13.9" customHeight="1" x14ac:dyDescent="0.25">
      <c r="C4" s="11" t="s">
        <v>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3:21" ht="33.6" customHeight="1" x14ac:dyDescent="0.25">
      <c r="C5" s="28"/>
      <c r="D5" s="28"/>
      <c r="E5" s="69" t="s">
        <v>23</v>
      </c>
      <c r="F5" s="69"/>
      <c r="G5" s="69"/>
      <c r="H5" s="69"/>
      <c r="I5" s="29"/>
      <c r="J5" s="29"/>
      <c r="K5" s="70" t="s">
        <v>18</v>
      </c>
      <c r="L5" s="70"/>
      <c r="M5" s="70"/>
      <c r="N5" s="70"/>
      <c r="O5" s="70"/>
      <c r="P5" s="70"/>
      <c r="Q5" s="70"/>
      <c r="R5" s="70"/>
      <c r="S5" s="70"/>
      <c r="T5" s="70"/>
      <c r="U5" s="70"/>
    </row>
    <row r="6" spans="3:21" ht="12.6" customHeight="1" x14ac:dyDescent="0.25">
      <c r="D6" s="11"/>
      <c r="E6" s="69"/>
      <c r="F6" s="69"/>
      <c r="G6" s="69"/>
      <c r="H6" s="69"/>
      <c r="I6" s="11"/>
      <c r="J6" s="11"/>
      <c r="K6" s="70" t="s">
        <v>17</v>
      </c>
      <c r="L6" s="70"/>
      <c r="M6" s="70"/>
      <c r="N6" s="70"/>
      <c r="O6" s="70"/>
      <c r="P6" s="70"/>
      <c r="Q6" s="70"/>
      <c r="R6" s="70"/>
      <c r="S6" s="70"/>
      <c r="T6" s="70"/>
      <c r="U6" s="70"/>
    </row>
    <row r="7" spans="3:21" s="6" customFormat="1" ht="40.15" customHeight="1" x14ac:dyDescent="0.25">
      <c r="C7" s="11"/>
      <c r="D7" s="11"/>
      <c r="E7" s="69"/>
      <c r="F7" s="69"/>
      <c r="G7" s="69"/>
      <c r="H7" s="69"/>
      <c r="I7" s="11"/>
      <c r="J7" s="11"/>
      <c r="K7" s="73" t="s">
        <v>25</v>
      </c>
      <c r="L7" s="73"/>
      <c r="M7" s="73"/>
      <c r="N7" s="73"/>
      <c r="O7" s="73"/>
      <c r="P7" s="5"/>
      <c r="Q7" s="73" t="s">
        <v>24</v>
      </c>
      <c r="R7" s="73"/>
      <c r="S7" s="73"/>
      <c r="T7" s="73"/>
      <c r="U7" s="73"/>
    </row>
    <row r="8" spans="3:21" ht="33" customHeight="1" x14ac:dyDescent="0.25">
      <c r="C8" s="9"/>
      <c r="D8" s="9"/>
      <c r="E8" s="70"/>
      <c r="F8" s="70"/>
      <c r="G8" s="70"/>
      <c r="H8" s="70"/>
      <c r="I8" s="9"/>
      <c r="J8" s="9"/>
      <c r="K8" s="73" t="s">
        <v>1</v>
      </c>
      <c r="L8" s="73"/>
      <c r="M8" s="23"/>
      <c r="N8" s="73" t="s">
        <v>2</v>
      </c>
      <c r="O8" s="73"/>
      <c r="P8" s="23"/>
      <c r="Q8" s="73" t="s">
        <v>1</v>
      </c>
      <c r="R8" s="73"/>
      <c r="S8" s="23"/>
      <c r="T8" s="73" t="s">
        <v>2</v>
      </c>
      <c r="U8" s="73"/>
    </row>
    <row r="9" spans="3:21" ht="3.6" customHeight="1" x14ac:dyDescent="0.25">
      <c r="C9" s="11"/>
      <c r="D9" s="11"/>
      <c r="E9" s="11"/>
      <c r="F9" s="11"/>
      <c r="G9" s="11"/>
      <c r="H9" s="11"/>
      <c r="I9" s="11"/>
      <c r="J9" s="11"/>
      <c r="K9" s="5"/>
      <c r="L9" s="5"/>
      <c r="M9" s="22"/>
      <c r="N9" s="5"/>
      <c r="O9" s="5"/>
      <c r="P9" s="22"/>
      <c r="Q9" s="5"/>
      <c r="R9" s="5"/>
      <c r="S9" s="22"/>
      <c r="T9" s="5"/>
      <c r="U9" s="5"/>
    </row>
    <row r="10" spans="3:21" ht="13.9" x14ac:dyDescent="0.25">
      <c r="C10" s="31" t="s">
        <v>4</v>
      </c>
      <c r="D10" s="11"/>
      <c r="E10" s="11"/>
      <c r="F10" s="11"/>
      <c r="G10" s="11"/>
      <c r="H10" s="11"/>
      <c r="I10" s="11"/>
      <c r="J10" s="11"/>
      <c r="K10" s="5"/>
      <c r="L10" s="5"/>
      <c r="M10" s="26"/>
      <c r="N10" s="5"/>
      <c r="O10" s="5"/>
      <c r="P10" s="26"/>
      <c r="Q10" s="5"/>
      <c r="R10" s="5"/>
      <c r="S10" s="26"/>
      <c r="T10" s="5"/>
      <c r="U10" s="5"/>
    </row>
    <row r="11" spans="3:21" ht="13.9" x14ac:dyDescent="0.25">
      <c r="C11" s="2"/>
      <c r="D11" s="1" t="s">
        <v>14</v>
      </c>
      <c r="F11" s="57">
        <f>[1]relative_time_weekly!$F$9</f>
        <v>8925</v>
      </c>
      <c r="G11" s="57"/>
      <c r="H11" s="16"/>
      <c r="I11" s="16"/>
      <c r="J11" s="16"/>
      <c r="K11" s="57">
        <f>[1]relative_time_weekly!$F$25</f>
        <v>5465.4539999999997</v>
      </c>
      <c r="L11" s="57"/>
      <c r="M11" s="26"/>
      <c r="N11" s="57">
        <f>[1]relative_time_weekly!$F$30</f>
        <v>5261.982</v>
      </c>
      <c r="O11" s="57"/>
      <c r="P11" s="26"/>
      <c r="Q11" s="57">
        <f>[1]relative_time_weekly!$F$14</f>
        <v>6673.78</v>
      </c>
      <c r="R11" s="57"/>
      <c r="S11" s="26"/>
      <c r="T11" s="57">
        <f>[1]relative_time_weekly!$F$19</f>
        <v>6483.0249999999996</v>
      </c>
      <c r="U11" s="57"/>
    </row>
    <row r="12" spans="3:21" ht="13.9" x14ac:dyDescent="0.25">
      <c r="C12" s="2"/>
      <c r="D12" s="1" t="s">
        <v>21</v>
      </c>
      <c r="F12" s="71">
        <f>[1]relative_time_weekly!$K$9</f>
        <v>801</v>
      </c>
      <c r="G12" s="72"/>
      <c r="K12" s="57">
        <f>[1]relative_time_weekly!$K$25</f>
        <v>378.63</v>
      </c>
      <c r="L12" s="58"/>
      <c r="M12" s="26"/>
      <c r="N12" s="57">
        <f>[1]relative_time_weekly!$K$30</f>
        <v>348.53399999999999</v>
      </c>
      <c r="O12" s="58"/>
      <c r="P12" s="26"/>
      <c r="Q12" s="57">
        <f>[1]relative_time_weekly!$K$14</f>
        <v>465.80399999999997</v>
      </c>
      <c r="R12" s="58"/>
      <c r="S12" s="26"/>
      <c r="T12" s="57">
        <f>[1]relative_time_weekly!$K$19</f>
        <v>437.589</v>
      </c>
      <c r="U12" s="58"/>
    </row>
    <row r="13" spans="3:21" ht="13.9" x14ac:dyDescent="0.25">
      <c r="C13" s="2" t="s">
        <v>5</v>
      </c>
      <c r="F13" s="57"/>
      <c r="G13" s="57"/>
      <c r="K13" s="57"/>
      <c r="L13" s="57"/>
      <c r="M13" s="26"/>
      <c r="N13" s="57"/>
      <c r="O13" s="57"/>
      <c r="P13" s="26"/>
      <c r="Q13" s="57"/>
      <c r="R13" s="57"/>
      <c r="S13" s="26"/>
      <c r="T13" s="57"/>
      <c r="U13" s="57"/>
    </row>
    <row r="14" spans="3:21" ht="13.9" x14ac:dyDescent="0.25">
      <c r="D14" s="1" t="s">
        <v>14</v>
      </c>
      <c r="F14" s="60">
        <f>[1]relative_time_weekly!$F$10</f>
        <v>2948.1521835121698</v>
      </c>
      <c r="G14" s="60"/>
      <c r="K14" s="60">
        <f>[1]relative_time_weekly!$F$26</f>
        <v>1804.5116115491001</v>
      </c>
      <c r="L14" s="60"/>
      <c r="M14" s="37"/>
      <c r="N14" s="60">
        <f>[1]relative_time_weekly!$F$31</f>
        <v>1742.1582197180701</v>
      </c>
      <c r="O14" s="60"/>
      <c r="P14" s="37"/>
      <c r="Q14" s="60">
        <f>[1]relative_time_weekly!$F$15</f>
        <v>2201.0703775018701</v>
      </c>
      <c r="R14" s="60"/>
      <c r="S14" s="37"/>
      <c r="T14" s="60">
        <f>[1]relative_time_weekly!$F$20</f>
        <v>2142.6140726602798</v>
      </c>
      <c r="U14" s="60"/>
    </row>
    <row r="15" spans="3:21" ht="13.9" x14ac:dyDescent="0.25">
      <c r="C15" s="11"/>
      <c r="D15" s="1" t="s">
        <v>21</v>
      </c>
      <c r="E15" s="11"/>
      <c r="F15" s="60">
        <f>[1]relative_time_weekly!$K$10</f>
        <v>281.36211170787402</v>
      </c>
      <c r="G15" s="60"/>
      <c r="H15" s="38"/>
      <c r="I15" s="38"/>
      <c r="J15" s="38"/>
      <c r="K15" s="60">
        <f>[1]relative_time_weekly!$K$26</f>
        <v>133.86468103402399</v>
      </c>
      <c r="L15" s="60"/>
      <c r="M15" s="37"/>
      <c r="N15" s="60">
        <f>[1]relative_time_weekly!$K$31</f>
        <v>126.22519493967501</v>
      </c>
      <c r="O15" s="60"/>
      <c r="P15" s="37"/>
      <c r="Q15" s="60">
        <f>[1]relative_time_weekly!$K$15</f>
        <v>164.43162067697401</v>
      </c>
      <c r="R15" s="60"/>
      <c r="S15" s="37"/>
      <c r="T15" s="60">
        <f>[1]relative_time_weekly!$K$20</f>
        <v>157.26960246352201</v>
      </c>
      <c r="U15" s="60"/>
    </row>
    <row r="16" spans="3:21" ht="3.6" customHeight="1" x14ac:dyDescent="0.25">
      <c r="C16" s="16"/>
      <c r="D16" s="16"/>
      <c r="E16" s="16"/>
      <c r="F16" s="16"/>
      <c r="G16" s="16"/>
      <c r="H16" s="16"/>
      <c r="I16" s="16"/>
      <c r="J16" s="16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3:21" ht="14.45" x14ac:dyDescent="0.3">
      <c r="C17" s="12" t="s">
        <v>0</v>
      </c>
      <c r="D17" s="13"/>
      <c r="E17" s="13"/>
      <c r="F17" s="13"/>
      <c r="G17" s="13"/>
      <c r="H17" s="13"/>
      <c r="I17" s="13"/>
      <c r="J17" s="1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3:21" ht="14.45" x14ac:dyDescent="0.3">
      <c r="C18" s="12"/>
      <c r="D18" s="17" t="s">
        <v>3</v>
      </c>
      <c r="E18" s="13"/>
      <c r="F18" s="13"/>
      <c r="G18" s="13"/>
      <c r="H18" s="13"/>
      <c r="I18" s="13"/>
      <c r="J18" s="13"/>
      <c r="K18" s="55"/>
      <c r="L18" s="56"/>
      <c r="M18" s="6"/>
      <c r="N18" s="55"/>
      <c r="O18" s="56"/>
      <c r="P18" s="6"/>
      <c r="Q18" s="55"/>
      <c r="R18" s="56"/>
      <c r="S18" s="6"/>
      <c r="T18" s="55"/>
      <c r="U18" s="56"/>
    </row>
    <row r="19" spans="3:21" ht="14.45" x14ac:dyDescent="0.3">
      <c r="C19" s="12"/>
      <c r="D19" s="1" t="s">
        <v>15</v>
      </c>
      <c r="E19" s="13"/>
      <c r="F19" s="13"/>
      <c r="G19" s="13"/>
      <c r="H19" s="13"/>
      <c r="I19" s="13"/>
      <c r="J19" s="13"/>
      <c r="K19" s="55">
        <f>$F11-K11</f>
        <v>3459.5460000000003</v>
      </c>
      <c r="L19" s="56"/>
      <c r="M19" s="6"/>
      <c r="N19" s="55">
        <f>$F11-N11</f>
        <v>3663.018</v>
      </c>
      <c r="O19" s="56"/>
      <c r="P19" s="6"/>
      <c r="Q19" s="55">
        <f>$F11-Q11</f>
        <v>2251.2200000000003</v>
      </c>
      <c r="R19" s="56"/>
      <c r="S19" s="6"/>
      <c r="T19" s="55">
        <f>$F11-T11</f>
        <v>2441.9750000000004</v>
      </c>
      <c r="U19" s="56"/>
    </row>
    <row r="20" spans="3:21" ht="14.45" x14ac:dyDescent="0.3">
      <c r="C20" s="12"/>
      <c r="D20" s="1" t="s">
        <v>22</v>
      </c>
      <c r="E20" s="13"/>
      <c r="F20" s="13"/>
      <c r="G20" s="13"/>
      <c r="H20" s="13"/>
      <c r="I20" s="13"/>
      <c r="J20" s="13"/>
      <c r="K20" s="55">
        <f>$F12-K12</f>
        <v>422.37</v>
      </c>
      <c r="L20" s="56"/>
      <c r="M20" s="6"/>
      <c r="N20" s="55">
        <f>$F12-N12</f>
        <v>452.46600000000001</v>
      </c>
      <c r="O20" s="56"/>
      <c r="P20" s="6"/>
      <c r="Q20" s="55">
        <f>$F12-Q12</f>
        <v>335.19600000000003</v>
      </c>
      <c r="R20" s="56"/>
      <c r="S20" s="6"/>
      <c r="T20" s="55">
        <f>$F12-T12</f>
        <v>363.411</v>
      </c>
      <c r="U20" s="56"/>
    </row>
    <row r="21" spans="3:21" ht="14.45" x14ac:dyDescent="0.3">
      <c r="C21" s="12"/>
      <c r="D21" s="17" t="s">
        <v>26</v>
      </c>
      <c r="E21" s="13"/>
      <c r="F21" s="13"/>
      <c r="G21" s="13"/>
      <c r="H21" s="13"/>
      <c r="I21" s="13"/>
      <c r="J21" s="13"/>
      <c r="K21" s="25"/>
      <c r="L21" s="25"/>
      <c r="M21" s="6"/>
      <c r="N21" s="25"/>
      <c r="O21" s="25"/>
      <c r="P21" s="6"/>
      <c r="Q21" s="25"/>
      <c r="R21" s="25"/>
      <c r="S21" s="6"/>
      <c r="T21" s="25"/>
      <c r="U21" s="25"/>
    </row>
    <row r="22" spans="3:21" ht="14.45" x14ac:dyDescent="0.3">
      <c r="C22" s="12"/>
      <c r="D22" s="1" t="s">
        <v>15</v>
      </c>
      <c r="E22" s="13"/>
      <c r="F22" s="13"/>
      <c r="G22" s="13"/>
      <c r="H22" s="13"/>
      <c r="I22" s="13"/>
      <c r="J22" s="13"/>
      <c r="K22" s="61">
        <f>$F14-K14</f>
        <v>1143.6405719630698</v>
      </c>
      <c r="L22" s="61"/>
      <c r="M22" s="24"/>
      <c r="N22" s="61">
        <f>$F14-N14</f>
        <v>1205.9939637940997</v>
      </c>
      <c r="O22" s="61"/>
      <c r="P22" s="24"/>
      <c r="Q22" s="61">
        <f>$F14-Q14</f>
        <v>747.08180601029972</v>
      </c>
      <c r="R22" s="61"/>
      <c r="S22" s="24"/>
      <c r="T22" s="61">
        <f>$F14-T14</f>
        <v>805.53811085189</v>
      </c>
      <c r="U22" s="61"/>
    </row>
    <row r="23" spans="3:21" ht="14.45" x14ac:dyDescent="0.3">
      <c r="C23" s="12"/>
      <c r="D23" s="1" t="s">
        <v>22</v>
      </c>
      <c r="E23" s="13"/>
      <c r="F23" s="13"/>
      <c r="G23" s="13"/>
      <c r="H23" s="13"/>
      <c r="I23" s="13"/>
      <c r="J23" s="13"/>
      <c r="K23" s="61">
        <f>$F15-K15</f>
        <v>147.49743067385003</v>
      </c>
      <c r="L23" s="61"/>
      <c r="M23" s="25"/>
      <c r="N23" s="61">
        <f>$F15-N15</f>
        <v>155.136916768199</v>
      </c>
      <c r="O23" s="61"/>
      <c r="P23" s="25"/>
      <c r="Q23" s="61">
        <f>$F15-Q15</f>
        <v>116.93049103090001</v>
      </c>
      <c r="R23" s="61"/>
      <c r="S23" s="25"/>
      <c r="T23" s="61">
        <f>$F15-T15</f>
        <v>124.09250924435202</v>
      </c>
      <c r="U23" s="61"/>
    </row>
    <row r="24" spans="3:21" ht="3.6" customHeight="1" x14ac:dyDescent="0.25">
      <c r="C24" s="4"/>
      <c r="D24" s="4"/>
      <c r="E24" s="4"/>
      <c r="F24" s="4"/>
      <c r="G24" s="4"/>
      <c r="H24" s="4"/>
      <c r="I24" s="4"/>
      <c r="J24" s="4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6" spans="3:21" ht="13.9" customHeight="1" x14ac:dyDescent="0.25">
      <c r="C26" s="11" t="s">
        <v>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3:21" ht="13.9" customHeight="1" x14ac:dyDescent="0.25">
      <c r="D27" s="14"/>
      <c r="E27" s="30"/>
      <c r="F27" s="65" t="s">
        <v>19</v>
      </c>
      <c r="G27" s="65"/>
      <c r="H27" s="65"/>
      <c r="I27" s="65"/>
      <c r="J27" s="30"/>
      <c r="K27" s="30"/>
      <c r="L27" s="65" t="s">
        <v>20</v>
      </c>
      <c r="M27" s="65"/>
      <c r="N27" s="65"/>
      <c r="O27" s="65"/>
      <c r="P27" s="30"/>
      <c r="Q27" s="30"/>
      <c r="R27" s="67" t="s">
        <v>11</v>
      </c>
      <c r="S27" s="67"/>
      <c r="T27" s="67"/>
      <c r="U27" s="67"/>
    </row>
    <row r="28" spans="3:21" ht="42.6" customHeight="1" x14ac:dyDescent="0.25">
      <c r="C28" s="15"/>
      <c r="D28" s="15"/>
      <c r="E28" s="32"/>
      <c r="F28" s="66"/>
      <c r="G28" s="66"/>
      <c r="H28" s="66"/>
      <c r="I28" s="66"/>
      <c r="J28" s="32"/>
      <c r="K28" s="32"/>
      <c r="L28" s="66"/>
      <c r="M28" s="66"/>
      <c r="N28" s="66"/>
      <c r="O28" s="66"/>
      <c r="P28" s="32"/>
      <c r="Q28" s="32"/>
      <c r="R28" s="68"/>
      <c r="S28" s="68"/>
      <c r="T28" s="68"/>
      <c r="U28" s="68"/>
    </row>
    <row r="29" spans="3:21" ht="3.6" customHeight="1" x14ac:dyDescent="0.25">
      <c r="C29" s="6"/>
      <c r="D29" s="6"/>
      <c r="E29" s="6"/>
      <c r="F29" s="6"/>
      <c r="G29" s="6"/>
      <c r="H29" s="6"/>
      <c r="I29" s="6"/>
      <c r="J29" s="6"/>
      <c r="K29" s="22"/>
      <c r="L29" s="22"/>
      <c r="M29" s="22"/>
      <c r="N29" s="10"/>
      <c r="O29" s="10"/>
      <c r="P29" s="10"/>
      <c r="Q29" s="10"/>
      <c r="R29" s="25"/>
      <c r="S29" s="25"/>
      <c r="T29" s="25"/>
      <c r="U29" s="25"/>
    </row>
    <row r="30" spans="3:21" ht="14.45" customHeight="1" x14ac:dyDescent="0.25">
      <c r="C30" s="17" t="s">
        <v>12</v>
      </c>
      <c r="D30" s="6"/>
      <c r="E30" s="34"/>
      <c r="F30" s="63"/>
      <c r="G30" s="63"/>
      <c r="H30" s="63"/>
      <c r="I30" s="63"/>
      <c r="J30" s="34"/>
      <c r="K30" s="34"/>
      <c r="L30" s="58"/>
      <c r="M30" s="58"/>
      <c r="N30" s="58"/>
      <c r="O30" s="58"/>
      <c r="P30" s="33"/>
      <c r="Q30" s="33"/>
      <c r="R30" s="64"/>
      <c r="S30" s="64"/>
      <c r="T30" s="64"/>
      <c r="U30" s="64"/>
    </row>
    <row r="31" spans="3:21" ht="14.45" customHeight="1" x14ac:dyDescent="0.25">
      <c r="C31" s="17"/>
      <c r="D31" s="1" t="s">
        <v>16</v>
      </c>
      <c r="E31" s="34"/>
      <c r="F31" s="63">
        <v>72</v>
      </c>
      <c r="G31" s="63"/>
      <c r="H31" s="63"/>
      <c r="I31" s="63"/>
      <c r="J31" s="34"/>
      <c r="K31" s="34"/>
      <c r="L31" s="58">
        <v>73.5</v>
      </c>
      <c r="M31" s="58"/>
      <c r="N31" s="58"/>
      <c r="O31" s="58"/>
      <c r="P31" s="33"/>
      <c r="Q31" s="33"/>
      <c r="R31" s="64">
        <f>L31-F31</f>
        <v>1.5</v>
      </c>
      <c r="S31" s="64"/>
      <c r="T31" s="64"/>
      <c r="U31" s="64"/>
    </row>
    <row r="32" spans="3:21" ht="3.6" customHeight="1" x14ac:dyDescent="0.25">
      <c r="C32" s="6"/>
      <c r="D32" s="6"/>
      <c r="E32" s="6"/>
      <c r="F32" s="6"/>
      <c r="G32" s="6"/>
      <c r="H32" s="6"/>
      <c r="I32" s="6"/>
      <c r="J32" s="6"/>
      <c r="K32" s="22"/>
      <c r="L32" s="22"/>
      <c r="M32" s="22"/>
      <c r="N32" s="21"/>
      <c r="O32" s="21"/>
      <c r="P32" s="21"/>
      <c r="Q32" s="21"/>
      <c r="R32" s="25"/>
      <c r="S32" s="25"/>
      <c r="T32" s="25"/>
      <c r="U32" s="25"/>
    </row>
    <row r="33" spans="3:21" ht="13.9" x14ac:dyDescent="0.25">
      <c r="C33" s="17" t="s">
        <v>13</v>
      </c>
      <c r="D33" s="6"/>
      <c r="E33" s="6"/>
      <c r="F33" s="6"/>
      <c r="G33" s="6"/>
      <c r="H33" s="6"/>
      <c r="I33" s="6"/>
      <c r="J33" s="6"/>
      <c r="K33" s="22"/>
      <c r="L33" s="22"/>
      <c r="M33" s="22"/>
      <c r="N33" s="10"/>
      <c r="O33" s="10"/>
      <c r="P33" s="10"/>
      <c r="Q33" s="10"/>
      <c r="R33" s="25"/>
      <c r="S33" s="25"/>
      <c r="T33" s="25"/>
      <c r="U33" s="25"/>
    </row>
    <row r="34" spans="3:21" ht="14.45" customHeight="1" x14ac:dyDescent="0.25">
      <c r="C34" s="6"/>
      <c r="D34" s="6" t="s">
        <v>8</v>
      </c>
      <c r="E34" s="6"/>
      <c r="F34" s="63">
        <v>774.2</v>
      </c>
      <c r="G34" s="63"/>
      <c r="H34" s="63"/>
      <c r="I34" s="63"/>
      <c r="J34" s="34"/>
      <c r="K34" s="34"/>
      <c r="L34" s="58">
        <v>734.2</v>
      </c>
      <c r="M34" s="58"/>
      <c r="N34" s="58"/>
      <c r="O34" s="58"/>
      <c r="P34" s="33"/>
      <c r="Q34" s="33"/>
      <c r="R34" s="64">
        <f>F34-L34</f>
        <v>40</v>
      </c>
      <c r="S34" s="64"/>
      <c r="T34" s="64"/>
      <c r="U34" s="64"/>
    </row>
    <row r="35" spans="3:21" ht="14.45" customHeight="1" x14ac:dyDescent="0.25">
      <c r="C35" s="16"/>
      <c r="D35" s="16" t="s">
        <v>9</v>
      </c>
      <c r="E35" s="16"/>
      <c r="F35" s="63">
        <v>524.5</v>
      </c>
      <c r="G35" s="63"/>
      <c r="H35" s="63"/>
      <c r="I35" s="63"/>
      <c r="J35" s="34"/>
      <c r="K35" s="34"/>
      <c r="L35" s="58">
        <v>499.1</v>
      </c>
      <c r="M35" s="58"/>
      <c r="N35" s="58"/>
      <c r="O35" s="58"/>
      <c r="P35" s="33"/>
      <c r="Q35" s="33"/>
      <c r="R35" s="64">
        <f>F35-L35</f>
        <v>25.399999999999977</v>
      </c>
      <c r="S35" s="64"/>
      <c r="T35" s="64"/>
      <c r="U35" s="64"/>
    </row>
    <row r="36" spans="3:21" ht="14.45" customHeight="1" x14ac:dyDescent="0.25">
      <c r="C36" s="16"/>
      <c r="D36" s="16" t="s">
        <v>10</v>
      </c>
      <c r="E36" s="16"/>
      <c r="F36" s="63">
        <v>1168.2</v>
      </c>
      <c r="G36" s="63"/>
      <c r="H36" s="63"/>
      <c r="I36" s="63"/>
      <c r="J36" s="34"/>
      <c r="K36" s="34"/>
      <c r="L36" s="58">
        <v>1107.8</v>
      </c>
      <c r="M36" s="58"/>
      <c r="N36" s="58"/>
      <c r="O36" s="58"/>
      <c r="P36" s="33"/>
      <c r="Q36" s="33"/>
      <c r="R36" s="64">
        <f>F36-L36</f>
        <v>60.400000000000091</v>
      </c>
      <c r="S36" s="64"/>
      <c r="T36" s="64"/>
      <c r="U36" s="64"/>
    </row>
    <row r="37" spans="3:21" ht="3.6" customHeight="1" x14ac:dyDescent="0.25">
      <c r="C37" s="16"/>
      <c r="D37" s="16"/>
      <c r="E37" s="16"/>
      <c r="F37" s="16"/>
      <c r="G37" s="63"/>
      <c r="H37" s="63"/>
      <c r="I37" s="63"/>
      <c r="J37" s="63"/>
      <c r="K37" s="63"/>
      <c r="L37" s="63"/>
      <c r="M37" s="22"/>
      <c r="N37" s="10"/>
      <c r="O37" s="10"/>
      <c r="P37" s="10"/>
      <c r="Q37" s="10"/>
      <c r="R37" s="25"/>
      <c r="S37" s="25"/>
      <c r="T37" s="25"/>
      <c r="U37" s="25"/>
    </row>
    <row r="38" spans="3:21" ht="3.6" customHeight="1" x14ac:dyDescent="0.25">
      <c r="C38" s="18"/>
      <c r="D38" s="19"/>
      <c r="E38" s="19"/>
      <c r="F38" s="19"/>
      <c r="G38" s="19"/>
      <c r="H38" s="19"/>
      <c r="I38" s="19"/>
      <c r="J38" s="19"/>
      <c r="K38" s="59"/>
      <c r="L38" s="59"/>
      <c r="M38" s="59"/>
      <c r="N38" s="20"/>
      <c r="O38" s="59"/>
      <c r="P38" s="59"/>
      <c r="Q38" s="59"/>
      <c r="R38" s="27"/>
      <c r="S38" s="62"/>
      <c r="T38" s="62"/>
      <c r="U38" s="62"/>
    </row>
    <row r="39" spans="3:21" x14ac:dyDescent="0.25">
      <c r="R39" s="35"/>
      <c r="S39" s="35"/>
      <c r="T39" s="35"/>
      <c r="U39" s="35"/>
    </row>
    <row r="40" spans="3:21" x14ac:dyDescent="0.25">
      <c r="R40" s="35"/>
      <c r="S40" s="35"/>
      <c r="T40" s="35"/>
      <c r="U40" s="35"/>
    </row>
    <row r="41" spans="3:21" x14ac:dyDescent="0.25">
      <c r="R41" s="35"/>
      <c r="S41" s="35"/>
      <c r="T41" s="35"/>
      <c r="U41" s="35"/>
    </row>
  </sheetData>
  <mergeCells count="76">
    <mergeCell ref="L35:O35"/>
    <mergeCell ref="L36:O36"/>
    <mergeCell ref="F30:I30"/>
    <mergeCell ref="F34:I34"/>
    <mergeCell ref="F35:I35"/>
    <mergeCell ref="F36:I36"/>
    <mergeCell ref="F31:I31"/>
    <mergeCell ref="L31:O31"/>
    <mergeCell ref="E5:H8"/>
    <mergeCell ref="F13:G13"/>
    <mergeCell ref="K13:L13"/>
    <mergeCell ref="F11:G11"/>
    <mergeCell ref="K11:L11"/>
    <mergeCell ref="F12:G12"/>
    <mergeCell ref="K12:L12"/>
    <mergeCell ref="K6:U6"/>
    <mergeCell ref="K5:U5"/>
    <mergeCell ref="Q8:R8"/>
    <mergeCell ref="T8:U8"/>
    <mergeCell ref="K7:O7"/>
    <mergeCell ref="Q7:U7"/>
    <mergeCell ref="K8:L8"/>
    <mergeCell ref="N8:O8"/>
    <mergeCell ref="N12:O12"/>
    <mergeCell ref="T18:U18"/>
    <mergeCell ref="N11:O11"/>
    <mergeCell ref="Q11:R11"/>
    <mergeCell ref="T13:U13"/>
    <mergeCell ref="F14:G14"/>
    <mergeCell ref="F15:G15"/>
    <mergeCell ref="K15:L15"/>
    <mergeCell ref="N15:O15"/>
    <mergeCell ref="Q15:R15"/>
    <mergeCell ref="K14:L14"/>
    <mergeCell ref="N14:O14"/>
    <mergeCell ref="Q14:R14"/>
    <mergeCell ref="T14:U14"/>
    <mergeCell ref="T11:U11"/>
    <mergeCell ref="N13:O13"/>
    <mergeCell ref="Q13:R13"/>
    <mergeCell ref="K19:L19"/>
    <mergeCell ref="K20:L20"/>
    <mergeCell ref="K18:L18"/>
    <mergeCell ref="N18:O18"/>
    <mergeCell ref="Q18:R18"/>
    <mergeCell ref="Q20:R20"/>
    <mergeCell ref="R34:U34"/>
    <mergeCell ref="L30:O30"/>
    <mergeCell ref="L34:O34"/>
    <mergeCell ref="K23:L23"/>
    <mergeCell ref="N23:O23"/>
    <mergeCell ref="Q23:R23"/>
    <mergeCell ref="R31:U31"/>
    <mergeCell ref="R30:U30"/>
    <mergeCell ref="Q22:R22"/>
    <mergeCell ref="T22:U22"/>
    <mergeCell ref="T23:U23"/>
    <mergeCell ref="F27:I28"/>
    <mergeCell ref="L27:O28"/>
    <mergeCell ref="R27:U28"/>
    <mergeCell ref="T20:U20"/>
    <mergeCell ref="Q12:R12"/>
    <mergeCell ref="T12:U12"/>
    <mergeCell ref="K38:M38"/>
    <mergeCell ref="O38:Q38"/>
    <mergeCell ref="T15:U15"/>
    <mergeCell ref="K22:L22"/>
    <mergeCell ref="N19:O19"/>
    <mergeCell ref="N20:O20"/>
    <mergeCell ref="N22:O22"/>
    <mergeCell ref="Q19:R19"/>
    <mergeCell ref="T19:U19"/>
    <mergeCell ref="S38:U38"/>
    <mergeCell ref="G37:L37"/>
    <mergeCell ref="R35:U35"/>
    <mergeCell ref="R36:U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058-D5EB-49D9-8FAF-3B974D9DEA4B}">
  <dimension ref="C1:Y30"/>
  <sheetViews>
    <sheetView tabSelected="1" zoomScaleNormal="100" workbookViewId="0">
      <selection activeCell="Y7" sqref="Y7"/>
    </sheetView>
  </sheetViews>
  <sheetFormatPr defaultColWidth="8.85546875" defaultRowHeight="15" x14ac:dyDescent="0.25"/>
  <cols>
    <col min="1" max="2" width="8.85546875" style="1"/>
    <col min="3" max="3" width="2.28515625" style="1" customWidth="1"/>
    <col min="4" max="4" width="37" style="1" customWidth="1"/>
    <col min="5" max="6" width="4" style="1" customWidth="1"/>
    <col min="7" max="9" width="5.5703125" style="7" customWidth="1"/>
    <col min="10" max="10" width="6.7109375" style="7" customWidth="1"/>
    <col min="11" max="13" width="5.5703125" style="7" customWidth="1"/>
    <col min="14" max="14" width="1.140625" style="7" customWidth="1"/>
    <col min="15" max="17" width="5.5703125" style="7" customWidth="1"/>
    <col min="18" max="16384" width="8.85546875" style="1"/>
  </cols>
  <sheetData>
    <row r="1" spans="3:25" ht="13.9" x14ac:dyDescent="0.25">
      <c r="N1" s="36"/>
      <c r="O1" s="36"/>
      <c r="P1" s="36"/>
      <c r="Q1" s="36"/>
    </row>
    <row r="2" spans="3:25" ht="4.1500000000000004" customHeight="1" thickBot="1" x14ac:dyDescent="0.3">
      <c r="C2" s="3"/>
      <c r="D2" s="3"/>
      <c r="E2" s="3"/>
      <c r="F2" s="3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3:25" ht="32.450000000000003" customHeight="1" thickTop="1" x14ac:dyDescent="0.25">
      <c r="C3" s="51" t="s">
        <v>36</v>
      </c>
      <c r="D3" s="51"/>
      <c r="E3" s="51"/>
      <c r="F3" s="52"/>
      <c r="G3" s="79" t="s">
        <v>30</v>
      </c>
      <c r="H3" s="79"/>
      <c r="I3" s="79"/>
      <c r="J3" s="53"/>
      <c r="K3" s="53"/>
      <c r="L3" s="53"/>
      <c r="M3" s="79" t="s">
        <v>29</v>
      </c>
      <c r="N3" s="79"/>
      <c r="O3" s="79"/>
      <c r="P3" s="53"/>
      <c r="Q3" s="53"/>
    </row>
    <row r="4" spans="3:25" ht="3" customHeight="1" x14ac:dyDescent="0.25">
      <c r="C4" s="50"/>
      <c r="D4" s="50"/>
      <c r="E4" s="50"/>
      <c r="F4" s="11"/>
      <c r="G4" s="46"/>
      <c r="H4" s="46"/>
      <c r="I4" s="46"/>
      <c r="J4" s="48"/>
      <c r="K4" s="48"/>
      <c r="L4" s="48"/>
      <c r="M4" s="46"/>
      <c r="N4" s="46"/>
      <c r="O4" s="46"/>
      <c r="P4" s="48"/>
      <c r="Q4" s="48"/>
    </row>
    <row r="5" spans="3:25" x14ac:dyDescent="0.25">
      <c r="C5" s="12"/>
      <c r="D5" s="6" t="s">
        <v>28</v>
      </c>
      <c r="E5" s="6"/>
      <c r="F5" s="6"/>
      <c r="G5" s="1"/>
      <c r="H5" s="1"/>
      <c r="I5" s="6"/>
      <c r="J5" s="60"/>
      <c r="K5" s="60"/>
      <c r="L5" s="6"/>
      <c r="M5" s="6"/>
      <c r="N5" s="60"/>
      <c r="O5" s="60"/>
      <c r="P5" s="60"/>
      <c r="Q5" s="60"/>
      <c r="X5" s="1">
        <f>0.459</f>
        <v>0.45900000000000002</v>
      </c>
    </row>
    <row r="6" spans="3:25" x14ac:dyDescent="0.25">
      <c r="C6" s="12"/>
      <c r="D6" s="6" t="s">
        <v>31</v>
      </c>
      <c r="E6" s="6"/>
      <c r="F6" s="6"/>
      <c r="G6" s="60">
        <f>[2]A_cba_benefits!$H$6</f>
        <v>101.826826845719</v>
      </c>
      <c r="H6" s="60"/>
      <c r="I6" s="60"/>
      <c r="J6" s="47"/>
      <c r="K6" s="47"/>
      <c r="L6" s="6"/>
      <c r="M6" s="60">
        <f>G6*X7*Y7</f>
        <v>74.713648346290086</v>
      </c>
      <c r="N6" s="60"/>
      <c r="O6" s="60"/>
      <c r="P6" s="47"/>
      <c r="Q6" s="47"/>
      <c r="X6" s="1">
        <f>0.121</f>
        <v>0.121</v>
      </c>
    </row>
    <row r="7" spans="3:25" x14ac:dyDescent="0.25">
      <c r="C7" s="12"/>
      <c r="D7" s="6" t="s">
        <v>35</v>
      </c>
      <c r="E7" s="6"/>
      <c r="F7" s="6"/>
      <c r="G7" s="60">
        <f>[2]A_cba_benefits!$I$6</f>
        <v>57.979380123848003</v>
      </c>
      <c r="H7" s="60"/>
      <c r="I7" s="60"/>
      <c r="J7" s="47"/>
      <c r="K7" s="47"/>
      <c r="L7" s="6"/>
      <c r="M7" s="60">
        <f>G7*X7*Y7</f>
        <v>42.541353316178487</v>
      </c>
      <c r="N7" s="60"/>
      <c r="O7" s="60"/>
      <c r="P7" s="47"/>
      <c r="Q7" s="47"/>
      <c r="X7" s="1">
        <f>(X5-X6)/X5</f>
        <v>0.73638344226579522</v>
      </c>
      <c r="Y7" s="1">
        <f>1-0.0036</f>
        <v>0.99639999999999995</v>
      </c>
    </row>
    <row r="8" spans="3:25" ht="14.45" thickBot="1" x14ac:dyDescent="0.3">
      <c r="C8" s="3"/>
      <c r="D8" s="3"/>
      <c r="E8" s="3"/>
      <c r="F8" s="3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3:25" ht="30.6" customHeight="1" thickTop="1" x14ac:dyDescent="0.25">
      <c r="C9" s="77" t="s">
        <v>7</v>
      </c>
      <c r="D9" s="77"/>
      <c r="E9" s="77"/>
      <c r="F9" s="77"/>
      <c r="G9" s="70" t="s">
        <v>30</v>
      </c>
      <c r="H9" s="70"/>
      <c r="I9" s="70"/>
      <c r="J9" s="1"/>
      <c r="K9" s="70" t="s">
        <v>29</v>
      </c>
      <c r="L9" s="70"/>
      <c r="M9" s="70"/>
      <c r="N9" s="70"/>
      <c r="O9" s="70"/>
      <c r="P9" s="70"/>
      <c r="Q9" s="70"/>
    </row>
    <row r="10" spans="3:25" ht="42" customHeight="1" x14ac:dyDescent="0.25">
      <c r="C10" s="78"/>
      <c r="D10" s="78"/>
      <c r="E10" s="78"/>
      <c r="F10" s="78"/>
      <c r="G10" s="73" t="s">
        <v>37</v>
      </c>
      <c r="H10" s="73"/>
      <c r="I10" s="73"/>
      <c r="J10" s="4"/>
      <c r="K10" s="73" t="s">
        <v>38</v>
      </c>
      <c r="L10" s="73"/>
      <c r="M10" s="73"/>
      <c r="N10" s="45"/>
      <c r="O10" s="73" t="s">
        <v>37</v>
      </c>
      <c r="P10" s="73"/>
      <c r="Q10" s="73"/>
    </row>
    <row r="11" spans="3:25" ht="3.6" customHeight="1" x14ac:dyDescent="0.25">
      <c r="C11" s="49"/>
      <c r="D11" s="49"/>
      <c r="E11" s="49"/>
      <c r="F11" s="49"/>
      <c r="G11" s="46"/>
      <c r="H11" s="46"/>
      <c r="I11" s="46"/>
      <c r="J11" s="6"/>
      <c r="K11" s="46"/>
      <c r="L11" s="46"/>
      <c r="M11" s="46"/>
      <c r="N11" s="48"/>
      <c r="O11" s="46"/>
      <c r="P11" s="46"/>
      <c r="Q11" s="46"/>
    </row>
    <row r="12" spans="3:25" ht="14.45" customHeight="1" x14ac:dyDescent="0.25">
      <c r="C12" s="17"/>
      <c r="D12" s="6" t="s">
        <v>27</v>
      </c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25" ht="14.45" customHeight="1" x14ac:dyDescent="0.25">
      <c r="C13" s="17"/>
      <c r="D13" s="6" t="s">
        <v>32</v>
      </c>
      <c r="E13" s="6"/>
      <c r="F13" s="6"/>
      <c r="G13" s="76">
        <v>-43.63808165636965</v>
      </c>
      <c r="H13" s="76"/>
      <c r="I13" s="76"/>
      <c r="J13" s="1"/>
      <c r="K13" s="76">
        <v>-32.842564630250308</v>
      </c>
      <c r="L13" s="76"/>
      <c r="M13" s="76"/>
      <c r="N13" s="1"/>
      <c r="O13" s="76">
        <v>-34.521006837940149</v>
      </c>
      <c r="P13" s="76"/>
      <c r="Q13" s="76"/>
    </row>
    <row r="14" spans="3:25" ht="14.45" customHeight="1" x14ac:dyDescent="0.25">
      <c r="C14" s="17"/>
      <c r="D14" s="6" t="s">
        <v>33</v>
      </c>
      <c r="E14" s="6"/>
      <c r="F14" s="6"/>
      <c r="G14" s="76">
        <v>-27.900745660440407</v>
      </c>
      <c r="H14" s="76"/>
      <c r="I14" s="76"/>
      <c r="J14" s="1"/>
      <c r="K14" s="76">
        <v>-20.874418970959596</v>
      </c>
      <c r="L14" s="76"/>
      <c r="M14" s="76"/>
      <c r="N14" s="1"/>
      <c r="O14" s="76">
        <v>-21.844266266330123</v>
      </c>
      <c r="P14" s="76"/>
      <c r="Q14" s="76"/>
    </row>
    <row r="15" spans="3:25" ht="14.45" customHeight="1" x14ac:dyDescent="0.25">
      <c r="C15" s="17"/>
      <c r="D15" s="6" t="s">
        <v>34</v>
      </c>
      <c r="E15" s="6"/>
      <c r="F15" s="6"/>
      <c r="G15" s="76">
        <v>-43.814263501419191</v>
      </c>
      <c r="H15" s="76"/>
      <c r="I15" s="76"/>
      <c r="J15" s="1"/>
      <c r="K15" s="76">
        <v>-32.926939535239399</v>
      </c>
      <c r="L15" s="76"/>
      <c r="M15" s="76"/>
      <c r="N15" s="1"/>
      <c r="O15" s="76">
        <v>-34.194266154169782</v>
      </c>
      <c r="P15" s="76"/>
      <c r="Q15" s="76"/>
    </row>
    <row r="16" spans="3:25" ht="3.6" customHeight="1" thickBot="1" x14ac:dyDescent="0.35">
      <c r="C16" s="39"/>
      <c r="D16" s="40"/>
      <c r="E16" s="40"/>
      <c r="F16" s="40"/>
      <c r="G16" s="75"/>
      <c r="H16" s="75"/>
      <c r="I16" s="75"/>
      <c r="J16" s="40"/>
      <c r="K16" s="74"/>
      <c r="L16" s="74"/>
      <c r="M16" s="74"/>
      <c r="N16" s="41"/>
      <c r="O16" s="74"/>
      <c r="P16" s="74"/>
      <c r="Q16" s="74"/>
    </row>
    <row r="17" spans="8:17" ht="4.1500000000000004" customHeight="1" x14ac:dyDescent="0.25">
      <c r="N17" s="35"/>
      <c r="O17" s="35"/>
      <c r="P17" s="35"/>
      <c r="Q17" s="35"/>
    </row>
    <row r="18" spans="8:17" s="42" customFormat="1" ht="12" x14ac:dyDescent="0.25">
      <c r="J18" s="43"/>
      <c r="K18" s="43"/>
      <c r="L18" s="43"/>
      <c r="M18" s="43"/>
      <c r="N18" s="44"/>
      <c r="O18" s="44"/>
      <c r="P18" s="44"/>
      <c r="Q18" s="44"/>
    </row>
    <row r="19" spans="8:17" s="42" customFormat="1" ht="12" x14ac:dyDescent="0.25">
      <c r="J19" s="43"/>
      <c r="K19" s="43"/>
      <c r="L19" s="43"/>
      <c r="M19" s="43"/>
      <c r="N19" s="44"/>
    </row>
    <row r="20" spans="8:17" s="42" customFormat="1" ht="12" x14ac:dyDescent="0.25">
      <c r="J20" s="43"/>
      <c r="K20" s="43"/>
      <c r="L20" s="43"/>
      <c r="M20" s="43"/>
      <c r="N20" s="43"/>
    </row>
    <row r="21" spans="8:17" ht="13.9" x14ac:dyDescent="0.25">
      <c r="H21" s="7">
        <f>$G$6/G13</f>
        <v>-2.3334395780171926</v>
      </c>
      <c r="L21" s="7">
        <f>$M$6/K13</f>
        <v>-2.2749029860315346</v>
      </c>
      <c r="O21" s="1"/>
      <c r="P21" s="7">
        <f>$M$6/O13</f>
        <v>-2.1642951695191117</v>
      </c>
      <c r="Q21" s="1"/>
    </row>
    <row r="22" spans="8:17" ht="13.9" x14ac:dyDescent="0.25">
      <c r="H22" s="7">
        <f t="shared" ref="H22:H23" si="0">$G$6/G14</f>
        <v>-3.6496095152788719</v>
      </c>
      <c r="L22" s="7">
        <f t="shared" ref="L22:L23" si="1">$M$6/K14</f>
        <v>-3.5791965491461775</v>
      </c>
      <c r="P22" s="7">
        <f t="shared" ref="P22:P23" si="2">$M$6/O14</f>
        <v>-3.4202864694728019</v>
      </c>
    </row>
    <row r="23" spans="8:17" ht="13.9" x14ac:dyDescent="0.25">
      <c r="H23" s="7">
        <f t="shared" si="0"/>
        <v>-2.3240565676157199</v>
      </c>
      <c r="L23" s="7">
        <f t="shared" si="1"/>
        <v>-2.2690735732159162</v>
      </c>
      <c r="P23" s="7">
        <f t="shared" si="2"/>
        <v>-2.1849759257716723</v>
      </c>
    </row>
    <row r="25" spans="8:17" ht="13.9" x14ac:dyDescent="0.25">
      <c r="H25" s="7">
        <f>$G$7/G13</f>
        <v>-1.3286418174934833</v>
      </c>
      <c r="L25" s="7">
        <f>$M$7/K13</f>
        <v>-1.2953115505783284</v>
      </c>
      <c r="P25" s="7">
        <f>$M$7/O13</f>
        <v>-1.23233234522649</v>
      </c>
    </row>
    <row r="26" spans="8:17" ht="13.9" x14ac:dyDescent="0.25">
      <c r="H26" s="7">
        <f t="shared" ref="H26:H27" si="3">$G$7/G14</f>
        <v>-2.0780584443682146</v>
      </c>
      <c r="L26" s="7">
        <f t="shared" ref="L26:L27" si="4">$M$7/K14</f>
        <v>-2.0379658650792551</v>
      </c>
      <c r="P26" s="7">
        <f t="shared" ref="P26:P27" si="5">$M$7/O14</f>
        <v>-1.9474837377234329</v>
      </c>
    </row>
    <row r="27" spans="8:17" ht="13.9" x14ac:dyDescent="0.25">
      <c r="H27" s="7">
        <f t="shared" si="3"/>
        <v>-1.3232992064780453</v>
      </c>
      <c r="L27" s="7">
        <f t="shared" si="4"/>
        <v>-1.2919923295831808</v>
      </c>
      <c r="P27" s="7">
        <f t="shared" si="5"/>
        <v>-1.2441078022957024</v>
      </c>
    </row>
    <row r="29" spans="8:17" ht="13.9" x14ac:dyDescent="0.25">
      <c r="H29" s="7">
        <f>MAX(H21:H27)</f>
        <v>-1.3232992064780453</v>
      </c>
      <c r="L29" s="54">
        <f>MAX(L21:L27)</f>
        <v>-1.2919923295831808</v>
      </c>
      <c r="P29" s="7">
        <f>MAX(P21:P27)</f>
        <v>-1.23233234522649</v>
      </c>
      <c r="Q29" s="7">
        <f>M6/O13</f>
        <v>-2.1642951695191117</v>
      </c>
    </row>
    <row r="30" spans="8:17" ht="13.9" x14ac:dyDescent="0.25">
      <c r="H30" s="7">
        <f>MIN(H21:H29)</f>
        <v>-3.6496095152788719</v>
      </c>
      <c r="L30" s="7">
        <f>MIN(L21:L29)</f>
        <v>-3.5791965491461775</v>
      </c>
      <c r="P30" s="7">
        <f>MIN(P21:P29)</f>
        <v>-3.4202864694728019</v>
      </c>
    </row>
  </sheetData>
  <mergeCells count="27">
    <mergeCell ref="C9:F10"/>
    <mergeCell ref="M3:O3"/>
    <mergeCell ref="M6:O6"/>
    <mergeCell ref="M7:O7"/>
    <mergeCell ref="G6:I6"/>
    <mergeCell ref="K9:Q9"/>
    <mergeCell ref="K10:M10"/>
    <mergeCell ref="O10:Q10"/>
    <mergeCell ref="G10:I10"/>
    <mergeCell ref="G3:I3"/>
    <mergeCell ref="P5:Q5"/>
    <mergeCell ref="K16:M16"/>
    <mergeCell ref="O16:Q16"/>
    <mergeCell ref="G16:I16"/>
    <mergeCell ref="J5:K5"/>
    <mergeCell ref="G7:I7"/>
    <mergeCell ref="N5:O5"/>
    <mergeCell ref="K13:M13"/>
    <mergeCell ref="K14:M14"/>
    <mergeCell ref="K15:M15"/>
    <mergeCell ref="O13:Q13"/>
    <mergeCell ref="G13:I13"/>
    <mergeCell ref="O14:Q14"/>
    <mergeCell ref="O15:Q15"/>
    <mergeCell ref="G14:I14"/>
    <mergeCell ref="G15:I15"/>
    <mergeCell ref="G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relative_time_weekly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Vieira</dc:creator>
  <cp:lastModifiedBy>Renato Vieira</cp:lastModifiedBy>
  <dcterms:created xsi:type="dcterms:W3CDTF">2018-02-11T21:19:45Z</dcterms:created>
  <dcterms:modified xsi:type="dcterms:W3CDTF">2019-10-08T03:31:49Z</dcterms:modified>
</cp:coreProperties>
</file>