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B42B0D0C-5DCA-D54E-8D84-0B68315CDBFA}" xr6:coauthVersionLast="47" xr6:coauthVersionMax="47" xr10:uidLastSave="{00000000-0000-0000-0000-000000000000}"/>
  <bookViews>
    <workbookView xWindow="-11160" yWindow="-28800" windowWidth="51200" windowHeight="28800" firstSheet="7" activeTab="11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  <sheet name="5mod5tc.tfc" sheetId="6" r:id="rId6"/>
    <sheet name="hwb5tc.tfc" sheetId="7" r:id="rId7"/>
    <sheet name="result of Grover" sheetId="8" r:id="rId8"/>
    <sheet name="Grover" sheetId="9" r:id="rId9"/>
    <sheet name="new Grover" sheetId="11" r:id="rId10"/>
    <sheet name="Sheet1" sheetId="14" r:id="rId11"/>
    <sheet name="wire or Not24" sheetId="15" r:id="rId12"/>
    <sheet name="Random circuit" sheetId="12" r:id="rId13"/>
    <sheet name="Random circuit on sota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15" l="1"/>
  <c r="Q12" i="15"/>
  <c r="Q11" i="15"/>
  <c r="Q10" i="15"/>
  <c r="K18" i="15"/>
  <c r="K17" i="15"/>
  <c r="K16" i="15"/>
  <c r="K15" i="15"/>
  <c r="K14" i="15"/>
  <c r="K13" i="15"/>
  <c r="K12" i="15"/>
  <c r="K11" i="15"/>
  <c r="K10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R27" i="12"/>
  <c r="R26" i="12"/>
  <c r="R25" i="12"/>
  <c r="R24" i="12"/>
  <c r="R23" i="12"/>
  <c r="R22" i="12"/>
  <c r="R21" i="12"/>
  <c r="R20" i="12"/>
  <c r="R19" i="12"/>
  <c r="R18" i="12"/>
  <c r="R17" i="12"/>
  <c r="R16" i="12"/>
  <c r="R15" i="12"/>
  <c r="R14" i="12"/>
  <c r="R13" i="12"/>
  <c r="R28" i="12"/>
  <c r="R29" i="12"/>
  <c r="R12" i="12"/>
  <c r="R11" i="12"/>
  <c r="R10" i="12"/>
  <c r="R9" i="12"/>
  <c r="T9" i="12"/>
  <c r="U9" i="12"/>
  <c r="T10" i="12"/>
  <c r="U10" i="12"/>
  <c r="T11" i="12"/>
  <c r="U11" i="12"/>
  <c r="T12" i="12"/>
  <c r="U12" i="12"/>
  <c r="T13" i="12"/>
  <c r="U13" i="12"/>
  <c r="T14" i="12"/>
  <c r="U14" i="12"/>
  <c r="T15" i="12"/>
  <c r="U15" i="12"/>
  <c r="T16" i="12"/>
  <c r="U16" i="12"/>
  <c r="T17" i="12"/>
  <c r="U17" i="12"/>
  <c r="T18" i="12"/>
  <c r="U18" i="12"/>
  <c r="T19" i="12"/>
  <c r="U19" i="12"/>
  <c r="T20" i="12"/>
  <c r="U20" i="12"/>
  <c r="T21" i="12"/>
  <c r="U21" i="12"/>
  <c r="T22" i="12"/>
  <c r="U22" i="12"/>
  <c r="T23" i="12"/>
  <c r="U23" i="12"/>
  <c r="T24" i="12"/>
  <c r="U24" i="12"/>
  <c r="T25" i="12"/>
  <c r="U25" i="12"/>
  <c r="T26" i="12"/>
  <c r="U26" i="12"/>
  <c r="T27" i="12"/>
  <c r="U27" i="12"/>
  <c r="T28" i="12"/>
  <c r="U28" i="12"/>
  <c r="T29" i="12"/>
  <c r="U29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Q20" i="12"/>
  <c r="Q43" i="12" s="1"/>
  <c r="S27" i="13"/>
  <c r="S16" i="13"/>
  <c r="U11" i="13"/>
  <c r="U10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9" i="13"/>
  <c r="S9" i="13"/>
  <c r="S10" i="13"/>
  <c r="S11" i="13"/>
  <c r="T9" i="13"/>
  <c r="T10" i="13"/>
  <c r="T11" i="13"/>
  <c r="S12" i="13"/>
  <c r="T12" i="13"/>
  <c r="S13" i="13"/>
  <c r="T13" i="13"/>
  <c r="S14" i="13"/>
  <c r="T14" i="13"/>
  <c r="S15" i="13"/>
  <c r="T16" i="13"/>
  <c r="S17" i="13"/>
  <c r="T17" i="13"/>
  <c r="S18" i="13"/>
  <c r="T18" i="13"/>
  <c r="S19" i="13"/>
  <c r="T19" i="13"/>
  <c r="S20" i="13"/>
  <c r="T20" i="13"/>
  <c r="S21" i="13"/>
  <c r="T21" i="13"/>
  <c r="S22" i="13"/>
  <c r="T22" i="13"/>
  <c r="S23" i="13"/>
  <c r="T23" i="13"/>
  <c r="S24" i="13"/>
  <c r="T24" i="13"/>
  <c r="S25" i="13"/>
  <c r="T25" i="13"/>
  <c r="S26" i="13"/>
  <c r="T26" i="13"/>
  <c r="T27" i="13"/>
  <c r="S28" i="13"/>
  <c r="T28" i="13"/>
  <c r="S29" i="13"/>
  <c r="T29" i="13"/>
  <c r="Q29" i="13"/>
  <c r="P29" i="13"/>
  <c r="O29" i="13"/>
  <c r="Q28" i="13"/>
  <c r="P28" i="13"/>
  <c r="O28" i="13"/>
  <c r="Q27" i="13"/>
  <c r="P27" i="13"/>
  <c r="O27" i="13"/>
  <c r="Q26" i="13"/>
  <c r="P26" i="13"/>
  <c r="O26" i="13"/>
  <c r="Q25" i="13"/>
  <c r="P25" i="13"/>
  <c r="O25" i="13"/>
  <c r="Q24" i="13"/>
  <c r="P24" i="13"/>
  <c r="O24" i="13"/>
  <c r="Q23" i="13"/>
  <c r="P23" i="13"/>
  <c r="O23" i="13"/>
  <c r="Q22" i="13"/>
  <c r="P22" i="13"/>
  <c r="O22" i="13"/>
  <c r="Q21" i="13"/>
  <c r="P21" i="13"/>
  <c r="O21" i="13"/>
  <c r="Q20" i="13"/>
  <c r="P20" i="13"/>
  <c r="O20" i="13"/>
  <c r="Q19" i="13"/>
  <c r="P19" i="13"/>
  <c r="O19" i="13"/>
  <c r="Q18" i="13"/>
  <c r="P18" i="13"/>
  <c r="O18" i="13"/>
  <c r="Q17" i="13"/>
  <c r="P17" i="13"/>
  <c r="O17" i="13"/>
  <c r="Q16" i="13"/>
  <c r="P16" i="13"/>
  <c r="O16" i="13"/>
  <c r="Q15" i="13"/>
  <c r="O15" i="13"/>
  <c r="Q14" i="13"/>
  <c r="P14" i="13"/>
  <c r="O14" i="13"/>
  <c r="Q13" i="13"/>
  <c r="P13" i="13"/>
  <c r="O13" i="13"/>
  <c r="Q12" i="13"/>
  <c r="P12" i="13"/>
  <c r="O12" i="13"/>
  <c r="Q11" i="13"/>
  <c r="P11" i="13"/>
  <c r="O11" i="13"/>
  <c r="Q10" i="13"/>
  <c r="P10" i="13"/>
  <c r="O10" i="13"/>
  <c r="Q9" i="13"/>
  <c r="P9" i="13"/>
  <c r="O9" i="13"/>
  <c r="Q51" i="12"/>
  <c r="Q32" i="12"/>
  <c r="Q33" i="12"/>
  <c r="Q34" i="12"/>
  <c r="Q35" i="12"/>
  <c r="Q36" i="12"/>
  <c r="Q37" i="12"/>
  <c r="Q38" i="12"/>
  <c r="Q39" i="12"/>
  <c r="Q40" i="12"/>
  <c r="Q41" i="12"/>
  <c r="Q42" i="12"/>
  <c r="Q44" i="12"/>
  <c r="Q45" i="12"/>
  <c r="Q46" i="12"/>
  <c r="Q47" i="12"/>
  <c r="Q48" i="12"/>
  <c r="Q49" i="12"/>
  <c r="Q50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32" i="12"/>
  <c r="O9" i="12"/>
  <c r="P29" i="12"/>
  <c r="Q29" i="12"/>
  <c r="O29" i="12"/>
  <c r="P9" i="12"/>
  <c r="Q9" i="12"/>
  <c r="P10" i="12"/>
  <c r="Q10" i="12"/>
  <c r="P11" i="12"/>
  <c r="Q11" i="12"/>
  <c r="P12" i="12"/>
  <c r="Q12" i="12"/>
  <c r="P13" i="12"/>
  <c r="Q13" i="12"/>
  <c r="P14" i="12"/>
  <c r="Q14" i="12"/>
  <c r="P15" i="12"/>
  <c r="Q15" i="12"/>
  <c r="P16" i="12"/>
  <c r="Q16" i="12"/>
  <c r="P17" i="12"/>
  <c r="Q17" i="12"/>
  <c r="P18" i="12"/>
  <c r="Q18" i="12"/>
  <c r="P19" i="12"/>
  <c r="Q19" i="12"/>
  <c r="P20" i="12"/>
  <c r="P21" i="12"/>
  <c r="Q21" i="12"/>
  <c r="P22" i="12"/>
  <c r="Q22" i="12"/>
  <c r="P23" i="12"/>
  <c r="Q23" i="12"/>
  <c r="P24" i="12"/>
  <c r="Q24" i="12"/>
  <c r="P25" i="12"/>
  <c r="Q25" i="12"/>
  <c r="P26" i="12"/>
  <c r="Q26" i="12"/>
  <c r="P27" i="12"/>
  <c r="Q27" i="12"/>
  <c r="P28" i="12"/>
  <c r="Q28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T31" i="9"/>
  <c r="G17" i="8" s="1"/>
  <c r="F13" i="8"/>
  <c r="H13" i="8"/>
  <c r="I13" i="8"/>
  <c r="F14" i="8"/>
  <c r="G14" i="8"/>
  <c r="H14" i="8"/>
  <c r="I14" i="8"/>
  <c r="F15" i="8"/>
  <c r="H15" i="8"/>
  <c r="I15" i="8"/>
  <c r="F16" i="8"/>
  <c r="G16" i="8"/>
  <c r="I16" i="8"/>
  <c r="F17" i="8"/>
  <c r="I17" i="8"/>
  <c r="E14" i="8"/>
  <c r="E15" i="8"/>
  <c r="E16" i="8"/>
  <c r="S28" i="9"/>
  <c r="T28" i="9"/>
  <c r="U28" i="9"/>
  <c r="V28" i="9"/>
  <c r="W28" i="9"/>
  <c r="X28" i="9"/>
  <c r="Y28" i="9"/>
  <c r="Z28" i="9"/>
  <c r="AA28" i="9"/>
  <c r="S29" i="9"/>
  <c r="T29" i="9"/>
  <c r="G15" i="8" s="1"/>
  <c r="U29" i="9"/>
  <c r="V29" i="9"/>
  <c r="W29" i="9"/>
  <c r="X29" i="9"/>
  <c r="Y29" i="9"/>
  <c r="Z29" i="9"/>
  <c r="AA29" i="9"/>
  <c r="S30" i="9"/>
  <c r="T30" i="9"/>
  <c r="U30" i="9"/>
  <c r="H16" i="8" s="1"/>
  <c r="V30" i="9"/>
  <c r="W30" i="9"/>
  <c r="X30" i="9"/>
  <c r="Y30" i="9"/>
  <c r="Z30" i="9"/>
  <c r="AA30" i="9"/>
  <c r="S31" i="9"/>
  <c r="U31" i="9"/>
  <c r="H17" i="8" s="1"/>
  <c r="V31" i="9"/>
  <c r="W31" i="9"/>
  <c r="X31" i="9"/>
  <c r="Y31" i="9"/>
  <c r="Z31" i="9"/>
  <c r="AA31" i="9"/>
  <c r="R27" i="9"/>
  <c r="E13" i="8" s="1"/>
  <c r="R31" i="9"/>
  <c r="E17" i="8" s="1"/>
  <c r="R30" i="9"/>
  <c r="R29" i="9"/>
  <c r="R28" i="9"/>
  <c r="J4" i="8"/>
  <c r="K4" i="8"/>
  <c r="L4" i="8"/>
  <c r="N4" i="8"/>
  <c r="J5" i="8"/>
  <c r="K5" i="8"/>
  <c r="L5" i="8"/>
  <c r="N5" i="8"/>
  <c r="I6" i="8"/>
  <c r="J6" i="8"/>
  <c r="K6" i="8"/>
  <c r="N6" i="8"/>
  <c r="H7" i="8"/>
  <c r="I7" i="8"/>
  <c r="J7" i="8"/>
  <c r="K7" i="8"/>
  <c r="L7" i="8"/>
  <c r="N7" i="8"/>
  <c r="I8" i="8"/>
  <c r="J8" i="8"/>
  <c r="K8" i="8"/>
  <c r="L8" i="8"/>
  <c r="N8" i="8"/>
  <c r="H9" i="8"/>
  <c r="I9" i="8"/>
  <c r="J9" i="8"/>
  <c r="K9" i="8"/>
  <c r="L9" i="8"/>
  <c r="N9" i="8"/>
  <c r="G10" i="8"/>
  <c r="H10" i="8"/>
  <c r="J10" i="8"/>
  <c r="K10" i="8"/>
  <c r="L10" i="8"/>
  <c r="N10" i="8"/>
  <c r="G11" i="8"/>
  <c r="H11" i="8"/>
  <c r="J11" i="8"/>
  <c r="K11" i="8"/>
  <c r="L11" i="8"/>
  <c r="N11" i="8"/>
  <c r="H12" i="8"/>
  <c r="J12" i="8"/>
  <c r="K12" i="8"/>
  <c r="L12" i="8"/>
  <c r="N12" i="8"/>
  <c r="J13" i="8"/>
  <c r="K13" i="8"/>
  <c r="L13" i="8"/>
  <c r="N13" i="8"/>
  <c r="S18" i="9"/>
  <c r="F4" i="8" s="1"/>
  <c r="T18" i="9"/>
  <c r="G4" i="8" s="1"/>
  <c r="U18" i="9"/>
  <c r="H4" i="8" s="1"/>
  <c r="V18" i="9"/>
  <c r="I4" i="8" s="1"/>
  <c r="W18" i="9"/>
  <c r="X18" i="9"/>
  <c r="Y18" i="9"/>
  <c r="Z18" i="9"/>
  <c r="M4" i="8" s="1"/>
  <c r="AA18" i="9"/>
  <c r="S19" i="9"/>
  <c r="F5" i="8" s="1"/>
  <c r="T19" i="9"/>
  <c r="G5" i="8" s="1"/>
  <c r="U19" i="9"/>
  <c r="H5" i="8" s="1"/>
  <c r="V19" i="9"/>
  <c r="I5" i="8" s="1"/>
  <c r="W19" i="9"/>
  <c r="X19" i="9"/>
  <c r="Y19" i="9"/>
  <c r="Z19" i="9"/>
  <c r="M5" i="8" s="1"/>
  <c r="AA19" i="9"/>
  <c r="S20" i="9"/>
  <c r="F6" i="8" s="1"/>
  <c r="T20" i="9"/>
  <c r="G6" i="8" s="1"/>
  <c r="U20" i="9"/>
  <c r="H6" i="8" s="1"/>
  <c r="V20" i="9"/>
  <c r="W20" i="9"/>
  <c r="X20" i="9"/>
  <c r="Y20" i="9"/>
  <c r="L6" i="8" s="1"/>
  <c r="Z20" i="9"/>
  <c r="M6" i="8" s="1"/>
  <c r="AA20" i="9"/>
  <c r="S21" i="9"/>
  <c r="F7" i="8" s="1"/>
  <c r="T21" i="9"/>
  <c r="G7" i="8" s="1"/>
  <c r="U21" i="9"/>
  <c r="V21" i="9"/>
  <c r="W21" i="9"/>
  <c r="X21" i="9"/>
  <c r="Y21" i="9"/>
  <c r="Z21" i="9"/>
  <c r="M7" i="8" s="1"/>
  <c r="AA21" i="9"/>
  <c r="S22" i="9"/>
  <c r="F8" i="8" s="1"/>
  <c r="T22" i="9"/>
  <c r="G8" i="8" s="1"/>
  <c r="U22" i="9"/>
  <c r="H8" i="8" s="1"/>
  <c r="V22" i="9"/>
  <c r="W22" i="9"/>
  <c r="X22" i="9"/>
  <c r="Y22" i="9"/>
  <c r="Z22" i="9"/>
  <c r="M8" i="8" s="1"/>
  <c r="AA22" i="9"/>
  <c r="S23" i="9"/>
  <c r="F9" i="8" s="1"/>
  <c r="T23" i="9"/>
  <c r="G9" i="8" s="1"/>
  <c r="U23" i="9"/>
  <c r="V23" i="9"/>
  <c r="W23" i="9"/>
  <c r="X23" i="9"/>
  <c r="Y23" i="9"/>
  <c r="Z23" i="9"/>
  <c r="M9" i="8" s="1"/>
  <c r="AA23" i="9"/>
  <c r="S24" i="9"/>
  <c r="F10" i="8" s="1"/>
  <c r="T24" i="9"/>
  <c r="U24" i="9"/>
  <c r="V24" i="9"/>
  <c r="I10" i="8" s="1"/>
  <c r="W24" i="9"/>
  <c r="X24" i="9"/>
  <c r="Y24" i="9"/>
  <c r="Z24" i="9"/>
  <c r="M10" i="8" s="1"/>
  <c r="AA24" i="9"/>
  <c r="S25" i="9"/>
  <c r="F11" i="8" s="1"/>
  <c r="T25" i="9"/>
  <c r="U25" i="9"/>
  <c r="V25" i="9"/>
  <c r="I11" i="8" s="1"/>
  <c r="W25" i="9"/>
  <c r="X25" i="9"/>
  <c r="Y25" i="9"/>
  <c r="Z25" i="9"/>
  <c r="M11" i="8" s="1"/>
  <c r="AA25" i="9"/>
  <c r="S26" i="9"/>
  <c r="F12" i="8" s="1"/>
  <c r="T26" i="9"/>
  <c r="G12" i="8" s="1"/>
  <c r="U26" i="9"/>
  <c r="V26" i="9"/>
  <c r="I12" i="8" s="1"/>
  <c r="W26" i="9"/>
  <c r="X26" i="9"/>
  <c r="Y26" i="9"/>
  <c r="Z26" i="9"/>
  <c r="M12" i="8" s="1"/>
  <c r="AA26" i="9"/>
  <c r="S27" i="9"/>
  <c r="T27" i="9"/>
  <c r="G13" i="8" s="1"/>
  <c r="U27" i="9"/>
  <c r="V27" i="9"/>
  <c r="W27" i="9"/>
  <c r="X27" i="9"/>
  <c r="Y27" i="9"/>
  <c r="Z27" i="9"/>
  <c r="M13" i="8" s="1"/>
  <c r="AA27" i="9"/>
  <c r="E12" i="8"/>
  <c r="R26" i="9"/>
  <c r="E11" i="8"/>
  <c r="R25" i="9"/>
  <c r="E10" i="8"/>
  <c r="E5" i="8"/>
  <c r="E6" i="8"/>
  <c r="E7" i="8"/>
  <c r="E8" i="8"/>
  <c r="E9" i="8"/>
  <c r="E4" i="8"/>
  <c r="R24" i="9"/>
  <c r="R23" i="9"/>
  <c r="R22" i="9"/>
  <c r="R21" i="9"/>
  <c r="R20" i="9"/>
  <c r="R19" i="9"/>
  <c r="R18" i="9"/>
  <c r="L10" i="7"/>
  <c r="I8" i="1" s="1"/>
  <c r="K10" i="7"/>
  <c r="H8" i="1" s="1"/>
  <c r="J10" i="7"/>
  <c r="G8" i="1" s="1"/>
  <c r="I10" i="7"/>
  <c r="F8" i="1" s="1"/>
  <c r="L10" i="6"/>
  <c r="I9" i="1" s="1"/>
  <c r="K10" i="6"/>
  <c r="H9" i="1" s="1"/>
  <c r="J10" i="6"/>
  <c r="G9" i="1" s="1"/>
  <c r="I10" i="6"/>
  <c r="F9" i="1" s="1"/>
  <c r="L10" i="5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L10" i="3"/>
  <c r="I5" i="1" s="1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  <c r="P50" i="13" l="1"/>
  <c r="Q50" i="13"/>
  <c r="P48" i="13"/>
  <c r="Q48" i="13"/>
  <c r="Q47" i="13"/>
  <c r="Q45" i="13"/>
  <c r="Q43" i="13"/>
  <c r="P42" i="13"/>
  <c r="Q42" i="13"/>
  <c r="P40" i="13"/>
  <c r="Q40" i="13"/>
  <c r="Q39" i="13"/>
  <c r="Q37" i="13"/>
  <c r="Q34" i="13"/>
  <c r="P34" i="13"/>
  <c r="Q32" i="13"/>
  <c r="P32" i="13"/>
  <c r="P35" i="13"/>
  <c r="P37" i="13"/>
  <c r="P45" i="13"/>
  <c r="Q51" i="13"/>
  <c r="P33" i="13"/>
  <c r="Q38" i="13"/>
  <c r="P41" i="13"/>
  <c r="Q46" i="13"/>
  <c r="P49" i="13"/>
  <c r="Q35" i="13"/>
  <c r="Q33" i="13"/>
  <c r="P36" i="13"/>
  <c r="Q41" i="13"/>
  <c r="P44" i="13"/>
  <c r="Q49" i="13"/>
  <c r="P43" i="13"/>
  <c r="P51" i="13"/>
  <c r="P46" i="13"/>
  <c r="Q36" i="13"/>
  <c r="P39" i="13"/>
  <c r="Q44" i="13"/>
  <c r="P47" i="13"/>
  <c r="P15" i="13"/>
  <c r="P38" i="13" s="1"/>
  <c r="T15" i="13"/>
</calcChain>
</file>

<file path=xl/sharedStrings.xml><?xml version="1.0" encoding="utf-8"?>
<sst xmlns="http://schemas.openxmlformats.org/spreadsheetml/2006/main" count="174" uniqueCount="50">
  <si>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</si>
  <si>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</si>
  <si>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</si>
  <si>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</si>
  <si>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</si>
  <si>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</si>
  <si>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</si>
  <si>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</si>
  <si>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</si>
  <si>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</si>
  <si>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</si>
  <si>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</si>
  <si>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</si>
  <si>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</si>
  <si>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</si>
  <si>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</si>
  <si>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</si>
  <si>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</si>
  <si>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</si>
  <si>
    <t>multi-thread-mul</t>
    <phoneticPr fontId="1"/>
  </si>
  <si>
    <t>multi-thread-add</t>
    <phoneticPr fontId="1"/>
  </si>
  <si>
    <t>multi-thread-kron</t>
    <phoneticPr fontId="1"/>
  </si>
  <si>
    <t>multi-fiber-mul</t>
    <phoneticPr fontId="1"/>
  </si>
  <si>
    <t>multi-fiber-add</t>
    <phoneticPr fontId="1"/>
  </si>
  <si>
    <t>multi-fiber-kron</t>
    <phoneticPr fontId="1"/>
  </si>
  <si>
    <t>multi-thread-full</t>
    <phoneticPr fontId="1"/>
  </si>
  <si>
    <t>multi-fiber-full</t>
    <phoneticPr fontId="1"/>
  </si>
  <si>
    <t>num of qubits</t>
  </si>
  <si>
    <t>Sequential</t>
  </si>
  <si>
    <t>simd</t>
  </si>
  <si>
    <t>thread</t>
    <phoneticPr fontId="1"/>
  </si>
  <si>
    <t>thread + fiber</t>
    <phoneticPr fontId="1"/>
  </si>
  <si>
    <t>thread local cache</t>
    <phoneticPr fontId="1"/>
  </si>
  <si>
    <t>botrh global</t>
    <phoneticPr fontId="1"/>
  </si>
  <si>
    <t>global table and local cache</t>
    <phoneticPr fontId="1"/>
  </si>
  <si>
    <t>削減率</t>
    <rPh sb="0" eb="3">
      <t>サクゲn</t>
    </rPh>
    <phoneticPr fontId="1"/>
  </si>
  <si>
    <t>待ち時間</t>
    <rPh sb="0" eb="1">
      <t>マチジ</t>
    </rPh>
    <phoneticPr fontId="1"/>
  </si>
  <si>
    <t>分散</t>
    <rPh sb="0" eb="2">
      <t>ブンサn</t>
    </rPh>
    <phoneticPr fontId="1"/>
  </si>
  <si>
    <t>平均</t>
    <rPh sb="0" eb="2">
      <t>ヘイキn</t>
    </rPh>
    <phoneticPr fontId="1"/>
  </si>
  <si>
    <t>new</t>
    <phoneticPr fontId="1"/>
  </si>
  <si>
    <t>qubits</t>
    <phoneticPr fontId="1"/>
  </si>
  <si>
    <t>or single</t>
    <phoneticPr fontId="1"/>
  </si>
  <si>
    <t>parallel layer ( bottom up)</t>
    <phoneticPr fontId="1"/>
  </si>
  <si>
    <t>random2</t>
    <phoneticPr fontId="1"/>
  </si>
  <si>
    <t>main</t>
    <phoneticPr fontId="1"/>
  </si>
  <si>
    <t>wire</t>
    <phoneticPr fontId="1"/>
  </si>
  <si>
    <t>random4</t>
    <phoneticPr fontId="1"/>
  </si>
  <si>
    <t>randomRotate</t>
    <phoneticPr fontId="1"/>
  </si>
  <si>
    <t>full wire</t>
    <phoneticPr fontId="1"/>
  </si>
  <si>
    <t>0edge optimize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</si>
</sst>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;[Red]\-#,##0.0"/>
  </numFmts>
  <fonts count="1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  <font>
      <sz val="12"/>
      <color rgb="FF000000"/>
      <name val="游ゴシック"/>
      <family val="3"/>
      <charset val="128"/>
      <scheme val="minor"/>
    </font>
    <font>
      <sz val="12"/>
      <color rgb="FF00B05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 applyAlignment="1"/>
    <xf numFmtId="0" fontId="3" fillId="2" borderId="1" xfId="0" applyFont="1" applyFill="1" applyBorder="1" applyAlignment="1"/>
    <xf numFmtId="0" fontId="6" fillId="0" borderId="0" xfId="0" applyFont="1" applyAlignment="1"/>
    <xf numFmtId="0" fontId="7" fillId="2" borderId="1" xfId="0" applyFont="1" applyFill="1" applyBorder="1" applyAlignment="1"/>
    <xf numFmtId="11" fontId="0" fillId="0" borderId="0" xfId="0" applyNumberForma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10" fillId="0" borderId="0" xfId="0" applyFont="1">
      <alignment vertical="center"/>
    </xf>
    <xf numFmtId="10" fontId="8" fillId="0" borderId="0" xfId="1" applyNumberFormat="1" applyFont="1">
      <alignment vertical="center"/>
    </xf>
    <xf numFmtId="2" fontId="9" fillId="0" borderId="0" xfId="0" applyNumberFormat="1" applyFont="1">
      <alignment vertical="center"/>
    </xf>
    <xf numFmtId="2" fontId="8" fillId="0" borderId="0" xfId="0" applyNumberFormat="1" applyFont="1">
      <alignment vertical="center"/>
    </xf>
    <xf numFmtId="2" fontId="10" fillId="0" borderId="0" xfId="0" applyNumberFormat="1" applyFont="1">
      <alignment vertical="center"/>
    </xf>
    <xf numFmtId="11" fontId="8" fillId="0" borderId="0" xfId="0" applyNumberFormat="1" applyFont="1">
      <alignment vertical="center"/>
    </xf>
    <xf numFmtId="176" fontId="0" fillId="0" borderId="0" xfId="2" applyNumberFormat="1" applyFont="1">
      <alignment vertical="center"/>
    </xf>
    <xf numFmtId="38" fontId="0" fillId="0" borderId="3" xfId="2" applyFont="1" applyBorder="1">
      <alignment vertical="center"/>
    </xf>
    <xf numFmtId="38" fontId="0" fillId="0" borderId="4" xfId="2" applyFont="1" applyBorder="1">
      <alignment vertical="center"/>
    </xf>
    <xf numFmtId="38" fontId="0" fillId="0" borderId="2" xfId="2" applyFont="1" applyBorder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2" fontId="0" fillId="0" borderId="0" xfId="0" applyNumberFormat="1">
      <alignment vertical="center"/>
    </xf>
  </cellXfs>
  <cellStyles count="3">
    <cellStyle name="パーセント" xfId="1" builtinId="5"/>
    <cellStyle name="桁区切り" xfId="2" builtinId="6"/>
    <cellStyle name="標準" xfId="0" builtinId="0"/>
  </cellStyles>
  <dxfs count="48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all'!$F$4:$F$9</c:f>
              <c:numCache>
                <c:formatCode>General</c:formatCode>
                <c:ptCount val="6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  <c:pt idx="4">
                  <c:v>1.7738918999999997</c:v>
                </c:pt>
                <c:pt idx="5">
                  <c:v>0.93740497000000034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all'!$G$4:$G$9</c:f>
              <c:numCache>
                <c:formatCode>General</c:formatCode>
                <c:ptCount val="6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  <c:pt idx="4">
                  <c:v>3.4379569999999999</c:v>
                </c:pt>
                <c:pt idx="5">
                  <c:v>1.7163025000000003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all'!$H$4:$H$9</c:f>
              <c:numCache>
                <c:formatCode>General</c:formatCode>
                <c:ptCount val="6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0.38752078999999978</c:v>
                </c:pt>
                <c:pt idx="4">
                  <c:v>3.8349852000000002</c:v>
                </c:pt>
                <c:pt idx="5">
                  <c:v>1.7711123000000006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Grover'!$E$3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Grover'!$E$4:$E$18</c:f>
              <c:numCache>
                <c:formatCode>General</c:formatCode>
                <c:ptCount val="15"/>
                <c:pt idx="0">
                  <c:v>9.5520899999999992E-2</c:v>
                </c:pt>
                <c:pt idx="1">
                  <c:v>0.19002520000000001</c:v>
                </c:pt>
                <c:pt idx="2">
                  <c:v>0.58091669999999995</c:v>
                </c:pt>
                <c:pt idx="3">
                  <c:v>1.912372</c:v>
                </c:pt>
                <c:pt idx="4">
                  <c:v>5.8933210000000003</c:v>
                </c:pt>
                <c:pt idx="5">
                  <c:v>21.192929999999997</c:v>
                </c:pt>
                <c:pt idx="6">
                  <c:v>71.440999999999988</c:v>
                </c:pt>
                <c:pt idx="7">
                  <c:v>255.8458</c:v>
                </c:pt>
                <c:pt idx="8">
                  <c:v>952.84049999999991</c:v>
                </c:pt>
                <c:pt idx="9">
                  <c:v>3514.4639999999999</c:v>
                </c:pt>
                <c:pt idx="10">
                  <c:v>12348.080000000002</c:v>
                </c:pt>
                <c:pt idx="11">
                  <c:v>42284.479999999996</c:v>
                </c:pt>
                <c:pt idx="12">
                  <c:v>197320.8</c:v>
                </c:pt>
                <c:pt idx="13">
                  <c:v>10655000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E-E94F-81B2-CD9101D93CA8}"/>
            </c:ext>
          </c:extLst>
        </c:ser>
        <c:ser>
          <c:idx val="1"/>
          <c:order val="1"/>
          <c:tx>
            <c:strRef>
              <c:f>'result of Grover'!$F$3</c:f>
              <c:strCache>
                <c:ptCount val="1"/>
                <c:pt idx="0">
                  <c:v>multi-thread-mul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Grover'!$F$4:$F$18</c:f>
              <c:numCache>
                <c:formatCode>General</c:formatCode>
                <c:ptCount val="15"/>
                <c:pt idx="0">
                  <c:v>0.28493740000000001</c:v>
                </c:pt>
                <c:pt idx="1">
                  <c:v>0.36013760000000006</c:v>
                </c:pt>
                <c:pt idx="2">
                  <c:v>0.77723730000000002</c:v>
                </c:pt>
                <c:pt idx="3">
                  <c:v>2.2429819999999996</c:v>
                </c:pt>
                <c:pt idx="4">
                  <c:v>6.6110619999999995</c:v>
                </c:pt>
                <c:pt idx="5">
                  <c:v>23.206330000000001</c:v>
                </c:pt>
                <c:pt idx="6">
                  <c:v>75.098709999999997</c:v>
                </c:pt>
                <c:pt idx="7">
                  <c:v>269.17150000000004</c:v>
                </c:pt>
                <c:pt idx="8">
                  <c:v>998.50750000000005</c:v>
                </c:pt>
                <c:pt idx="9">
                  <c:v>3540.2040000000002</c:v>
                </c:pt>
                <c:pt idx="10">
                  <c:v>12184.579999999998</c:v>
                </c:pt>
                <c:pt idx="11">
                  <c:v>42650.590000000004</c:v>
                </c:pt>
                <c:pt idx="12">
                  <c:v>169011.20000000001</c:v>
                </c:pt>
                <c:pt idx="13">
                  <c:v>4999080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E-E94F-81B2-CD9101D93CA8}"/>
            </c:ext>
          </c:extLst>
        </c:ser>
        <c:ser>
          <c:idx val="2"/>
          <c:order val="2"/>
          <c:tx>
            <c:strRef>
              <c:f>'result of Grover'!$G$3</c:f>
              <c:strCache>
                <c:ptCount val="1"/>
                <c:pt idx="0">
                  <c:v>multi-thread-add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Grover'!$G$4:$G$18</c:f>
              <c:numCache>
                <c:formatCode>General</c:formatCode>
                <c:ptCount val="15"/>
                <c:pt idx="0">
                  <c:v>0.71172900000000006</c:v>
                </c:pt>
                <c:pt idx="1">
                  <c:v>0.90182080000000009</c:v>
                </c:pt>
                <c:pt idx="2">
                  <c:v>1.416644</c:v>
                </c:pt>
                <c:pt idx="3">
                  <c:v>2.7621419999999999</c:v>
                </c:pt>
                <c:pt idx="4">
                  <c:v>7.1011539999999993</c:v>
                </c:pt>
                <c:pt idx="5">
                  <c:v>23.492110000000004</c:v>
                </c:pt>
                <c:pt idx="6">
                  <c:v>75.588780000000014</c:v>
                </c:pt>
                <c:pt idx="7">
                  <c:v>269.22890000000001</c:v>
                </c:pt>
                <c:pt idx="8">
                  <c:v>996.26139999999998</c:v>
                </c:pt>
                <c:pt idx="9">
                  <c:v>3619.8510000000001</c:v>
                </c:pt>
                <c:pt idx="10">
                  <c:v>12504.48</c:v>
                </c:pt>
                <c:pt idx="11">
                  <c:v>43991.969999999987</c:v>
                </c:pt>
                <c:pt idx="12">
                  <c:v>176822.8</c:v>
                </c:pt>
                <c:pt idx="13" formatCode="0.00E+00">
                  <c:v>8518320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E-E94F-81B2-CD9101D93CA8}"/>
            </c:ext>
          </c:extLst>
        </c:ser>
        <c:ser>
          <c:idx val="3"/>
          <c:order val="3"/>
          <c:tx>
            <c:strRef>
              <c:f>'result of Grover'!$H$3</c:f>
              <c:strCache>
                <c:ptCount val="1"/>
                <c:pt idx="0">
                  <c:v>multi-thread-kron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Grover'!$H$4:$H$18</c:f>
              <c:numCache>
                <c:formatCode>General</c:formatCode>
                <c:ptCount val="15"/>
                <c:pt idx="0">
                  <c:v>9.5658400000000005E-2</c:v>
                </c:pt>
                <c:pt idx="1">
                  <c:v>0.83670399999999989</c:v>
                </c:pt>
                <c:pt idx="2">
                  <c:v>1.361637</c:v>
                </c:pt>
                <c:pt idx="3">
                  <c:v>2.9875429999999996</c:v>
                </c:pt>
                <c:pt idx="4">
                  <c:v>7.0925400000000014</c:v>
                </c:pt>
                <c:pt idx="5">
                  <c:v>23.631219999999995</c:v>
                </c:pt>
                <c:pt idx="6">
                  <c:v>75.483909999999995</c:v>
                </c:pt>
                <c:pt idx="7">
                  <c:v>268.94979999999998</c:v>
                </c:pt>
                <c:pt idx="8">
                  <c:v>980.17579999999975</c:v>
                </c:pt>
                <c:pt idx="9">
                  <c:v>3550.8520000000003</c:v>
                </c:pt>
                <c:pt idx="10">
                  <c:v>12347.499999999998</c:v>
                </c:pt>
                <c:pt idx="11">
                  <c:v>43053.2</c:v>
                </c:pt>
                <c:pt idx="12">
                  <c:v>169927.4</c:v>
                </c:pt>
                <c:pt idx="13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E-E94F-81B2-CD9101D93CA8}"/>
            </c:ext>
          </c:extLst>
        </c:ser>
        <c:ser>
          <c:idx val="4"/>
          <c:order val="4"/>
          <c:tx>
            <c:strRef>
              <c:f>'result of Grover'!$I$3</c:f>
              <c:strCache>
                <c:ptCount val="1"/>
                <c:pt idx="0">
                  <c:v>multi-thread-full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Grover'!$I$4:$I$18</c:f>
              <c:numCache>
                <c:formatCode>General</c:formatCode>
                <c:ptCount val="15"/>
                <c:pt idx="0">
                  <c:v>0.4031751999999999</c:v>
                </c:pt>
                <c:pt idx="1">
                  <c:v>0.56017919999999999</c:v>
                </c:pt>
                <c:pt idx="2">
                  <c:v>1.0774458</c:v>
                </c:pt>
                <c:pt idx="3">
                  <c:v>2.6228000000000002</c:v>
                </c:pt>
                <c:pt idx="4">
                  <c:v>7.1430120000000006</c:v>
                </c:pt>
                <c:pt idx="5">
                  <c:v>23.592189999999999</c:v>
                </c:pt>
                <c:pt idx="6">
                  <c:v>76.042909999999992</c:v>
                </c:pt>
                <c:pt idx="7">
                  <c:v>272.83370000000002</c:v>
                </c:pt>
                <c:pt idx="8">
                  <c:v>995.10349999999994</c:v>
                </c:pt>
                <c:pt idx="9">
                  <c:v>3619.9290000000001</c:v>
                </c:pt>
                <c:pt idx="10">
                  <c:v>12625.920000000002</c:v>
                </c:pt>
                <c:pt idx="11">
                  <c:v>43958.32</c:v>
                </c:pt>
                <c:pt idx="12">
                  <c:v>167764.1</c:v>
                </c:pt>
                <c:pt idx="13">
                  <c:v>4832400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E-E94F-81B2-CD9101D93CA8}"/>
            </c:ext>
          </c:extLst>
        </c:ser>
        <c:ser>
          <c:idx val="5"/>
          <c:order val="5"/>
          <c:tx>
            <c:strRef>
              <c:f>'result of Grover'!$J$3</c:f>
              <c:strCache>
                <c:ptCount val="1"/>
                <c:pt idx="0">
                  <c:v>multi-fiber-mul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Grover'!$J$4:$J$18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E-E94F-81B2-CD9101D93CA8}"/>
            </c:ext>
          </c:extLst>
        </c:ser>
        <c:ser>
          <c:idx val="6"/>
          <c:order val="6"/>
          <c:tx>
            <c:strRef>
              <c:f>'result of Grover'!$K$3</c:f>
              <c:strCache>
                <c:ptCount val="1"/>
                <c:pt idx="0">
                  <c:v>multi-fiber-add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Grover'!$K$4:$K$18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4E-E94F-81B2-CD9101D93CA8}"/>
            </c:ext>
          </c:extLst>
        </c:ser>
        <c:ser>
          <c:idx val="7"/>
          <c:order val="7"/>
          <c:tx>
            <c:strRef>
              <c:f>'result of Grover'!$L$3</c:f>
              <c:strCache>
                <c:ptCount val="1"/>
                <c:pt idx="0">
                  <c:v>multi-fiber-kron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Grover'!$L$4:$L$18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4E-E94F-81B2-CD9101D93CA8}"/>
            </c:ext>
          </c:extLst>
        </c:ser>
        <c:ser>
          <c:idx val="8"/>
          <c:order val="8"/>
          <c:tx>
            <c:strRef>
              <c:f>'result of Grover'!$M$3</c:f>
              <c:strCache>
                <c:ptCount val="1"/>
                <c:pt idx="0">
                  <c:v>multi-fiber-full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Grover'!$M$4:$M$18</c:f>
              <c:numCache>
                <c:formatCode>General</c:formatCode>
                <c:ptCount val="15"/>
                <c:pt idx="0">
                  <c:v>9.5875000000000002E-2</c:v>
                </c:pt>
                <c:pt idx="1">
                  <c:v>0.19245439999999997</c:v>
                </c:pt>
                <c:pt idx="2">
                  <c:v>0.59237929999999994</c:v>
                </c:pt>
                <c:pt idx="3">
                  <c:v>1.9765450000000002</c:v>
                </c:pt>
                <c:pt idx="4">
                  <c:v>6.0908420000000003</c:v>
                </c:pt>
                <c:pt idx="5">
                  <c:v>22.116330000000001</c:v>
                </c:pt>
                <c:pt idx="6">
                  <c:v>73.614369999999994</c:v>
                </c:pt>
                <c:pt idx="7">
                  <c:v>265.53390000000002</c:v>
                </c:pt>
                <c:pt idx="8">
                  <c:v>967.00579999999991</c:v>
                </c:pt>
                <c:pt idx="9">
                  <c:v>3632.4110000000001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4E-E94F-81B2-CD9101D93CA8}"/>
            </c:ext>
          </c:extLst>
        </c:ser>
        <c:ser>
          <c:idx val="9"/>
          <c:order val="9"/>
          <c:tx>
            <c:strRef>
              <c:f>'result of Grover'!$N$3</c:f>
              <c:strCache>
                <c:ptCount val="1"/>
                <c:pt idx="0">
                  <c:v>simd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Grover'!$N$4:$N$18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4E-E94F-81B2-CD9101D9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351"/>
        <c:axId val="1338143999"/>
      </c:lineChart>
      <c:catAx>
        <c:axId val="13648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143999"/>
        <c:crosses val="autoZero"/>
        <c:auto val="1"/>
        <c:lblAlgn val="ctr"/>
        <c:lblOffset val="100"/>
        <c:noMultiLvlLbl val="0"/>
      </c:catAx>
      <c:valAx>
        <c:axId val="13381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48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770965</xdr:colOff>
      <xdr:row>13</xdr:row>
      <xdr:rowOff>220382</xdr:rowOff>
    </xdr:from>
    <xdr:to>
      <xdr:col>7</xdr:col>
      <xdr:colOff>936065</xdr:colOff>
      <xdr:row>25</xdr:row>
      <xdr:rowOff>233082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436033</xdr:colOff>
      <xdr:row>21</xdr:row>
      <xdr:rowOff>146049</xdr:rowOff>
    </xdr:from>
    <xdr:to>
      <xdr:col>15</xdr:col>
      <xdr:colOff>563034</xdr:colOff>
      <xdr:row>50</xdr:row>
      <xdr:rowOff>213782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3C8E350-6880-AD08-A6BA-06D341FC4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47" dataDxfId="45" headerRowBorderDxfId="46">
  <autoFilter ref="A2:E102" xr:uid="{9C68C941-D99B-C04A-B501-7E3E5008743C}"/>
  <tableColumns count="5">
    <tableColumn id="1" xr3:uid="{5BA224EE-6041-F344-B34A-9FBDF29A9510}" name="times" dataDxfId="44"/>
    <tableColumn id="5" xr3:uid="{6CE03F36-CF34-9645-A348-C61D9EF118B4}" name="sequential" dataDxfId="43"/>
    <tableColumn id="6" xr3:uid="{874D523F-A842-214F-8959-9A61540A9A8A}" name="multi-thread" dataDxfId="42"/>
    <tableColumn id="8" xr3:uid="{2D90F0B7-A0EF-694E-91B3-7AF4BD0EADA8}" name="multi-fiber" dataDxfId="41"/>
    <tableColumn id="7" xr3:uid="{61BBD1D9-647D-CA41-B58E-4467F0EE0459}" name="simd" dataDxfId="4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39" dataDxfId="37" headerRowBorderDxfId="38">
  <autoFilter ref="A2:E102" xr:uid="{82584110-A505-4543-82D8-BD808AA930A0}"/>
  <tableColumns count="5">
    <tableColumn id="1" xr3:uid="{4D465662-E697-4748-85BF-2F2EC8672C84}" name="times" dataDxfId="36"/>
    <tableColumn id="5" xr3:uid="{0C48220D-731B-5643-951C-25F8B0805619}" name="sequential" dataDxfId="35"/>
    <tableColumn id="6" xr3:uid="{7C0B3FE2-B06D-5747-B181-A167826473DE}" name="multi-thread" dataDxfId="34"/>
    <tableColumn id="8" xr3:uid="{65911D59-AC68-BA43-8B87-7E5380B0D4D6}" name="multi-fiber" dataDxfId="33"/>
    <tableColumn id="7" xr3:uid="{2FAA4EBB-E04F-1944-B3F3-4D62E902DC12}" name="simd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31" dataDxfId="29" headerRowBorderDxfId="30">
  <autoFilter ref="A2:E102" xr:uid="{A8FAC881-4731-7343-8EE9-42A5625B15C1}"/>
  <tableColumns count="5">
    <tableColumn id="1" xr3:uid="{7DC7A093-2326-6B4A-992F-B923642F87F8}" name="times" dataDxfId="28"/>
    <tableColumn id="5" xr3:uid="{42430DD7-77E9-8149-9C1C-7264A4F0C9D0}" name="sequential" dataDxfId="27"/>
    <tableColumn id="6" xr3:uid="{4F06783E-DB05-0749-B697-3DD162D0AD11}" name="multi-thread" dataDxfId="26"/>
    <tableColumn id="8" xr3:uid="{5602D008-1E02-6045-9F32-7E6B7BB91324}" name="multi-fiber" dataDxfId="25"/>
    <tableColumn id="7" xr3:uid="{DC415C3C-6475-3F44-AAB7-A763B098F097}" name="simd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23" dataDxfId="21" headerRowBorderDxfId="22">
  <autoFilter ref="A2:E102" xr:uid="{0BC7CBD0-531E-8549-8487-A476FCA6B739}"/>
  <tableColumns count="5">
    <tableColumn id="1" xr3:uid="{CAD9E614-4F7A-C34B-8293-317912427780}" name="times" dataDxfId="20"/>
    <tableColumn id="5" xr3:uid="{B9A399FC-88DC-FD49-8703-01CC8D50B3FF}" name="sequential" dataDxfId="19"/>
    <tableColumn id="6" xr3:uid="{1246FCE1-E3D2-FB4C-ADDD-9CF9A5971696}" name="multi-thread" dataDxfId="18"/>
    <tableColumn id="8" xr3:uid="{8C3F5249-120B-8B4C-A10A-C14B7D716696}" name="multi-fiber" dataDxfId="17"/>
    <tableColumn id="7" xr3:uid="{C7BA1BF7-2CB3-7C4C-920A-59BD9A0EDA4B}" name="simd" dataDxfId="1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3F5530-A2E8-E242-A450-0BD65B08DBD0}" name="テーブル2456565678910119101112" displayName="テーブル2456565678910119101112" ref="A2:E102" totalsRowShown="0" headerRowDxfId="15" dataDxfId="13" headerRowBorderDxfId="14">
  <autoFilter ref="A2:E102" xr:uid="{DF3F5530-A2E8-E242-A450-0BD65B08DBD0}"/>
  <tableColumns count="5">
    <tableColumn id="1" xr3:uid="{0D83CB80-893A-0643-A91B-A5FBF5281EAA}" name="times" dataDxfId="12"/>
    <tableColumn id="5" xr3:uid="{7E2D828B-BEE1-9B46-BCD4-B0F942EF5993}" name="sequential" dataDxfId="11"/>
    <tableColumn id="6" xr3:uid="{E9FDD560-6C07-2B43-B21C-DC36FB8CD416}" name="multi-thread" dataDxfId="10"/>
    <tableColumn id="8" xr3:uid="{6756949A-87D6-6D49-836C-AD5CA631BE5B}" name="multi-fiber" dataDxfId="9"/>
    <tableColumn id="7" xr3:uid="{51F10C2B-3D6E-3145-83DC-74A75AD652C8}" name="simd" dataDxfId="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A7FBD7-CC5F-474E-B7C8-C9FA6B34365B}" name="テーブル2456565678910119101113" displayName="テーブル2456565678910119101113" ref="A2:E102" totalsRowShown="0" headerRowDxfId="7" dataDxfId="5" headerRowBorderDxfId="6">
  <autoFilter ref="A2:E102" xr:uid="{58A7FBD7-CC5F-474E-B7C8-C9FA6B34365B}"/>
  <tableColumns count="5">
    <tableColumn id="1" xr3:uid="{78FE6EF4-54B8-DD48-804B-55674A24DC97}" name="times" dataDxfId="4"/>
    <tableColumn id="5" xr3:uid="{72088382-6A14-3148-BE3E-E6AC1276F394}" name="sequential" dataDxfId="3"/>
    <tableColumn id="6" xr3:uid="{26734A0B-7D1B-4046-B6EA-6E1CD8024EEB}" name="multi-thread" dataDxfId="2"/>
    <tableColumn id="8" xr3:uid="{FA677673-8095-7443-AB55-890EFF1A863E}" name="multi-fiber" dataDxfId="1"/>
    <tableColumn id="7" xr3:uid="{8B3609C9-509E-ED45-8116-6E491AF68C1B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1"/>
  <sheetViews>
    <sheetView zoomScale="125" workbookViewId="0">
      <selection activeCell="A2" sqref="A2:I11"/>
    </sheetView>
  </sheetViews>
  <sheetFormatPr baseColWidth="10" defaultRowHeight="20"/>
  <cols>
    <col min="2" max="2" width="12.42578125" bestFit="1" customWidth="1"/>
    <col min="4" max="4" width="13" bestFit="1" customWidth="1"/>
    <col min="5" max="5" width="2.85546875" customWidth="1"/>
  </cols>
  <sheetData>
    <row r="2" spans="1:9">
      <c r="F2" s="18" t="s">
        <v>7</v>
      </c>
      <c r="G2" s="18"/>
      <c r="H2" s="18"/>
      <c r="I2" s="18"/>
    </row>
    <row r="3" spans="1:9">
      <c r="B3" t="s">
        <v>18</v>
      </c>
      <c r="C3" t="s">
        <v>1</v>
      </c>
      <c r="D3" t="s">
        <v>2</v>
      </c>
      <c r="F3" t="s">
        <v>3</v>
      </c>
      <c r="G3" t="s">
        <v>4</v>
      </c>
      <c r="H3" t="s">
        <v>5</v>
      </c>
      <c r="I3" t="s">
        <v>6</v>
      </c>
    </row>
    <row r="4" spans="1:9">
      <c r="A4" t="s">
        <v>0</v>
      </c>
      <c r="B4">
        <v>3</v>
      </c>
      <c r="C4">
        <v>5</v>
      </c>
      <c r="D4">
        <v>7</v>
      </c>
      <c r="F4">
        <f>ham3tc.tfc!I10</f>
        <v>0.22538257000000009</v>
      </c>
      <c r="G4">
        <f>ham3tc.tfc!J10</f>
        <v>0.50185417999999971</v>
      </c>
      <c r="H4">
        <f>ham3tc.tfc!K10</f>
        <v>0.40875494999999984</v>
      </c>
      <c r="I4" t="e">
        <f>ham3tc.tfc!L10</f>
        <v>#DIV/0!</v>
      </c>
    </row>
    <row r="5" spans="1:9">
      <c r="A5" t="s">
        <v>12</v>
      </c>
      <c r="B5">
        <v>3</v>
      </c>
      <c r="C5">
        <v>6</v>
      </c>
      <c r="D5">
        <v>12</v>
      </c>
      <c r="F5">
        <f>'3_17tc.tfc'!I10</f>
        <v>0.28870964999999998</v>
      </c>
      <c r="G5">
        <f>'3_17tc.tfc'!J10</f>
        <v>0.65457544000000012</v>
      </c>
      <c r="H5">
        <f>'3_17tc.tfc'!K10</f>
        <v>0.51913709000000008</v>
      </c>
      <c r="I5" t="e">
        <f>'3_17tc.tfc'!L10</f>
        <v>#DIV/0!</v>
      </c>
    </row>
    <row r="6" spans="1:9">
      <c r="A6" t="s">
        <v>13</v>
      </c>
      <c r="B6">
        <v>4</v>
      </c>
      <c r="C6">
        <v>17</v>
      </c>
      <c r="D6">
        <v>63</v>
      </c>
      <c r="F6">
        <f>hwb4tc.tfc!I10</f>
        <v>0.70795834000000024</v>
      </c>
      <c r="G6">
        <f>hwb4tc.tfc!J10</f>
        <v>1.4842221000000007</v>
      </c>
      <c r="H6">
        <f>hwb4tc.tfc!K10</f>
        <v>1.2845061999999998</v>
      </c>
      <c r="I6" t="e">
        <f>hwb4tc.tfc!L10</f>
        <v>#DIV/0!</v>
      </c>
    </row>
    <row r="7" spans="1:9">
      <c r="A7" t="s">
        <v>14</v>
      </c>
      <c r="B7">
        <v>5</v>
      </c>
      <c r="C7">
        <v>4</v>
      </c>
      <c r="D7">
        <v>4</v>
      </c>
      <c r="F7">
        <f>xor5d1.tfc!I10</f>
        <v>0.25224787000000004</v>
      </c>
      <c r="G7">
        <f>xor5d1.tfc!J10</f>
        <v>0.46653796000000014</v>
      </c>
      <c r="H7">
        <f>xor5d1.tfc!K10</f>
        <v>0.38752078999999978</v>
      </c>
      <c r="I7" t="e">
        <f>xor5d1.tfc!L10</f>
        <v>#DIV/0!</v>
      </c>
    </row>
    <row r="8" spans="1:9">
      <c r="A8" t="s">
        <v>17</v>
      </c>
      <c r="B8">
        <v>5</v>
      </c>
      <c r="C8">
        <v>55</v>
      </c>
      <c r="D8">
        <v>313</v>
      </c>
      <c r="F8">
        <f>hwb5tc.tfc!I10</f>
        <v>1.7738918999999997</v>
      </c>
      <c r="G8">
        <f>hwb5tc.tfc!J10</f>
        <v>3.4379569999999999</v>
      </c>
      <c r="H8">
        <f>hwb5tc.tfc!K10</f>
        <v>3.8349852000000002</v>
      </c>
      <c r="I8" t="e">
        <f>hwb5tc.tfc!L10</f>
        <v>#DIV/0!</v>
      </c>
    </row>
    <row r="9" spans="1:9">
      <c r="A9" t="s">
        <v>16</v>
      </c>
      <c r="B9">
        <v>6</v>
      </c>
      <c r="C9">
        <v>17</v>
      </c>
      <c r="D9">
        <v>185</v>
      </c>
      <c r="F9">
        <f>'5mod5tc.tfc'!I10</f>
        <v>0.93740497000000034</v>
      </c>
      <c r="G9">
        <f>'5mod5tc.tfc'!J10</f>
        <v>1.7163025000000003</v>
      </c>
      <c r="H9">
        <f>'5mod5tc.tfc'!K10</f>
        <v>1.7711123000000006</v>
      </c>
      <c r="I9" t="e">
        <f>'5mod5tc.tfc'!L10</f>
        <v>#DIV/0!</v>
      </c>
    </row>
    <row r="11" spans="1:9">
      <c r="A11" t="s">
        <v>15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ECCE-BEFA-C041-88F6-CEC2929D9457}">
  <dimension ref="B3:N34"/>
  <sheetViews>
    <sheetView workbookViewId="0">
      <selection activeCell="F16" sqref="F16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3" spans="2:14">
      <c r="E3" t="s">
        <v>3</v>
      </c>
      <c r="F3" t="s">
        <v>30</v>
      </c>
      <c r="N3" t="s">
        <v>6</v>
      </c>
    </row>
    <row r="4" spans="2:14">
      <c r="B4">
        <v>1</v>
      </c>
      <c r="F4">
        <v>0.28712500000000002</v>
      </c>
    </row>
    <row r="5" spans="2:14">
      <c r="B5">
        <v>2</v>
      </c>
      <c r="F5">
        <v>1.08521</v>
      </c>
    </row>
    <row r="6" spans="2:14">
      <c r="B6">
        <v>3</v>
      </c>
      <c r="F6">
        <v>1.6556200000000001</v>
      </c>
    </row>
    <row r="7" spans="2:14">
      <c r="B7">
        <v>4</v>
      </c>
      <c r="F7">
        <v>3.39025</v>
      </c>
    </row>
    <row r="8" spans="2:14">
      <c r="B8">
        <v>5</v>
      </c>
      <c r="F8">
        <v>7.9981200000000001</v>
      </c>
    </row>
    <row r="9" spans="2:14">
      <c r="B9">
        <v>6</v>
      </c>
      <c r="F9">
        <v>27.214300000000001</v>
      </c>
    </row>
    <row r="10" spans="2:14">
      <c r="B10">
        <v>7</v>
      </c>
      <c r="F10">
        <v>91.5685</v>
      </c>
    </row>
    <row r="11" spans="2:14">
      <c r="B11">
        <v>8</v>
      </c>
      <c r="F11">
        <v>339.59199999999998</v>
      </c>
    </row>
    <row r="12" spans="2:14">
      <c r="B12">
        <v>9</v>
      </c>
      <c r="F12">
        <v>1253.58</v>
      </c>
    </row>
    <row r="13" spans="2:14">
      <c r="B13">
        <v>10</v>
      </c>
      <c r="F13">
        <v>4408.91</v>
      </c>
    </row>
    <row r="14" spans="2:14">
      <c r="B14">
        <v>11</v>
      </c>
      <c r="F14">
        <v>14752.5</v>
      </c>
    </row>
    <row r="15" spans="2:14">
      <c r="B15">
        <v>12</v>
      </c>
      <c r="F15">
        <v>51168.6</v>
      </c>
    </row>
    <row r="16" spans="2:14">
      <c r="B16">
        <v>13</v>
      </c>
      <c r="E16">
        <v>160043</v>
      </c>
      <c r="F16">
        <v>174492</v>
      </c>
    </row>
    <row r="17" spans="2:6">
      <c r="B17">
        <v>14</v>
      </c>
      <c r="E17">
        <v>540674</v>
      </c>
      <c r="F17">
        <v>821338</v>
      </c>
    </row>
    <row r="18" spans="2:6">
      <c r="B18">
        <v>15</v>
      </c>
    </row>
    <row r="19" spans="2:6">
      <c r="B19">
        <v>16</v>
      </c>
    </row>
    <row r="20" spans="2:6">
      <c r="B20">
        <v>17</v>
      </c>
    </row>
    <row r="21" spans="2:6">
      <c r="B21">
        <v>18</v>
      </c>
    </row>
    <row r="22" spans="2:6">
      <c r="B22">
        <v>19</v>
      </c>
    </row>
    <row r="23" spans="2:6">
      <c r="B23">
        <v>20</v>
      </c>
    </row>
    <row r="24" spans="2:6">
      <c r="B24">
        <v>21</v>
      </c>
    </row>
    <row r="25" spans="2:6">
      <c r="B25">
        <v>22</v>
      </c>
    </row>
    <row r="26" spans="2:6">
      <c r="B26">
        <v>23</v>
      </c>
    </row>
    <row r="27" spans="2:6">
      <c r="B27">
        <v>24</v>
      </c>
    </row>
    <row r="28" spans="2:6">
      <c r="B28">
        <v>25</v>
      </c>
    </row>
    <row r="29" spans="2:6">
      <c r="B29">
        <v>26</v>
      </c>
    </row>
    <row r="30" spans="2:6">
      <c r="B30">
        <v>27</v>
      </c>
    </row>
    <row r="31" spans="2:6">
      <c r="B31">
        <v>28</v>
      </c>
    </row>
    <row r="32" spans="2:6">
      <c r="B32">
        <v>29</v>
      </c>
    </row>
    <row r="33" spans="2:2">
      <c r="B33">
        <v>30</v>
      </c>
    </row>
    <row r="34" spans="2:2">
      <c r="B34">
        <v>31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986A-A421-C941-9E3F-CF045775AB89}">
  <dimension ref="A1:AD26"/>
  <sheetViews>
    <sheetView zoomScaleNormal="100" workbookViewId="0">
      <selection activeCell="C17" sqref="C17"/>
    </sheetView>
  </sheetViews>
  <sheetFormatPr baseColWidth="10" defaultRowHeight="20"/>
  <cols>
    <col min="1" max="1" width="10.7109375" style="14"/>
    <col min="2" max="2" width="22.28515625" style="17" bestFit="1" customWidth="1"/>
    <col min="3" max="3" width="12" style="14" bestFit="1" customWidth="1"/>
    <col min="4" max="16384" width="10.7109375" style="14"/>
  </cols>
  <sheetData>
    <row r="1" spans="1:30">
      <c r="B1" s="17" t="s">
        <v>42</v>
      </c>
    </row>
    <row r="2" spans="1:30">
      <c r="B2" s="17" t="s">
        <v>41</v>
      </c>
    </row>
    <row r="3" spans="1:30" s="15" customFormat="1">
      <c r="A3" s="15" t="s">
        <v>40</v>
      </c>
      <c r="B3" s="16"/>
      <c r="C3" s="15">
        <v>0</v>
      </c>
      <c r="D3" s="15">
        <v>1</v>
      </c>
      <c r="E3" s="15">
        <v>2</v>
      </c>
      <c r="F3" s="15">
        <v>3</v>
      </c>
      <c r="G3" s="15">
        <v>4</v>
      </c>
      <c r="H3" s="15">
        <v>5</v>
      </c>
      <c r="I3" s="15">
        <v>6</v>
      </c>
      <c r="J3" s="15">
        <v>7</v>
      </c>
      <c r="K3" s="15">
        <v>8</v>
      </c>
      <c r="L3" s="15">
        <v>9</v>
      </c>
      <c r="M3" s="15">
        <v>10</v>
      </c>
      <c r="N3" s="15">
        <v>11</v>
      </c>
      <c r="O3" s="15">
        <v>12</v>
      </c>
      <c r="P3" s="15">
        <v>13</v>
      </c>
      <c r="Q3" s="15">
        <v>14</v>
      </c>
      <c r="R3" s="15">
        <v>15</v>
      </c>
      <c r="S3" s="15">
        <v>16</v>
      </c>
      <c r="T3" s="15">
        <v>17</v>
      </c>
      <c r="U3" s="15">
        <v>18</v>
      </c>
      <c r="V3" s="15">
        <v>19</v>
      </c>
      <c r="W3" s="15">
        <v>20</v>
      </c>
      <c r="X3" s="15">
        <v>21</v>
      </c>
      <c r="Y3" s="15">
        <v>22</v>
      </c>
      <c r="Z3" s="15">
        <v>23</v>
      </c>
      <c r="AA3" s="15">
        <v>24</v>
      </c>
      <c r="AB3" s="15">
        <v>25</v>
      </c>
      <c r="AC3" s="15">
        <v>26</v>
      </c>
      <c r="AD3" s="15">
        <v>27</v>
      </c>
    </row>
    <row r="4" spans="1:30">
      <c r="B4" s="17">
        <v>1</v>
      </c>
      <c r="C4" s="14">
        <f>AVERAGE(94.8011,95.4352,96.8644,96.4634,95.7454)</f>
        <v>95.861900000000006</v>
      </c>
    </row>
    <row r="5" spans="1:30">
      <c r="B5" s="17">
        <v>2</v>
      </c>
      <c r="C5" s="14">
        <f>AVERAGE(96.6272,97.0965,97.3749,97.1821,96.8055)</f>
        <v>97.017240000000001</v>
      </c>
    </row>
    <row r="6" spans="1:30">
      <c r="B6" s="17">
        <v>3</v>
      </c>
      <c r="C6" s="14">
        <f>AVERAGE(103.597,100.022,101.816,103.154,101.992)</f>
        <v>102.11620000000001</v>
      </c>
    </row>
    <row r="7" spans="1:30">
      <c r="B7" s="17">
        <v>4</v>
      </c>
      <c r="C7" s="14">
        <f>AVERAGE(110.744,109.625,111.394,111.633,112.021)</f>
        <v>111.08340000000001</v>
      </c>
    </row>
    <row r="8" spans="1:30">
      <c r="B8" s="17">
        <v>5</v>
      </c>
      <c r="C8" s="14">
        <f>AVERAGE(124.432,124.536,126.529,126.023,124.593)</f>
        <v>125.22259999999999</v>
      </c>
    </row>
    <row r="9" spans="1:30">
      <c r="B9" s="17">
        <v>6</v>
      </c>
      <c r="C9" s="14">
        <f>AVERAGE(196.128,189.646,185.284,186.701,187.546)</f>
        <v>189.06100000000001</v>
      </c>
    </row>
    <row r="10" spans="1:30">
      <c r="B10" s="17">
        <v>7</v>
      </c>
      <c r="C10" s="14">
        <f>AVERAGE(354.771,345.987,367.2,319.582,369.853)</f>
        <v>351.47860000000003</v>
      </c>
    </row>
    <row r="11" spans="1:30">
      <c r="B11" s="17">
        <v>8</v>
      </c>
      <c r="C11" s="14">
        <f>AVERAGE(844.623,824.134890938,846.782,883.757,841.958)</f>
        <v>848.25097818760003</v>
      </c>
    </row>
    <row r="12" spans="1:30">
      <c r="B12" s="17">
        <v>9</v>
      </c>
      <c r="C12" s="14">
        <f>AVERAGE(2424.82,2483.44,2501.68,2536.87)</f>
        <v>2486.7025000000003</v>
      </c>
    </row>
    <row r="13" spans="1:30">
      <c r="B13" s="17">
        <v>10</v>
      </c>
      <c r="C13" s="14">
        <f>AVERAGE(8037.91,7854.77,8291.66,8065.23,8118.73)</f>
        <v>8073.6600000000008</v>
      </c>
    </row>
    <row r="14" spans="1:30">
      <c r="B14" s="17">
        <v>11</v>
      </c>
      <c r="C14" s="14">
        <f>AVERAGE(37685.5,38249.5,39260.2,38610.8,37995.1)</f>
        <v>38360.22</v>
      </c>
    </row>
    <row r="15" spans="1:30">
      <c r="B15" s="17">
        <v>12</v>
      </c>
      <c r="C15" s="14">
        <f>AVERAGE(188920,191994,189476,197762,201768)</f>
        <v>193984</v>
      </c>
    </row>
    <row r="16" spans="1:30">
      <c r="B16" s="17">
        <v>13</v>
      </c>
      <c r="C16" s="14">
        <f>AVERAGE(7372320)</f>
        <v>7372320</v>
      </c>
    </row>
    <row r="17" spans="2:2">
      <c r="B17" s="17">
        <v>14</v>
      </c>
    </row>
    <row r="18" spans="2:2">
      <c r="B18" s="17">
        <v>15</v>
      </c>
    </row>
    <row r="19" spans="2:2">
      <c r="B19" s="17">
        <v>16</v>
      </c>
    </row>
    <row r="20" spans="2:2">
      <c r="B20" s="17">
        <v>17</v>
      </c>
    </row>
    <row r="21" spans="2:2">
      <c r="B21" s="17">
        <v>18</v>
      </c>
    </row>
    <row r="22" spans="2:2">
      <c r="B22" s="17">
        <v>19</v>
      </c>
    </row>
    <row r="23" spans="2:2">
      <c r="B23" s="17">
        <v>20</v>
      </c>
    </row>
    <row r="24" spans="2:2">
      <c r="B24" s="17">
        <v>21</v>
      </c>
    </row>
    <row r="25" spans="2:2">
      <c r="B25" s="17">
        <v>22</v>
      </c>
    </row>
    <row r="26" spans="2:2">
      <c r="B26" s="17">
        <v>23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D2FE-1783-1C43-BEC1-A1CD991D81CC}">
  <dimension ref="F8:Q30"/>
  <sheetViews>
    <sheetView tabSelected="1" topLeftCell="E1" zoomScale="150" workbookViewId="0">
      <selection activeCell="Q14" sqref="Q14"/>
    </sheetView>
  </sheetViews>
  <sheetFormatPr baseColWidth="10" defaultRowHeight="20"/>
  <cols>
    <col min="16" max="16" width="14" bestFit="1" customWidth="1"/>
  </cols>
  <sheetData>
    <row r="8" spans="6:17">
      <c r="G8" s="18" t="s">
        <v>43</v>
      </c>
      <c r="H8" s="18"/>
      <c r="J8" s="18" t="s">
        <v>46</v>
      </c>
      <c r="K8" s="18"/>
      <c r="O8" s="18" t="s">
        <v>47</v>
      </c>
      <c r="P8" s="18"/>
      <c r="Q8" s="18"/>
    </row>
    <row r="9" spans="6:17">
      <c r="G9" t="s">
        <v>44</v>
      </c>
      <c r="H9" t="s">
        <v>45</v>
      </c>
      <c r="J9" t="s">
        <v>44</v>
      </c>
      <c r="K9" t="s">
        <v>45</v>
      </c>
      <c r="O9" t="s">
        <v>44</v>
      </c>
      <c r="P9" t="s">
        <v>49</v>
      </c>
      <c r="Q9" t="s">
        <v>48</v>
      </c>
    </row>
    <row r="10" spans="6:17">
      <c r="F10">
        <v>2</v>
      </c>
      <c r="G10" s="23">
        <f>AVERAGE(30.4371,30.7419, 30.599,32.2867,30.4039)</f>
        <v>30.893720000000002</v>
      </c>
      <c r="H10" s="23">
        <f>AVERAGE(30.21, 30.0486, 29.7054, 29.9983, 30.4106)</f>
        <v>30.074579999999997</v>
      </c>
      <c r="I10" s="23"/>
      <c r="J10" s="23">
        <f>AVERAGE(33.1282, 33.5901, 33.359, 34.5387, 33.4823)</f>
        <v>33.619660000000003</v>
      </c>
      <c r="K10" s="23">
        <f>AVERAGE(34.0071, 34.0012, 33.8874, 33.4796, 33.0286)</f>
        <v>33.680779999999992</v>
      </c>
      <c r="N10">
        <v>2</v>
      </c>
      <c r="Q10" s="23">
        <f>AVERAGE(32.6347, 32.6913, 33.4424, 32.5906, 33.5494)</f>
        <v>32.981679999999997</v>
      </c>
    </row>
    <row r="11" spans="6:17">
      <c r="F11">
        <v>3</v>
      </c>
      <c r="G11" s="23">
        <f>AVERAGE(32.4899, 32.6455, 32.5941, 32.4478,31.962)</f>
        <v>32.427859999999995</v>
      </c>
      <c r="H11" s="23">
        <f>AVERAGE(30.2969, 30.557, 30.0877, 30.5792, 30.5289)</f>
        <v>30.409939999999999</v>
      </c>
      <c r="I11" s="23"/>
      <c r="J11" s="23">
        <f>AVERAGE(40.472, 40.2379, 41.084, 40.6164, 40.8477)</f>
        <v>40.651600000000002</v>
      </c>
      <c r="K11" s="23">
        <f>AVERAGE(45.3439, 45.0259, 45.0335, 44.3652, 44.0755)</f>
        <v>44.768800000000006</v>
      </c>
      <c r="N11">
        <v>3</v>
      </c>
      <c r="Q11" s="23">
        <f>AVERAGE(40.3342, 39.0578, 40.0329, 40.6143, 40.3188)</f>
        <v>40.071600000000004</v>
      </c>
    </row>
    <row r="12" spans="6:17">
      <c r="F12">
        <v>4</v>
      </c>
      <c r="G12" s="23">
        <f>AVERAGE(33.9835, 34.4651, 34.4085, 34.2331, 34.6994)</f>
        <v>34.35792</v>
      </c>
      <c r="H12" s="23">
        <f>AVERAGE(29.5622, 29.4853, 30.9691, 30.2415, 30.2341)</f>
        <v>30.09844</v>
      </c>
      <c r="I12" s="23"/>
      <c r="J12" s="23">
        <f>AVERAGE(53.3832, 53.3973, 53.1006, 52.267, 53.0044)</f>
        <v>53.030499999999996</v>
      </c>
      <c r="K12" s="23">
        <f>AVERAGE(82.8706, 82.3914, 80.476, 82.3184, 81.6488)</f>
        <v>81.941040000000001</v>
      </c>
      <c r="N12">
        <v>4</v>
      </c>
      <c r="Q12" s="23">
        <f>AVERAGE(62.5954, 56.555, 58.7089, 58.0618, 56.3008)</f>
        <v>58.444380000000002</v>
      </c>
    </row>
    <row r="13" spans="6:17">
      <c r="F13">
        <v>5</v>
      </c>
      <c r="G13" s="23">
        <f>AVERAGE( 36.7081, 37.428, 37.1244, 36.6683, 35.1524)</f>
        <v>36.616240000000005</v>
      </c>
      <c r="H13" s="23">
        <f>AVERAGE(30.7867, 31.1235, 29.9504, 30.1389, 29.814)</f>
        <v>30.3627</v>
      </c>
      <c r="I13" s="23"/>
      <c r="J13" s="23">
        <f>AVERAGE(74.4368, 77.4731, 76.9034, 73.913, 74.7002)</f>
        <v>75.485299999999995</v>
      </c>
      <c r="K13" s="23">
        <f>AVERAGE(187.788, 193.991, 176.797, 198.008, 178.672)</f>
        <v>187.05120000000002</v>
      </c>
      <c r="N13">
        <v>5</v>
      </c>
      <c r="Q13" s="23">
        <f>AVERAGE(120.454, 107.658, 101.604, 117.367, 95.485)</f>
        <v>108.5136</v>
      </c>
    </row>
    <row r="14" spans="6:17">
      <c r="F14">
        <v>6</v>
      </c>
      <c r="G14" s="23">
        <f>AVERAGE(38.1581, 38.6939, 37.3726, 38.7544, 39.2757)</f>
        <v>38.450940000000003</v>
      </c>
      <c r="H14" s="23">
        <f>AVERAGE(29.7413, 29.2857, 30.3178, 30.5892, 29.8897)</f>
        <v>29.964739999999999</v>
      </c>
      <c r="I14" s="23"/>
      <c r="J14" s="23">
        <f>AVERAGE(120.43, 117.054, 121.164, 121.045, 122.911)</f>
        <v>120.52080000000001</v>
      </c>
      <c r="K14" s="23">
        <f>AVERAGE(554.496, 618.91, 570.524, 520.915, 559.363)</f>
        <v>564.84159999999997</v>
      </c>
      <c r="N14">
        <v>6</v>
      </c>
      <c r="Q14" s="23"/>
    </row>
    <row r="15" spans="6:17">
      <c r="F15">
        <v>7</v>
      </c>
      <c r="G15" s="23">
        <f>AVERAGE(39.9082, 39.4287, 39.2895, 39.5035, 38.2382)</f>
        <v>39.273620000000001</v>
      </c>
      <c r="H15" s="23">
        <f>AVERAGE(31.3959, 30.1763, 30.3852, 30.3744, 30.3297)</f>
        <v>30.532300000000003</v>
      </c>
      <c r="I15" s="23"/>
      <c r="J15" s="23">
        <f>AVERAGE(198.965, 202.506, 205.588, 204.787, 210.464)</f>
        <v>204.46199999999999</v>
      </c>
      <c r="K15" s="23">
        <f>AVERAGE(1738.36, 1778.14, 1871.71, 1833.9, 1952.99)</f>
        <v>1835.02</v>
      </c>
      <c r="N15">
        <v>7</v>
      </c>
      <c r="Q15" s="23"/>
    </row>
    <row r="16" spans="6:17">
      <c r="F16">
        <v>8</v>
      </c>
      <c r="G16" s="23">
        <f>AVERAGE(44.3706, 42.3441, 41.1531, 44.2283, 42.3363)</f>
        <v>42.886479999999992</v>
      </c>
      <c r="H16" s="23">
        <f>AVERAGE(30.1698, 30.2739, 30.8566, 30.992, 29.7696)</f>
        <v>30.412380000000002</v>
      </c>
      <c r="I16" s="23"/>
      <c r="J16" s="23">
        <f>AVERAGE(373.275, 386.774, 367.57, 370.903, 370.099)</f>
        <v>373.7242</v>
      </c>
      <c r="K16" s="23">
        <f>AVERAGE(7038.1, 8608.35, 7850.25, 7016.03, 7983.76)</f>
        <v>7699.2979999999998</v>
      </c>
      <c r="N16">
        <v>8</v>
      </c>
      <c r="Q16" s="23"/>
    </row>
    <row r="17" spans="6:17">
      <c r="F17">
        <v>9</v>
      </c>
      <c r="G17" s="23">
        <f>AVERAGE(43.3314, 42.937, 43.6744, 43.5675, 43.7881)</f>
        <v>43.459680000000006</v>
      </c>
      <c r="H17" s="23">
        <f>AVERAGE(29.5076, 30.5303, 30.9564, 30.0291, 30.3688)</f>
        <v>30.27844</v>
      </c>
      <c r="I17" s="23"/>
      <c r="J17" s="23">
        <f>AVERAGE(692.32, 634.02, 702.058, 658.267, 698.848)</f>
        <v>677.10259999999994</v>
      </c>
      <c r="K17" s="23">
        <f>AVERAGE(28023.1, 25907.9, 24291.7,  28182.1, 25078.7)</f>
        <v>26296.7</v>
      </c>
      <c r="N17">
        <v>9</v>
      </c>
      <c r="Q17" s="23"/>
    </row>
    <row r="18" spans="6:17">
      <c r="F18">
        <v>10</v>
      </c>
      <c r="G18" s="23">
        <f>AVERAGE(44.7299,  45.6662, 46.1342, 46.4101, 45.4828)</f>
        <v>45.684640000000002</v>
      </c>
      <c r="H18" s="23">
        <f>AVERAGE(30.6146, 30.7106, 30.6581, 30.8273, 31.8231)</f>
        <v>30.926740000000002</v>
      </c>
      <c r="I18" s="23"/>
      <c r="J18" s="23">
        <f>AVERAGE(1407.32, 1274.56, 1273.78, 1334.78, 1334.39)</f>
        <v>1324.9659999999999</v>
      </c>
      <c r="K18" s="23">
        <f>AVERAGE(120211)</f>
        <v>120211</v>
      </c>
      <c r="N18">
        <v>10</v>
      </c>
      <c r="Q18" s="23"/>
    </row>
    <row r="19" spans="6:17">
      <c r="F19">
        <v>11</v>
      </c>
      <c r="G19" s="23">
        <f>AVERAGE(46.8974, 45.8496, 46.4139, 47.2316, 45.5435)</f>
        <v>46.387199999999993</v>
      </c>
      <c r="H19" s="23">
        <f>AVERAGE(29.8837, 31.4485, 30.6248, 31.0598, 30.4262)</f>
        <v>30.688599999999997</v>
      </c>
      <c r="I19" s="23"/>
      <c r="J19" s="23">
        <f>AVERAGE(2540.5, 2486, 2639.09, 2415.95, 2675.55)</f>
        <v>2551.4180000000001</v>
      </c>
      <c r="K19" s="23"/>
      <c r="N19">
        <v>11</v>
      </c>
      <c r="Q19" s="23"/>
    </row>
    <row r="20" spans="6:17">
      <c r="F20">
        <v>12</v>
      </c>
      <c r="G20" s="23">
        <f>AVERAGE(48.6259, 47.8993, 49.0802, 48.5559, 48.9076)</f>
        <v>48.613780000000006</v>
      </c>
      <c r="H20" s="23">
        <f>AVERAGE(31.5032, 30.963, 30.0797, 30.9291, 31.447)</f>
        <v>30.984400000000001</v>
      </c>
      <c r="I20" s="23"/>
      <c r="J20" s="23">
        <f>AVERAGE(4775.7, 5015.67, 5248.95, 4612.62, 5171.2)</f>
        <v>4964.8279999999995</v>
      </c>
      <c r="K20" s="23"/>
      <c r="N20">
        <v>12</v>
      </c>
      <c r="Q20" s="23"/>
    </row>
    <row r="21" spans="6:17">
      <c r="F21">
        <v>13</v>
      </c>
      <c r="G21" s="23">
        <f>AVERAGE(49.2932, 51.9771, 52.0567, 48.4579, 50.1339)</f>
        <v>50.383759999999995</v>
      </c>
      <c r="H21" s="23">
        <f>AVERAGE(31.9134, 30.5519, 31.6042, 32.0951, 30.0383)</f>
        <v>31.240580000000001</v>
      </c>
      <c r="I21" s="23"/>
      <c r="J21" s="23">
        <f>AVERAGE(8913.36, 10089.2, 9400.44, 10276.1, 9840.28)</f>
        <v>9703.8760000000002</v>
      </c>
      <c r="K21" s="23"/>
      <c r="N21">
        <v>13</v>
      </c>
      <c r="Q21" s="23"/>
    </row>
    <row r="22" spans="6:17">
      <c r="F22">
        <v>14</v>
      </c>
      <c r="G22" s="23">
        <f>AVERAGE(51.6885, 52.1835, 51.2097, 51.2005, 53.4425)</f>
        <v>51.94494000000001</v>
      </c>
      <c r="H22" s="23">
        <f>AVERAGE(29.762, 31.6446, 31.1495, 30.772, 31.4729)</f>
        <v>30.960200000000004</v>
      </c>
      <c r="I22" s="23"/>
      <c r="J22" s="23">
        <f>AVERAGE(18731.7, 19567.6, 20475, 17732.2, 20983.7)</f>
        <v>19498.04</v>
      </c>
      <c r="K22" s="23"/>
      <c r="N22">
        <v>14</v>
      </c>
      <c r="Q22" s="23"/>
    </row>
    <row r="23" spans="6:17">
      <c r="F23">
        <v>15</v>
      </c>
      <c r="G23" s="23">
        <f>AVERAGE(52.2706, 52.1033, 54.3101, 52.9445, 51.3055)</f>
        <v>52.586800000000004</v>
      </c>
      <c r="H23" s="23">
        <f>AVERAGE(30.4501, 30.9794, 31.2893, 31.6911, 31.1669)</f>
        <v>31.115359999999999</v>
      </c>
      <c r="I23" s="23"/>
      <c r="J23" s="23">
        <f>AVERAGE(41447.4, 43988.5, 41128.8, 40158.4, 44239.2)</f>
        <v>42192.46</v>
      </c>
      <c r="K23" s="23"/>
      <c r="N23">
        <v>15</v>
      </c>
      <c r="Q23" s="23"/>
    </row>
    <row r="24" spans="6:17">
      <c r="F24">
        <v>16</v>
      </c>
      <c r="G24" s="23">
        <f>AVERAGE(56.7791, 55.2905, 55.4975, 55.9323, 56.8524)</f>
        <v>56.070360000000008</v>
      </c>
      <c r="H24" s="23"/>
      <c r="I24" s="23"/>
      <c r="J24" s="23">
        <f>AVERAGE(140917, 83258.7, 97855.3, 114007, 84992.8)</f>
        <v>104206.16</v>
      </c>
      <c r="K24" s="23"/>
      <c r="N24">
        <v>16</v>
      </c>
      <c r="Q24" s="23"/>
    </row>
    <row r="25" spans="6:17">
      <c r="F25">
        <v>17</v>
      </c>
      <c r="G25" s="23">
        <f>AVERAGE(58.5202, 58.1155, 57.9768, 55.8216, 58.9872)</f>
        <v>57.884259999999998</v>
      </c>
      <c r="H25" s="23"/>
      <c r="I25" s="23"/>
      <c r="J25" s="23">
        <f>AVERAGE(276913, 172963)</f>
        <v>224938</v>
      </c>
      <c r="K25" s="23"/>
      <c r="N25">
        <v>17</v>
      </c>
      <c r="Q25" s="23"/>
    </row>
    <row r="26" spans="6:17">
      <c r="F26">
        <v>18</v>
      </c>
      <c r="G26" s="23">
        <f>AVERAGE(58.557, 58.6482, 57.9507, 61.1638, 58.2993)</f>
        <v>58.923800000000007</v>
      </c>
      <c r="H26" s="23"/>
      <c r="I26" s="23"/>
      <c r="J26" s="23"/>
      <c r="K26" s="23"/>
      <c r="N26">
        <v>18</v>
      </c>
      <c r="Q26" s="23"/>
    </row>
    <row r="27" spans="6:17">
      <c r="F27">
        <v>19</v>
      </c>
      <c r="G27" s="23">
        <f>AVERAGE(59.5569, 62.2508, 60.907, 60.8009, 56.9841)</f>
        <v>60.099940000000004</v>
      </c>
      <c r="H27" s="23"/>
      <c r="I27" s="23"/>
      <c r="J27" s="23"/>
      <c r="K27" s="23"/>
      <c r="N27">
        <v>19</v>
      </c>
      <c r="Q27" s="23"/>
    </row>
    <row r="28" spans="6:17">
      <c r="F28">
        <v>20</v>
      </c>
      <c r="G28" s="23">
        <f>AVERAGE(61.8693, 66.5654, 64.9043, 62.3259, 64.5053)</f>
        <v>64.034040000000005</v>
      </c>
      <c r="H28" s="23"/>
      <c r="I28" s="23"/>
      <c r="J28" s="23"/>
      <c r="K28" s="23"/>
      <c r="N28">
        <v>20</v>
      </c>
    </row>
    <row r="29" spans="6:17">
      <c r="F29">
        <v>21</v>
      </c>
      <c r="G29" s="23">
        <f>AVERAGE(66.0514, 65.0641, 63.4008, 65.8043, 63.2549)</f>
        <v>64.715100000000007</v>
      </c>
      <c r="H29" s="23"/>
      <c r="I29" s="23"/>
      <c r="J29" s="23"/>
      <c r="K29" s="23"/>
      <c r="N29">
        <v>21</v>
      </c>
    </row>
    <row r="30" spans="6:17">
      <c r="F30">
        <v>22</v>
      </c>
      <c r="G30" s="23">
        <f>AVERAGE(67.5743, 65.5693, 67.2018, 66.5036, 66.5754)</f>
        <v>66.684879999999993</v>
      </c>
      <c r="H30" s="23"/>
      <c r="I30" s="23"/>
      <c r="J30" s="23"/>
      <c r="K30" s="23"/>
    </row>
  </sheetData>
  <mergeCells count="3">
    <mergeCell ref="G8:H8"/>
    <mergeCell ref="J8:K8"/>
    <mergeCell ref="O8:Q8"/>
  </mergeCells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73374-F8E5-B749-BD79-EFC64DDAB448}">
  <dimension ref="A1:X233"/>
  <sheetViews>
    <sheetView zoomScale="75" zoomScaleNormal="40" workbookViewId="0">
      <selection activeCell="N37" sqref="N37"/>
    </sheetView>
  </sheetViews>
  <sheetFormatPr baseColWidth="10" defaultRowHeight="20"/>
  <cols>
    <col min="1" max="1" width="10.85546875" bestFit="1" customWidth="1"/>
    <col min="3" max="4" width="10.85546875" bestFit="1" customWidth="1"/>
    <col min="5" max="5" width="13.5703125" bestFit="1" customWidth="1"/>
    <col min="6" max="6" width="10.85546875" bestFit="1" customWidth="1"/>
    <col min="7" max="7" width="13.5703125" bestFit="1" customWidth="1"/>
    <col min="14" max="14" width="10.85546875" bestFit="1" customWidth="1"/>
    <col min="15" max="16" width="14.42578125" bestFit="1" customWidth="1"/>
    <col min="17" max="17" width="13.42578125" bestFit="1" customWidth="1"/>
    <col min="19" max="19" width="17.5703125" bestFit="1" customWidth="1"/>
    <col min="20" max="20" width="16.5703125" bestFit="1" customWidth="1"/>
    <col min="21" max="21" width="15.42578125" bestFit="1" customWidth="1"/>
  </cols>
  <sheetData>
    <row r="1" spans="1:24">
      <c r="A1" s="6"/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S1" s="6"/>
      <c r="T1" s="6"/>
      <c r="U1" s="6"/>
      <c r="V1" s="6"/>
      <c r="W1" s="6"/>
      <c r="X1" s="6"/>
    </row>
    <row r="2" spans="1:24">
      <c r="A2" s="6"/>
      <c r="B2" s="6"/>
      <c r="C2" s="6"/>
      <c r="D2" s="22" t="s">
        <v>34</v>
      </c>
      <c r="E2" s="22"/>
      <c r="F2" s="22" t="s">
        <v>33</v>
      </c>
      <c r="G2" s="22"/>
      <c r="H2" s="6"/>
      <c r="I2" s="6"/>
      <c r="J2" s="6"/>
      <c r="K2" s="6"/>
      <c r="L2" s="6"/>
      <c r="M2" s="6"/>
      <c r="N2" s="6"/>
      <c r="O2" s="6"/>
      <c r="P2" s="6"/>
      <c r="Q2" s="6"/>
      <c r="S2" s="6"/>
      <c r="T2" s="6"/>
      <c r="U2" s="6"/>
      <c r="V2" s="6"/>
      <c r="W2" s="6"/>
      <c r="X2" s="6"/>
    </row>
    <row r="3" spans="1:24">
      <c r="A3" s="6" t="s">
        <v>27</v>
      </c>
      <c r="B3" s="6"/>
      <c r="C3" s="6" t="s">
        <v>28</v>
      </c>
      <c r="D3" s="6" t="s">
        <v>30</v>
      </c>
      <c r="E3" s="6" t="s">
        <v>31</v>
      </c>
      <c r="F3" s="6" t="s">
        <v>30</v>
      </c>
      <c r="G3" s="6" t="s">
        <v>31</v>
      </c>
      <c r="H3" s="6" t="s">
        <v>39</v>
      </c>
      <c r="I3" s="6"/>
      <c r="J3" s="6"/>
      <c r="K3" s="6"/>
      <c r="L3" s="6" t="s">
        <v>29</v>
      </c>
      <c r="M3" s="6"/>
      <c r="N3" s="6"/>
      <c r="O3" s="6"/>
      <c r="P3" s="6"/>
      <c r="Q3" s="6"/>
      <c r="S3" s="6"/>
      <c r="T3" s="6"/>
      <c r="U3" s="6"/>
      <c r="V3" s="6"/>
      <c r="W3" s="6"/>
      <c r="X3" s="6"/>
    </row>
    <row r="4" spans="1:24">
      <c r="A4" s="22">
        <v>1</v>
      </c>
      <c r="B4" s="6"/>
      <c r="C4" s="6">
        <v>3.3850799999999999</v>
      </c>
      <c r="D4">
        <v>7.1103300000000003</v>
      </c>
      <c r="E4" s="6">
        <v>7.8630800000000001</v>
      </c>
      <c r="F4" s="6">
        <v>6.7210799999999997</v>
      </c>
      <c r="G4" s="6">
        <v>8.2230000000000008</v>
      </c>
      <c r="H4" s="6">
        <v>57.747999999999998</v>
      </c>
      <c r="I4" s="6"/>
      <c r="J4" s="6"/>
      <c r="K4" s="6"/>
      <c r="L4" s="6"/>
      <c r="M4" s="6"/>
      <c r="N4" s="6"/>
      <c r="O4" s="6"/>
      <c r="P4" s="6"/>
      <c r="Q4" s="6"/>
      <c r="S4" s="6"/>
      <c r="T4" s="6"/>
      <c r="U4" s="6"/>
      <c r="V4" s="6"/>
      <c r="W4" s="6"/>
      <c r="X4" s="6"/>
    </row>
    <row r="5" spans="1:24">
      <c r="A5" s="22"/>
      <c r="B5" s="6"/>
      <c r="C5" s="6">
        <v>3.5297900000000002</v>
      </c>
      <c r="D5">
        <v>6.97858</v>
      </c>
      <c r="E5" s="7">
        <v>8.2166300000000003</v>
      </c>
      <c r="F5">
        <v>7.3651200000000001</v>
      </c>
      <c r="G5" s="6">
        <v>8.1411700000000007</v>
      </c>
      <c r="H5" s="6">
        <v>58.690399999999997</v>
      </c>
      <c r="I5" s="6"/>
      <c r="J5" s="6"/>
      <c r="K5" s="6"/>
      <c r="L5" s="6"/>
      <c r="M5" s="6"/>
      <c r="N5" s="6"/>
      <c r="O5" s="6"/>
      <c r="P5" s="6"/>
      <c r="Q5" s="6"/>
      <c r="S5" s="6"/>
      <c r="T5" s="6"/>
      <c r="U5" s="6"/>
      <c r="V5" s="6"/>
      <c r="W5" s="6"/>
      <c r="X5" s="6"/>
    </row>
    <row r="6" spans="1:24">
      <c r="A6" s="22"/>
      <c r="B6" s="6"/>
      <c r="C6" s="6">
        <v>3.5199199999999999</v>
      </c>
      <c r="D6">
        <v>8.0210000000000008</v>
      </c>
      <c r="E6" s="6">
        <v>8.0761699999999994</v>
      </c>
      <c r="F6" s="6">
        <v>8.1508699999999994</v>
      </c>
      <c r="G6" s="6">
        <v>7.9809999999999999</v>
      </c>
      <c r="H6" s="6">
        <v>56.002699999999997</v>
      </c>
      <c r="I6" s="6"/>
      <c r="J6" s="6"/>
      <c r="K6" s="6"/>
      <c r="L6" s="6"/>
      <c r="M6" s="6"/>
      <c r="N6" s="6"/>
      <c r="O6" s="6"/>
      <c r="P6" s="6"/>
      <c r="Q6" s="6"/>
      <c r="S6" s="6"/>
      <c r="T6" s="6"/>
      <c r="U6" s="6"/>
      <c r="V6" s="6"/>
      <c r="W6" s="6"/>
      <c r="X6" s="6"/>
    </row>
    <row r="7" spans="1:24">
      <c r="A7" s="22"/>
      <c r="B7" s="6"/>
      <c r="C7" s="6">
        <v>3.4624600000000001</v>
      </c>
      <c r="D7">
        <v>8.1540800000000004</v>
      </c>
      <c r="E7" s="6">
        <v>8.0169999999999995</v>
      </c>
      <c r="F7" s="6">
        <v>7.3363300000000002</v>
      </c>
      <c r="G7" s="6">
        <v>8.0287900000000008</v>
      </c>
      <c r="H7" s="6">
        <v>55.289200000000001</v>
      </c>
      <c r="I7" s="6"/>
      <c r="J7" s="6"/>
      <c r="K7" s="6"/>
      <c r="L7" s="6"/>
      <c r="M7" s="6"/>
      <c r="N7" s="6"/>
      <c r="O7" s="6"/>
      <c r="P7" s="22" t="s">
        <v>32</v>
      </c>
      <c r="Q7" s="22"/>
      <c r="R7" s="6"/>
      <c r="S7" s="22" t="s">
        <v>37</v>
      </c>
      <c r="T7" s="22"/>
      <c r="U7" s="22"/>
      <c r="V7" s="6"/>
      <c r="W7" s="6"/>
      <c r="X7" s="6"/>
    </row>
    <row r="8" spans="1:24">
      <c r="A8" s="22"/>
      <c r="B8" s="6"/>
      <c r="C8" s="6">
        <v>3.3125800000000001</v>
      </c>
      <c r="D8">
        <v>6.95533</v>
      </c>
      <c r="E8" s="6">
        <v>8.1198300000000003</v>
      </c>
      <c r="F8" s="6">
        <v>7.9379600000000003</v>
      </c>
      <c r="G8" s="6">
        <v>8.1788699999999999</v>
      </c>
      <c r="H8" s="6">
        <v>56.033299999999997</v>
      </c>
      <c r="I8" s="6"/>
      <c r="J8" s="6"/>
      <c r="K8" s="6"/>
      <c r="L8" s="6"/>
      <c r="M8" s="6"/>
      <c r="N8" s="6"/>
      <c r="O8" s="6" t="s">
        <v>28</v>
      </c>
      <c r="P8" s="6" t="s">
        <v>30</v>
      </c>
      <c r="Q8" s="6" t="s">
        <v>31</v>
      </c>
      <c r="R8" s="6" t="s">
        <v>39</v>
      </c>
      <c r="S8" s="6" t="s">
        <v>28</v>
      </c>
      <c r="T8" s="6" t="s">
        <v>30</v>
      </c>
      <c r="U8" s="6" t="s">
        <v>31</v>
      </c>
      <c r="V8" s="6"/>
      <c r="W8" s="6"/>
      <c r="X8" s="6" t="s">
        <v>29</v>
      </c>
    </row>
    <row r="9" spans="1:24">
      <c r="A9" s="22"/>
      <c r="B9" s="6"/>
      <c r="C9" s="6">
        <v>3.52658</v>
      </c>
      <c r="D9">
        <v>7.1924599999999996</v>
      </c>
      <c r="E9" s="6">
        <v>7.8462500000000004</v>
      </c>
      <c r="F9" s="6">
        <v>7.96225</v>
      </c>
      <c r="G9" s="6">
        <v>7.0201700000000002</v>
      </c>
      <c r="H9" s="6">
        <v>56.110500000000002</v>
      </c>
      <c r="I9" s="6"/>
      <c r="J9" s="6"/>
      <c r="K9" s="6"/>
      <c r="L9" s="6"/>
      <c r="M9" s="6"/>
      <c r="N9" s="6">
        <v>1</v>
      </c>
      <c r="O9" s="10">
        <f>AVERAGE(C4:C13)</f>
        <v>3.4251870000000002</v>
      </c>
      <c r="P9" s="11">
        <f t="shared" ref="P9" si="0">AVERAGE(D4:D13)</f>
        <v>7.4665030000000003</v>
      </c>
      <c r="Q9" s="11">
        <f>AVERAGE(E4:E13)</f>
        <v>7.9885289999999998</v>
      </c>
      <c r="R9" s="11">
        <f>AVERAGE(H4:H13)</f>
        <v>56.580090000000006</v>
      </c>
      <c r="S9" s="11">
        <f>STDEV(C4:C13)</f>
        <v>0.11369410764073147</v>
      </c>
      <c r="T9" s="11">
        <f t="shared" ref="T9:U9" si="1">STDEV(D4:D13)</f>
        <v>0.45298598364506715</v>
      </c>
      <c r="U9" s="11">
        <f t="shared" si="1"/>
        <v>0.20200917847409267</v>
      </c>
      <c r="V9" s="6"/>
      <c r="W9" s="6"/>
      <c r="X9" s="6"/>
    </row>
    <row r="10" spans="1:24">
      <c r="A10" s="22"/>
      <c r="B10" s="6"/>
      <c r="C10" s="6">
        <v>3.5015800000000001</v>
      </c>
      <c r="D10">
        <v>7.2917500000000004</v>
      </c>
      <c r="E10" s="6">
        <v>7.57212</v>
      </c>
      <c r="F10" s="6">
        <v>8.05762</v>
      </c>
      <c r="G10" s="6">
        <v>8.1128800000000005</v>
      </c>
      <c r="H10" s="6">
        <v>57.4529</v>
      </c>
      <c r="I10" s="6"/>
      <c r="J10" s="6"/>
      <c r="K10" s="6"/>
      <c r="L10" s="6"/>
      <c r="M10" s="6"/>
      <c r="N10" s="6">
        <v>2</v>
      </c>
      <c r="O10" s="10">
        <f>AVERAGE(C15:C24)</f>
        <v>6.2267670000000006</v>
      </c>
      <c r="P10" s="11">
        <f t="shared" ref="P10" si="2">AVERAGE(D15:D24)</f>
        <v>13.347860000000001</v>
      </c>
      <c r="Q10" s="11">
        <f>AVERAGE(E15:E24)</f>
        <v>13.023759999999999</v>
      </c>
      <c r="R10" s="11">
        <f>AVERAGE(H15:H24)</f>
        <v>67.584090000000003</v>
      </c>
      <c r="S10" s="11">
        <f>STDEV(C15:C24)</f>
        <v>0.26085623132931557</v>
      </c>
      <c r="T10" s="11">
        <f t="shared" ref="T10:U10" si="3">STDEV(D15:D24)</f>
        <v>1.0966707783104281</v>
      </c>
      <c r="U10" s="11">
        <f t="shared" si="3"/>
        <v>1.1218195697665068</v>
      </c>
      <c r="V10" s="6"/>
      <c r="W10" s="6"/>
      <c r="X10" s="6"/>
    </row>
    <row r="11" spans="1:24">
      <c r="A11" s="22"/>
      <c r="B11" s="6"/>
      <c r="C11" s="6">
        <v>3.4791699999999999</v>
      </c>
      <c r="D11">
        <v>7.37758</v>
      </c>
      <c r="E11" s="6">
        <v>7.8570000000000002</v>
      </c>
      <c r="F11" s="6">
        <v>8.1158800000000006</v>
      </c>
      <c r="G11" s="6">
        <v>7.8192500000000003</v>
      </c>
      <c r="H11" s="6">
        <v>55.634500000000003</v>
      </c>
      <c r="I11" s="6"/>
      <c r="J11" s="6"/>
      <c r="K11" s="6"/>
      <c r="L11" s="6"/>
      <c r="M11" s="6"/>
      <c r="N11" s="6">
        <v>3</v>
      </c>
      <c r="O11" s="10">
        <f>AVERAGE(C26:C35)</f>
        <v>10.8857</v>
      </c>
      <c r="P11" s="11">
        <f t="shared" ref="P11" si="4">AVERAGE(D26:D35)</f>
        <v>21.311990000000002</v>
      </c>
      <c r="Q11" s="11">
        <f>AVERAGE(E26:E35)</f>
        <v>22.283970000000004</v>
      </c>
      <c r="R11" s="11" t="e">
        <f>AVERAGE(H26:H35)</f>
        <v>#DIV/0!</v>
      </c>
      <c r="S11" s="11">
        <f>STDEV(C26:C35)</f>
        <v>0.30366543724595657</v>
      </c>
      <c r="T11" s="11">
        <f t="shared" ref="T11:U11" si="5">STDEV(D26:D35)</f>
        <v>0.94651051699269495</v>
      </c>
      <c r="U11" s="11">
        <f t="shared" si="5"/>
        <v>1.1408817126824902</v>
      </c>
      <c r="V11" s="6"/>
      <c r="W11" s="6"/>
      <c r="X11" s="6"/>
    </row>
    <row r="12" spans="1:24">
      <c r="A12" s="22"/>
      <c r="B12" s="6"/>
      <c r="C12" s="6">
        <v>3.3444600000000002</v>
      </c>
      <c r="D12">
        <v>7.5522499999999999</v>
      </c>
      <c r="E12" s="6">
        <v>8.2085000000000008</v>
      </c>
      <c r="F12" s="6">
        <v>6.8871700000000002</v>
      </c>
      <c r="G12" s="6">
        <v>7.8092499999999996</v>
      </c>
      <c r="H12" s="6">
        <v>56.550199999999997</v>
      </c>
      <c r="I12" s="6"/>
      <c r="J12" s="6"/>
      <c r="K12" s="6"/>
      <c r="L12" s="6"/>
      <c r="M12" s="6"/>
      <c r="N12" s="6">
        <v>4</v>
      </c>
      <c r="O12" s="10">
        <f>AVERAGE(C37:C46)</f>
        <v>19.795430000000003</v>
      </c>
      <c r="P12" s="11">
        <f t="shared" ref="P12" si="6">AVERAGE(D37:D46)</f>
        <v>32.269370000000002</v>
      </c>
      <c r="Q12" s="11">
        <f>AVERAGE(E37:E46)</f>
        <v>32.377980000000001</v>
      </c>
      <c r="R12" s="11">
        <f>AVERAGE(H37:H46)</f>
        <v>90.661159999999995</v>
      </c>
      <c r="S12" s="11">
        <f>STDEV(C37:C46)</f>
        <v>0.39777217390528108</v>
      </c>
      <c r="T12" s="11">
        <f t="shared" ref="T12:U12" si="7">STDEV(D37:D46)</f>
        <v>1.8015424249792176</v>
      </c>
      <c r="U12" s="11">
        <f t="shared" si="7"/>
        <v>1.6899284118959996</v>
      </c>
      <c r="V12" s="6"/>
      <c r="W12" s="6"/>
      <c r="X12" s="6"/>
    </row>
    <row r="13" spans="1:24">
      <c r="A13" s="22"/>
      <c r="B13" s="6"/>
      <c r="C13" s="6">
        <v>3.1902499999999998</v>
      </c>
      <c r="D13">
        <v>8.0316700000000001</v>
      </c>
      <c r="E13" s="6">
        <v>8.1087100000000003</v>
      </c>
      <c r="F13" s="6">
        <v>7.9930000000000003</v>
      </c>
      <c r="G13" s="6">
        <v>7.90238</v>
      </c>
      <c r="H13" s="6">
        <v>56.289200000000001</v>
      </c>
      <c r="I13" s="6"/>
      <c r="J13" s="6"/>
      <c r="K13" s="6"/>
      <c r="L13" s="6"/>
      <c r="M13" s="6"/>
      <c r="N13" s="6">
        <v>5</v>
      </c>
      <c r="O13" s="10">
        <f>AVERAGE(C48:C57)</f>
        <v>33.815749999999994</v>
      </c>
      <c r="P13" s="11">
        <f t="shared" ref="P13" si="8">AVERAGE(D48:D57)</f>
        <v>53.027589999999996</v>
      </c>
      <c r="Q13" s="11">
        <f>AVERAGE(E48:E57)</f>
        <v>48.57056</v>
      </c>
      <c r="R13" s="11" t="e">
        <f>AVERAGE(H48:H57)</f>
        <v>#DIV/0!</v>
      </c>
      <c r="S13" s="11">
        <f>STDEV(C48:C57)</f>
        <v>0.72761363411879287</v>
      </c>
      <c r="T13" s="11">
        <f t="shared" ref="T13:U13" si="9">STDEV(D48:D57)</f>
        <v>1.9063992583168701</v>
      </c>
      <c r="U13" s="11">
        <f t="shared" si="9"/>
        <v>1.3757143527798372</v>
      </c>
      <c r="V13" s="6"/>
      <c r="W13" s="6"/>
      <c r="X13" s="6"/>
    </row>
    <row r="14" spans="1:24">
      <c r="A14" s="6"/>
      <c r="B14" s="6"/>
      <c r="C14" s="6"/>
      <c r="D14" s="6"/>
      <c r="E14" s="6"/>
      <c r="G14" s="6"/>
      <c r="H14" s="6"/>
      <c r="I14" s="6"/>
      <c r="J14" s="6"/>
      <c r="K14" s="6"/>
      <c r="L14" s="6"/>
      <c r="M14" s="6"/>
      <c r="N14" s="6">
        <v>6</v>
      </c>
      <c r="O14" s="10">
        <f>AVERAGE(C59:C68)</f>
        <v>60.253199999999993</v>
      </c>
      <c r="P14" s="11">
        <f t="shared" ref="P14" si="10">AVERAGE(D59:D68)</f>
        <v>87.413359999999997</v>
      </c>
      <c r="Q14" s="11">
        <f>AVERAGE(E59:E68)</f>
        <v>72.590800000000016</v>
      </c>
      <c r="R14" s="11">
        <f>AVERAGE(H59:H68)</f>
        <v>130.47820000000002</v>
      </c>
      <c r="S14" s="11">
        <f>STDEV(C59:C68)</f>
        <v>2.0827194359512013</v>
      </c>
      <c r="T14" s="11">
        <f t="shared" ref="T14:U14" si="11">STDEV(D59:D68)</f>
        <v>4.3199139397806423</v>
      </c>
      <c r="U14" s="11">
        <f t="shared" si="11"/>
        <v>2.1246698352659172</v>
      </c>
      <c r="V14" s="6"/>
      <c r="W14" s="6"/>
      <c r="X14" s="6"/>
    </row>
    <row r="15" spans="1:24">
      <c r="A15" s="22">
        <v>2</v>
      </c>
      <c r="B15" s="6"/>
      <c r="C15" s="6">
        <v>6.2794600000000003</v>
      </c>
      <c r="D15" s="6">
        <v>14.923</v>
      </c>
      <c r="E15" s="6">
        <v>13.344099999999999</v>
      </c>
      <c r="F15" s="6">
        <v>13.896800000000001</v>
      </c>
      <c r="G15" s="6">
        <v>14.489699999999999</v>
      </c>
      <c r="H15" s="6">
        <v>67.847499999999997</v>
      </c>
      <c r="I15" s="6"/>
      <c r="J15" s="6"/>
      <c r="K15" s="6"/>
      <c r="L15" s="6"/>
      <c r="M15" s="6"/>
      <c r="N15" s="6">
        <v>7</v>
      </c>
      <c r="O15" s="10">
        <f>AVERAGE(C70:C79)</f>
        <v>114.87459999999999</v>
      </c>
      <c r="P15" s="11">
        <f t="shared" ref="P15" si="12">AVERAGE(D70:D79)</f>
        <v>146.1737</v>
      </c>
      <c r="Q15" s="11">
        <f>AVERAGE(E70:E79)</f>
        <v>116.96499999999999</v>
      </c>
      <c r="R15" s="11" t="e">
        <f>AVERAGE(H70:H79)</f>
        <v>#DIV/0!</v>
      </c>
      <c r="S15" s="11">
        <f>STDEV(C70:C79)</f>
        <v>4.2314842996019451</v>
      </c>
      <c r="T15" s="11">
        <f t="shared" ref="T15:U15" si="13">STDEV(D70:D79)</f>
        <v>8.6843841724992519</v>
      </c>
      <c r="U15" s="11">
        <f t="shared" si="13"/>
        <v>6.5859196438732495</v>
      </c>
      <c r="V15" s="6"/>
      <c r="W15" s="6"/>
      <c r="X15" s="6"/>
    </row>
    <row r="16" spans="1:24">
      <c r="A16" s="22"/>
      <c r="B16" s="6"/>
      <c r="C16" s="6">
        <v>6.1137100000000002</v>
      </c>
      <c r="D16" s="6">
        <v>11.9809</v>
      </c>
      <c r="E16" s="6">
        <v>14.5815</v>
      </c>
      <c r="F16" s="6">
        <v>13.6699</v>
      </c>
      <c r="G16" s="6">
        <v>14.5185</v>
      </c>
      <c r="H16" s="6">
        <v>66.918499999999995</v>
      </c>
      <c r="I16" s="6"/>
      <c r="J16" s="6"/>
      <c r="K16" s="6"/>
      <c r="L16" s="6"/>
      <c r="M16" s="6"/>
      <c r="N16" s="6">
        <v>8</v>
      </c>
      <c r="O16" s="11">
        <f>AVERAGE(C81:C90)</f>
        <v>220.38659999999999</v>
      </c>
      <c r="P16" s="11">
        <f t="shared" ref="P16" si="14">AVERAGE(D81:D90)</f>
        <v>263.36970000000002</v>
      </c>
      <c r="Q16" s="10">
        <f>AVERAGE(E81:E90)</f>
        <v>199.02819999999997</v>
      </c>
      <c r="R16" s="12">
        <f>AVERAGE(H81:H90)</f>
        <v>244.21220000000002</v>
      </c>
      <c r="S16" s="12">
        <f>STDEV(C81:C90)</f>
        <v>9.5220619172296654</v>
      </c>
      <c r="T16" s="12">
        <f t="shared" ref="T16:U16" si="15">STDEV(D81:D90)</f>
        <v>10.28762983231155</v>
      </c>
      <c r="U16" s="12">
        <f t="shared" si="15"/>
        <v>5.0328222212900693</v>
      </c>
      <c r="V16" s="6"/>
      <c r="W16" s="6"/>
      <c r="X16" s="6"/>
    </row>
    <row r="17" spans="1:24">
      <c r="A17" s="22"/>
      <c r="B17" s="6"/>
      <c r="C17" s="6">
        <v>5.6826699999999999</v>
      </c>
      <c r="D17" s="6">
        <v>14.6662</v>
      </c>
      <c r="E17" s="6">
        <v>11.5412</v>
      </c>
      <c r="F17" s="6">
        <v>14.325699999999999</v>
      </c>
      <c r="G17" s="6">
        <v>14.2318</v>
      </c>
      <c r="H17" s="6">
        <v>69.0535</v>
      </c>
      <c r="I17" s="6"/>
      <c r="J17" s="6"/>
      <c r="K17" s="6"/>
      <c r="L17" s="6"/>
      <c r="M17" s="6"/>
      <c r="N17" s="6">
        <v>9</v>
      </c>
      <c r="O17" s="11">
        <f>AVERAGE(C92:C101)</f>
        <v>413.36239999999998</v>
      </c>
      <c r="P17" s="11">
        <f t="shared" ref="P17" si="16">AVERAGE(D92:D101)</f>
        <v>487.65470000000005</v>
      </c>
      <c r="Q17" s="10">
        <f>AVERAGE(E92:E101)</f>
        <v>354.33150000000006</v>
      </c>
      <c r="R17" s="12" t="e">
        <f>AVERAGE(H92:H101)</f>
        <v>#DIV/0!</v>
      </c>
      <c r="S17" s="12">
        <f>STDEV(C92:C101)</f>
        <v>22.277799194115506</v>
      </c>
      <c r="T17" s="12">
        <f t="shared" ref="T17:U17" si="17">STDEV(D92:D101)</f>
        <v>41.734209780599784</v>
      </c>
      <c r="U17" s="12">
        <f t="shared" si="17"/>
        <v>29.154403636310057</v>
      </c>
      <c r="V17" s="6"/>
      <c r="W17" s="6"/>
      <c r="X17" s="6"/>
    </row>
    <row r="18" spans="1:24">
      <c r="A18" s="22"/>
      <c r="B18" s="6"/>
      <c r="C18" s="6">
        <v>6.2529199999999996</v>
      </c>
      <c r="D18" s="6">
        <v>13.0915</v>
      </c>
      <c r="E18" s="6">
        <v>12.4336</v>
      </c>
      <c r="F18" s="6">
        <v>13.4377</v>
      </c>
      <c r="G18" s="6">
        <v>13.757300000000001</v>
      </c>
      <c r="H18" s="6">
        <v>67.098299999999995</v>
      </c>
      <c r="I18" s="6"/>
      <c r="J18" s="6"/>
      <c r="K18" s="6"/>
      <c r="L18" s="6"/>
      <c r="M18" s="6"/>
      <c r="N18" s="6">
        <v>10</v>
      </c>
      <c r="O18" s="11">
        <f>AVERAGE(C103:C112)</f>
        <v>844.45360000000005</v>
      </c>
      <c r="P18" s="11">
        <f t="shared" ref="P18" si="18">AVERAGE(D103:D112)</f>
        <v>896.73079999999993</v>
      </c>
      <c r="Q18" s="10">
        <f>AVERAGE(E103:E112)</f>
        <v>636.18830000000003</v>
      </c>
      <c r="R18" s="12">
        <f>AVERAGE(H103:H112)</f>
        <v>658.09770000000003</v>
      </c>
      <c r="S18" s="12">
        <f>STDEV(C103:C112)</f>
        <v>63.794884857991896</v>
      </c>
      <c r="T18" s="12">
        <f t="shared" ref="T18:U18" si="19">STDEV(D103:D112)</f>
        <v>49.029782037270181</v>
      </c>
      <c r="U18" s="12">
        <f t="shared" si="19"/>
        <v>70.456731821025528</v>
      </c>
      <c r="V18" s="6"/>
      <c r="W18" s="6"/>
      <c r="X18" s="6"/>
    </row>
    <row r="19" spans="1:24">
      <c r="A19" s="22"/>
      <c r="B19" s="6"/>
      <c r="C19" s="6">
        <v>5.8946699999999996</v>
      </c>
      <c r="D19" s="6">
        <v>13.194599999999999</v>
      </c>
      <c r="E19" s="6">
        <v>15.139799999999999</v>
      </c>
      <c r="F19" s="6">
        <v>14.016500000000001</v>
      </c>
      <c r="G19" s="6">
        <v>14.9259</v>
      </c>
      <c r="H19" s="6">
        <v>67.534000000000006</v>
      </c>
      <c r="I19" s="6"/>
      <c r="J19" s="6"/>
      <c r="K19" s="6"/>
      <c r="L19" s="6"/>
      <c r="M19" s="6"/>
      <c r="N19" s="6">
        <v>11</v>
      </c>
      <c r="O19" s="11">
        <f>AVERAGE(C114:C123)</f>
        <v>1648.2989999999998</v>
      </c>
      <c r="P19" s="11">
        <f t="shared" ref="P19" si="20">AVERAGE(D114:D123)</f>
        <v>1700.664</v>
      </c>
      <c r="Q19" s="10">
        <f>AVERAGE(E114:E123)</f>
        <v>1262.6510000000003</v>
      </c>
      <c r="R19" s="12" t="e">
        <f>AVERAGE(H114:H123)</f>
        <v>#DIV/0!</v>
      </c>
      <c r="S19" s="12">
        <f>STDEV(C114:C123)</f>
        <v>178.71686760223832</v>
      </c>
      <c r="T19" s="12">
        <f t="shared" ref="T19:U19" si="21">STDEV(D114:D123)</f>
        <v>74.202277024061431</v>
      </c>
      <c r="U19" s="12">
        <f t="shared" si="21"/>
        <v>75.175501838475711</v>
      </c>
      <c r="V19" s="6"/>
      <c r="W19" s="6"/>
      <c r="X19" s="6"/>
    </row>
    <row r="20" spans="1:24">
      <c r="A20" s="22"/>
      <c r="B20" s="6"/>
      <c r="C20" s="6">
        <v>6.4197100000000002</v>
      </c>
      <c r="D20" s="6">
        <v>12.418699999999999</v>
      </c>
      <c r="E20" s="6">
        <v>12.3119</v>
      </c>
      <c r="F20" s="6">
        <v>13.573399999999999</v>
      </c>
      <c r="G20" s="6">
        <v>14.085000000000001</v>
      </c>
      <c r="H20" s="6">
        <v>65.857600000000005</v>
      </c>
      <c r="I20" s="6"/>
      <c r="J20" s="6"/>
      <c r="K20" s="6"/>
      <c r="L20" s="6"/>
      <c r="M20" s="6"/>
      <c r="N20" s="6">
        <v>12</v>
      </c>
      <c r="O20" s="11">
        <f>AVERAGE(C125:C134)</f>
        <v>3400.674</v>
      </c>
      <c r="P20" s="11">
        <f t="shared" ref="P20" si="22">AVERAGE(D125:D134)</f>
        <v>3231.4780000000001</v>
      </c>
      <c r="Q20" s="10">
        <f>AVERAGE(E125:E134)</f>
        <v>2546.3519999999999</v>
      </c>
      <c r="R20" s="12">
        <f>AVERAGE(H125:H134)</f>
        <v>2173.4490000000005</v>
      </c>
      <c r="S20" s="12">
        <f>STDEV(C125:C134)</f>
        <v>269.19019534728807</v>
      </c>
      <c r="T20" s="12">
        <f t="shared" ref="T20:U20" si="23">STDEV(D125:D134)</f>
        <v>285.8040187805467</v>
      </c>
      <c r="U20" s="12">
        <f t="shared" si="23"/>
        <v>228.13647663916728</v>
      </c>
      <c r="V20" s="6"/>
      <c r="W20" s="6"/>
      <c r="X20" s="6"/>
    </row>
    <row r="21" spans="1:24">
      <c r="A21" s="22"/>
      <c r="B21" s="6"/>
      <c r="C21" s="6">
        <v>6.3287500000000003</v>
      </c>
      <c r="D21" s="6">
        <v>13.483000000000001</v>
      </c>
      <c r="E21" s="6">
        <v>12.6328</v>
      </c>
      <c r="F21" s="6">
        <v>14.138400000000001</v>
      </c>
      <c r="G21" s="6">
        <v>14.795</v>
      </c>
      <c r="H21" s="6">
        <v>67.323300000000003</v>
      </c>
      <c r="I21" s="6"/>
      <c r="J21" s="6"/>
      <c r="K21" s="6"/>
      <c r="L21" s="6"/>
      <c r="M21" s="6"/>
      <c r="N21" s="6">
        <v>13</v>
      </c>
      <c r="O21" s="11">
        <f>AVERAGE(C136:C145)</f>
        <v>6829.17</v>
      </c>
      <c r="P21" s="11">
        <f t="shared" ref="P21" si="24">AVERAGE(D136:D145)</f>
        <v>6610.6469999999999</v>
      </c>
      <c r="Q21" s="10">
        <f>AVERAGE(E136:E145)</f>
        <v>5053.8109999999997</v>
      </c>
      <c r="R21" s="12" t="e">
        <f>AVERAGE(H136:H145)</f>
        <v>#DIV/0!</v>
      </c>
      <c r="S21" s="12">
        <f>STDEV(C136:C145)</f>
        <v>499.25884090541894</v>
      </c>
      <c r="T21" s="12">
        <f t="shared" ref="T21:U21" si="25">STDEV(D136:D145)</f>
        <v>692.38701663239704</v>
      </c>
      <c r="U21" s="12">
        <f t="shared" si="25"/>
        <v>600.69855245465146</v>
      </c>
      <c r="V21" s="6"/>
      <c r="W21" s="6"/>
      <c r="X21" s="6"/>
    </row>
    <row r="22" spans="1:24">
      <c r="A22" s="22"/>
      <c r="B22" s="6"/>
      <c r="C22" s="6">
        <v>6.4596200000000001</v>
      </c>
      <c r="D22" s="6">
        <v>11.740600000000001</v>
      </c>
      <c r="E22" s="6">
        <v>12.655900000000001</v>
      </c>
      <c r="F22" s="6">
        <v>13.839600000000001</v>
      </c>
      <c r="G22" s="6">
        <v>13.6265</v>
      </c>
      <c r="H22" s="6">
        <v>66.541899999999998</v>
      </c>
      <c r="I22" s="6"/>
      <c r="J22" s="6"/>
      <c r="K22" s="6"/>
      <c r="L22" s="6"/>
      <c r="M22" s="6"/>
      <c r="N22" s="6">
        <v>14</v>
      </c>
      <c r="O22" s="11">
        <f>AVERAGE(C147:C156)</f>
        <v>14001.259999999998</v>
      </c>
      <c r="P22" s="11">
        <f t="shared" ref="P22" si="26">AVERAGE(D147:D156)</f>
        <v>12412.099999999999</v>
      </c>
      <c r="Q22" s="10">
        <f>AVERAGE(E147:E156)</f>
        <v>10453.052</v>
      </c>
      <c r="R22" s="12">
        <f>AVERAGE(H147:H156)</f>
        <v>7801.5590000000011</v>
      </c>
      <c r="S22" s="12">
        <f>STDEV(C147:C156)</f>
        <v>1009.692580497208</v>
      </c>
      <c r="T22" s="12">
        <f t="shared" ref="T22:U22" si="27">STDEV(D147:D156)</f>
        <v>1576.31202072011</v>
      </c>
      <c r="U22" s="12">
        <f t="shared" si="27"/>
        <v>819.44800352703533</v>
      </c>
      <c r="V22" s="6"/>
      <c r="W22" s="6"/>
      <c r="X22" s="6"/>
    </row>
    <row r="23" spans="1:24">
      <c r="A23" s="22"/>
      <c r="B23" s="6"/>
      <c r="C23" s="6">
        <v>6.3320800000000004</v>
      </c>
      <c r="D23" s="6">
        <v>13.5672</v>
      </c>
      <c r="E23" s="6">
        <v>13.4605</v>
      </c>
      <c r="F23" s="6">
        <v>13.890499999999999</v>
      </c>
      <c r="G23" s="6">
        <v>13.811199999999999</v>
      </c>
      <c r="H23" s="6">
        <v>67.468199999999996</v>
      </c>
      <c r="I23" s="6"/>
      <c r="J23" s="6"/>
      <c r="K23" s="6"/>
      <c r="L23" s="6"/>
      <c r="M23" s="6"/>
      <c r="N23" s="6">
        <v>15</v>
      </c>
      <c r="O23" s="11">
        <f>AVERAGE(C158:C167)</f>
        <v>28190.689999999995</v>
      </c>
      <c r="P23" s="11">
        <f t="shared" ref="P23" si="28">AVERAGE(D158:D167)</f>
        <v>24142.35</v>
      </c>
      <c r="Q23" s="10">
        <f>AVERAGE(E158:E167)</f>
        <v>18959.63</v>
      </c>
      <c r="R23" s="12" t="e">
        <f>AVERAGE(H158:H167)</f>
        <v>#DIV/0!</v>
      </c>
      <c r="S23" s="12">
        <f>STDEV(C158:C167)</f>
        <v>5713.9643919183936</v>
      </c>
      <c r="T23" s="12">
        <f t="shared" ref="T23:U23" si="29">STDEV(D158:D167)</f>
        <v>2666.224349254112</v>
      </c>
      <c r="U23" s="12">
        <f t="shared" si="29"/>
        <v>4349.8426285837431</v>
      </c>
      <c r="V23" s="6"/>
      <c r="W23" s="6"/>
      <c r="X23" s="6"/>
    </row>
    <row r="24" spans="1:24">
      <c r="A24" s="22"/>
      <c r="B24" s="6"/>
      <c r="C24" s="6">
        <v>6.5040800000000001</v>
      </c>
      <c r="D24" s="6">
        <v>14.4129</v>
      </c>
      <c r="E24" s="6">
        <v>12.1363</v>
      </c>
      <c r="F24" s="6">
        <v>14.46</v>
      </c>
      <c r="G24" s="6">
        <v>15.5284</v>
      </c>
      <c r="H24" s="6">
        <v>70.198099999999997</v>
      </c>
      <c r="I24" s="6"/>
      <c r="J24" s="6"/>
      <c r="K24" s="6"/>
      <c r="L24" s="6"/>
      <c r="M24" s="6"/>
      <c r="N24" s="6">
        <v>16</v>
      </c>
      <c r="O24" s="11">
        <f>AVERAGE(C169:C178)</f>
        <v>62582.81</v>
      </c>
      <c r="P24" s="11">
        <f t="shared" ref="P24" si="30">AVERAGE(D169:D178)</f>
        <v>51552.369999999995</v>
      </c>
      <c r="Q24" s="10">
        <f>AVERAGE(E169:E178)</f>
        <v>43996.749999999993</v>
      </c>
      <c r="R24" s="12">
        <f>AVERAGE(H169:H178)</f>
        <v>26487.57</v>
      </c>
      <c r="S24" s="12">
        <f>STDEV(C169:C178)</f>
        <v>7669.1079426851202</v>
      </c>
      <c r="T24" s="12">
        <f t="shared" ref="T24:U24" si="31">STDEV(D169:D178)</f>
        <v>9952.483202815969</v>
      </c>
      <c r="U24" s="12">
        <f t="shared" si="31"/>
        <v>7405.3548742710382</v>
      </c>
      <c r="V24" s="6"/>
      <c r="W24" s="6"/>
      <c r="X24" s="6"/>
    </row>
    <row r="25" spans="1:24">
      <c r="A25" s="6"/>
      <c r="B25" s="6"/>
      <c r="C25" s="6"/>
      <c r="D25" s="6"/>
      <c r="E25" s="6"/>
      <c r="G25" s="6"/>
      <c r="H25" s="6"/>
      <c r="I25" s="6"/>
      <c r="J25" s="6"/>
      <c r="K25" s="6"/>
      <c r="L25" s="6"/>
      <c r="M25" s="6"/>
      <c r="N25" s="6">
        <v>17</v>
      </c>
      <c r="O25" s="11">
        <f>AVERAGE(C180:C189)</f>
        <v>138716.20000000001</v>
      </c>
      <c r="P25" s="11">
        <f t="shared" ref="P25" si="32">AVERAGE(D180:D189)</f>
        <v>113439.8</v>
      </c>
      <c r="Q25" s="10">
        <f>AVERAGE(E180:E189)</f>
        <v>89818.32</v>
      </c>
      <c r="R25" s="12" t="e">
        <f>AVERAGE(H180:H189)</f>
        <v>#DIV/0!</v>
      </c>
      <c r="S25" s="12">
        <f>STDEV(C180:C189)</f>
        <v>15885.929978722981</v>
      </c>
      <c r="T25" s="12">
        <f t="shared" ref="T25:U25" si="33">STDEV(D180:D189)</f>
        <v>12289.111646765496</v>
      </c>
      <c r="U25" s="12">
        <f t="shared" si="33"/>
        <v>18063.94508681737</v>
      </c>
      <c r="V25" s="6"/>
      <c r="W25" s="6"/>
      <c r="X25" s="6"/>
    </row>
    <row r="26" spans="1:24">
      <c r="A26" s="22">
        <v>3</v>
      </c>
      <c r="B26" s="6"/>
      <c r="C26" s="6">
        <v>11.295400000000001</v>
      </c>
      <c r="D26" s="6">
        <v>22.2377</v>
      </c>
      <c r="E26" s="6">
        <v>23.429099999999998</v>
      </c>
      <c r="F26" s="6">
        <v>21.924299999999999</v>
      </c>
      <c r="G26" s="6">
        <v>23.0809</v>
      </c>
      <c r="I26" s="6"/>
      <c r="J26" s="6"/>
      <c r="K26" s="6"/>
      <c r="L26" s="6"/>
      <c r="M26" s="6"/>
      <c r="N26" s="6">
        <v>18</v>
      </c>
      <c r="O26" s="11">
        <f>AVERAGE(C191:C200)</f>
        <v>292819.59999999998</v>
      </c>
      <c r="P26" s="11">
        <f t="shared" ref="P26" si="34">AVERAGE(D191:D200)</f>
        <v>217616.9</v>
      </c>
      <c r="Q26" s="10">
        <f>AVERAGE(E191:E200)</f>
        <v>167629</v>
      </c>
      <c r="R26" s="12">
        <f>AVERAGE(H191:H200)</f>
        <v>103057.36</v>
      </c>
      <c r="S26" s="12">
        <f>STDEV(C191:C200)</f>
        <v>46690.238597234318</v>
      </c>
      <c r="T26" s="12">
        <f t="shared" ref="T26:U26" si="35">STDEV(D191:D200)</f>
        <v>48918.374528845976</v>
      </c>
      <c r="U26" s="12">
        <f t="shared" si="35"/>
        <v>35485.875800567941</v>
      </c>
      <c r="V26" s="6"/>
      <c r="W26" s="6"/>
      <c r="X26" s="6"/>
    </row>
    <row r="27" spans="1:24">
      <c r="A27" s="22"/>
      <c r="B27" s="6"/>
      <c r="C27" s="6">
        <v>10.340199999999999</v>
      </c>
      <c r="D27" s="6">
        <v>22.847100000000001</v>
      </c>
      <c r="E27" s="6">
        <v>23.065899999999999</v>
      </c>
      <c r="F27" s="6">
        <v>20.0182</v>
      </c>
      <c r="G27" s="6">
        <v>21.64</v>
      </c>
      <c r="I27" s="6"/>
      <c r="J27" s="6"/>
      <c r="K27" s="6"/>
      <c r="L27" s="6"/>
      <c r="M27" s="6"/>
      <c r="N27" s="6">
        <v>19</v>
      </c>
      <c r="O27" s="11">
        <f>AVERAGE(C202:C211)</f>
        <v>647781.69999999995</v>
      </c>
      <c r="P27" s="11">
        <f t="shared" ref="P27" si="36">AVERAGE(D202:D211)</f>
        <v>415103.3</v>
      </c>
      <c r="Q27" s="10">
        <f>AVERAGE(E202:E211)</f>
        <v>376713.5</v>
      </c>
      <c r="R27" s="12" t="e">
        <f>AVERAGE(H202:H211)</f>
        <v>#DIV/0!</v>
      </c>
      <c r="S27" s="12">
        <f>STDEV(C202:C211)</f>
        <v>149251.34922453618</v>
      </c>
      <c r="T27" s="12">
        <f t="shared" ref="T27:U27" si="37">STDEV(D202:D211)</f>
        <v>66420.838626058467</v>
      </c>
      <c r="U27" s="12">
        <f t="shared" si="37"/>
        <v>51830.944993743309</v>
      </c>
      <c r="V27" s="6"/>
      <c r="W27" s="6"/>
      <c r="X27" s="6"/>
    </row>
    <row r="28" spans="1:24">
      <c r="A28" s="22"/>
      <c r="B28" s="6"/>
      <c r="C28" s="6">
        <v>11.042999999999999</v>
      </c>
      <c r="D28" s="6">
        <v>20.904299999999999</v>
      </c>
      <c r="E28" s="6">
        <v>22.561299999999999</v>
      </c>
      <c r="F28" s="6">
        <v>21.601700000000001</v>
      </c>
      <c r="G28" s="6">
        <v>23.1249</v>
      </c>
      <c r="I28" s="6"/>
      <c r="J28" s="6"/>
      <c r="K28" s="6"/>
      <c r="L28" s="6"/>
      <c r="M28" s="6"/>
      <c r="N28" s="6">
        <v>20</v>
      </c>
      <c r="O28" s="11">
        <f>AVERAGE(C213:C222)</f>
        <v>1264967.7</v>
      </c>
      <c r="P28" s="11">
        <f t="shared" ref="P28" si="38">AVERAGE(D213:D222)</f>
        <v>873290.7</v>
      </c>
      <c r="Q28" s="10">
        <f>AVERAGE(E213:E222)</f>
        <v>636008.85714285716</v>
      </c>
      <c r="R28" s="12" t="e">
        <f>AVERAGE(H213:H222)</f>
        <v>#DIV/0!</v>
      </c>
      <c r="S28" s="12">
        <f>STDEV(C213:C222)</f>
        <v>364135.47073614417</v>
      </c>
      <c r="T28" s="12">
        <f t="shared" ref="T28:U28" si="39">STDEV(D213:D222)</f>
        <v>184709.46945769835</v>
      </c>
      <c r="U28" s="12">
        <f t="shared" si="39"/>
        <v>169387.96590315821</v>
      </c>
      <c r="V28" s="6"/>
      <c r="W28" s="6"/>
      <c r="X28" s="6"/>
    </row>
    <row r="29" spans="1:24">
      <c r="A29" s="22"/>
      <c r="B29" s="6"/>
      <c r="C29" s="6">
        <v>11.0389</v>
      </c>
      <c r="D29" s="6">
        <v>19.937799999999999</v>
      </c>
      <c r="E29" s="6">
        <v>21.899699999999999</v>
      </c>
      <c r="F29" s="6">
        <v>21.871300000000002</v>
      </c>
      <c r="G29" s="6">
        <v>22.012499999999999</v>
      </c>
      <c r="I29" s="6"/>
      <c r="J29" s="6"/>
      <c r="K29" s="6"/>
      <c r="L29" s="6"/>
      <c r="M29" s="6"/>
      <c r="N29" s="6">
        <v>21</v>
      </c>
      <c r="O29" s="11">
        <f>AVERAGE(C224:C233)</f>
        <v>2849536.6666666665</v>
      </c>
      <c r="P29" s="11">
        <f t="shared" ref="P29" si="40">AVERAGE(D224:D233)</f>
        <v>2484575</v>
      </c>
      <c r="Q29" s="11" t="e">
        <f>AVERAGE(E224:E233)</f>
        <v>#DIV/0!</v>
      </c>
      <c r="R29" s="12" t="e">
        <f>AVERAGE(H224:H233)</f>
        <v>#DIV/0!</v>
      </c>
      <c r="S29" s="11">
        <f>STDEV(C224:C233)</f>
        <v>1925523.8004328418</v>
      </c>
      <c r="T29" s="11">
        <f t="shared" ref="T29:U29" si="41">STDEV(D224:D233)</f>
        <v>789081.67032950395</v>
      </c>
      <c r="U29" s="11" t="e">
        <f t="shared" si="41"/>
        <v>#DIV/0!</v>
      </c>
      <c r="V29" s="6"/>
      <c r="W29" s="6"/>
      <c r="X29" s="6"/>
    </row>
    <row r="30" spans="1:24">
      <c r="A30" s="22"/>
      <c r="B30" s="6"/>
      <c r="C30" s="6">
        <v>11.192600000000001</v>
      </c>
      <c r="D30" s="6">
        <v>20.466000000000001</v>
      </c>
      <c r="E30" s="6">
        <v>22.4922</v>
      </c>
      <c r="F30" s="6">
        <v>20.794699999999999</v>
      </c>
      <c r="G30" s="6">
        <v>21.6526</v>
      </c>
      <c r="H30" s="6"/>
      <c r="I30" s="6"/>
      <c r="J30" s="6"/>
      <c r="K30" s="6"/>
      <c r="L30" s="6"/>
      <c r="M30" s="6"/>
      <c r="N30" s="6"/>
      <c r="O30" s="6"/>
      <c r="P30" s="6"/>
      <c r="Q30" s="6"/>
      <c r="S30" s="6"/>
      <c r="T30" s="6"/>
      <c r="U30" s="6"/>
      <c r="V30" s="6"/>
      <c r="W30" s="6"/>
      <c r="X30" s="6"/>
    </row>
    <row r="31" spans="1:24">
      <c r="A31" s="22"/>
      <c r="B31" s="6"/>
      <c r="C31" s="6">
        <v>11.0015</v>
      </c>
      <c r="D31" s="6">
        <v>20.4955</v>
      </c>
      <c r="E31" s="6">
        <v>19.374500000000001</v>
      </c>
      <c r="F31" s="6">
        <v>21.925699999999999</v>
      </c>
      <c r="G31" s="6">
        <v>22.609500000000001</v>
      </c>
      <c r="H31" s="6"/>
      <c r="I31" s="6"/>
      <c r="J31" s="6"/>
      <c r="K31" s="6"/>
      <c r="L31" s="6"/>
      <c r="M31" s="6"/>
      <c r="N31" s="22" t="s">
        <v>35</v>
      </c>
      <c r="O31" s="22"/>
      <c r="P31" s="22"/>
      <c r="Q31" s="22"/>
      <c r="S31" s="6"/>
      <c r="T31" s="6"/>
      <c r="U31" s="6"/>
      <c r="V31" s="6"/>
      <c r="W31" s="6"/>
      <c r="X31" s="6"/>
    </row>
    <row r="32" spans="1:24">
      <c r="A32" s="22"/>
      <c r="B32" s="6"/>
      <c r="C32" s="6">
        <v>10.9552</v>
      </c>
      <c r="D32" s="6">
        <v>21.401299999999999</v>
      </c>
      <c r="E32" s="6">
        <v>23.3033</v>
      </c>
      <c r="F32" s="6">
        <v>20.813700000000001</v>
      </c>
      <c r="G32" s="6">
        <v>22.81</v>
      </c>
      <c r="H32" s="6"/>
      <c r="I32" s="6"/>
      <c r="J32" s="6"/>
      <c r="K32" s="6"/>
      <c r="L32" s="6"/>
      <c r="M32" s="6"/>
      <c r="N32" s="6">
        <v>1</v>
      </c>
      <c r="O32" s="6"/>
      <c r="P32" s="9">
        <f>(P9-$O9)/$O9</f>
        <v>1.1798818575452961</v>
      </c>
      <c r="Q32" s="9">
        <f>(Q9-$O9)/$O9</f>
        <v>1.3322898866543635</v>
      </c>
      <c r="S32" s="6"/>
      <c r="T32" s="6"/>
      <c r="U32" s="6"/>
      <c r="V32" s="6"/>
      <c r="W32" s="6"/>
      <c r="X32" s="6"/>
    </row>
    <row r="33" spans="1:24">
      <c r="A33" s="22"/>
      <c r="B33" s="6"/>
      <c r="C33" s="6">
        <v>10.677199999999999</v>
      </c>
      <c r="D33" s="6">
        <v>21.113900000000001</v>
      </c>
      <c r="E33" s="6">
        <v>22.3307</v>
      </c>
      <c r="F33" s="6">
        <v>22.0868</v>
      </c>
      <c r="G33" s="6">
        <v>23.045000000000002</v>
      </c>
      <c r="H33" s="6"/>
      <c r="I33" s="6"/>
      <c r="J33" s="6"/>
      <c r="K33" s="6"/>
      <c r="L33" s="6"/>
      <c r="M33" s="6"/>
      <c r="N33" s="6">
        <v>2</v>
      </c>
      <c r="O33" s="6"/>
      <c r="P33" s="9">
        <f t="shared" ref="P33:Q51" si="42">(P10-$O10)/$O10</f>
        <v>1.1436260582739004</v>
      </c>
      <c r="Q33" s="9">
        <f t="shared" si="42"/>
        <v>1.0915765757735914</v>
      </c>
      <c r="S33" s="6"/>
      <c r="T33" s="6"/>
      <c r="U33" s="6"/>
      <c r="V33" s="6"/>
      <c r="W33" s="6"/>
      <c r="X33" s="6"/>
    </row>
    <row r="34" spans="1:24">
      <c r="A34" s="22"/>
      <c r="B34" s="6"/>
      <c r="C34" s="6">
        <v>10.4902</v>
      </c>
      <c r="D34" s="6">
        <v>22.478100000000001</v>
      </c>
      <c r="E34" s="6">
        <v>22.2072</v>
      </c>
      <c r="F34" s="6">
        <v>20.874199999999998</v>
      </c>
      <c r="G34" s="6">
        <v>23.045000000000002</v>
      </c>
      <c r="H34" s="6"/>
      <c r="I34" s="6"/>
      <c r="J34" s="6"/>
      <c r="K34" s="6"/>
      <c r="L34" s="6"/>
      <c r="M34" s="6"/>
      <c r="N34" s="6">
        <v>3</v>
      </c>
      <c r="O34" s="6"/>
      <c r="P34" s="9">
        <f t="shared" si="42"/>
        <v>0.95779692624268553</v>
      </c>
      <c r="Q34" s="9">
        <f t="shared" si="42"/>
        <v>1.0470865447329987</v>
      </c>
      <c r="S34" s="6"/>
      <c r="T34" s="6"/>
      <c r="U34" s="6"/>
      <c r="V34" s="6"/>
      <c r="W34" s="6"/>
      <c r="X34" s="6"/>
    </row>
    <row r="35" spans="1:24">
      <c r="A35" s="22"/>
      <c r="B35" s="6"/>
      <c r="C35" s="6">
        <v>10.822800000000001</v>
      </c>
      <c r="D35" s="6">
        <v>21.238199999999999</v>
      </c>
      <c r="E35" s="6">
        <v>22.175799999999999</v>
      </c>
      <c r="F35" s="6">
        <v>21.266400000000001</v>
      </c>
      <c r="G35" s="6">
        <v>21.770299999999999</v>
      </c>
      <c r="H35" s="6"/>
      <c r="I35" s="6"/>
      <c r="J35" s="6"/>
      <c r="K35" s="6"/>
      <c r="L35" s="6"/>
      <c r="M35" s="6"/>
      <c r="N35" s="6">
        <v>4</v>
      </c>
      <c r="O35" s="6"/>
      <c r="P35" s="9">
        <f t="shared" si="42"/>
        <v>0.63014241165764007</v>
      </c>
      <c r="Q35" s="9">
        <f t="shared" si="42"/>
        <v>0.63562903154920081</v>
      </c>
      <c r="S35" s="6"/>
      <c r="T35" s="6"/>
      <c r="U35" s="6"/>
      <c r="V35" s="6"/>
      <c r="W35" s="6"/>
      <c r="X35" s="6"/>
    </row>
    <row r="36" spans="1:24">
      <c r="A36" s="6"/>
      <c r="B36" s="6"/>
      <c r="C36" s="6"/>
      <c r="D36" s="6"/>
      <c r="E36" s="6"/>
      <c r="G36" s="6"/>
      <c r="H36" s="6"/>
      <c r="I36" s="6"/>
      <c r="J36" s="6"/>
      <c r="K36" s="6"/>
      <c r="L36" s="6"/>
      <c r="M36" s="6"/>
      <c r="N36" s="6">
        <v>5</v>
      </c>
      <c r="O36" s="6"/>
      <c r="P36" s="9">
        <f t="shared" si="42"/>
        <v>0.56813289665318689</v>
      </c>
      <c r="Q36" s="9">
        <f t="shared" si="42"/>
        <v>0.43632952100722322</v>
      </c>
      <c r="S36" s="6"/>
      <c r="T36" s="6"/>
      <c r="U36" s="6"/>
      <c r="V36" s="6"/>
      <c r="W36" s="6"/>
      <c r="X36" s="6"/>
    </row>
    <row r="37" spans="1:24">
      <c r="A37" s="22">
        <v>4</v>
      </c>
      <c r="B37" s="6"/>
      <c r="C37" s="6">
        <v>19.572099999999999</v>
      </c>
      <c r="D37" s="6">
        <v>32.327300000000001</v>
      </c>
      <c r="E37" s="6">
        <v>33.416499999999999</v>
      </c>
      <c r="F37" s="6">
        <v>30.4818</v>
      </c>
      <c r="G37" s="6">
        <v>31.824400000000001</v>
      </c>
      <c r="H37" s="6">
        <v>89.817300000000003</v>
      </c>
      <c r="I37" s="6"/>
      <c r="J37" s="6"/>
      <c r="K37" s="6"/>
      <c r="L37" s="6"/>
      <c r="M37" s="6"/>
      <c r="N37" s="6">
        <v>6</v>
      </c>
      <c r="O37" s="6"/>
      <c r="P37" s="9">
        <f t="shared" si="42"/>
        <v>0.45076709618742256</v>
      </c>
      <c r="Q37" s="9">
        <f t="shared" si="42"/>
        <v>0.20476256862706088</v>
      </c>
      <c r="S37" s="6"/>
      <c r="T37" s="6"/>
      <c r="U37" s="6"/>
      <c r="V37" s="6"/>
      <c r="W37" s="6"/>
      <c r="X37" s="6"/>
    </row>
    <row r="38" spans="1:24">
      <c r="A38" s="22"/>
      <c r="B38" s="6"/>
      <c r="C38" s="6">
        <v>19.296600000000002</v>
      </c>
      <c r="D38" s="6">
        <v>33.238799999999998</v>
      </c>
      <c r="E38" s="6">
        <v>32.568800000000003</v>
      </c>
      <c r="F38" s="6">
        <v>30.841200000000001</v>
      </c>
      <c r="G38" s="6">
        <v>31.197099999999999</v>
      </c>
      <c r="H38" s="6">
        <v>90.143699999999995</v>
      </c>
      <c r="I38" s="6"/>
      <c r="J38" s="6"/>
      <c r="K38" s="6"/>
      <c r="L38" s="6"/>
      <c r="M38" s="6"/>
      <c r="N38" s="6">
        <v>7</v>
      </c>
      <c r="O38" s="6"/>
      <c r="P38" s="9">
        <f t="shared" si="42"/>
        <v>0.27246319029620136</v>
      </c>
      <c r="Q38" s="9">
        <f t="shared" si="42"/>
        <v>1.8197234201468408E-2</v>
      </c>
      <c r="S38" s="6"/>
      <c r="T38" s="6"/>
      <c r="U38" s="6"/>
      <c r="V38" s="6"/>
      <c r="W38" s="6"/>
      <c r="X38" s="6"/>
    </row>
    <row r="39" spans="1:24">
      <c r="A39" s="22"/>
      <c r="B39" s="6"/>
      <c r="C39" s="6">
        <v>19.405100000000001</v>
      </c>
      <c r="D39" s="6">
        <v>32.124600000000001</v>
      </c>
      <c r="E39" s="6">
        <v>30.503799999999998</v>
      </c>
      <c r="F39" s="6">
        <v>29.829799999999999</v>
      </c>
      <c r="G39" s="6">
        <v>30.648499999999999</v>
      </c>
      <c r="H39" s="6">
        <v>90.561499999999995</v>
      </c>
      <c r="I39" s="6"/>
      <c r="J39" s="6"/>
      <c r="K39" s="6"/>
      <c r="L39" s="6"/>
      <c r="M39" s="6"/>
      <c r="N39" s="6">
        <v>8</v>
      </c>
      <c r="O39" s="6"/>
      <c r="P39" s="9">
        <f t="shared" si="42"/>
        <v>0.19503499759059778</v>
      </c>
      <c r="Q39" s="9">
        <f t="shared" si="42"/>
        <v>-9.6913333206283953E-2</v>
      </c>
      <c r="S39" s="6"/>
      <c r="T39" s="6"/>
      <c r="U39" s="6"/>
      <c r="V39" s="6"/>
      <c r="W39" s="6"/>
      <c r="X39" s="6"/>
    </row>
    <row r="40" spans="1:24">
      <c r="A40" s="22"/>
      <c r="B40" s="6"/>
      <c r="C40" s="6">
        <v>19.6297</v>
      </c>
      <c r="D40" s="6">
        <v>31.927600000000002</v>
      </c>
      <c r="E40" s="6">
        <v>32.414999999999999</v>
      </c>
      <c r="F40" s="6">
        <v>30.8963</v>
      </c>
      <c r="G40" s="6">
        <v>31.9907</v>
      </c>
      <c r="H40" s="6">
        <v>91.9285</v>
      </c>
      <c r="I40" s="6"/>
      <c r="J40" s="6"/>
      <c r="K40" s="6"/>
      <c r="L40" s="6"/>
      <c r="M40" s="6"/>
      <c r="N40" s="6">
        <v>9</v>
      </c>
      <c r="O40" s="6"/>
      <c r="P40" s="9">
        <f t="shared" si="42"/>
        <v>0.17972679663172092</v>
      </c>
      <c r="Q40" s="9">
        <f t="shared" si="42"/>
        <v>-0.14280665101615417</v>
      </c>
      <c r="S40" s="6"/>
      <c r="T40" s="6"/>
      <c r="U40" s="6"/>
      <c r="V40" s="6"/>
      <c r="W40" s="6"/>
      <c r="X40" s="6"/>
    </row>
    <row r="41" spans="1:24">
      <c r="A41" s="22"/>
      <c r="B41" s="6"/>
      <c r="C41" s="6">
        <v>20.4741</v>
      </c>
      <c r="D41" s="6">
        <v>32.019599999999997</v>
      </c>
      <c r="E41" s="6">
        <v>28.9574</v>
      </c>
      <c r="F41" s="6">
        <v>32.028599999999997</v>
      </c>
      <c r="G41" s="6">
        <v>31.769400000000001</v>
      </c>
      <c r="H41" s="6">
        <v>92.021100000000004</v>
      </c>
      <c r="I41" s="6"/>
      <c r="J41" s="6"/>
      <c r="K41" s="6"/>
      <c r="L41" s="6"/>
      <c r="M41" s="6"/>
      <c r="N41" s="6">
        <v>10</v>
      </c>
      <c r="O41" s="6"/>
      <c r="P41" s="9">
        <f t="shared" si="42"/>
        <v>6.1906539329099758E-2</v>
      </c>
      <c r="Q41" s="9">
        <f t="shared" si="42"/>
        <v>-0.24662728656731409</v>
      </c>
      <c r="S41" s="6"/>
      <c r="T41" s="6"/>
      <c r="U41" s="6"/>
      <c r="V41" s="6"/>
      <c r="W41" s="6"/>
      <c r="X41" s="6"/>
    </row>
    <row r="42" spans="1:24">
      <c r="A42" s="22"/>
      <c r="B42" s="6"/>
      <c r="C42" s="6">
        <v>20.169699999999999</v>
      </c>
      <c r="D42" s="6">
        <v>29.3049</v>
      </c>
      <c r="E42" s="6">
        <v>33.421799999999998</v>
      </c>
      <c r="F42" s="6">
        <v>31.172999999999998</v>
      </c>
      <c r="G42" s="6">
        <v>33.239100000000001</v>
      </c>
      <c r="H42" s="6">
        <v>89.813699999999997</v>
      </c>
      <c r="I42" s="6"/>
      <c r="J42" s="6"/>
      <c r="K42" s="6"/>
      <c r="L42" s="6"/>
      <c r="M42" s="6"/>
      <c r="N42" s="6">
        <v>11</v>
      </c>
      <c r="O42" s="6"/>
      <c r="P42" s="9">
        <f t="shared" si="42"/>
        <v>3.1769114705523842E-2</v>
      </c>
      <c r="Q42" s="9">
        <f t="shared" si="42"/>
        <v>-0.23396725958093739</v>
      </c>
      <c r="S42" s="6"/>
      <c r="T42" s="6"/>
      <c r="U42" s="6"/>
      <c r="V42" s="6"/>
      <c r="W42" s="6"/>
      <c r="X42" s="6"/>
    </row>
    <row r="43" spans="1:24">
      <c r="A43" s="22"/>
      <c r="B43" s="6"/>
      <c r="C43" s="6">
        <v>20.2041</v>
      </c>
      <c r="D43" s="6">
        <v>33.180599999999998</v>
      </c>
      <c r="E43" s="6">
        <v>33.118000000000002</v>
      </c>
      <c r="F43" s="6">
        <v>29.104900000000001</v>
      </c>
      <c r="G43" s="6">
        <v>31.507100000000001</v>
      </c>
      <c r="H43" s="6">
        <v>90.129599999999996</v>
      </c>
      <c r="I43" s="6"/>
      <c r="J43" s="6"/>
      <c r="K43" s="6"/>
      <c r="L43" s="6"/>
      <c r="M43" s="6"/>
      <c r="N43" s="6">
        <v>12</v>
      </c>
      <c r="O43" s="6"/>
      <c r="P43" s="9">
        <f t="shared" si="42"/>
        <v>-4.9753666479056775E-2</v>
      </c>
      <c r="Q43" s="9">
        <f t="shared" si="42"/>
        <v>-0.25122137552732199</v>
      </c>
      <c r="S43" s="6"/>
      <c r="T43" s="6"/>
      <c r="U43" s="6"/>
      <c r="V43" s="6"/>
      <c r="W43" s="6"/>
      <c r="X43" s="6"/>
    </row>
    <row r="44" spans="1:24">
      <c r="A44" s="22"/>
      <c r="B44" s="6"/>
      <c r="C44" s="6">
        <v>19.991700000000002</v>
      </c>
      <c r="D44" s="6">
        <v>34.411799999999999</v>
      </c>
      <c r="E44" s="6">
        <v>34.608600000000003</v>
      </c>
      <c r="F44" s="6">
        <v>31.236599999999999</v>
      </c>
      <c r="G44" s="6">
        <v>31.371600000000001</v>
      </c>
      <c r="H44" s="6">
        <v>90.865099999999998</v>
      </c>
      <c r="I44" s="6"/>
      <c r="J44" s="6"/>
      <c r="K44" s="6"/>
      <c r="L44" s="6"/>
      <c r="M44" s="6"/>
      <c r="N44" s="6">
        <v>13</v>
      </c>
      <c r="O44" s="6"/>
      <c r="P44" s="9">
        <f t="shared" si="42"/>
        <v>-3.1998471263711421E-2</v>
      </c>
      <c r="Q44" s="9">
        <f t="shared" si="42"/>
        <v>-0.25996702381109277</v>
      </c>
      <c r="S44" s="6"/>
      <c r="T44" s="6"/>
      <c r="U44" s="6"/>
      <c r="V44" s="6"/>
      <c r="W44" s="6"/>
      <c r="X44" s="6"/>
    </row>
    <row r="45" spans="1:24">
      <c r="A45" s="22"/>
      <c r="B45" s="6"/>
      <c r="C45" s="6">
        <v>19.4223</v>
      </c>
      <c r="D45" s="6">
        <v>29.453800000000001</v>
      </c>
      <c r="E45" s="6">
        <v>33.559800000000003</v>
      </c>
      <c r="F45" s="6">
        <v>29.122599999999998</v>
      </c>
      <c r="G45" s="6">
        <v>33.6</v>
      </c>
      <c r="H45" s="6">
        <v>92.328999999999994</v>
      </c>
      <c r="I45" s="6"/>
      <c r="J45" s="6"/>
      <c r="K45" s="6"/>
      <c r="L45" s="6"/>
      <c r="M45" s="6"/>
      <c r="N45" s="6">
        <v>14</v>
      </c>
      <c r="O45" s="6"/>
      <c r="P45" s="9">
        <f t="shared" si="42"/>
        <v>-0.11350121346221698</v>
      </c>
      <c r="Q45" s="9">
        <f t="shared" si="42"/>
        <v>-0.25342062071556409</v>
      </c>
      <c r="S45" s="6"/>
      <c r="T45" s="6"/>
      <c r="U45" s="6"/>
      <c r="V45" s="6"/>
      <c r="W45" s="6"/>
      <c r="X45" s="6"/>
    </row>
    <row r="46" spans="1:24">
      <c r="A46" s="22"/>
      <c r="B46" s="6"/>
      <c r="C46" s="6">
        <v>19.788900000000002</v>
      </c>
      <c r="D46" s="6">
        <v>34.704700000000003</v>
      </c>
      <c r="E46" s="6">
        <v>31.210100000000001</v>
      </c>
      <c r="F46" s="6">
        <v>30.738</v>
      </c>
      <c r="G46" s="6">
        <v>31.687000000000001</v>
      </c>
      <c r="H46" s="6">
        <v>89.002099999999999</v>
      </c>
      <c r="I46" s="6"/>
      <c r="J46" s="6"/>
      <c r="K46" s="6"/>
      <c r="L46" s="6"/>
      <c r="M46" s="6"/>
      <c r="N46" s="6">
        <v>15</v>
      </c>
      <c r="O46" s="6"/>
      <c r="P46" s="9">
        <f t="shared" si="42"/>
        <v>-0.14360556623481005</v>
      </c>
      <c r="Q46" s="9">
        <f t="shared" si="42"/>
        <v>-0.32745065835564846</v>
      </c>
      <c r="S46" s="6"/>
      <c r="T46" s="6"/>
      <c r="U46" s="6"/>
      <c r="V46" s="6"/>
      <c r="W46" s="6"/>
      <c r="X46" s="6"/>
    </row>
    <row r="47" spans="1:24">
      <c r="A47" s="6"/>
      <c r="B47" s="6"/>
      <c r="C47" s="6"/>
      <c r="D47" s="6"/>
      <c r="E47" s="6"/>
      <c r="G47" s="6"/>
      <c r="H47" s="6"/>
      <c r="I47" s="6"/>
      <c r="J47" s="6"/>
      <c r="K47" s="6"/>
      <c r="L47" s="6"/>
      <c r="M47" s="6"/>
      <c r="N47" s="6">
        <v>16</v>
      </c>
      <c r="O47" s="6"/>
      <c r="P47" s="9">
        <f t="shared" si="42"/>
        <v>-0.17625351114786955</v>
      </c>
      <c r="Q47" s="9">
        <f t="shared" si="42"/>
        <v>-0.29698346878320109</v>
      </c>
      <c r="S47" s="6"/>
      <c r="T47" s="6"/>
      <c r="U47" s="6"/>
      <c r="V47" s="6"/>
      <c r="W47" s="6"/>
      <c r="X47" s="6"/>
    </row>
    <row r="48" spans="1:24">
      <c r="A48" s="22">
        <v>5</v>
      </c>
      <c r="B48" s="6"/>
      <c r="C48" s="6">
        <v>34.181399999999996</v>
      </c>
      <c r="D48" s="6">
        <v>53.558</v>
      </c>
      <c r="E48" s="6">
        <v>50.981900000000003</v>
      </c>
      <c r="F48" s="6">
        <v>46.397500000000001</v>
      </c>
      <c r="G48" s="6">
        <v>46.967199999999998</v>
      </c>
      <c r="H48" s="6"/>
      <c r="I48" s="6"/>
      <c r="J48" s="6"/>
      <c r="K48" s="6"/>
      <c r="L48" s="6"/>
      <c r="M48" s="6"/>
      <c r="N48" s="6">
        <v>17</v>
      </c>
      <c r="O48" s="6"/>
      <c r="P48" s="9">
        <f t="shared" si="42"/>
        <v>-0.18221664088260783</v>
      </c>
      <c r="Q48" s="9">
        <f t="shared" si="42"/>
        <v>-0.35250302416011975</v>
      </c>
      <c r="S48" s="6"/>
      <c r="T48" s="6"/>
      <c r="U48" s="6"/>
      <c r="V48" s="6"/>
      <c r="W48" s="6"/>
      <c r="X48" s="6"/>
    </row>
    <row r="49" spans="1:24">
      <c r="A49" s="22"/>
      <c r="B49" s="6"/>
      <c r="C49" s="6">
        <v>34.237299999999998</v>
      </c>
      <c r="D49" s="6">
        <v>49.121899999999997</v>
      </c>
      <c r="E49" s="6">
        <v>48.9694</v>
      </c>
      <c r="F49" s="6">
        <v>43.844200000000001</v>
      </c>
      <c r="G49" s="6">
        <v>46.8568</v>
      </c>
      <c r="H49" s="6"/>
      <c r="I49" s="6"/>
      <c r="J49" s="6"/>
      <c r="K49" s="6"/>
      <c r="L49" s="6"/>
      <c r="M49" s="6"/>
      <c r="N49" s="6">
        <v>18</v>
      </c>
      <c r="O49" s="6"/>
      <c r="P49" s="9">
        <f t="shared" si="42"/>
        <v>-0.25682263072553885</v>
      </c>
      <c r="Q49" s="9">
        <f t="shared" si="42"/>
        <v>-0.42753490545031819</v>
      </c>
      <c r="S49" s="6"/>
      <c r="T49" s="6"/>
      <c r="U49" s="6"/>
      <c r="V49" s="6"/>
      <c r="W49" s="6"/>
      <c r="X49" s="6"/>
    </row>
    <row r="50" spans="1:24">
      <c r="A50" s="22"/>
      <c r="B50" s="6"/>
      <c r="C50" s="6">
        <v>32.586799999999997</v>
      </c>
      <c r="D50" s="6">
        <v>55.492100000000001</v>
      </c>
      <c r="E50" s="6">
        <v>49.520200000000003</v>
      </c>
      <c r="F50" s="6">
        <v>44.200699999999998</v>
      </c>
      <c r="G50" s="6">
        <v>49.895000000000003</v>
      </c>
      <c r="H50" s="6"/>
      <c r="I50" s="6"/>
      <c r="J50" s="6"/>
      <c r="K50" s="6"/>
      <c r="L50" s="6"/>
      <c r="M50" s="6"/>
      <c r="N50" s="6">
        <v>19</v>
      </c>
      <c r="O50" s="6"/>
      <c r="P50" s="9">
        <f t="shared" si="42"/>
        <v>-0.35919261072055597</v>
      </c>
      <c r="Q50" s="9">
        <f t="shared" si="42"/>
        <v>-0.41845609408231194</v>
      </c>
      <c r="S50" s="6"/>
      <c r="T50" s="6"/>
      <c r="U50" s="6"/>
      <c r="V50" s="6"/>
      <c r="W50" s="6"/>
      <c r="X50" s="6"/>
    </row>
    <row r="51" spans="1:24">
      <c r="A51" s="22"/>
      <c r="B51" s="6"/>
      <c r="C51" s="6">
        <v>33.607999999999997</v>
      </c>
      <c r="D51" s="6">
        <v>54.226700000000001</v>
      </c>
      <c r="E51" s="6">
        <v>49.993000000000002</v>
      </c>
      <c r="F51" s="6">
        <v>43.627899999999997</v>
      </c>
      <c r="G51" s="6">
        <v>46.908999999999999</v>
      </c>
      <c r="H51" s="6"/>
      <c r="I51" s="6"/>
      <c r="J51" s="6"/>
      <c r="K51" s="6"/>
      <c r="L51" s="6"/>
      <c r="M51" s="6"/>
      <c r="N51" s="6">
        <v>20</v>
      </c>
      <c r="O51" s="6"/>
      <c r="P51" s="9">
        <f t="shared" si="42"/>
        <v>-0.30963399302606698</v>
      </c>
      <c r="Q51" s="9">
        <f>(Q28-$O28)/$O28</f>
        <v>-0.4972133619357576</v>
      </c>
      <c r="S51" s="6"/>
      <c r="T51" s="6"/>
      <c r="U51" s="6"/>
      <c r="V51" s="6"/>
      <c r="W51" s="6"/>
      <c r="X51" s="6"/>
    </row>
    <row r="52" spans="1:24">
      <c r="A52" s="22"/>
      <c r="B52" s="6"/>
      <c r="C52" s="6">
        <v>33.487000000000002</v>
      </c>
      <c r="D52" s="6">
        <v>51.320500000000003</v>
      </c>
      <c r="E52" s="6">
        <v>47.954599999999999</v>
      </c>
      <c r="F52" s="6">
        <v>44.322200000000002</v>
      </c>
      <c r="G52" s="6">
        <v>45.161299999999997</v>
      </c>
      <c r="H52" s="6"/>
      <c r="I52" s="6"/>
      <c r="J52" s="6"/>
      <c r="K52" s="6"/>
      <c r="L52" s="6"/>
      <c r="M52" s="6"/>
      <c r="N52" s="6"/>
      <c r="O52" s="6"/>
      <c r="P52" s="6"/>
      <c r="Q52" s="6"/>
      <c r="S52" s="6"/>
      <c r="T52" s="6"/>
      <c r="U52" s="6"/>
      <c r="V52" s="6"/>
      <c r="W52" s="6"/>
      <c r="X52" s="6"/>
    </row>
    <row r="53" spans="1:24">
      <c r="A53" s="22"/>
      <c r="B53" s="6"/>
      <c r="C53" s="6">
        <v>34.033900000000003</v>
      </c>
      <c r="D53" s="6">
        <v>53.949599999999997</v>
      </c>
      <c r="E53" s="6">
        <v>46.686500000000002</v>
      </c>
      <c r="F53" s="6">
        <v>44.734299999999998</v>
      </c>
      <c r="G53" s="6">
        <v>43.036700000000003</v>
      </c>
      <c r="H53" s="6"/>
      <c r="I53" s="6"/>
      <c r="J53" s="6"/>
      <c r="K53" s="6"/>
      <c r="L53" s="6"/>
      <c r="M53" s="6"/>
      <c r="N53" s="6"/>
      <c r="O53" s="6"/>
      <c r="P53" s="6"/>
      <c r="Q53" s="6"/>
      <c r="S53" s="6"/>
      <c r="T53" s="6"/>
      <c r="U53" s="6"/>
      <c r="V53" s="6"/>
      <c r="W53" s="6"/>
      <c r="X53" s="6"/>
    </row>
    <row r="54" spans="1:24">
      <c r="A54" s="22"/>
      <c r="B54" s="6"/>
      <c r="C54" s="6">
        <v>35.329700000000003</v>
      </c>
      <c r="D54" s="6">
        <v>53.5749</v>
      </c>
      <c r="E54" s="6">
        <v>48.606699999999996</v>
      </c>
      <c r="F54" s="6">
        <v>45.7605</v>
      </c>
      <c r="G54" s="6">
        <v>45.6706</v>
      </c>
      <c r="H54" s="6"/>
      <c r="I54" s="6"/>
      <c r="J54" s="6"/>
      <c r="K54" s="6"/>
      <c r="L54" s="6"/>
      <c r="M54" s="6"/>
      <c r="N54" s="6"/>
      <c r="O54" s="6"/>
      <c r="P54" s="6"/>
      <c r="Q54" s="6"/>
      <c r="S54" s="6"/>
      <c r="T54" s="6"/>
      <c r="U54" s="6"/>
      <c r="V54" s="6"/>
      <c r="W54" s="6"/>
      <c r="X54" s="6"/>
    </row>
    <row r="55" spans="1:24">
      <c r="A55" s="22"/>
      <c r="B55" s="6"/>
      <c r="C55" s="6">
        <v>33.981200000000001</v>
      </c>
      <c r="D55" s="6">
        <v>54.861199999999997</v>
      </c>
      <c r="E55" s="6">
        <v>48.738599999999998</v>
      </c>
      <c r="F55" s="6">
        <v>47.673400000000001</v>
      </c>
      <c r="G55" s="6">
        <v>47.796999999999997</v>
      </c>
      <c r="H55" s="6"/>
      <c r="I55" s="6"/>
      <c r="J55" s="6"/>
      <c r="K55" s="6"/>
      <c r="L55" s="6"/>
      <c r="M55" s="6"/>
      <c r="N55" s="6"/>
      <c r="O55" s="6"/>
      <c r="P55" s="6"/>
      <c r="Q55" s="6"/>
      <c r="S55" s="6"/>
      <c r="T55" s="6"/>
      <c r="U55" s="6"/>
      <c r="V55" s="6"/>
      <c r="W55" s="6"/>
      <c r="X55" s="6"/>
    </row>
    <row r="56" spans="1:24">
      <c r="A56" s="22"/>
      <c r="B56" s="6"/>
      <c r="C56" s="6">
        <v>33.389800000000001</v>
      </c>
      <c r="D56" s="6">
        <v>52.5655</v>
      </c>
      <c r="E56" s="6">
        <v>47.055999999999997</v>
      </c>
      <c r="F56" s="6">
        <v>45.797499999999999</v>
      </c>
      <c r="G56" s="6">
        <v>48.003100000000003</v>
      </c>
      <c r="H56" s="6"/>
      <c r="I56" s="6"/>
      <c r="J56" s="6"/>
      <c r="K56" s="6"/>
      <c r="L56" s="6"/>
      <c r="M56" s="6"/>
      <c r="N56" s="6"/>
      <c r="O56" s="6"/>
      <c r="P56" s="6"/>
      <c r="Q56" s="6"/>
      <c r="S56" s="6"/>
      <c r="T56" s="6"/>
      <c r="U56" s="6"/>
      <c r="V56" s="6"/>
      <c r="W56" s="6"/>
      <c r="X56" s="6"/>
    </row>
    <row r="57" spans="1:24">
      <c r="A57" s="22"/>
      <c r="B57" s="6"/>
      <c r="C57" s="6">
        <v>33.322400000000002</v>
      </c>
      <c r="D57" s="6">
        <v>51.605499999999999</v>
      </c>
      <c r="E57" s="6">
        <v>47.198700000000002</v>
      </c>
      <c r="F57" s="6">
        <v>46.918300000000002</v>
      </c>
      <c r="G57" s="6">
        <v>49.285899999999998</v>
      </c>
      <c r="H57" s="6"/>
      <c r="I57" s="6"/>
      <c r="J57" s="6"/>
      <c r="K57" s="6"/>
      <c r="L57" s="6"/>
      <c r="M57" s="6"/>
      <c r="N57" s="6"/>
      <c r="O57" s="6"/>
      <c r="P57" s="6"/>
      <c r="Q57" s="6"/>
      <c r="S57" s="6"/>
      <c r="T57" s="6"/>
      <c r="U57" s="6"/>
      <c r="V57" s="6"/>
      <c r="W57" s="6"/>
      <c r="X57" s="6"/>
    </row>
    <row r="58" spans="1:24">
      <c r="A58" s="6"/>
      <c r="B58" s="6"/>
      <c r="C58" s="6"/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S58" s="6"/>
      <c r="T58" s="6"/>
      <c r="U58" s="6"/>
      <c r="V58" s="6"/>
      <c r="W58" s="6"/>
      <c r="X58" s="6"/>
    </row>
    <row r="59" spans="1:24">
      <c r="A59" s="22">
        <v>6</v>
      </c>
      <c r="B59" s="6"/>
      <c r="C59" s="6">
        <v>59.610500000000002</v>
      </c>
      <c r="D59" s="6">
        <v>86.085400000000007</v>
      </c>
      <c r="E59" s="6">
        <v>71.581199999999995</v>
      </c>
      <c r="F59" s="6">
        <v>67.398899999999998</v>
      </c>
      <c r="G59" s="6">
        <v>67.067300000000003</v>
      </c>
      <c r="H59" s="6">
        <v>128.904</v>
      </c>
      <c r="I59" s="6"/>
      <c r="J59" s="6"/>
      <c r="K59" s="6"/>
      <c r="L59" s="6"/>
      <c r="M59" s="6"/>
      <c r="N59" s="6"/>
      <c r="O59" s="6"/>
      <c r="P59" s="6"/>
      <c r="Q59" s="6"/>
      <c r="S59" s="6"/>
      <c r="T59" s="6"/>
      <c r="U59" s="6"/>
      <c r="V59" s="6"/>
      <c r="W59" s="6"/>
      <c r="X59" s="6"/>
    </row>
    <row r="60" spans="1:24">
      <c r="A60" s="22"/>
      <c r="B60" s="6"/>
      <c r="C60" s="6">
        <v>61.849299999999999</v>
      </c>
      <c r="D60" s="6">
        <v>89.795199999999994</v>
      </c>
      <c r="E60" s="6">
        <v>72.314999999999998</v>
      </c>
      <c r="F60" s="6">
        <v>68.6691</v>
      </c>
      <c r="G60" s="6">
        <v>70.5107</v>
      </c>
      <c r="H60" s="6">
        <v>129.66999999999999</v>
      </c>
      <c r="I60" s="6"/>
      <c r="J60" s="6"/>
      <c r="K60" s="6"/>
      <c r="L60" s="6"/>
      <c r="M60" s="6"/>
      <c r="N60" s="6"/>
      <c r="O60" s="6"/>
      <c r="P60" s="6"/>
      <c r="Q60" s="6"/>
      <c r="S60" s="6"/>
      <c r="T60" s="6"/>
      <c r="U60" s="6"/>
      <c r="V60" s="6"/>
      <c r="W60" s="6"/>
      <c r="X60" s="6"/>
    </row>
    <row r="61" spans="1:24">
      <c r="A61" s="22"/>
      <c r="B61" s="6"/>
      <c r="C61" s="6">
        <v>59.489199999999997</v>
      </c>
      <c r="D61" s="6">
        <v>83.494699999999995</v>
      </c>
      <c r="E61" s="6">
        <v>68.783799999999999</v>
      </c>
      <c r="F61" s="6">
        <v>69.513000000000005</v>
      </c>
      <c r="G61" s="6">
        <v>71.171499999999995</v>
      </c>
      <c r="H61" s="6">
        <v>135.71600000000001</v>
      </c>
      <c r="I61" s="6"/>
      <c r="J61" s="6"/>
      <c r="K61" s="6"/>
      <c r="L61" s="6"/>
      <c r="M61" s="6"/>
      <c r="N61" s="6"/>
      <c r="O61" s="6"/>
      <c r="P61" s="6"/>
      <c r="Q61" s="6"/>
      <c r="S61" s="6"/>
      <c r="T61" s="6"/>
      <c r="U61" s="6"/>
      <c r="V61" s="6"/>
      <c r="W61" s="6"/>
      <c r="X61" s="6"/>
    </row>
    <row r="62" spans="1:24">
      <c r="A62" s="22"/>
      <c r="B62" s="6"/>
      <c r="C62" s="6">
        <v>60.7425</v>
      </c>
      <c r="D62" s="6">
        <v>83.569400000000002</v>
      </c>
      <c r="E62" s="6">
        <v>74.819000000000003</v>
      </c>
      <c r="F62" s="6">
        <v>68.075599999999994</v>
      </c>
      <c r="G62" s="6">
        <v>66.963800000000006</v>
      </c>
      <c r="H62" s="6">
        <v>133.60900000000001</v>
      </c>
      <c r="I62" s="6"/>
      <c r="J62" s="6"/>
      <c r="K62" s="6"/>
      <c r="L62" s="6"/>
      <c r="M62" s="6"/>
      <c r="N62" s="6"/>
      <c r="O62" s="6"/>
      <c r="P62" s="6"/>
      <c r="Q62" s="6"/>
      <c r="S62" s="6"/>
      <c r="T62" s="6"/>
      <c r="U62" s="6"/>
      <c r="V62" s="6"/>
      <c r="W62" s="6"/>
      <c r="X62" s="6"/>
    </row>
    <row r="63" spans="1:24">
      <c r="A63" s="22"/>
      <c r="B63" s="6"/>
      <c r="C63" s="6">
        <v>59.656500000000001</v>
      </c>
      <c r="D63" s="6">
        <v>88.616500000000002</v>
      </c>
      <c r="E63" s="6">
        <v>73.535499999999999</v>
      </c>
      <c r="F63" s="6">
        <v>73.504999999999995</v>
      </c>
      <c r="G63" s="6">
        <v>69.256399999999999</v>
      </c>
      <c r="H63" s="6">
        <v>129.666</v>
      </c>
      <c r="I63" s="6"/>
      <c r="J63" s="6"/>
      <c r="K63" s="6"/>
      <c r="L63" s="6"/>
      <c r="M63" s="6"/>
      <c r="N63" s="6"/>
      <c r="O63" s="6"/>
      <c r="P63" s="6"/>
      <c r="Q63" s="6"/>
      <c r="S63" s="6"/>
      <c r="T63" s="6"/>
      <c r="U63" s="6"/>
      <c r="V63" s="6"/>
      <c r="W63" s="6"/>
      <c r="X63" s="6"/>
    </row>
    <row r="64" spans="1:24">
      <c r="A64" s="22"/>
      <c r="B64" s="6"/>
      <c r="C64" s="6">
        <v>62.043300000000002</v>
      </c>
      <c r="D64" s="6">
        <v>88.848399999999998</v>
      </c>
      <c r="E64" s="6">
        <v>74.101399999999998</v>
      </c>
      <c r="F64" s="6">
        <v>67.191500000000005</v>
      </c>
      <c r="G64" s="6">
        <v>71.870800000000003</v>
      </c>
      <c r="H64" s="6">
        <v>130.387</v>
      </c>
      <c r="I64" s="6"/>
      <c r="J64" s="6"/>
      <c r="K64" s="6"/>
      <c r="L64" s="6"/>
      <c r="M64" s="6"/>
      <c r="N64" s="6"/>
      <c r="O64" s="6"/>
      <c r="P64" s="6"/>
      <c r="Q64" s="6"/>
      <c r="S64" s="6"/>
      <c r="T64" s="6"/>
      <c r="U64" s="6"/>
      <c r="V64" s="6"/>
      <c r="W64" s="6"/>
      <c r="X64" s="6"/>
    </row>
    <row r="65" spans="1:24">
      <c r="A65" s="22"/>
      <c r="B65" s="6"/>
      <c r="C65" s="6">
        <v>63.2652</v>
      </c>
      <c r="D65" s="6">
        <v>80.2286</v>
      </c>
      <c r="E65" s="6">
        <v>76.098200000000006</v>
      </c>
      <c r="F65" s="6">
        <v>71.162199999999999</v>
      </c>
      <c r="G65" s="6">
        <v>71.58</v>
      </c>
      <c r="H65" s="6">
        <v>129.23599999999999</v>
      </c>
      <c r="I65" s="6"/>
      <c r="J65" s="6"/>
      <c r="K65" s="6"/>
      <c r="L65" s="6"/>
      <c r="M65" s="6"/>
      <c r="N65" s="6"/>
      <c r="O65" s="6"/>
      <c r="P65" s="6"/>
      <c r="Q65" s="6"/>
      <c r="S65" s="6"/>
      <c r="T65" s="6"/>
      <c r="U65" s="6"/>
      <c r="V65" s="6"/>
      <c r="W65" s="6"/>
      <c r="X65" s="6"/>
    </row>
    <row r="66" spans="1:24">
      <c r="A66" s="22"/>
      <c r="B66" s="6"/>
      <c r="C66" s="6">
        <v>61.750500000000002</v>
      </c>
      <c r="D66" s="6">
        <v>92.395799999999994</v>
      </c>
      <c r="E66" s="6">
        <v>71.218999999999994</v>
      </c>
      <c r="F66" s="6">
        <v>72.204499999999996</v>
      </c>
      <c r="G66" s="6">
        <v>70.046300000000002</v>
      </c>
      <c r="H66" s="6">
        <v>131.52099999999999</v>
      </c>
      <c r="I66" s="6"/>
      <c r="J66" s="6"/>
      <c r="K66" s="6"/>
      <c r="L66" s="6"/>
      <c r="M66" s="6"/>
      <c r="N66" s="6"/>
      <c r="O66" s="6"/>
      <c r="P66" s="6"/>
      <c r="Q66" s="6"/>
      <c r="S66" s="6"/>
      <c r="T66" s="6"/>
      <c r="U66" s="6"/>
      <c r="V66" s="6"/>
      <c r="W66" s="6"/>
      <c r="X66" s="6"/>
    </row>
    <row r="67" spans="1:24">
      <c r="A67" s="22"/>
      <c r="B67" s="6"/>
      <c r="C67" s="6">
        <v>56.962299999999999</v>
      </c>
      <c r="D67" s="6">
        <v>86.628100000000003</v>
      </c>
      <c r="E67" s="6">
        <v>72.510300000000001</v>
      </c>
      <c r="F67" s="6">
        <v>69.277900000000002</v>
      </c>
      <c r="G67" s="6">
        <v>69.328900000000004</v>
      </c>
      <c r="H67" s="6">
        <v>125.02500000000001</v>
      </c>
      <c r="I67" s="6"/>
      <c r="J67" s="6"/>
      <c r="K67" s="6"/>
      <c r="L67" s="6"/>
      <c r="M67" s="6"/>
      <c r="N67" s="6"/>
      <c r="O67" s="6"/>
      <c r="P67" s="6"/>
      <c r="Q67" s="6"/>
      <c r="S67" s="6"/>
      <c r="T67" s="6"/>
      <c r="U67" s="6"/>
      <c r="V67" s="6"/>
      <c r="W67" s="6"/>
      <c r="X67" s="6"/>
    </row>
    <row r="68" spans="1:24">
      <c r="A68" s="22"/>
      <c r="B68" s="6"/>
      <c r="C68" s="6">
        <v>57.162700000000001</v>
      </c>
      <c r="D68" s="6">
        <v>94.471500000000006</v>
      </c>
      <c r="E68" s="6">
        <v>70.944599999999994</v>
      </c>
      <c r="F68" s="6">
        <v>69.557699999999997</v>
      </c>
      <c r="G68" s="6">
        <v>67.471699999999998</v>
      </c>
      <c r="H68" s="6">
        <v>131.048</v>
      </c>
      <c r="I68" s="6"/>
      <c r="J68" s="6"/>
      <c r="K68" s="6"/>
      <c r="L68" s="6"/>
      <c r="M68" s="6"/>
      <c r="N68" s="6"/>
      <c r="O68" s="6"/>
      <c r="P68" s="6"/>
      <c r="Q68" s="6"/>
      <c r="S68" s="6"/>
      <c r="T68" s="6"/>
      <c r="U68" s="6"/>
      <c r="V68" s="6"/>
      <c r="W68" s="6"/>
      <c r="X68" s="6"/>
    </row>
    <row r="69" spans="1:24">
      <c r="A69" s="6"/>
      <c r="B69" s="6"/>
      <c r="C69" s="6"/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S69" s="6"/>
      <c r="T69" s="6"/>
      <c r="U69" s="6"/>
      <c r="V69" s="6"/>
      <c r="W69" s="6"/>
      <c r="X69" s="6"/>
    </row>
    <row r="70" spans="1:24">
      <c r="A70" s="22">
        <v>7</v>
      </c>
      <c r="B70" s="6"/>
      <c r="C70" s="6">
        <v>120.187</v>
      </c>
      <c r="D70" s="6">
        <v>139.05199999999999</v>
      </c>
      <c r="E70" s="6">
        <v>122.913</v>
      </c>
      <c r="F70" s="6">
        <v>116.21599999999999</v>
      </c>
      <c r="G70" s="6">
        <v>111.666</v>
      </c>
      <c r="H70" s="6"/>
      <c r="I70" s="6"/>
      <c r="J70" s="6"/>
      <c r="K70" s="6"/>
      <c r="L70" s="6"/>
      <c r="M70" s="6"/>
      <c r="N70" s="6"/>
      <c r="O70" s="6"/>
      <c r="P70" s="6"/>
      <c r="Q70" s="6"/>
      <c r="S70" s="6"/>
      <c r="T70" s="6"/>
      <c r="U70" s="6"/>
      <c r="V70" s="6"/>
      <c r="W70" s="6"/>
      <c r="X70" s="6"/>
    </row>
    <row r="71" spans="1:24">
      <c r="A71" s="22"/>
      <c r="B71" s="6"/>
      <c r="C71" s="6">
        <v>117.366</v>
      </c>
      <c r="D71" s="6">
        <v>153.23699999999999</v>
      </c>
      <c r="E71" s="6">
        <v>120.66200000000001</v>
      </c>
      <c r="F71" s="6">
        <v>107.733</v>
      </c>
      <c r="G71" s="6">
        <v>110.392</v>
      </c>
      <c r="H71" s="6"/>
      <c r="I71" s="6"/>
      <c r="J71" s="6"/>
      <c r="K71" s="6"/>
      <c r="L71" s="6"/>
      <c r="M71" s="6"/>
      <c r="N71" s="6"/>
      <c r="O71" s="6"/>
      <c r="P71" s="6"/>
      <c r="Q71" s="6"/>
      <c r="S71" s="6"/>
      <c r="T71" s="6"/>
      <c r="U71" s="6"/>
      <c r="V71" s="6"/>
      <c r="W71" s="6"/>
      <c r="X71" s="6"/>
    </row>
    <row r="72" spans="1:24">
      <c r="A72" s="22"/>
      <c r="B72" s="6"/>
      <c r="C72" s="6">
        <v>120.93899999999999</v>
      </c>
      <c r="D72" s="6">
        <v>154.131</v>
      </c>
      <c r="E72" s="6">
        <v>109.254</v>
      </c>
      <c r="F72" s="6">
        <v>103.426</v>
      </c>
      <c r="G72" s="6">
        <v>114.776</v>
      </c>
      <c r="H72" s="6"/>
      <c r="I72" s="6"/>
      <c r="J72" s="6"/>
      <c r="K72" s="6"/>
      <c r="L72" s="6"/>
      <c r="M72" s="6"/>
      <c r="N72" s="6"/>
      <c r="O72" s="6"/>
      <c r="P72" s="6"/>
      <c r="Q72" s="6"/>
      <c r="S72" s="6"/>
      <c r="T72" s="6"/>
      <c r="U72" s="6"/>
      <c r="V72" s="6"/>
      <c r="W72" s="6"/>
      <c r="X72" s="6"/>
    </row>
    <row r="73" spans="1:24">
      <c r="A73" s="22"/>
      <c r="B73" s="6"/>
      <c r="C73" s="6">
        <v>117.27800000000001</v>
      </c>
      <c r="D73" s="6">
        <v>149.66499999999999</v>
      </c>
      <c r="E73" s="6">
        <v>114.23099999999999</v>
      </c>
      <c r="F73" s="6">
        <v>111.54900000000001</v>
      </c>
      <c r="G73" s="6">
        <v>109.82</v>
      </c>
      <c r="H73" s="6"/>
      <c r="I73" s="6"/>
      <c r="J73" s="6"/>
      <c r="K73" s="6"/>
      <c r="L73" s="6"/>
      <c r="M73" s="6"/>
      <c r="N73" s="6"/>
      <c r="O73" s="6"/>
      <c r="P73" s="6"/>
      <c r="Q73" s="6"/>
      <c r="S73" s="6"/>
      <c r="T73" s="6"/>
      <c r="U73" s="6"/>
      <c r="V73" s="6"/>
      <c r="W73" s="6"/>
      <c r="X73" s="6"/>
    </row>
    <row r="74" spans="1:24">
      <c r="A74" s="22"/>
      <c r="B74" s="6"/>
      <c r="C74" s="6">
        <v>116.324</v>
      </c>
      <c r="D74" s="6">
        <v>132.42500000000001</v>
      </c>
      <c r="E74" s="6">
        <v>122.35599999999999</v>
      </c>
      <c r="F74" s="6">
        <v>108.79600000000001</v>
      </c>
      <c r="G74" s="6">
        <v>114.078</v>
      </c>
      <c r="H74" s="6"/>
      <c r="I74" s="6"/>
      <c r="J74" s="6"/>
      <c r="K74" s="6"/>
      <c r="L74" s="6"/>
      <c r="M74" s="6"/>
      <c r="N74" s="6"/>
      <c r="O74" s="6"/>
      <c r="P74" s="6"/>
      <c r="Q74" s="6"/>
      <c r="S74" s="6"/>
      <c r="T74" s="6"/>
      <c r="U74" s="6"/>
      <c r="V74" s="6"/>
      <c r="W74" s="6"/>
      <c r="X74" s="6"/>
    </row>
    <row r="75" spans="1:24">
      <c r="A75" s="22"/>
      <c r="B75" s="6"/>
      <c r="C75" s="6">
        <v>113.242</v>
      </c>
      <c r="D75" s="6">
        <v>152.517</v>
      </c>
      <c r="E75" s="6">
        <v>117.523</v>
      </c>
      <c r="F75" s="6">
        <v>115.916</v>
      </c>
      <c r="G75" s="6">
        <v>115.02</v>
      </c>
      <c r="H75" s="6"/>
      <c r="I75" s="6"/>
      <c r="J75" s="6"/>
      <c r="K75" s="6"/>
      <c r="L75" s="6"/>
      <c r="M75" s="6"/>
      <c r="N75" s="6"/>
      <c r="O75" s="6"/>
      <c r="P75" s="6"/>
      <c r="Q75" s="6"/>
      <c r="S75" s="6"/>
      <c r="T75" s="6"/>
      <c r="U75" s="6"/>
      <c r="V75" s="6"/>
      <c r="W75" s="6"/>
      <c r="X75" s="6"/>
    </row>
    <row r="76" spans="1:24">
      <c r="A76" s="22"/>
      <c r="B76" s="6"/>
      <c r="C76" s="6">
        <v>112.709</v>
      </c>
      <c r="D76" s="6">
        <v>134.54900000000001</v>
      </c>
      <c r="E76" s="6">
        <v>119.456</v>
      </c>
      <c r="F76" s="6">
        <v>104.816</v>
      </c>
      <c r="G76" s="6">
        <v>114.867</v>
      </c>
      <c r="H76" s="6"/>
      <c r="I76" s="6"/>
      <c r="J76" s="6"/>
      <c r="K76" s="6"/>
      <c r="L76" s="6"/>
      <c r="M76" s="6"/>
      <c r="N76" s="6"/>
      <c r="O76" s="6"/>
      <c r="P76" s="6"/>
      <c r="Q76" s="6"/>
      <c r="S76" s="6"/>
      <c r="T76" s="6"/>
      <c r="U76" s="6"/>
      <c r="V76" s="6"/>
      <c r="W76" s="6"/>
      <c r="X76" s="6"/>
    </row>
    <row r="77" spans="1:24">
      <c r="A77" s="22"/>
      <c r="B77" s="6"/>
      <c r="C77" s="6">
        <v>108.649</v>
      </c>
      <c r="D77" s="6">
        <v>146.71100000000001</v>
      </c>
      <c r="E77" s="6">
        <v>116.241</v>
      </c>
      <c r="F77" s="6">
        <v>108.95399999999999</v>
      </c>
      <c r="G77" s="6">
        <v>103.589</v>
      </c>
      <c r="H77" s="6"/>
      <c r="I77" s="6"/>
      <c r="J77" s="6"/>
      <c r="K77" s="6"/>
      <c r="L77" s="6"/>
      <c r="M77" s="6"/>
      <c r="N77" s="6"/>
      <c r="O77" s="6"/>
      <c r="P77" s="6"/>
      <c r="Q77" s="6"/>
      <c r="S77" s="6"/>
      <c r="T77" s="6"/>
      <c r="U77" s="6"/>
      <c r="V77" s="6"/>
      <c r="W77" s="6"/>
      <c r="X77" s="6"/>
    </row>
    <row r="78" spans="1:24">
      <c r="A78" s="22"/>
      <c r="B78" s="6"/>
      <c r="C78" s="6">
        <v>112.80500000000001</v>
      </c>
      <c r="D78" s="6">
        <v>157.233</v>
      </c>
      <c r="E78" s="6">
        <v>123.86</v>
      </c>
      <c r="F78" s="6">
        <v>117.902</v>
      </c>
      <c r="G78" s="6">
        <v>113.807</v>
      </c>
      <c r="H78" s="6"/>
      <c r="I78" s="6"/>
      <c r="J78" s="6"/>
      <c r="K78" s="6"/>
      <c r="L78" s="6"/>
      <c r="M78" s="6"/>
      <c r="N78" s="6"/>
      <c r="O78" s="6"/>
      <c r="P78" s="6"/>
      <c r="Q78" s="6"/>
      <c r="S78" s="6"/>
      <c r="T78" s="6"/>
      <c r="U78" s="6"/>
      <c r="V78" s="6"/>
      <c r="W78" s="6"/>
      <c r="X78" s="6"/>
    </row>
    <row r="79" spans="1:24">
      <c r="A79" s="22"/>
      <c r="B79" s="6"/>
      <c r="C79" s="6">
        <v>109.247</v>
      </c>
      <c r="D79" s="6">
        <v>142.21700000000001</v>
      </c>
      <c r="E79" s="6">
        <v>103.154</v>
      </c>
      <c r="F79" s="6">
        <v>112.01900000000001</v>
      </c>
      <c r="G79" s="6">
        <v>109.706</v>
      </c>
      <c r="H79" s="6"/>
      <c r="I79" s="6"/>
      <c r="J79" s="6"/>
      <c r="K79" s="6"/>
      <c r="L79" s="6"/>
      <c r="M79" s="6"/>
      <c r="N79" s="6"/>
      <c r="O79" s="6"/>
      <c r="P79" s="6"/>
      <c r="Q79" s="6"/>
      <c r="S79" s="6"/>
      <c r="T79" s="6"/>
      <c r="U79" s="6"/>
      <c r="V79" s="6"/>
      <c r="W79" s="6"/>
      <c r="X79" s="6"/>
    </row>
    <row r="80" spans="1:24">
      <c r="A80" s="6"/>
      <c r="B80" s="6"/>
      <c r="C80" s="6"/>
      <c r="D80" s="6"/>
      <c r="E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S80" s="6"/>
      <c r="T80" s="6"/>
      <c r="U80" s="6"/>
      <c r="V80" s="6"/>
      <c r="W80" s="6"/>
      <c r="X80" s="6"/>
    </row>
    <row r="81" spans="1:24">
      <c r="A81" s="22">
        <v>8</v>
      </c>
      <c r="B81" s="6"/>
      <c r="C81" s="6">
        <v>234.40299999999999</v>
      </c>
      <c r="D81" s="6">
        <v>255.333</v>
      </c>
      <c r="E81" s="6">
        <v>199.238</v>
      </c>
      <c r="F81" s="6">
        <v>182.20500000000001</v>
      </c>
      <c r="G81" s="6">
        <v>200.233</v>
      </c>
      <c r="H81" s="6">
        <v>228.71899999999999</v>
      </c>
      <c r="I81" s="6"/>
      <c r="J81" s="6"/>
      <c r="K81" s="6"/>
      <c r="L81" s="6"/>
      <c r="M81" s="6"/>
      <c r="N81" s="6"/>
      <c r="O81" s="6"/>
      <c r="P81" s="6"/>
      <c r="Q81" s="6"/>
      <c r="S81" s="6"/>
      <c r="T81" s="6"/>
      <c r="U81" s="6"/>
      <c r="V81" s="6"/>
      <c r="W81" s="6"/>
      <c r="X81" s="6"/>
    </row>
    <row r="82" spans="1:24">
      <c r="A82" s="22"/>
      <c r="B82" s="6"/>
      <c r="C82" s="6">
        <v>222.096</v>
      </c>
      <c r="D82" s="6">
        <v>264.79500000000002</v>
      </c>
      <c r="E82" s="6">
        <v>201.35599999999999</v>
      </c>
      <c r="F82" s="6">
        <v>189.917</v>
      </c>
      <c r="G82" s="6">
        <v>187.98400000000001</v>
      </c>
      <c r="H82" s="6">
        <v>253.48699999999999</v>
      </c>
      <c r="I82" s="6"/>
      <c r="J82" s="6"/>
      <c r="K82" s="6"/>
      <c r="L82" s="6"/>
      <c r="M82" s="6"/>
      <c r="N82" s="6"/>
      <c r="O82" s="6"/>
      <c r="P82" s="6"/>
      <c r="Q82" s="6"/>
      <c r="S82" s="6"/>
      <c r="T82" s="6"/>
      <c r="U82" s="6"/>
      <c r="V82" s="6"/>
      <c r="W82" s="6"/>
      <c r="X82" s="6"/>
    </row>
    <row r="83" spans="1:24">
      <c r="A83" s="22"/>
      <c r="B83" s="6"/>
      <c r="C83" s="6">
        <v>215.58</v>
      </c>
      <c r="D83" s="6">
        <v>273.35000000000002</v>
      </c>
      <c r="E83" s="6">
        <v>200.33500000000001</v>
      </c>
      <c r="F83" s="6">
        <v>188.86799999999999</v>
      </c>
      <c r="G83" s="6">
        <v>203.727</v>
      </c>
      <c r="H83" s="6">
        <v>232.40899999999999</v>
      </c>
      <c r="I83" s="6"/>
      <c r="J83" s="6"/>
      <c r="K83" s="6"/>
      <c r="L83" s="6"/>
      <c r="M83" s="6"/>
      <c r="N83" s="6"/>
      <c r="O83" s="6"/>
      <c r="P83" s="6"/>
      <c r="Q83" s="6"/>
      <c r="S83" s="6"/>
      <c r="T83" s="6"/>
      <c r="U83" s="6"/>
      <c r="V83" s="6"/>
      <c r="W83" s="6"/>
      <c r="X83" s="6"/>
    </row>
    <row r="84" spans="1:24">
      <c r="A84" s="22"/>
      <c r="B84" s="6"/>
      <c r="C84" s="6">
        <v>225.161</v>
      </c>
      <c r="D84" s="6">
        <v>255.81700000000001</v>
      </c>
      <c r="E84" s="6">
        <v>203.16</v>
      </c>
      <c r="F84" s="6">
        <v>182.34800000000001</v>
      </c>
      <c r="G84" s="6">
        <v>197.43199999999999</v>
      </c>
      <c r="H84" s="6">
        <v>240.18299999999999</v>
      </c>
      <c r="I84" s="6"/>
      <c r="J84" s="6"/>
      <c r="K84" s="6"/>
      <c r="L84" s="6"/>
      <c r="M84" s="6"/>
      <c r="N84" s="6"/>
      <c r="O84" s="6"/>
      <c r="P84" s="6"/>
      <c r="Q84" s="6"/>
      <c r="S84" s="6"/>
      <c r="T84" s="6"/>
      <c r="U84" s="6"/>
      <c r="V84" s="6"/>
      <c r="W84" s="6"/>
      <c r="X84" s="6"/>
    </row>
    <row r="85" spans="1:24">
      <c r="A85" s="22"/>
      <c r="B85" s="6"/>
      <c r="C85" s="6">
        <v>208.328</v>
      </c>
      <c r="D85" s="6">
        <v>262.33300000000003</v>
      </c>
      <c r="E85" s="6">
        <v>187.208</v>
      </c>
      <c r="F85" s="6">
        <v>195.31100000000001</v>
      </c>
      <c r="G85" s="6">
        <v>194.81100000000001</v>
      </c>
      <c r="H85" s="6">
        <v>240.352</v>
      </c>
      <c r="I85" s="6"/>
      <c r="J85" s="6"/>
      <c r="K85" s="6"/>
      <c r="L85" s="6"/>
      <c r="M85" s="6"/>
      <c r="N85" s="6"/>
      <c r="O85" s="6"/>
      <c r="P85" s="6"/>
      <c r="Q85" s="6"/>
      <c r="S85" s="6"/>
      <c r="T85" s="6"/>
      <c r="U85" s="6"/>
      <c r="V85" s="6"/>
      <c r="W85" s="6"/>
      <c r="X85" s="6"/>
    </row>
    <row r="86" spans="1:24">
      <c r="A86" s="22"/>
      <c r="B86" s="6"/>
      <c r="C86" s="6">
        <v>214.60400000000001</v>
      </c>
      <c r="D86" s="6">
        <v>266.81599999999997</v>
      </c>
      <c r="E86" s="6">
        <v>197.71</v>
      </c>
      <c r="F86" s="6">
        <v>188.285</v>
      </c>
      <c r="G86" s="6">
        <v>206.25899999999999</v>
      </c>
      <c r="H86" s="6">
        <v>244.73099999999999</v>
      </c>
      <c r="I86" s="6"/>
      <c r="J86" s="6"/>
      <c r="K86" s="6"/>
      <c r="L86" s="6"/>
      <c r="M86" s="6"/>
      <c r="N86" s="6"/>
      <c r="O86" s="6"/>
      <c r="P86" s="6"/>
      <c r="Q86" s="6"/>
      <c r="S86" s="6"/>
      <c r="T86" s="6"/>
      <c r="U86" s="6"/>
      <c r="V86" s="6"/>
      <c r="W86" s="6"/>
      <c r="X86" s="6"/>
    </row>
    <row r="87" spans="1:24">
      <c r="A87" s="22"/>
      <c r="B87" s="6"/>
      <c r="C87" s="6">
        <v>218.751</v>
      </c>
      <c r="D87" s="6">
        <v>245.32</v>
      </c>
      <c r="E87" s="6">
        <v>198.17699999999999</v>
      </c>
      <c r="F87" s="6">
        <v>174.346</v>
      </c>
      <c r="G87" s="6">
        <v>194.8</v>
      </c>
      <c r="H87" s="6">
        <v>252.51499999999999</v>
      </c>
      <c r="I87" s="6"/>
      <c r="J87" s="6"/>
      <c r="K87" s="6"/>
      <c r="L87" s="6"/>
      <c r="M87" s="6"/>
      <c r="N87" s="6"/>
      <c r="O87" s="6"/>
      <c r="P87" s="6"/>
      <c r="Q87" s="6"/>
      <c r="S87" s="6"/>
      <c r="T87" s="6"/>
      <c r="U87" s="6"/>
      <c r="V87" s="6"/>
      <c r="W87" s="6"/>
      <c r="X87" s="6"/>
    </row>
    <row r="88" spans="1:24">
      <c r="A88" s="22"/>
      <c r="B88" s="6"/>
      <c r="C88" s="6">
        <v>222.864</v>
      </c>
      <c r="D88" s="6">
        <v>258.64800000000002</v>
      </c>
      <c r="E88" s="6">
        <v>196.447</v>
      </c>
      <c r="F88" s="6">
        <v>196.10400000000001</v>
      </c>
      <c r="G88" s="6">
        <v>191.66300000000001</v>
      </c>
      <c r="H88" s="6">
        <v>241.11199999999999</v>
      </c>
      <c r="I88" s="6"/>
      <c r="J88" s="6"/>
      <c r="K88" s="6"/>
      <c r="L88" s="6"/>
      <c r="M88" s="6"/>
      <c r="N88" s="6"/>
      <c r="O88" s="6"/>
      <c r="P88" s="6"/>
      <c r="Q88" s="6"/>
      <c r="S88" s="6"/>
      <c r="T88" s="6"/>
      <c r="U88" s="6"/>
      <c r="V88" s="6"/>
      <c r="W88" s="6"/>
      <c r="X88" s="6"/>
    </row>
    <row r="89" spans="1:24">
      <c r="A89" s="22"/>
      <c r="B89" s="6"/>
      <c r="C89" s="6">
        <v>234.864</v>
      </c>
      <c r="D89" s="6">
        <v>281.42899999999997</v>
      </c>
      <c r="E89" s="6">
        <v>206.321</v>
      </c>
      <c r="F89" s="6">
        <v>189.81700000000001</v>
      </c>
      <c r="G89" s="6">
        <v>187.429</v>
      </c>
      <c r="H89" s="6">
        <v>259.363</v>
      </c>
      <c r="I89" s="6"/>
      <c r="J89" s="6"/>
      <c r="K89" s="6"/>
      <c r="L89" s="6"/>
      <c r="M89" s="6"/>
      <c r="N89" s="6"/>
      <c r="O89" s="6"/>
      <c r="P89" s="6"/>
      <c r="Q89" s="6"/>
      <c r="S89" s="6"/>
      <c r="T89" s="6"/>
      <c r="U89" s="6"/>
      <c r="V89" s="6"/>
      <c r="W89" s="6"/>
      <c r="X89" s="6"/>
    </row>
    <row r="90" spans="1:24">
      <c r="A90" s="22"/>
      <c r="B90" s="6"/>
      <c r="C90" s="6">
        <v>207.215</v>
      </c>
      <c r="D90" s="6">
        <v>269.85599999999999</v>
      </c>
      <c r="E90" s="6">
        <v>200.33</v>
      </c>
      <c r="F90" s="6">
        <v>185.80099999999999</v>
      </c>
      <c r="G90" s="6">
        <v>190.15899999999999</v>
      </c>
      <c r="H90" s="6">
        <v>249.251</v>
      </c>
      <c r="I90" s="6"/>
      <c r="J90" s="6"/>
      <c r="K90" s="6"/>
      <c r="L90" s="6"/>
      <c r="M90" s="6"/>
      <c r="N90" s="6"/>
      <c r="O90" s="6"/>
      <c r="P90" s="6"/>
      <c r="Q90" s="6"/>
      <c r="S90" s="6"/>
      <c r="T90" s="6"/>
      <c r="U90" s="6"/>
      <c r="V90" s="6"/>
      <c r="W90" s="6"/>
      <c r="X90" s="6"/>
    </row>
    <row r="91" spans="1:24">
      <c r="A91" s="6"/>
      <c r="B91" s="6"/>
      <c r="C91" s="6"/>
      <c r="D91" s="6"/>
      <c r="E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S91" s="6"/>
      <c r="T91" s="6"/>
      <c r="U91" s="6"/>
      <c r="V91" s="6"/>
      <c r="W91" s="6"/>
      <c r="X91" s="6"/>
    </row>
    <row r="92" spans="1:24">
      <c r="A92" s="22">
        <v>9</v>
      </c>
      <c r="B92" s="6"/>
      <c r="C92" s="6">
        <v>414.62900000000002</v>
      </c>
      <c r="D92" s="6">
        <v>558.41899999999998</v>
      </c>
      <c r="E92" s="6">
        <v>350.69200000000001</v>
      </c>
      <c r="F92" s="6">
        <v>355.01</v>
      </c>
      <c r="G92" s="6">
        <v>338.55900000000003</v>
      </c>
      <c r="H92" s="6"/>
      <c r="I92" s="6"/>
      <c r="J92" s="6"/>
      <c r="K92" s="6"/>
      <c r="L92" s="6"/>
      <c r="M92" s="6"/>
      <c r="N92" s="6"/>
      <c r="O92" s="6"/>
      <c r="P92" s="6"/>
      <c r="Q92" s="6"/>
      <c r="S92" s="6"/>
      <c r="T92" s="6"/>
      <c r="U92" s="6"/>
      <c r="V92" s="6"/>
      <c r="W92" s="6"/>
      <c r="X92" s="6"/>
    </row>
    <row r="93" spans="1:24">
      <c r="A93" s="22"/>
      <c r="B93" s="6"/>
      <c r="C93" s="6">
        <v>436.60700000000003</v>
      </c>
      <c r="D93" s="6">
        <v>543.38300000000004</v>
      </c>
      <c r="E93" s="6">
        <v>365.87900000000002</v>
      </c>
      <c r="F93" s="6">
        <v>334.59</v>
      </c>
      <c r="G93" s="6">
        <v>339.29199999999997</v>
      </c>
      <c r="H93" s="6"/>
      <c r="I93" s="6"/>
      <c r="J93" s="6"/>
      <c r="K93" s="6"/>
      <c r="L93" s="6"/>
      <c r="M93" s="6"/>
      <c r="N93" s="6"/>
      <c r="O93" s="6"/>
      <c r="P93" s="6"/>
      <c r="Q93" s="6"/>
      <c r="S93" s="6"/>
      <c r="T93" s="6"/>
      <c r="U93" s="6"/>
      <c r="V93" s="6"/>
      <c r="W93" s="6"/>
      <c r="X93" s="6"/>
    </row>
    <row r="94" spans="1:24">
      <c r="A94" s="22"/>
      <c r="B94" s="6"/>
      <c r="C94" s="6">
        <v>423.39699999999999</v>
      </c>
      <c r="D94" s="6">
        <v>434.78500000000003</v>
      </c>
      <c r="E94" s="6">
        <v>372.00700000000001</v>
      </c>
      <c r="F94" s="6">
        <v>371.65</v>
      </c>
      <c r="G94" s="6">
        <v>334.69900000000001</v>
      </c>
      <c r="H94" s="6"/>
      <c r="I94" s="6"/>
      <c r="J94" s="6"/>
      <c r="K94" s="6"/>
      <c r="L94" s="6"/>
      <c r="M94" s="6"/>
      <c r="N94" s="6"/>
      <c r="O94" s="6"/>
      <c r="P94" s="6"/>
      <c r="Q94" s="6"/>
      <c r="S94" s="6"/>
      <c r="T94" s="6"/>
      <c r="U94" s="6"/>
      <c r="V94" s="6"/>
      <c r="W94" s="6"/>
      <c r="X94" s="6"/>
    </row>
    <row r="95" spans="1:24">
      <c r="A95" s="22"/>
      <c r="B95" s="6"/>
      <c r="C95" s="6">
        <v>403.863</v>
      </c>
      <c r="D95" s="6">
        <v>481.209</v>
      </c>
      <c r="E95" s="6">
        <v>323.77800000000002</v>
      </c>
      <c r="F95" s="6">
        <v>339.06</v>
      </c>
      <c r="G95" s="6">
        <v>338.88</v>
      </c>
      <c r="H95" s="6"/>
      <c r="I95" s="6"/>
      <c r="J95" s="6"/>
      <c r="K95" s="6"/>
      <c r="L95" s="6"/>
      <c r="M95" s="6"/>
      <c r="N95" s="6"/>
      <c r="O95" s="6"/>
      <c r="P95" s="6"/>
      <c r="Q95" s="6"/>
      <c r="S95" s="6"/>
      <c r="T95" s="6"/>
      <c r="U95" s="6"/>
      <c r="V95" s="6"/>
      <c r="W95" s="6"/>
      <c r="X95" s="6"/>
    </row>
    <row r="96" spans="1:24">
      <c r="A96" s="22"/>
      <c r="B96" s="6"/>
      <c r="C96" s="6">
        <v>408.221</v>
      </c>
      <c r="D96" s="6">
        <v>457.37</v>
      </c>
      <c r="E96" s="6">
        <v>292.34399999999999</v>
      </c>
      <c r="F96" s="6">
        <v>342.62700000000001</v>
      </c>
      <c r="G96" s="6">
        <v>364.69600000000003</v>
      </c>
      <c r="H96" s="6"/>
      <c r="I96" s="6"/>
      <c r="J96" s="6"/>
      <c r="K96" s="6"/>
      <c r="L96" s="6"/>
      <c r="M96" s="6"/>
      <c r="N96" s="6"/>
      <c r="O96" s="6"/>
      <c r="P96" s="6"/>
      <c r="Q96" s="6"/>
      <c r="S96" s="6"/>
      <c r="T96" s="6"/>
      <c r="U96" s="6"/>
      <c r="V96" s="6"/>
      <c r="W96" s="6"/>
      <c r="X96" s="6"/>
    </row>
    <row r="97" spans="1:24">
      <c r="A97" s="22"/>
      <c r="B97" s="6"/>
      <c r="C97" s="6">
        <v>403.08300000000003</v>
      </c>
      <c r="D97" s="6">
        <v>485.38499999999999</v>
      </c>
      <c r="E97" s="6">
        <v>333.85899999999998</v>
      </c>
      <c r="F97" s="6">
        <v>354.53899999999999</v>
      </c>
      <c r="G97" s="6">
        <v>354.57799999999997</v>
      </c>
      <c r="H97" s="6"/>
      <c r="I97" s="6"/>
      <c r="J97" s="6"/>
      <c r="K97" s="6"/>
      <c r="L97" s="6"/>
      <c r="M97" s="6"/>
      <c r="N97" s="6"/>
      <c r="O97" s="6"/>
      <c r="P97" s="6"/>
      <c r="Q97" s="6"/>
      <c r="S97" s="6"/>
      <c r="T97" s="6"/>
      <c r="U97" s="6"/>
      <c r="V97" s="6"/>
      <c r="W97" s="6"/>
      <c r="X97" s="6"/>
    </row>
    <row r="98" spans="1:24">
      <c r="A98" s="22"/>
      <c r="B98" s="6"/>
      <c r="C98" s="6">
        <v>439.80099999999999</v>
      </c>
      <c r="D98" s="6">
        <v>451.09500000000003</v>
      </c>
      <c r="E98" s="6">
        <v>369.25200000000001</v>
      </c>
      <c r="F98" s="6">
        <v>332.44799999999998</v>
      </c>
      <c r="G98" s="6">
        <v>296.39299999999997</v>
      </c>
      <c r="H98" s="6"/>
      <c r="I98" s="6"/>
      <c r="J98" s="6"/>
      <c r="K98" s="6"/>
      <c r="L98" s="6"/>
      <c r="M98" s="6"/>
      <c r="N98" s="6"/>
      <c r="O98" s="6"/>
      <c r="P98" s="6"/>
      <c r="Q98" s="6"/>
      <c r="S98" s="6"/>
      <c r="T98" s="6"/>
      <c r="U98" s="6"/>
      <c r="V98" s="6"/>
      <c r="W98" s="6"/>
      <c r="X98" s="6"/>
    </row>
    <row r="99" spans="1:24">
      <c r="A99" s="22"/>
      <c r="B99" s="6"/>
      <c r="C99" s="6">
        <v>403.76900000000001</v>
      </c>
      <c r="D99" s="6">
        <v>528.71699999999998</v>
      </c>
      <c r="E99" s="6">
        <v>375.23099999999999</v>
      </c>
      <c r="F99" s="6">
        <v>312.54700000000003</v>
      </c>
      <c r="G99" s="6">
        <v>337.47500000000002</v>
      </c>
      <c r="H99" s="6"/>
      <c r="I99" s="6"/>
      <c r="J99" s="6"/>
      <c r="K99" s="6"/>
      <c r="L99" s="6"/>
      <c r="M99" s="6"/>
      <c r="N99" s="6"/>
      <c r="O99" s="6"/>
      <c r="P99" s="6"/>
      <c r="Q99" s="6"/>
      <c r="S99" s="6"/>
      <c r="T99" s="6"/>
      <c r="U99" s="6"/>
      <c r="V99" s="6"/>
      <c r="W99" s="6"/>
      <c r="X99" s="6"/>
    </row>
    <row r="100" spans="1:24">
      <c r="A100" s="22"/>
      <c r="B100" s="6"/>
      <c r="C100" s="6">
        <v>365.053</v>
      </c>
      <c r="D100" s="6">
        <v>470.85599999999999</v>
      </c>
      <c r="E100" s="6">
        <v>378.63600000000002</v>
      </c>
      <c r="F100" s="6">
        <v>356.88600000000002</v>
      </c>
      <c r="G100" s="6">
        <v>349.161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S100" s="6"/>
      <c r="T100" s="6"/>
      <c r="U100" s="6"/>
      <c r="V100" s="6"/>
      <c r="W100" s="6"/>
      <c r="X100" s="6"/>
    </row>
    <row r="101" spans="1:24">
      <c r="A101" s="22"/>
      <c r="B101" s="6"/>
      <c r="C101" s="6">
        <v>435.20100000000002</v>
      </c>
      <c r="D101" s="6">
        <v>465.32799999999997</v>
      </c>
      <c r="E101" s="6">
        <v>381.637</v>
      </c>
      <c r="F101" s="6">
        <v>313.14499999999998</v>
      </c>
      <c r="G101" s="6">
        <v>336.64699999999999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S101" s="6"/>
      <c r="T101" s="6"/>
      <c r="U101" s="6"/>
      <c r="V101" s="6"/>
      <c r="W101" s="6"/>
      <c r="X101" s="6"/>
    </row>
    <row r="102" spans="1:24">
      <c r="A102" s="6"/>
      <c r="B102" s="6"/>
      <c r="C102" s="6"/>
      <c r="D102" s="6"/>
      <c r="E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S102" s="6"/>
      <c r="T102" s="6"/>
      <c r="U102" s="6"/>
      <c r="V102" s="6"/>
      <c r="W102" s="6"/>
      <c r="X102" s="6"/>
    </row>
    <row r="103" spans="1:24">
      <c r="A103" s="22">
        <v>10</v>
      </c>
      <c r="B103" s="6"/>
      <c r="C103" s="6">
        <v>839.495</v>
      </c>
      <c r="D103" s="6">
        <v>965.23</v>
      </c>
      <c r="E103" s="6">
        <v>665.22699999999998</v>
      </c>
      <c r="F103" s="6">
        <v>671.47</v>
      </c>
      <c r="G103" s="6">
        <v>688.86</v>
      </c>
      <c r="H103" s="6">
        <v>693.23699999999997</v>
      </c>
      <c r="I103" s="6"/>
      <c r="J103" s="6"/>
      <c r="K103" s="6"/>
      <c r="L103" s="6"/>
      <c r="M103" s="6"/>
      <c r="N103" s="6"/>
      <c r="O103" s="6"/>
      <c r="P103" s="6"/>
      <c r="Q103" s="6"/>
      <c r="S103" s="6"/>
      <c r="T103" s="6"/>
      <c r="U103" s="6"/>
      <c r="V103" s="6"/>
      <c r="W103" s="6"/>
      <c r="X103" s="6"/>
    </row>
    <row r="104" spans="1:24">
      <c r="A104" s="22"/>
      <c r="B104" s="6"/>
      <c r="C104" s="6">
        <v>919.00800000000004</v>
      </c>
      <c r="D104" s="6">
        <v>871.51199999999994</v>
      </c>
      <c r="E104" s="6">
        <v>690.66899999999998</v>
      </c>
      <c r="F104" s="6">
        <v>662.06399999999996</v>
      </c>
      <c r="G104" s="6">
        <v>627.08699999999999</v>
      </c>
      <c r="H104" s="6">
        <v>718.23</v>
      </c>
      <c r="I104" s="6"/>
      <c r="J104" s="6"/>
      <c r="K104" s="6"/>
      <c r="L104" s="6"/>
      <c r="M104" s="6"/>
      <c r="N104" s="6"/>
      <c r="O104" s="6"/>
      <c r="P104" s="6"/>
      <c r="Q104" s="6"/>
      <c r="S104" s="6"/>
      <c r="T104" s="6"/>
      <c r="U104" s="6"/>
      <c r="V104" s="6"/>
      <c r="W104" s="6"/>
      <c r="X104" s="6"/>
    </row>
    <row r="105" spans="1:24">
      <c r="A105" s="22"/>
      <c r="B105" s="6"/>
      <c r="C105" s="6">
        <v>766.71400000000006</v>
      </c>
      <c r="D105" s="6">
        <v>893.39599999999996</v>
      </c>
      <c r="E105" s="6">
        <v>488.97899999999998</v>
      </c>
      <c r="F105" s="6">
        <v>627.26499999999999</v>
      </c>
      <c r="G105" s="6">
        <v>668.33600000000001</v>
      </c>
      <c r="H105" s="6">
        <v>636.73400000000004</v>
      </c>
      <c r="I105" s="6"/>
      <c r="J105" s="6"/>
      <c r="K105" s="6"/>
      <c r="L105" s="6"/>
      <c r="M105" s="6"/>
      <c r="N105" s="6"/>
      <c r="O105" s="6"/>
      <c r="P105" s="6"/>
      <c r="Q105" s="6"/>
      <c r="S105" s="6"/>
      <c r="T105" s="6"/>
      <c r="U105" s="6"/>
      <c r="V105" s="6"/>
      <c r="W105" s="6"/>
      <c r="X105" s="6"/>
    </row>
    <row r="106" spans="1:24">
      <c r="A106" s="22"/>
      <c r="B106" s="6"/>
      <c r="C106" s="6">
        <v>788.72699999999998</v>
      </c>
      <c r="D106" s="6">
        <v>960.80799999999999</v>
      </c>
      <c r="E106" s="6">
        <v>665.08900000000006</v>
      </c>
      <c r="F106" s="6">
        <v>646.33600000000001</v>
      </c>
      <c r="G106" s="6">
        <v>672.49900000000002</v>
      </c>
      <c r="H106" s="6">
        <v>665.47799999999995</v>
      </c>
      <c r="I106" s="6"/>
      <c r="J106" s="6"/>
      <c r="K106" s="6"/>
      <c r="L106" s="6"/>
      <c r="M106" s="6"/>
      <c r="N106" s="6"/>
      <c r="O106" s="6"/>
      <c r="P106" s="6"/>
      <c r="Q106" s="6"/>
      <c r="S106" s="6"/>
      <c r="T106" s="6"/>
      <c r="U106" s="6"/>
      <c r="V106" s="6"/>
      <c r="W106" s="6"/>
      <c r="X106" s="6"/>
    </row>
    <row r="107" spans="1:24">
      <c r="A107" s="22"/>
      <c r="B107" s="6"/>
      <c r="C107" s="6">
        <v>928.024</v>
      </c>
      <c r="D107" s="6">
        <v>837.39300000000003</v>
      </c>
      <c r="E107" s="6">
        <v>631.375</v>
      </c>
      <c r="F107" s="6">
        <v>562.26099999999997</v>
      </c>
      <c r="G107" s="6">
        <v>607.32399999999996</v>
      </c>
      <c r="H107" s="6">
        <v>630.96799999999996</v>
      </c>
      <c r="I107" s="6"/>
      <c r="J107" s="6"/>
      <c r="K107" s="6"/>
      <c r="L107" s="6"/>
      <c r="M107" s="6"/>
      <c r="N107" s="6"/>
      <c r="O107" s="6"/>
      <c r="P107" s="6"/>
      <c r="Q107" s="6"/>
      <c r="S107" s="6"/>
      <c r="T107" s="6"/>
      <c r="U107" s="6"/>
      <c r="V107" s="6"/>
      <c r="W107" s="6"/>
      <c r="X107" s="6"/>
    </row>
    <row r="108" spans="1:24">
      <c r="A108" s="22"/>
      <c r="B108" s="6"/>
      <c r="C108" s="6">
        <v>748.721</v>
      </c>
      <c r="D108" s="6">
        <v>894.96400000000006</v>
      </c>
      <c r="E108" s="6">
        <v>553.75699999999995</v>
      </c>
      <c r="F108" s="6">
        <v>724.10199999999998</v>
      </c>
      <c r="G108" s="6">
        <v>612.46299999999997</v>
      </c>
      <c r="H108" s="6">
        <v>591.33100000000002</v>
      </c>
      <c r="I108" s="6"/>
      <c r="J108" s="6"/>
      <c r="K108" s="6"/>
      <c r="L108" s="6"/>
      <c r="M108" s="6"/>
      <c r="N108" s="6"/>
      <c r="O108" s="6"/>
      <c r="P108" s="6"/>
      <c r="Q108" s="6"/>
      <c r="S108" s="6"/>
      <c r="T108" s="6"/>
      <c r="U108" s="6"/>
      <c r="V108" s="6"/>
      <c r="W108" s="6"/>
      <c r="X108" s="6"/>
    </row>
    <row r="109" spans="1:24">
      <c r="A109" s="22"/>
      <c r="B109" s="6"/>
      <c r="C109" s="6">
        <v>897.05399999999997</v>
      </c>
      <c r="D109" s="6">
        <v>920.06</v>
      </c>
      <c r="E109" s="6">
        <v>599.57399999999996</v>
      </c>
      <c r="F109" s="6">
        <v>621.149</v>
      </c>
      <c r="G109" s="6">
        <v>620.23500000000001</v>
      </c>
      <c r="H109" s="6">
        <v>575.93799999999999</v>
      </c>
      <c r="I109" s="6"/>
      <c r="J109" s="6"/>
      <c r="K109" s="6"/>
      <c r="L109" s="6"/>
      <c r="M109" s="6"/>
      <c r="N109" s="6"/>
      <c r="O109" s="6"/>
      <c r="P109" s="6"/>
      <c r="Q109" s="6"/>
      <c r="S109" s="6"/>
      <c r="T109" s="6"/>
      <c r="U109" s="6"/>
      <c r="V109" s="6"/>
      <c r="W109" s="6"/>
      <c r="X109" s="6"/>
    </row>
    <row r="110" spans="1:24">
      <c r="A110" s="22"/>
      <c r="B110" s="6"/>
      <c r="C110" s="6">
        <v>848.12699999999995</v>
      </c>
      <c r="D110" s="6">
        <v>928.99599999999998</v>
      </c>
      <c r="E110" s="6">
        <v>715.49199999999996</v>
      </c>
      <c r="F110" s="6">
        <v>601.52099999999996</v>
      </c>
      <c r="G110" s="6">
        <v>588.66999999999996</v>
      </c>
      <c r="H110" s="6">
        <v>681.24199999999996</v>
      </c>
      <c r="I110" s="6"/>
      <c r="J110" s="6"/>
      <c r="K110" s="6"/>
      <c r="L110" s="6"/>
      <c r="M110" s="6"/>
      <c r="N110" s="6"/>
      <c r="O110" s="6"/>
      <c r="P110" s="6"/>
      <c r="Q110" s="6"/>
      <c r="S110" s="6"/>
      <c r="T110" s="6"/>
      <c r="U110" s="6"/>
      <c r="V110" s="6"/>
      <c r="W110" s="6"/>
      <c r="X110" s="6"/>
    </row>
    <row r="111" spans="1:24">
      <c r="A111" s="22"/>
      <c r="B111" s="6"/>
      <c r="C111" s="6">
        <v>891.56200000000001</v>
      </c>
      <c r="D111" s="6">
        <v>814.09500000000003</v>
      </c>
      <c r="E111" s="6">
        <v>695.41300000000001</v>
      </c>
      <c r="F111" s="6">
        <v>622.4</v>
      </c>
      <c r="G111" s="6">
        <v>610.21900000000005</v>
      </c>
      <c r="H111" s="6">
        <v>698.279</v>
      </c>
      <c r="I111" s="6"/>
      <c r="J111" s="6"/>
      <c r="K111" s="6"/>
      <c r="L111" s="6"/>
      <c r="M111" s="6"/>
      <c r="N111" s="6"/>
      <c r="O111" s="6"/>
      <c r="P111" s="6"/>
      <c r="Q111" s="6"/>
      <c r="S111" s="6"/>
      <c r="T111" s="6"/>
      <c r="U111" s="6"/>
      <c r="V111" s="6"/>
      <c r="W111" s="6"/>
      <c r="X111" s="6"/>
    </row>
    <row r="112" spans="1:24">
      <c r="A112" s="22"/>
      <c r="B112" s="6"/>
      <c r="C112" s="6">
        <v>817.10400000000004</v>
      </c>
      <c r="D112" s="6">
        <v>880.85400000000004</v>
      </c>
      <c r="E112" s="6">
        <v>656.30799999999999</v>
      </c>
      <c r="F112" s="6">
        <v>684.89200000000005</v>
      </c>
      <c r="G112" s="6">
        <v>630.846</v>
      </c>
      <c r="H112" s="6">
        <v>689.54</v>
      </c>
      <c r="I112" s="6"/>
      <c r="J112" s="6"/>
      <c r="K112" s="6"/>
      <c r="L112" s="6"/>
      <c r="M112" s="6"/>
      <c r="N112" s="6"/>
      <c r="O112" s="6"/>
      <c r="P112" s="6"/>
      <c r="Q112" s="6"/>
      <c r="S112" s="6"/>
      <c r="T112" s="6"/>
      <c r="U112" s="6"/>
      <c r="V112" s="6"/>
      <c r="W112" s="6"/>
      <c r="X112" s="6"/>
    </row>
    <row r="113" spans="1:24">
      <c r="A113" s="6"/>
      <c r="B113" s="6"/>
      <c r="C113" s="6"/>
      <c r="D113" s="6"/>
      <c r="E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S113" s="6"/>
      <c r="T113" s="6"/>
      <c r="U113" s="6"/>
      <c r="V113" s="6"/>
      <c r="W113" s="6"/>
      <c r="X113" s="6"/>
    </row>
    <row r="114" spans="1:24">
      <c r="A114" s="22">
        <v>11</v>
      </c>
      <c r="B114" s="6"/>
      <c r="C114" s="6">
        <v>1704.36</v>
      </c>
      <c r="D114" s="6">
        <v>1655.36</v>
      </c>
      <c r="E114" s="6">
        <v>1207.31</v>
      </c>
      <c r="F114" s="6">
        <v>1226.76</v>
      </c>
      <c r="G114" s="6">
        <v>1195.99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S114" s="6"/>
      <c r="T114" s="6"/>
      <c r="U114" s="6"/>
      <c r="V114" s="6"/>
      <c r="W114" s="6"/>
      <c r="X114" s="6"/>
    </row>
    <row r="115" spans="1:24">
      <c r="A115" s="22"/>
      <c r="B115" s="6"/>
      <c r="C115" s="6">
        <v>1834.54</v>
      </c>
      <c r="D115" s="6">
        <v>1644.26</v>
      </c>
      <c r="E115" s="6">
        <v>1368.3</v>
      </c>
      <c r="F115" s="6">
        <v>1405.43</v>
      </c>
      <c r="G115" s="6">
        <v>1320.6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S115" s="6"/>
      <c r="T115" s="6"/>
      <c r="U115" s="6"/>
      <c r="V115" s="6"/>
      <c r="W115" s="6"/>
      <c r="X115" s="6"/>
    </row>
    <row r="116" spans="1:24">
      <c r="A116" s="22"/>
      <c r="B116" s="6"/>
      <c r="C116" s="6">
        <v>1669.34</v>
      </c>
      <c r="D116" s="6">
        <v>1823.02</v>
      </c>
      <c r="E116" s="6">
        <v>1266.08</v>
      </c>
      <c r="F116" s="6">
        <v>1268.22</v>
      </c>
      <c r="G116" s="6">
        <v>1236.53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S116" s="6"/>
      <c r="T116" s="6"/>
      <c r="U116" s="6"/>
      <c r="V116" s="6"/>
      <c r="W116" s="6"/>
      <c r="X116" s="6"/>
    </row>
    <row r="117" spans="1:24">
      <c r="A117" s="22"/>
      <c r="B117" s="6"/>
      <c r="C117" s="6">
        <v>1409.81</v>
      </c>
      <c r="D117" s="6">
        <v>1662.66</v>
      </c>
      <c r="E117" s="6">
        <v>1287.48</v>
      </c>
      <c r="F117" s="6">
        <v>1291.06</v>
      </c>
      <c r="G117" s="6">
        <v>1284.56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S117" s="6"/>
      <c r="T117" s="6"/>
      <c r="U117" s="6"/>
      <c r="V117" s="6"/>
      <c r="W117" s="6"/>
      <c r="X117" s="6"/>
    </row>
    <row r="118" spans="1:24">
      <c r="A118" s="22"/>
      <c r="B118" s="6"/>
      <c r="C118" s="6">
        <v>1764.06</v>
      </c>
      <c r="D118" s="6">
        <v>1659.44</v>
      </c>
      <c r="E118" s="6">
        <v>1230.8699999999999</v>
      </c>
      <c r="F118" s="6">
        <v>1242.6400000000001</v>
      </c>
      <c r="G118" s="6">
        <v>1163.25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S118" s="6"/>
      <c r="T118" s="6"/>
      <c r="U118" s="6"/>
      <c r="V118" s="6"/>
      <c r="W118" s="6"/>
      <c r="X118" s="6"/>
    </row>
    <row r="119" spans="1:24">
      <c r="A119" s="22"/>
      <c r="B119" s="6"/>
      <c r="C119" s="6">
        <v>1439.99</v>
      </c>
      <c r="D119" s="6">
        <v>1704.33</v>
      </c>
      <c r="E119" s="6">
        <v>1347.32</v>
      </c>
      <c r="F119" s="6">
        <v>1315.83</v>
      </c>
      <c r="G119" s="6">
        <v>1192.07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S119" s="6"/>
      <c r="T119" s="6"/>
      <c r="U119" s="6"/>
      <c r="V119" s="6"/>
      <c r="W119" s="6"/>
      <c r="X119" s="6"/>
    </row>
    <row r="120" spans="1:24">
      <c r="A120" s="22"/>
      <c r="B120" s="6"/>
      <c r="C120" s="6">
        <v>1369.41</v>
      </c>
      <c r="D120" s="6">
        <v>1656.22</v>
      </c>
      <c r="E120" s="6">
        <v>1102.74</v>
      </c>
      <c r="F120" s="6">
        <v>1282.32</v>
      </c>
      <c r="G120" s="6">
        <v>1350.53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S120" s="6"/>
      <c r="T120" s="6"/>
      <c r="U120" s="6"/>
      <c r="V120" s="6"/>
      <c r="W120" s="6"/>
      <c r="X120" s="6"/>
    </row>
    <row r="121" spans="1:24">
      <c r="A121" s="22"/>
      <c r="B121" s="6"/>
      <c r="C121" s="6">
        <v>1842.54</v>
      </c>
      <c r="D121" s="6">
        <v>1647.46</v>
      </c>
      <c r="E121" s="6">
        <v>1243.6199999999999</v>
      </c>
      <c r="F121" s="6">
        <v>1137.73</v>
      </c>
      <c r="G121" s="6">
        <v>1188.49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S121" s="6"/>
      <c r="T121" s="6"/>
      <c r="U121" s="6"/>
      <c r="V121" s="6"/>
      <c r="W121" s="6"/>
      <c r="X121" s="6"/>
    </row>
    <row r="122" spans="1:24">
      <c r="A122" s="22"/>
      <c r="B122" s="6"/>
      <c r="C122" s="6">
        <v>1659.65</v>
      </c>
      <c r="D122" s="6">
        <v>1707.13</v>
      </c>
      <c r="E122" s="6">
        <v>1306.01</v>
      </c>
      <c r="F122" s="6">
        <v>1140.1500000000001</v>
      </c>
      <c r="G122" s="6">
        <v>1277.95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S122" s="6"/>
      <c r="T122" s="6"/>
      <c r="U122" s="6"/>
      <c r="V122" s="6"/>
      <c r="W122" s="6"/>
      <c r="X122" s="6"/>
    </row>
    <row r="123" spans="1:24">
      <c r="A123" s="22"/>
      <c r="B123" s="6"/>
      <c r="C123" s="6">
        <v>1789.29</v>
      </c>
      <c r="D123" s="6">
        <v>1846.76</v>
      </c>
      <c r="E123" s="6">
        <v>1266.78</v>
      </c>
      <c r="F123" s="6">
        <v>1310.96</v>
      </c>
      <c r="G123" s="6">
        <v>1293.83</v>
      </c>
      <c r="H123" s="6"/>
      <c r="I123" s="6"/>
      <c r="J123" s="6"/>
      <c r="K123" s="6"/>
      <c r="L123" s="6"/>
      <c r="M123" s="6"/>
      <c r="N123" s="6"/>
      <c r="O123" s="6"/>
      <c r="P123" s="6"/>
      <c r="Q123" s="6"/>
      <c r="S123" s="6"/>
      <c r="T123" s="6"/>
      <c r="U123" s="6"/>
      <c r="V123" s="6"/>
      <c r="W123" s="6"/>
      <c r="X123" s="6"/>
    </row>
    <row r="124" spans="1:24">
      <c r="A124" s="6"/>
      <c r="B124" s="6"/>
      <c r="C124" s="6"/>
      <c r="D124" s="6"/>
      <c r="E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S124" s="6"/>
      <c r="T124" s="6"/>
      <c r="U124" s="6"/>
      <c r="V124" s="6"/>
      <c r="W124" s="6"/>
      <c r="X124" s="6"/>
    </row>
    <row r="125" spans="1:24">
      <c r="A125" s="22">
        <v>12</v>
      </c>
      <c r="B125" s="6"/>
      <c r="C125" s="6">
        <v>3324.11</v>
      </c>
      <c r="D125" s="6">
        <v>2749.46</v>
      </c>
      <c r="E125" s="6">
        <v>2509.35</v>
      </c>
      <c r="F125" s="6">
        <v>2737.88</v>
      </c>
      <c r="G125" s="6">
        <v>2601.0500000000002</v>
      </c>
      <c r="H125" s="6">
        <v>2117.33</v>
      </c>
      <c r="I125" s="6"/>
      <c r="J125" s="6"/>
      <c r="K125" s="6"/>
      <c r="L125" s="6"/>
      <c r="M125" s="6"/>
      <c r="N125" s="6"/>
      <c r="O125" s="6"/>
      <c r="P125" s="6"/>
      <c r="Q125" s="6"/>
      <c r="S125" s="6"/>
      <c r="T125" s="6"/>
      <c r="U125" s="6"/>
      <c r="V125" s="6"/>
      <c r="W125" s="6"/>
      <c r="X125" s="6"/>
    </row>
    <row r="126" spans="1:24">
      <c r="A126" s="22"/>
      <c r="B126" s="6"/>
      <c r="C126" s="6">
        <v>3156.87</v>
      </c>
      <c r="D126" s="6">
        <v>3254.81</v>
      </c>
      <c r="E126" s="6">
        <v>2507.34</v>
      </c>
      <c r="F126" s="6">
        <v>2655.79</v>
      </c>
      <c r="G126" s="6">
        <v>2584.15</v>
      </c>
      <c r="H126" s="6">
        <v>2200.54</v>
      </c>
      <c r="I126" s="6"/>
      <c r="J126" s="6"/>
      <c r="K126" s="6"/>
      <c r="L126" s="6"/>
      <c r="M126" s="6"/>
      <c r="N126" s="6"/>
      <c r="O126" s="6"/>
      <c r="P126" s="6"/>
      <c r="Q126" s="6"/>
      <c r="S126" s="6"/>
      <c r="T126" s="6"/>
      <c r="U126" s="6"/>
      <c r="V126" s="6"/>
      <c r="W126" s="6"/>
      <c r="X126" s="6"/>
    </row>
    <row r="127" spans="1:24">
      <c r="A127" s="22"/>
      <c r="B127" s="6"/>
      <c r="C127" s="6">
        <v>3120.67</v>
      </c>
      <c r="D127" s="6">
        <v>3504.15</v>
      </c>
      <c r="E127" s="6">
        <v>2588.2399999999998</v>
      </c>
      <c r="F127" s="6">
        <v>2779.55</v>
      </c>
      <c r="G127" s="6">
        <v>2494.7199999999998</v>
      </c>
      <c r="H127" s="6">
        <v>2198.67</v>
      </c>
      <c r="I127" s="6"/>
      <c r="J127" s="6"/>
      <c r="K127" s="6"/>
      <c r="L127" s="6"/>
      <c r="M127" s="6"/>
      <c r="N127" s="6"/>
      <c r="O127" s="6"/>
      <c r="P127" s="6"/>
      <c r="Q127" s="6"/>
      <c r="S127" s="6"/>
      <c r="T127" s="6"/>
      <c r="U127" s="6"/>
      <c r="V127" s="6"/>
      <c r="W127" s="6"/>
      <c r="X127" s="6"/>
    </row>
    <row r="128" spans="1:24">
      <c r="A128" s="22"/>
      <c r="B128" s="6"/>
      <c r="C128" s="6">
        <v>3663.18</v>
      </c>
      <c r="D128" s="6">
        <v>3111.88</v>
      </c>
      <c r="E128" s="6">
        <v>2558.85</v>
      </c>
      <c r="F128" s="6">
        <v>2318.91</v>
      </c>
      <c r="G128" s="6">
        <v>2659.64</v>
      </c>
      <c r="H128" s="6">
        <v>2119.31</v>
      </c>
      <c r="I128" s="6"/>
      <c r="J128" s="6"/>
      <c r="K128" s="6"/>
      <c r="L128" s="6"/>
      <c r="M128" s="6"/>
      <c r="N128" s="6"/>
      <c r="O128" s="6"/>
      <c r="P128" s="6"/>
      <c r="Q128" s="6"/>
      <c r="S128" s="6"/>
      <c r="T128" s="6"/>
      <c r="U128" s="6"/>
      <c r="V128" s="6"/>
      <c r="W128" s="6"/>
      <c r="X128" s="6"/>
    </row>
    <row r="129" spans="1:24">
      <c r="A129" s="22"/>
      <c r="B129" s="6"/>
      <c r="C129" s="6">
        <v>3588.23</v>
      </c>
      <c r="D129" s="6">
        <v>3245.54</v>
      </c>
      <c r="E129" s="6">
        <v>2040.36</v>
      </c>
      <c r="F129" s="6">
        <v>2495.9499999999998</v>
      </c>
      <c r="G129" s="6">
        <v>2305.5100000000002</v>
      </c>
      <c r="H129" s="6">
        <v>2335.4499999999998</v>
      </c>
      <c r="I129" s="6"/>
      <c r="J129" s="6"/>
      <c r="K129" s="6"/>
      <c r="L129" s="6"/>
      <c r="M129" s="6"/>
      <c r="N129" s="6"/>
      <c r="O129" s="6"/>
      <c r="P129" s="6"/>
      <c r="Q129" s="6"/>
      <c r="S129" s="6"/>
      <c r="T129" s="6"/>
      <c r="U129" s="6"/>
      <c r="V129" s="6"/>
      <c r="W129" s="6"/>
      <c r="X129" s="6"/>
    </row>
    <row r="130" spans="1:24">
      <c r="A130" s="22"/>
      <c r="B130" s="6"/>
      <c r="C130" s="6">
        <v>3521.33</v>
      </c>
      <c r="D130" s="6">
        <v>3364.88</v>
      </c>
      <c r="E130" s="6">
        <v>2940.2</v>
      </c>
      <c r="F130" s="6">
        <v>2662.71</v>
      </c>
      <c r="G130" s="6">
        <v>2295.7800000000002</v>
      </c>
      <c r="H130" s="6">
        <v>2266.9499999999998</v>
      </c>
      <c r="I130" s="6"/>
      <c r="J130" s="6"/>
      <c r="K130" s="6"/>
      <c r="L130" s="6"/>
      <c r="M130" s="6"/>
      <c r="N130" s="6"/>
      <c r="O130" s="6"/>
      <c r="P130" s="6"/>
      <c r="Q130" s="6"/>
      <c r="S130" s="6"/>
      <c r="T130" s="6"/>
      <c r="U130" s="6"/>
      <c r="V130" s="6"/>
      <c r="W130" s="6"/>
      <c r="X130" s="6"/>
    </row>
    <row r="131" spans="1:24">
      <c r="A131" s="22"/>
      <c r="B131" s="6"/>
      <c r="C131" s="6">
        <v>3740.94</v>
      </c>
      <c r="D131" s="6">
        <v>3129.6</v>
      </c>
      <c r="E131" s="6">
        <v>2607.84</v>
      </c>
      <c r="F131" s="6">
        <v>2399</v>
      </c>
      <c r="G131" s="6">
        <v>2580.84</v>
      </c>
      <c r="H131" s="6">
        <v>1956.33</v>
      </c>
      <c r="I131" s="6"/>
      <c r="J131" s="6"/>
      <c r="K131" s="6"/>
      <c r="L131" s="6"/>
      <c r="M131" s="6"/>
      <c r="N131" s="6"/>
      <c r="O131" s="6"/>
      <c r="P131" s="6"/>
      <c r="Q131" s="6"/>
      <c r="S131" s="6"/>
      <c r="T131" s="6"/>
      <c r="U131" s="6"/>
      <c r="V131" s="6"/>
      <c r="W131" s="6"/>
      <c r="X131" s="6"/>
    </row>
    <row r="132" spans="1:24">
      <c r="A132" s="22"/>
      <c r="B132" s="6"/>
      <c r="C132" s="6">
        <v>3693.04</v>
      </c>
      <c r="D132" s="6">
        <v>2937.55</v>
      </c>
      <c r="E132" s="6">
        <v>2683.49</v>
      </c>
      <c r="F132" s="6">
        <v>2025.62</v>
      </c>
      <c r="G132" s="6">
        <v>2632.69</v>
      </c>
      <c r="H132" s="6">
        <v>2074.23</v>
      </c>
      <c r="I132" s="6"/>
      <c r="J132" s="6"/>
      <c r="K132" s="6"/>
      <c r="L132" s="6"/>
      <c r="M132" s="6"/>
      <c r="N132" s="6"/>
      <c r="O132" s="6"/>
      <c r="P132" s="6"/>
      <c r="Q132" s="6"/>
      <c r="S132" s="6"/>
      <c r="T132" s="6"/>
      <c r="U132" s="6"/>
      <c r="V132" s="6"/>
      <c r="W132" s="6"/>
      <c r="X132" s="6"/>
    </row>
    <row r="133" spans="1:24">
      <c r="A133" s="22"/>
      <c r="B133" s="6"/>
      <c r="C133" s="6">
        <v>3157.37</v>
      </c>
      <c r="D133" s="6">
        <v>3778.1</v>
      </c>
      <c r="E133" s="6">
        <v>2396.0700000000002</v>
      </c>
      <c r="F133" s="6">
        <v>2963.68</v>
      </c>
      <c r="G133" s="6">
        <v>2401.81</v>
      </c>
      <c r="H133" s="6">
        <v>2340.67</v>
      </c>
      <c r="I133" s="6"/>
      <c r="J133" s="6"/>
      <c r="K133" s="6"/>
      <c r="L133" s="6"/>
      <c r="M133" s="6"/>
      <c r="N133" s="6"/>
      <c r="O133" s="6"/>
      <c r="P133" s="6"/>
      <c r="Q133" s="6"/>
      <c r="S133" s="6"/>
      <c r="T133" s="6"/>
      <c r="U133" s="6"/>
      <c r="V133" s="6"/>
      <c r="W133" s="6"/>
      <c r="X133" s="6"/>
    </row>
    <row r="134" spans="1:24">
      <c r="A134" s="22"/>
      <c r="B134" s="6"/>
      <c r="C134" s="6">
        <v>3041</v>
      </c>
      <c r="D134" s="6">
        <v>3238.81</v>
      </c>
      <c r="E134" s="6">
        <v>2631.78</v>
      </c>
      <c r="F134" s="6">
        <v>2514.4899999999998</v>
      </c>
      <c r="G134" s="6">
        <v>2306.59</v>
      </c>
      <c r="H134" s="6">
        <v>2125.0100000000002</v>
      </c>
      <c r="I134" s="6"/>
      <c r="J134" s="6"/>
      <c r="K134" s="6"/>
      <c r="L134" s="6"/>
      <c r="M134" s="6"/>
      <c r="N134" s="6"/>
      <c r="O134" s="6"/>
      <c r="P134" s="6"/>
      <c r="Q134" s="6"/>
      <c r="S134" s="6"/>
      <c r="T134" s="6"/>
      <c r="U134" s="6"/>
      <c r="V134" s="6"/>
      <c r="W134" s="6"/>
      <c r="X134" s="6"/>
    </row>
    <row r="135" spans="1:24">
      <c r="A135" s="6"/>
      <c r="B135" s="6"/>
      <c r="C135" s="6"/>
      <c r="D135" s="6"/>
      <c r="E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S135" s="6"/>
      <c r="T135" s="6"/>
      <c r="U135" s="6"/>
      <c r="V135" s="6"/>
      <c r="W135" s="6"/>
      <c r="X135" s="6"/>
    </row>
    <row r="136" spans="1:24">
      <c r="A136" s="22">
        <v>13</v>
      </c>
      <c r="B136" s="6"/>
      <c r="C136" s="6">
        <v>6882.23</v>
      </c>
      <c r="D136" s="6">
        <v>5081.8999999999996</v>
      </c>
      <c r="E136" s="6">
        <v>5171.6899999999996</v>
      </c>
      <c r="F136" s="6">
        <v>5499.46</v>
      </c>
      <c r="G136" s="6">
        <v>5412.89</v>
      </c>
      <c r="H136" s="6"/>
      <c r="I136" s="6"/>
      <c r="J136" s="6"/>
      <c r="K136" s="6"/>
      <c r="L136" s="6"/>
      <c r="M136" s="6"/>
      <c r="N136" s="6"/>
      <c r="O136" s="6"/>
      <c r="P136" s="6"/>
      <c r="Q136" s="6"/>
      <c r="S136" s="6"/>
      <c r="T136" s="6"/>
      <c r="U136" s="6"/>
      <c r="V136" s="6"/>
      <c r="W136" s="6"/>
      <c r="X136" s="6"/>
    </row>
    <row r="137" spans="1:24">
      <c r="A137" s="22"/>
      <c r="B137" s="6"/>
      <c r="C137" s="6">
        <v>7274.08</v>
      </c>
      <c r="D137" s="6">
        <v>6880.58</v>
      </c>
      <c r="E137" s="6">
        <v>4551.63</v>
      </c>
      <c r="F137" s="6">
        <v>5089.0600000000004</v>
      </c>
      <c r="G137" s="6">
        <v>4872.1099999999997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S137" s="6"/>
      <c r="T137" s="6"/>
      <c r="U137" s="6"/>
      <c r="V137" s="6"/>
      <c r="W137" s="6"/>
      <c r="X137" s="6"/>
    </row>
    <row r="138" spans="1:24">
      <c r="A138" s="22"/>
      <c r="B138" s="6"/>
      <c r="C138" s="6">
        <v>6895.48</v>
      </c>
      <c r="D138" s="6">
        <v>7023.54</v>
      </c>
      <c r="E138" s="6">
        <v>4695.84</v>
      </c>
      <c r="F138" s="6">
        <v>5819.81</v>
      </c>
      <c r="G138" s="6">
        <v>5199.0600000000004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S138" s="6"/>
      <c r="T138" s="6"/>
      <c r="U138" s="6"/>
      <c r="V138" s="6"/>
      <c r="W138" s="6"/>
      <c r="X138" s="6"/>
    </row>
    <row r="139" spans="1:24">
      <c r="A139" s="22"/>
      <c r="B139" s="6"/>
      <c r="C139" s="6">
        <v>6988.35</v>
      </c>
      <c r="D139" s="6">
        <v>7183.26</v>
      </c>
      <c r="E139" s="6">
        <v>5303.94</v>
      </c>
      <c r="F139" s="6">
        <v>5004.32</v>
      </c>
      <c r="G139" s="6">
        <v>2826.23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S139" s="6"/>
      <c r="T139" s="6"/>
      <c r="U139" s="6"/>
      <c r="V139" s="6"/>
      <c r="W139" s="6"/>
      <c r="X139" s="6"/>
    </row>
    <row r="140" spans="1:24">
      <c r="A140" s="22"/>
      <c r="B140" s="6"/>
      <c r="C140" s="6">
        <v>6537.6</v>
      </c>
      <c r="D140" s="6">
        <v>6553.82</v>
      </c>
      <c r="E140" s="6">
        <v>5131.1899999999996</v>
      </c>
      <c r="F140" s="6">
        <v>5701.27</v>
      </c>
      <c r="G140" s="6">
        <v>5544.76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S140" s="6"/>
      <c r="T140" s="6"/>
      <c r="U140" s="6"/>
      <c r="V140" s="6"/>
      <c r="W140" s="6"/>
      <c r="X140" s="6"/>
    </row>
    <row r="141" spans="1:24">
      <c r="A141" s="22"/>
      <c r="B141" s="6"/>
      <c r="C141" s="6">
        <v>5821.65</v>
      </c>
      <c r="D141" s="6">
        <v>7190.84</v>
      </c>
      <c r="E141" s="6">
        <v>5375.52</v>
      </c>
      <c r="F141" s="6">
        <v>5145.76</v>
      </c>
      <c r="G141" s="6">
        <v>4706.2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S141" s="6"/>
      <c r="T141" s="6"/>
      <c r="U141" s="6"/>
      <c r="V141" s="6"/>
      <c r="W141" s="6"/>
      <c r="X141" s="6"/>
    </row>
    <row r="142" spans="1:24">
      <c r="A142" s="22"/>
      <c r="B142" s="6"/>
      <c r="C142" s="6">
        <v>6926.79</v>
      </c>
      <c r="D142" s="6">
        <v>7140.32</v>
      </c>
      <c r="E142" s="6">
        <v>5209.12</v>
      </c>
      <c r="F142" s="6">
        <v>5390.55</v>
      </c>
      <c r="G142" s="6">
        <v>5427.58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S142" s="6"/>
      <c r="T142" s="6"/>
      <c r="U142" s="6"/>
      <c r="V142" s="6"/>
      <c r="W142" s="6"/>
      <c r="X142" s="6"/>
    </row>
    <row r="143" spans="1:24">
      <c r="A143" s="22"/>
      <c r="B143" s="6"/>
      <c r="C143" s="6">
        <v>7730.26</v>
      </c>
      <c r="D143" s="6">
        <v>6381.1</v>
      </c>
      <c r="E143" s="6">
        <v>5928.68</v>
      </c>
      <c r="F143" s="6">
        <v>5582.71</v>
      </c>
      <c r="G143" s="6">
        <v>4015.81</v>
      </c>
      <c r="H143" s="6"/>
      <c r="I143" s="6"/>
      <c r="J143" s="6"/>
      <c r="K143" s="6"/>
      <c r="L143" s="6"/>
      <c r="M143" s="6"/>
      <c r="N143" s="6"/>
      <c r="O143" s="6"/>
      <c r="P143" s="6"/>
      <c r="Q143" s="6"/>
      <c r="S143" s="6"/>
      <c r="T143" s="6"/>
      <c r="U143" s="6"/>
      <c r="V143" s="6"/>
      <c r="W143" s="6"/>
      <c r="X143" s="6"/>
    </row>
    <row r="144" spans="1:24">
      <c r="A144" s="22"/>
      <c r="B144" s="6"/>
      <c r="C144" s="6">
        <v>6588.15</v>
      </c>
      <c r="D144" s="6">
        <v>6874.93</v>
      </c>
      <c r="E144" s="6">
        <v>5437.5</v>
      </c>
      <c r="F144" s="6">
        <v>5407.16</v>
      </c>
      <c r="G144" s="6">
        <v>4928.46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S144" s="6"/>
      <c r="T144" s="6"/>
      <c r="U144" s="6"/>
      <c r="V144" s="6"/>
      <c r="W144" s="6"/>
      <c r="X144" s="6"/>
    </row>
    <row r="145" spans="1:24">
      <c r="A145" s="22"/>
      <c r="B145" s="6"/>
      <c r="C145" s="6">
        <v>6647.11</v>
      </c>
      <c r="D145" s="6">
        <v>5796.18</v>
      </c>
      <c r="E145" s="6">
        <v>3733</v>
      </c>
      <c r="F145" s="6">
        <v>5452.73</v>
      </c>
      <c r="G145" s="6">
        <v>4976.42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S145" s="6"/>
      <c r="T145" s="6"/>
      <c r="U145" s="6"/>
      <c r="V145" s="6"/>
      <c r="W145" s="6"/>
      <c r="X145" s="6"/>
    </row>
    <row r="146" spans="1:24">
      <c r="A146" s="6"/>
      <c r="B146" s="6"/>
      <c r="C146" s="6"/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S146" s="6"/>
      <c r="T146" s="6"/>
      <c r="U146" s="6"/>
      <c r="V146" s="6"/>
      <c r="W146" s="6"/>
      <c r="X146" s="6"/>
    </row>
    <row r="147" spans="1:24">
      <c r="A147" s="22">
        <v>14</v>
      </c>
      <c r="B147" s="6"/>
      <c r="C147" s="6">
        <v>15290.9</v>
      </c>
      <c r="D147" s="6">
        <v>13138</v>
      </c>
      <c r="E147" s="6">
        <v>10006.5</v>
      </c>
      <c r="F147" s="6">
        <v>11044.3</v>
      </c>
      <c r="G147" s="6">
        <v>11013.2</v>
      </c>
      <c r="H147" s="6">
        <v>6084.11</v>
      </c>
      <c r="I147" s="6"/>
      <c r="J147" s="6"/>
      <c r="K147" s="6"/>
      <c r="L147" s="6"/>
      <c r="M147" s="6"/>
      <c r="N147" s="6"/>
      <c r="O147" s="6"/>
      <c r="P147" s="6"/>
      <c r="Q147" s="6"/>
      <c r="S147" s="6"/>
      <c r="T147" s="6"/>
      <c r="U147" s="6"/>
      <c r="V147" s="6"/>
      <c r="W147" s="6"/>
      <c r="X147" s="6"/>
    </row>
    <row r="148" spans="1:24">
      <c r="A148" s="22"/>
      <c r="B148" s="6"/>
      <c r="C148" s="6">
        <v>12549.6</v>
      </c>
      <c r="D148" s="6">
        <v>13247.7</v>
      </c>
      <c r="E148" s="6">
        <v>10770.9</v>
      </c>
      <c r="F148" s="6">
        <v>10258.4</v>
      </c>
      <c r="G148" s="6">
        <v>11575.3</v>
      </c>
      <c r="H148" s="6">
        <v>8694.4500000000007</v>
      </c>
      <c r="I148" s="6"/>
      <c r="J148" s="6"/>
      <c r="K148" s="6"/>
      <c r="L148" s="6"/>
      <c r="M148" s="6"/>
      <c r="N148" s="6"/>
      <c r="O148" s="6"/>
      <c r="P148" s="6"/>
      <c r="Q148" s="6"/>
      <c r="S148" s="6"/>
      <c r="T148" s="6"/>
      <c r="U148" s="6"/>
      <c r="V148" s="6"/>
      <c r="W148" s="6"/>
      <c r="X148" s="6"/>
    </row>
    <row r="149" spans="1:24">
      <c r="A149" s="22"/>
      <c r="B149" s="6"/>
      <c r="C149" s="6">
        <v>14294.1</v>
      </c>
      <c r="D149" s="6">
        <v>13022</v>
      </c>
      <c r="E149" s="6">
        <v>9687.35</v>
      </c>
      <c r="F149" s="6">
        <v>9756.36</v>
      </c>
      <c r="G149" s="6">
        <v>11942.3</v>
      </c>
      <c r="H149" s="6">
        <v>7477</v>
      </c>
      <c r="I149" s="6"/>
      <c r="J149" s="6"/>
      <c r="K149" s="6"/>
      <c r="L149" s="6"/>
      <c r="M149" s="6"/>
      <c r="N149" s="6"/>
      <c r="O149" s="6"/>
      <c r="P149" s="6"/>
      <c r="Q149" s="6"/>
      <c r="S149" s="6"/>
      <c r="T149" s="6"/>
      <c r="U149" s="6"/>
      <c r="V149" s="6"/>
      <c r="W149" s="6"/>
      <c r="X149" s="6"/>
    </row>
    <row r="150" spans="1:24">
      <c r="A150" s="22"/>
      <c r="B150" s="6"/>
      <c r="C150" s="6">
        <v>13177.2</v>
      </c>
      <c r="D150" s="6">
        <v>12617.5</v>
      </c>
      <c r="E150" s="6">
        <v>10625.7</v>
      </c>
      <c r="F150" s="6">
        <v>9085.0400000000009</v>
      </c>
      <c r="G150" s="6">
        <v>11414.4</v>
      </c>
      <c r="H150" s="6">
        <v>9257.2000000000007</v>
      </c>
      <c r="I150" s="6"/>
      <c r="J150" s="6"/>
      <c r="K150" s="6"/>
      <c r="L150" s="6"/>
      <c r="M150" s="6"/>
      <c r="N150" s="6"/>
      <c r="O150" s="6"/>
      <c r="P150" s="6"/>
      <c r="Q150" s="6"/>
      <c r="S150" s="6"/>
      <c r="T150" s="6"/>
      <c r="U150" s="6"/>
      <c r="V150" s="6"/>
      <c r="W150" s="6"/>
      <c r="X150" s="6"/>
    </row>
    <row r="151" spans="1:24">
      <c r="A151" s="22"/>
      <c r="B151" s="6"/>
      <c r="C151" s="6">
        <v>14764.9</v>
      </c>
      <c r="D151" s="6">
        <v>10195.200000000001</v>
      </c>
      <c r="E151" s="6">
        <v>10024.299999999999</v>
      </c>
      <c r="F151" s="6">
        <v>9115.64</v>
      </c>
      <c r="G151" s="6">
        <v>10306.4</v>
      </c>
      <c r="H151" s="6">
        <v>7734.89</v>
      </c>
      <c r="I151" s="6"/>
      <c r="J151" s="6"/>
      <c r="K151" s="6"/>
      <c r="L151" s="6"/>
      <c r="M151" s="6"/>
      <c r="N151" s="6"/>
      <c r="O151" s="6"/>
      <c r="P151" s="6"/>
      <c r="Q151" s="6"/>
      <c r="S151" s="6"/>
      <c r="T151" s="6"/>
      <c r="U151" s="6"/>
      <c r="V151" s="6"/>
      <c r="W151" s="6"/>
      <c r="X151" s="6"/>
    </row>
    <row r="152" spans="1:24">
      <c r="A152" s="22"/>
      <c r="B152" s="6"/>
      <c r="C152" s="6">
        <v>14118.4</v>
      </c>
      <c r="D152" s="6">
        <v>12083.7</v>
      </c>
      <c r="E152" s="6">
        <v>10752.3</v>
      </c>
      <c r="F152" s="6">
        <v>9822.01</v>
      </c>
      <c r="G152" s="6">
        <v>8922.94</v>
      </c>
      <c r="H152" s="6">
        <v>8199.7800000000007</v>
      </c>
      <c r="I152" s="6"/>
      <c r="J152" s="6"/>
      <c r="K152" s="6"/>
      <c r="L152" s="6"/>
      <c r="M152" s="6"/>
      <c r="N152" s="6"/>
      <c r="O152" s="6"/>
      <c r="P152" s="6"/>
      <c r="Q152" s="6"/>
      <c r="S152" s="6"/>
      <c r="T152" s="6"/>
      <c r="U152" s="6"/>
      <c r="V152" s="6"/>
      <c r="W152" s="6"/>
      <c r="X152" s="6"/>
    </row>
    <row r="153" spans="1:24">
      <c r="A153" s="22"/>
      <c r="B153" s="6"/>
      <c r="C153" s="6">
        <v>12843.3</v>
      </c>
      <c r="D153" s="6">
        <v>9569.7000000000007</v>
      </c>
      <c r="E153" s="6">
        <v>9689.67</v>
      </c>
      <c r="F153" s="6">
        <v>9301.02</v>
      </c>
      <c r="G153" s="6">
        <v>9587.32</v>
      </c>
      <c r="H153" s="6">
        <v>7649.35</v>
      </c>
      <c r="I153" s="6"/>
      <c r="J153" s="6"/>
      <c r="K153" s="6"/>
      <c r="L153" s="6"/>
      <c r="M153" s="6"/>
      <c r="N153" s="6"/>
      <c r="O153" s="6"/>
      <c r="P153" s="6"/>
      <c r="Q153" s="6"/>
      <c r="S153" s="6"/>
      <c r="T153" s="6"/>
      <c r="U153" s="6"/>
      <c r="V153" s="6"/>
      <c r="W153" s="6"/>
      <c r="X153" s="6"/>
    </row>
    <row r="154" spans="1:24">
      <c r="A154" s="22"/>
      <c r="B154" s="6"/>
      <c r="C154" s="6">
        <v>15192.2</v>
      </c>
      <c r="D154" s="6">
        <v>11724.7</v>
      </c>
      <c r="E154" s="6">
        <v>10071.4</v>
      </c>
      <c r="F154" s="6">
        <v>10031.4</v>
      </c>
      <c r="G154" s="6">
        <v>10481.4</v>
      </c>
      <c r="H154" s="6">
        <v>7179.36</v>
      </c>
      <c r="I154" s="6"/>
      <c r="J154" s="6"/>
      <c r="K154" s="6"/>
      <c r="L154" s="6"/>
      <c r="M154" s="6"/>
      <c r="N154" s="6"/>
      <c r="O154" s="6"/>
      <c r="P154" s="6"/>
      <c r="Q154" s="6"/>
      <c r="S154" s="6"/>
      <c r="T154" s="6"/>
      <c r="U154" s="6"/>
      <c r="V154" s="6"/>
      <c r="W154" s="6"/>
      <c r="X154" s="6"/>
    </row>
    <row r="155" spans="1:24">
      <c r="A155" s="22"/>
      <c r="B155" s="6"/>
      <c r="C155" s="6">
        <v>13097.4</v>
      </c>
      <c r="D155" s="6">
        <v>14655.3</v>
      </c>
      <c r="E155" s="6">
        <v>12483.8</v>
      </c>
      <c r="F155" s="6">
        <v>10404.5</v>
      </c>
      <c r="G155" s="6">
        <v>9987.65</v>
      </c>
      <c r="H155" s="6">
        <v>7985.49</v>
      </c>
      <c r="I155" s="6"/>
      <c r="J155" s="6"/>
      <c r="K155" s="6"/>
      <c r="L155" s="6"/>
      <c r="M155" s="6"/>
      <c r="N155" s="6"/>
      <c r="O155" s="6"/>
      <c r="P155" s="6"/>
      <c r="Q155" s="6"/>
      <c r="S155" s="6"/>
      <c r="T155" s="6"/>
      <c r="U155" s="6"/>
      <c r="V155" s="6"/>
      <c r="W155" s="6"/>
      <c r="X155" s="6"/>
    </row>
    <row r="156" spans="1:24">
      <c r="A156" s="22"/>
      <c r="B156" s="6"/>
      <c r="C156" s="6">
        <v>14684.6</v>
      </c>
      <c r="D156" s="6">
        <v>13867.2</v>
      </c>
      <c r="E156" s="6">
        <v>10418.6</v>
      </c>
      <c r="F156" s="6">
        <v>9888.33</v>
      </c>
      <c r="G156" s="6">
        <v>10488.1</v>
      </c>
      <c r="H156" s="6">
        <v>7753.96</v>
      </c>
      <c r="I156" s="6"/>
      <c r="J156" s="6"/>
      <c r="K156" s="6"/>
      <c r="L156" s="6"/>
      <c r="M156" s="6"/>
      <c r="N156" s="6"/>
      <c r="O156" s="6"/>
      <c r="P156" s="6"/>
      <c r="Q156" s="6"/>
      <c r="S156" s="6"/>
      <c r="T156" s="6"/>
      <c r="U156" s="6"/>
      <c r="V156" s="6"/>
      <c r="W156" s="6"/>
      <c r="X156" s="6"/>
    </row>
    <row r="157" spans="1:24">
      <c r="A157" s="6"/>
      <c r="B157" s="6"/>
      <c r="C157" s="6"/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S157" s="6"/>
      <c r="T157" s="6"/>
      <c r="U157" s="6"/>
      <c r="V157" s="6"/>
      <c r="W157" s="6"/>
      <c r="X157" s="6"/>
    </row>
    <row r="158" spans="1:24">
      <c r="A158" s="22">
        <v>15</v>
      </c>
      <c r="B158" s="6"/>
      <c r="C158" s="6">
        <v>26585.9</v>
      </c>
      <c r="D158" s="6">
        <v>24873.200000000001</v>
      </c>
      <c r="E158" s="6">
        <v>9235.9</v>
      </c>
      <c r="F158" s="6">
        <v>20802.900000000001</v>
      </c>
      <c r="G158" s="6">
        <v>22671.8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S158" s="6"/>
      <c r="T158" s="6"/>
      <c r="U158" s="6"/>
      <c r="V158" s="6"/>
      <c r="W158" s="6"/>
      <c r="X158" s="6"/>
    </row>
    <row r="159" spans="1:24">
      <c r="A159" s="22"/>
      <c r="B159" s="6"/>
      <c r="C159" s="6">
        <v>22924.2</v>
      </c>
      <c r="D159" s="6">
        <v>21997.3</v>
      </c>
      <c r="E159" s="6">
        <v>23759.5</v>
      </c>
      <c r="F159" s="6">
        <v>24549.3</v>
      </c>
      <c r="G159" s="6">
        <v>19411.5</v>
      </c>
      <c r="H159" s="6"/>
      <c r="I159" s="6"/>
      <c r="J159" s="6"/>
      <c r="K159" s="6"/>
      <c r="L159" s="6"/>
      <c r="M159" s="6"/>
      <c r="N159" s="6"/>
      <c r="O159" s="6"/>
      <c r="P159" s="6"/>
      <c r="Q159" s="6"/>
      <c r="S159" s="6"/>
      <c r="T159" s="6"/>
      <c r="U159" s="6"/>
      <c r="V159" s="6"/>
      <c r="W159" s="6"/>
      <c r="X159" s="6"/>
    </row>
    <row r="160" spans="1:24">
      <c r="A160" s="22"/>
      <c r="B160" s="6"/>
      <c r="C160" s="6">
        <v>30612.2</v>
      </c>
      <c r="D160" s="6">
        <v>27132.1</v>
      </c>
      <c r="E160" s="6">
        <v>16812.2</v>
      </c>
      <c r="F160" s="6">
        <v>23238.5</v>
      </c>
      <c r="G160" s="6">
        <v>24980.5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S160" s="6"/>
      <c r="T160" s="6"/>
      <c r="U160" s="6"/>
      <c r="V160" s="6"/>
      <c r="W160" s="6"/>
      <c r="X160" s="6"/>
    </row>
    <row r="161" spans="1:24">
      <c r="A161" s="22"/>
      <c r="B161" s="6"/>
      <c r="C161" s="6">
        <v>28995.5</v>
      </c>
      <c r="D161" s="6">
        <v>24184.9</v>
      </c>
      <c r="E161" s="6">
        <v>16720.599999999999</v>
      </c>
      <c r="F161" s="6">
        <v>19856.599999999999</v>
      </c>
      <c r="G161" s="6">
        <v>23280.2</v>
      </c>
      <c r="H161" s="6"/>
      <c r="I161" s="6"/>
      <c r="J161" s="6"/>
      <c r="K161" s="6"/>
      <c r="L161" s="6"/>
      <c r="M161" s="6"/>
      <c r="N161" s="6"/>
      <c r="O161" s="6"/>
      <c r="P161" s="6"/>
      <c r="Q161" s="6"/>
      <c r="S161" s="6"/>
      <c r="T161" s="6"/>
      <c r="U161" s="6"/>
      <c r="V161" s="6"/>
      <c r="W161" s="6"/>
      <c r="X161" s="6"/>
    </row>
    <row r="162" spans="1:24">
      <c r="A162" s="22"/>
      <c r="B162" s="6"/>
      <c r="C162" s="6">
        <v>20644.2</v>
      </c>
      <c r="D162" s="6">
        <v>22431.8</v>
      </c>
      <c r="E162" s="6">
        <v>20124.3</v>
      </c>
      <c r="F162" s="6">
        <v>20890.400000000001</v>
      </c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S162" s="6"/>
      <c r="T162" s="6"/>
      <c r="U162" s="6"/>
      <c r="V162" s="6"/>
      <c r="W162" s="6"/>
      <c r="X162" s="6"/>
    </row>
    <row r="163" spans="1:24">
      <c r="A163" s="22"/>
      <c r="B163" s="6"/>
      <c r="C163" s="6">
        <v>20911.5</v>
      </c>
      <c r="D163" s="6">
        <v>22198.5</v>
      </c>
      <c r="E163" s="6">
        <v>22505.599999999999</v>
      </c>
      <c r="F163" s="6">
        <v>23089</v>
      </c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S163" s="6"/>
      <c r="T163" s="6"/>
      <c r="U163" s="6"/>
      <c r="V163" s="6"/>
      <c r="W163" s="6"/>
      <c r="X163" s="6"/>
    </row>
    <row r="164" spans="1:24">
      <c r="A164" s="22"/>
      <c r="B164" s="6"/>
      <c r="C164" s="6">
        <v>32695</v>
      </c>
      <c r="D164" s="6">
        <v>20606.5</v>
      </c>
      <c r="E164" s="6">
        <v>16459.3</v>
      </c>
      <c r="F164" s="6">
        <v>24215.5</v>
      </c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S164" s="6"/>
      <c r="T164" s="6"/>
      <c r="U164" s="6"/>
      <c r="V164" s="6"/>
      <c r="W164" s="6"/>
      <c r="X164" s="6"/>
    </row>
    <row r="165" spans="1:24">
      <c r="A165" s="22"/>
      <c r="B165" s="6"/>
      <c r="C165" s="6">
        <v>28080.9</v>
      </c>
      <c r="D165" s="6">
        <v>29479.7</v>
      </c>
      <c r="E165" s="6">
        <v>23071</v>
      </c>
      <c r="F165" s="6">
        <v>17798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S165" s="6"/>
      <c r="T165" s="6"/>
      <c r="U165" s="6"/>
      <c r="V165" s="6"/>
      <c r="W165" s="6"/>
      <c r="X165" s="6"/>
    </row>
    <row r="166" spans="1:24">
      <c r="A166" s="22"/>
      <c r="B166" s="6"/>
      <c r="C166" s="6">
        <v>38951.4</v>
      </c>
      <c r="D166" s="6">
        <v>23215.4</v>
      </c>
      <c r="E166" s="6">
        <v>21327</v>
      </c>
      <c r="F166" s="6">
        <v>15823.7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S166" s="6"/>
      <c r="T166" s="6"/>
      <c r="U166" s="6"/>
      <c r="V166" s="6"/>
      <c r="W166" s="6"/>
      <c r="X166" s="6"/>
    </row>
    <row r="167" spans="1:24">
      <c r="A167" s="22"/>
      <c r="B167" s="6"/>
      <c r="C167" s="6">
        <v>31506.1</v>
      </c>
      <c r="D167" s="6">
        <v>25304.1</v>
      </c>
      <c r="E167" s="6">
        <v>19580.900000000001</v>
      </c>
      <c r="F167" s="6">
        <v>20530.099999999999</v>
      </c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S167" s="6"/>
      <c r="T167" s="6"/>
      <c r="U167" s="6"/>
      <c r="V167" s="6"/>
      <c r="W167" s="6"/>
      <c r="X167" s="6"/>
    </row>
    <row r="169" spans="1:24">
      <c r="A169" s="18">
        <v>16</v>
      </c>
      <c r="C169" s="6">
        <v>72121.3</v>
      </c>
      <c r="D169" s="6">
        <v>30346.400000000001</v>
      </c>
      <c r="E169" s="6">
        <v>52414.400000000001</v>
      </c>
      <c r="F169" s="6">
        <v>40636.9</v>
      </c>
      <c r="H169" s="6">
        <v>23872.799999999999</v>
      </c>
    </row>
    <row r="170" spans="1:24">
      <c r="A170" s="18"/>
      <c r="C170" s="6">
        <v>59202</v>
      </c>
      <c r="D170" s="6">
        <v>50919.5</v>
      </c>
      <c r="E170" s="6">
        <v>47414.9</v>
      </c>
      <c r="F170" s="6">
        <v>40019.599999999999</v>
      </c>
      <c r="H170" s="6">
        <v>30663.599999999999</v>
      </c>
    </row>
    <row r="171" spans="1:24">
      <c r="A171" s="18"/>
      <c r="C171" s="6">
        <v>57394.5</v>
      </c>
      <c r="D171" s="6">
        <v>53283</v>
      </c>
      <c r="E171" s="6">
        <v>53761.8</v>
      </c>
      <c r="F171" s="6">
        <v>49774.7</v>
      </c>
      <c r="H171" s="6">
        <v>26621</v>
      </c>
    </row>
    <row r="172" spans="1:24">
      <c r="A172" s="18"/>
      <c r="C172" s="6">
        <v>66744.600000000006</v>
      </c>
      <c r="D172" s="6">
        <v>39380.199999999997</v>
      </c>
      <c r="E172" s="6">
        <v>43064.9</v>
      </c>
      <c r="F172" s="6">
        <v>45340.3</v>
      </c>
      <c r="H172" s="6">
        <v>25437.4</v>
      </c>
    </row>
    <row r="173" spans="1:24">
      <c r="A173" s="18"/>
      <c r="C173" s="6">
        <v>64571.199999999997</v>
      </c>
      <c r="D173" s="6">
        <v>62404.2</v>
      </c>
      <c r="E173" s="6">
        <v>40294</v>
      </c>
      <c r="F173" s="6">
        <v>50169.9</v>
      </c>
      <c r="H173" s="6">
        <v>29892.1</v>
      </c>
    </row>
    <row r="174" spans="1:24">
      <c r="A174" s="18"/>
      <c r="C174" s="6">
        <v>51181.8</v>
      </c>
      <c r="D174" s="6">
        <v>55128.1</v>
      </c>
      <c r="E174" s="6">
        <v>44301.1</v>
      </c>
      <c r="F174" s="6">
        <v>49658.5</v>
      </c>
      <c r="H174" s="6">
        <v>22268.2</v>
      </c>
    </row>
    <row r="175" spans="1:24">
      <c r="A175" s="18"/>
      <c r="C175" s="6">
        <v>62181.7</v>
      </c>
      <c r="D175" s="6">
        <v>58235.5</v>
      </c>
      <c r="E175" s="6">
        <v>48399.4</v>
      </c>
      <c r="F175" s="6">
        <v>34501.5</v>
      </c>
      <c r="H175" s="6">
        <v>24257.4</v>
      </c>
    </row>
    <row r="176" spans="1:24">
      <c r="A176" s="18"/>
      <c r="C176" s="6">
        <v>58742</v>
      </c>
      <c r="D176" s="6">
        <v>60657.3</v>
      </c>
      <c r="E176" s="6">
        <v>33711.800000000003</v>
      </c>
      <c r="F176" s="6">
        <v>39263</v>
      </c>
      <c r="H176" s="6">
        <v>32087.599999999999</v>
      </c>
    </row>
    <row r="177" spans="1:8">
      <c r="A177" s="18"/>
      <c r="C177" s="6">
        <v>76782.100000000006</v>
      </c>
      <c r="D177" s="6">
        <v>48713.5</v>
      </c>
      <c r="E177" s="6">
        <v>45751.6</v>
      </c>
      <c r="F177" s="6">
        <v>49505.2</v>
      </c>
      <c r="H177" s="6">
        <v>20890.400000000001</v>
      </c>
    </row>
    <row r="178" spans="1:8">
      <c r="A178" s="18"/>
      <c r="C178" s="6">
        <v>56906.9</v>
      </c>
      <c r="D178" s="6">
        <v>56456</v>
      </c>
      <c r="E178" s="6">
        <v>30853.599999999999</v>
      </c>
      <c r="F178" s="6">
        <v>43131.8</v>
      </c>
      <c r="H178" s="6">
        <v>28885.200000000001</v>
      </c>
    </row>
    <row r="180" spans="1:8">
      <c r="A180" s="18">
        <v>17</v>
      </c>
      <c r="C180" s="6">
        <v>132615</v>
      </c>
      <c r="D180" s="6">
        <v>120017</v>
      </c>
      <c r="E180">
        <v>104036</v>
      </c>
      <c r="F180" s="6">
        <v>77847.5</v>
      </c>
    </row>
    <row r="181" spans="1:8">
      <c r="A181" s="18"/>
      <c r="C181" s="6">
        <v>150765</v>
      </c>
      <c r="D181" s="6">
        <v>110333</v>
      </c>
      <c r="E181" s="6">
        <v>77522.399999999994</v>
      </c>
      <c r="F181" s="6">
        <v>95193.9</v>
      </c>
    </row>
    <row r="182" spans="1:8">
      <c r="A182" s="18"/>
      <c r="C182" s="6">
        <v>114837</v>
      </c>
      <c r="D182" s="6">
        <v>111879</v>
      </c>
      <c r="E182" s="6">
        <v>97865.3</v>
      </c>
      <c r="F182" s="6">
        <v>85627.5</v>
      </c>
    </row>
    <row r="183" spans="1:8">
      <c r="A183" s="18"/>
      <c r="C183" s="6">
        <v>125251</v>
      </c>
      <c r="D183" s="6">
        <v>100330</v>
      </c>
      <c r="E183" s="6">
        <v>87590.6</v>
      </c>
      <c r="F183" s="6">
        <v>101963</v>
      </c>
    </row>
    <row r="184" spans="1:8">
      <c r="A184" s="18"/>
      <c r="C184" s="6">
        <v>147740</v>
      </c>
      <c r="D184" s="6">
        <v>122488</v>
      </c>
      <c r="E184" s="6">
        <v>79780.5</v>
      </c>
      <c r="F184" s="6">
        <v>91831.4</v>
      </c>
    </row>
    <row r="185" spans="1:8">
      <c r="A185" s="18"/>
      <c r="C185" s="6">
        <v>158747</v>
      </c>
      <c r="D185" s="6">
        <v>118386</v>
      </c>
      <c r="E185" s="6">
        <v>101059</v>
      </c>
      <c r="F185" s="6">
        <v>95410.3</v>
      </c>
    </row>
    <row r="186" spans="1:8">
      <c r="A186" s="18"/>
      <c r="C186" s="6">
        <v>144024</v>
      </c>
      <c r="D186" s="6">
        <v>139871</v>
      </c>
      <c r="E186" s="6">
        <v>108548</v>
      </c>
      <c r="F186" s="6">
        <v>83729.100000000006</v>
      </c>
    </row>
    <row r="187" spans="1:8">
      <c r="A187" s="18"/>
      <c r="C187" s="6">
        <v>120883</v>
      </c>
      <c r="D187" s="6">
        <v>101322</v>
      </c>
      <c r="E187" s="6">
        <v>51427.9</v>
      </c>
      <c r="F187" s="6">
        <v>86627.5</v>
      </c>
    </row>
    <row r="188" spans="1:8">
      <c r="A188" s="18"/>
      <c r="C188" s="6">
        <v>132044</v>
      </c>
      <c r="D188" s="6">
        <v>100771</v>
      </c>
      <c r="E188" s="6">
        <v>109399</v>
      </c>
      <c r="F188" s="6">
        <v>76028.7</v>
      </c>
    </row>
    <row r="189" spans="1:8">
      <c r="A189" s="18"/>
      <c r="C189" s="6">
        <v>160256</v>
      </c>
      <c r="D189" s="6">
        <v>109001</v>
      </c>
      <c r="E189" s="6">
        <v>80954.5</v>
      </c>
      <c r="F189" s="6">
        <v>77865.399999999994</v>
      </c>
    </row>
    <row r="191" spans="1:8">
      <c r="A191" s="18">
        <v>18</v>
      </c>
      <c r="C191" s="6">
        <v>349574</v>
      </c>
      <c r="D191">
        <v>241222</v>
      </c>
      <c r="E191" s="6">
        <v>168976</v>
      </c>
      <c r="F191" s="6">
        <v>189938</v>
      </c>
      <c r="H191" s="6">
        <v>92473.1</v>
      </c>
    </row>
    <row r="192" spans="1:8">
      <c r="A192" s="18"/>
      <c r="C192" s="6">
        <v>278634</v>
      </c>
      <c r="D192" s="6">
        <v>304549</v>
      </c>
      <c r="E192" s="6">
        <v>124619</v>
      </c>
      <c r="F192" s="6">
        <v>193041</v>
      </c>
      <c r="H192" s="6">
        <v>87391.4</v>
      </c>
    </row>
    <row r="193" spans="1:8">
      <c r="A193" s="18"/>
      <c r="C193" s="6">
        <v>321905</v>
      </c>
      <c r="D193" s="6">
        <v>241836</v>
      </c>
      <c r="E193" s="6">
        <v>160321</v>
      </c>
      <c r="F193" s="6">
        <v>153691</v>
      </c>
      <c r="H193" s="6">
        <v>135699</v>
      </c>
    </row>
    <row r="194" spans="1:8">
      <c r="A194" s="18"/>
      <c r="C194" s="6">
        <v>227555</v>
      </c>
      <c r="D194" s="6">
        <v>271727</v>
      </c>
      <c r="E194" s="6">
        <v>207651</v>
      </c>
      <c r="F194" s="6">
        <v>132514</v>
      </c>
      <c r="H194" s="6">
        <v>119422</v>
      </c>
    </row>
    <row r="195" spans="1:8">
      <c r="A195" s="18"/>
      <c r="C195" s="6">
        <v>270881</v>
      </c>
      <c r="D195" s="6">
        <v>213601</v>
      </c>
      <c r="E195" s="6">
        <v>201678</v>
      </c>
      <c r="F195" s="6">
        <v>192273</v>
      </c>
      <c r="H195" s="6">
        <v>72722.100000000006</v>
      </c>
    </row>
    <row r="196" spans="1:8">
      <c r="A196" s="18"/>
      <c r="C196" s="6">
        <v>214413</v>
      </c>
      <c r="D196" s="6">
        <v>142407</v>
      </c>
      <c r="E196" s="6">
        <v>115552</v>
      </c>
      <c r="F196" s="6">
        <v>173730</v>
      </c>
      <c r="H196" s="6">
        <v>102155</v>
      </c>
    </row>
    <row r="197" spans="1:8">
      <c r="A197" s="18"/>
      <c r="C197" s="6">
        <v>283964</v>
      </c>
      <c r="D197" s="6">
        <v>196588</v>
      </c>
      <c r="E197" s="6">
        <v>129107</v>
      </c>
      <c r="F197" s="6">
        <v>120023</v>
      </c>
      <c r="H197" s="6">
        <v>123723</v>
      </c>
    </row>
    <row r="198" spans="1:8">
      <c r="A198" s="18"/>
      <c r="C198" s="6">
        <v>303192</v>
      </c>
      <c r="D198" s="6">
        <v>191327</v>
      </c>
      <c r="E198" s="6">
        <v>211751</v>
      </c>
      <c r="F198" s="6">
        <v>183952</v>
      </c>
      <c r="H198" s="6">
        <v>108103</v>
      </c>
    </row>
    <row r="199" spans="1:8">
      <c r="A199" s="18"/>
      <c r="C199" s="6">
        <v>337504</v>
      </c>
      <c r="D199" s="6">
        <v>210541</v>
      </c>
      <c r="E199" s="6">
        <v>166155</v>
      </c>
      <c r="F199" s="6">
        <v>217847</v>
      </c>
      <c r="H199" s="6">
        <v>114872</v>
      </c>
    </row>
    <row r="200" spans="1:8">
      <c r="A200" s="18"/>
      <c r="C200" s="6">
        <v>340574</v>
      </c>
      <c r="D200" s="6">
        <v>162371</v>
      </c>
      <c r="E200" s="6">
        <v>190480</v>
      </c>
      <c r="F200" s="6">
        <v>199524</v>
      </c>
      <c r="H200" s="6">
        <v>74013</v>
      </c>
    </row>
    <row r="202" spans="1:8">
      <c r="A202" s="18">
        <v>19</v>
      </c>
      <c r="C202" s="6">
        <v>914532</v>
      </c>
      <c r="D202" s="6">
        <v>355317</v>
      </c>
      <c r="E202">
        <v>408067</v>
      </c>
      <c r="F202" s="6">
        <v>449755</v>
      </c>
    </row>
    <row r="203" spans="1:8">
      <c r="A203" s="18"/>
      <c r="C203" s="6">
        <v>793699</v>
      </c>
      <c r="D203" s="6">
        <v>449187</v>
      </c>
      <c r="E203" s="6">
        <v>379676</v>
      </c>
      <c r="F203" s="6">
        <v>546299</v>
      </c>
    </row>
    <row r="204" spans="1:8">
      <c r="A204" s="18"/>
      <c r="C204" s="6">
        <v>492288</v>
      </c>
      <c r="D204" s="6">
        <v>394090</v>
      </c>
      <c r="E204" s="6">
        <v>367752</v>
      </c>
      <c r="F204" s="6">
        <v>405892</v>
      </c>
    </row>
    <row r="205" spans="1:8">
      <c r="A205" s="18"/>
      <c r="C205" s="6">
        <v>642056</v>
      </c>
      <c r="D205" s="6">
        <v>584579</v>
      </c>
      <c r="E205" s="6">
        <v>369621</v>
      </c>
      <c r="F205" s="6">
        <v>492540</v>
      </c>
    </row>
    <row r="206" spans="1:8">
      <c r="A206" s="18"/>
      <c r="C206" s="6">
        <v>529051</v>
      </c>
      <c r="D206" s="6">
        <v>378290</v>
      </c>
      <c r="E206" s="6">
        <v>451235</v>
      </c>
      <c r="F206" s="6">
        <v>404551</v>
      </c>
    </row>
    <row r="207" spans="1:8">
      <c r="A207" s="18"/>
      <c r="C207" s="6">
        <v>831996</v>
      </c>
      <c r="D207" s="6">
        <v>377252</v>
      </c>
      <c r="E207" s="6">
        <v>396761</v>
      </c>
      <c r="F207" s="6">
        <v>479552</v>
      </c>
    </row>
    <row r="208" spans="1:8">
      <c r="A208" s="18"/>
      <c r="C208" s="6">
        <v>563079</v>
      </c>
      <c r="D208" s="6">
        <v>410097</v>
      </c>
      <c r="E208" s="6">
        <v>302798</v>
      </c>
      <c r="F208" s="6">
        <v>356840</v>
      </c>
    </row>
    <row r="209" spans="1:6">
      <c r="A209" s="18"/>
      <c r="C209" s="6">
        <v>643361</v>
      </c>
      <c r="D209" s="6">
        <v>440523</v>
      </c>
      <c r="E209" s="6">
        <v>385742</v>
      </c>
      <c r="F209" s="6">
        <v>322948</v>
      </c>
    </row>
    <row r="210" spans="1:6">
      <c r="A210" s="18"/>
      <c r="C210" s="6">
        <v>497472</v>
      </c>
      <c r="D210" s="6">
        <v>380849</v>
      </c>
      <c r="E210" s="6">
        <v>424873</v>
      </c>
      <c r="F210" s="6">
        <v>347436</v>
      </c>
    </row>
    <row r="211" spans="1:6">
      <c r="A211" s="18"/>
      <c r="C211" s="6">
        <v>570283</v>
      </c>
      <c r="D211" s="6">
        <v>380849</v>
      </c>
      <c r="E211" s="6">
        <v>280610</v>
      </c>
      <c r="F211" s="6">
        <v>646857</v>
      </c>
    </row>
    <row r="213" spans="1:6">
      <c r="A213" s="18">
        <v>20</v>
      </c>
      <c r="C213" s="6">
        <v>763381</v>
      </c>
      <c r="D213">
        <v>731092</v>
      </c>
      <c r="E213" s="6">
        <v>646262</v>
      </c>
      <c r="F213">
        <v>763775</v>
      </c>
    </row>
    <row r="214" spans="1:6">
      <c r="A214" s="18"/>
      <c r="C214">
        <v>1608030</v>
      </c>
      <c r="D214" s="6">
        <v>940679</v>
      </c>
      <c r="E214" s="6">
        <v>652861</v>
      </c>
      <c r="F214" s="6">
        <v>830622</v>
      </c>
    </row>
    <row r="215" spans="1:6">
      <c r="A215" s="18"/>
      <c r="C215" s="6">
        <v>920075</v>
      </c>
      <c r="D215" s="6">
        <v>768292</v>
      </c>
      <c r="E215" s="6">
        <v>665792</v>
      </c>
      <c r="F215" s="6">
        <v>985000</v>
      </c>
    </row>
    <row r="216" spans="1:6">
      <c r="A216" s="18"/>
      <c r="C216">
        <v>1290730</v>
      </c>
      <c r="D216" s="6">
        <v>745393</v>
      </c>
      <c r="E216" s="6">
        <v>566937</v>
      </c>
      <c r="F216" s="6">
        <v>930343</v>
      </c>
    </row>
    <row r="217" spans="1:6">
      <c r="A217" s="18"/>
      <c r="C217">
        <v>843941</v>
      </c>
      <c r="D217" s="6">
        <v>838196</v>
      </c>
      <c r="E217" s="6">
        <v>903262</v>
      </c>
    </row>
    <row r="218" spans="1:6">
      <c r="A218" s="18"/>
      <c r="C218">
        <v>1278740</v>
      </c>
      <c r="D218" s="6">
        <v>611509</v>
      </c>
      <c r="E218" s="6">
        <v>684758</v>
      </c>
    </row>
    <row r="219" spans="1:6">
      <c r="A219" s="18"/>
      <c r="C219">
        <v>1928820</v>
      </c>
      <c r="D219">
        <v>1176440</v>
      </c>
      <c r="E219" s="6">
        <v>332190</v>
      </c>
    </row>
    <row r="220" spans="1:6">
      <c r="A220" s="18"/>
      <c r="C220">
        <v>1220010</v>
      </c>
      <c r="D220">
        <v>1013930</v>
      </c>
    </row>
    <row r="221" spans="1:6">
      <c r="A221" s="18"/>
      <c r="C221">
        <v>1554340</v>
      </c>
      <c r="D221" s="6">
        <v>779696</v>
      </c>
    </row>
    <row r="222" spans="1:6">
      <c r="A222" s="18"/>
      <c r="C222">
        <v>1241610</v>
      </c>
      <c r="D222">
        <v>1127680</v>
      </c>
    </row>
    <row r="224" spans="1:6">
      <c r="A224" s="18">
        <v>21</v>
      </c>
      <c r="C224">
        <v>1738180</v>
      </c>
      <c r="D224">
        <v>1926610</v>
      </c>
    </row>
    <row r="225" spans="1:4">
      <c r="A225" s="18"/>
      <c r="C225">
        <v>5072940</v>
      </c>
      <c r="D225">
        <v>3042540</v>
      </c>
    </row>
    <row r="226" spans="1:4">
      <c r="A226" s="18"/>
      <c r="C226">
        <v>1737490</v>
      </c>
    </row>
    <row r="227" spans="1:4">
      <c r="A227" s="18"/>
    </row>
    <row r="228" spans="1:4">
      <c r="A228" s="18"/>
    </row>
    <row r="229" spans="1:4">
      <c r="A229" s="18"/>
    </row>
    <row r="230" spans="1:4">
      <c r="A230" s="18"/>
    </row>
    <row r="231" spans="1:4">
      <c r="A231" s="18"/>
    </row>
    <row r="232" spans="1:4">
      <c r="A232" s="18"/>
    </row>
    <row r="233" spans="1:4">
      <c r="A233" s="18"/>
    </row>
  </sheetData>
  <mergeCells count="26">
    <mergeCell ref="N31:Q31"/>
    <mergeCell ref="A224:A233"/>
    <mergeCell ref="A213:A222"/>
    <mergeCell ref="A158:A167"/>
    <mergeCell ref="A169:A178"/>
    <mergeCell ref="A180:A189"/>
    <mergeCell ref="A191:A200"/>
    <mergeCell ref="A202:A211"/>
    <mergeCell ref="A15:A24"/>
    <mergeCell ref="A147:A156"/>
    <mergeCell ref="A26:A35"/>
    <mergeCell ref="A37:A46"/>
    <mergeCell ref="A48:A57"/>
    <mergeCell ref="A59:A68"/>
    <mergeCell ref="A70:A79"/>
    <mergeCell ref="A81:A90"/>
    <mergeCell ref="A92:A101"/>
    <mergeCell ref="A103:A112"/>
    <mergeCell ref="A114:A123"/>
    <mergeCell ref="A125:A134"/>
    <mergeCell ref="A136:A145"/>
    <mergeCell ref="D2:E2"/>
    <mergeCell ref="F2:G2"/>
    <mergeCell ref="P7:Q7"/>
    <mergeCell ref="A4:A13"/>
    <mergeCell ref="S7:U7"/>
  </mergeCells>
  <phoneticPr fontId="1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18D14-0EBB-FA47-8E04-05E33DA176A9}">
  <dimension ref="A1:X233"/>
  <sheetViews>
    <sheetView zoomScale="94" zoomScaleNormal="125" workbookViewId="0">
      <selection activeCell="P18" sqref="P18"/>
    </sheetView>
  </sheetViews>
  <sheetFormatPr baseColWidth="10" defaultRowHeight="20"/>
  <cols>
    <col min="3" max="3" width="11.7109375" bestFit="1" customWidth="1"/>
    <col min="4" max="5" width="13.42578125" bestFit="1" customWidth="1"/>
    <col min="7" max="7" width="13.85546875" bestFit="1" customWidth="1"/>
    <col min="8" max="8" width="13.42578125" customWidth="1"/>
    <col min="9" max="9" width="13" bestFit="1" customWidth="1"/>
    <col min="14" max="14" width="11.140625" bestFit="1" customWidth="1"/>
    <col min="15" max="16" width="14.7109375" bestFit="1" customWidth="1"/>
    <col min="17" max="17" width="13.7109375" bestFit="1" customWidth="1"/>
    <col min="19" max="20" width="16.5703125" bestFit="1" customWidth="1"/>
    <col min="21" max="21" width="13" bestFit="1" customWidth="1"/>
  </cols>
  <sheetData>
    <row r="1" spans="1:24">
      <c r="A1" s="6"/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S1" s="6"/>
      <c r="T1" s="6"/>
      <c r="U1" s="6"/>
      <c r="V1" s="6"/>
      <c r="W1" s="6"/>
      <c r="X1" s="6"/>
    </row>
    <row r="2" spans="1:24">
      <c r="A2" s="6"/>
      <c r="B2" s="6"/>
      <c r="C2" s="6"/>
      <c r="D2" s="6"/>
      <c r="E2" s="6"/>
      <c r="F2" s="6"/>
      <c r="G2" s="22" t="s">
        <v>36</v>
      </c>
      <c r="H2" s="22"/>
      <c r="I2" s="22"/>
      <c r="J2" s="6"/>
      <c r="K2" s="6"/>
      <c r="L2" s="6"/>
      <c r="M2" s="6"/>
      <c r="N2" s="6"/>
      <c r="O2" s="6"/>
      <c r="P2" s="6"/>
      <c r="Q2" s="6"/>
      <c r="S2" s="6"/>
      <c r="T2" s="6"/>
      <c r="U2" s="6"/>
      <c r="V2" s="6"/>
      <c r="W2" s="6"/>
      <c r="X2" s="6"/>
    </row>
    <row r="3" spans="1:24">
      <c r="A3" s="6" t="s">
        <v>27</v>
      </c>
      <c r="B3" s="6"/>
      <c r="C3" s="6" t="s">
        <v>28</v>
      </c>
      <c r="D3" s="6" t="s">
        <v>30</v>
      </c>
      <c r="E3" s="6" t="s">
        <v>31</v>
      </c>
      <c r="F3" s="6"/>
      <c r="G3" s="6" t="s">
        <v>28</v>
      </c>
      <c r="H3" s="6" t="s">
        <v>30</v>
      </c>
      <c r="I3" s="6" t="s">
        <v>31</v>
      </c>
      <c r="J3" s="6"/>
      <c r="K3" s="6"/>
      <c r="L3" s="6" t="s">
        <v>29</v>
      </c>
      <c r="M3" s="6"/>
      <c r="N3" s="6"/>
      <c r="O3" s="6"/>
      <c r="P3" s="6"/>
      <c r="Q3" s="6"/>
      <c r="S3" s="6"/>
      <c r="T3" s="6"/>
      <c r="U3" s="6"/>
      <c r="V3" s="6"/>
      <c r="W3" s="6"/>
      <c r="X3" s="6"/>
    </row>
    <row r="4" spans="1:24">
      <c r="A4" s="22">
        <v>1</v>
      </c>
      <c r="B4" s="6"/>
      <c r="C4" s="6">
        <v>7.1555600000000004</v>
      </c>
      <c r="D4">
        <v>26.170999999999999</v>
      </c>
      <c r="E4" s="6">
        <v>26.470700000000001</v>
      </c>
      <c r="F4" s="6"/>
      <c r="G4">
        <v>115563</v>
      </c>
      <c r="H4" s="6">
        <v>216783</v>
      </c>
      <c r="I4" s="6">
        <v>188587</v>
      </c>
      <c r="J4" s="6"/>
      <c r="K4" s="6"/>
      <c r="L4" s="6"/>
      <c r="M4" s="6"/>
      <c r="N4" s="6"/>
      <c r="O4" s="6"/>
      <c r="P4" s="6"/>
      <c r="Q4" s="6"/>
      <c r="S4" s="6"/>
      <c r="T4" s="6"/>
      <c r="U4" s="6"/>
      <c r="V4" s="6"/>
      <c r="W4" s="6"/>
      <c r="X4" s="6"/>
    </row>
    <row r="5" spans="1:24">
      <c r="A5" s="22"/>
      <c r="B5" s="6"/>
      <c r="C5" s="6">
        <v>7.4698700000000002</v>
      </c>
      <c r="D5">
        <v>26.996500000000001</v>
      </c>
      <c r="E5" s="7">
        <v>25.1843</v>
      </c>
      <c r="G5" s="6">
        <v>116385</v>
      </c>
      <c r="H5" s="6">
        <v>217047</v>
      </c>
      <c r="I5" s="6">
        <v>257335</v>
      </c>
      <c r="J5" s="6"/>
      <c r="K5" s="6"/>
      <c r="L5" s="6"/>
      <c r="M5" s="6"/>
      <c r="N5" s="6"/>
      <c r="O5" s="6"/>
      <c r="P5" s="6"/>
      <c r="Q5" s="6"/>
      <c r="S5" s="6"/>
      <c r="T5" s="6"/>
      <c r="U5" s="6"/>
      <c r="V5" s="6"/>
      <c r="W5" s="6"/>
      <c r="X5" s="6"/>
    </row>
    <row r="6" spans="1:24">
      <c r="A6" s="22"/>
      <c r="B6" s="6"/>
      <c r="C6" s="6">
        <v>7.80009</v>
      </c>
      <c r="D6">
        <v>26.5425</v>
      </c>
      <c r="E6" s="6">
        <v>25.585899999999999</v>
      </c>
      <c r="F6" s="6"/>
      <c r="G6" s="6">
        <v>115160</v>
      </c>
      <c r="H6" s="6">
        <v>229280</v>
      </c>
      <c r="I6" s="6">
        <v>196326</v>
      </c>
      <c r="J6" s="6"/>
      <c r="K6" s="6"/>
      <c r="L6" s="6"/>
      <c r="M6" s="6"/>
      <c r="N6" s="6"/>
      <c r="O6" s="6"/>
      <c r="P6" s="6"/>
      <c r="Q6" s="6"/>
      <c r="S6" s="6"/>
      <c r="T6" s="6"/>
      <c r="U6" s="6"/>
      <c r="V6" s="6"/>
      <c r="W6" s="6"/>
      <c r="X6" s="6"/>
    </row>
    <row r="7" spans="1:24">
      <c r="A7" s="22"/>
      <c r="B7" s="6"/>
      <c r="C7" s="6">
        <v>7.4428799999999997</v>
      </c>
      <c r="D7">
        <v>26.854500000000002</v>
      </c>
      <c r="E7" s="6">
        <v>30.1921</v>
      </c>
      <c r="F7" s="6"/>
      <c r="G7" s="6">
        <v>119926</v>
      </c>
      <c r="H7" s="6">
        <v>232778</v>
      </c>
      <c r="I7" s="6">
        <v>187779</v>
      </c>
      <c r="J7" s="6"/>
      <c r="K7" s="6"/>
      <c r="L7" s="6"/>
      <c r="M7" s="6"/>
      <c r="N7" s="6"/>
      <c r="O7" s="22" t="s">
        <v>38</v>
      </c>
      <c r="P7" s="22"/>
      <c r="Q7" s="22"/>
      <c r="R7" s="6"/>
      <c r="S7" s="22" t="s">
        <v>37</v>
      </c>
      <c r="T7" s="22"/>
      <c r="U7" s="22"/>
      <c r="V7" s="6"/>
      <c r="W7" s="6"/>
      <c r="X7" s="6"/>
    </row>
    <row r="8" spans="1:24">
      <c r="A8" s="22"/>
      <c r="B8" s="6"/>
      <c r="C8" s="6">
        <v>7.3728199999999999</v>
      </c>
      <c r="D8">
        <v>27.0488</v>
      </c>
      <c r="E8" s="6">
        <v>25.516400000000001</v>
      </c>
      <c r="F8" s="6"/>
      <c r="G8" s="6">
        <v>116911</v>
      </c>
      <c r="H8" s="6">
        <v>235869</v>
      </c>
      <c r="I8" s="6">
        <v>192894</v>
      </c>
      <c r="J8" s="6"/>
      <c r="K8" s="6"/>
      <c r="L8" s="6"/>
      <c r="M8" s="6"/>
      <c r="N8" s="6"/>
      <c r="O8" s="6" t="s">
        <v>28</v>
      </c>
      <c r="P8" s="6" t="s">
        <v>30</v>
      </c>
      <c r="Q8" s="6" t="s">
        <v>31</v>
      </c>
      <c r="R8" s="6"/>
      <c r="S8" s="6" t="s">
        <v>28</v>
      </c>
      <c r="T8" s="6" t="s">
        <v>30</v>
      </c>
      <c r="U8" s="6" t="s">
        <v>31</v>
      </c>
      <c r="V8" s="6"/>
      <c r="W8" s="6"/>
      <c r="X8" s="6"/>
    </row>
    <row r="9" spans="1:24">
      <c r="A9" s="22"/>
      <c r="B9" s="6"/>
      <c r="C9" s="6">
        <v>7.5301400000000003</v>
      </c>
      <c r="D9">
        <v>27.921900000000001</v>
      </c>
      <c r="E9" s="6">
        <v>25.9696</v>
      </c>
      <c r="F9" s="6"/>
      <c r="G9" s="6">
        <v>115579</v>
      </c>
      <c r="H9" s="6">
        <v>301919</v>
      </c>
      <c r="I9" s="6">
        <v>191715</v>
      </c>
      <c r="J9" s="6"/>
      <c r="K9" s="6"/>
      <c r="L9" s="6"/>
      <c r="M9" s="6"/>
      <c r="N9" s="6">
        <v>1</v>
      </c>
      <c r="O9" s="10">
        <f>AVERAGE(C4:C13)</f>
        <v>7.517326999999999</v>
      </c>
      <c r="P9" s="11">
        <f t="shared" ref="P9" si="0">AVERAGE(D4:D13)</f>
        <v>27.093869999999999</v>
      </c>
      <c r="Q9" s="11">
        <f>AVERAGE(E4:E13)</f>
        <v>26.336329999999997</v>
      </c>
      <c r="R9" s="6"/>
      <c r="S9" s="11">
        <f>VAR(C4:C13)</f>
        <v>5.268322982333333E-2</v>
      </c>
      <c r="T9" s="11">
        <f t="shared" ref="T9" si="1">VAR(D4:D13)</f>
        <v>0.81442240455555592</v>
      </c>
      <c r="U9" s="11">
        <f>VAR(E4:E13)</f>
        <v>2.1377877312222222</v>
      </c>
      <c r="V9" s="6"/>
      <c r="W9" s="6"/>
      <c r="X9" s="6"/>
    </row>
    <row r="10" spans="1:24">
      <c r="A10" s="22"/>
      <c r="B10" s="6"/>
      <c r="C10" s="6">
        <v>7.4373100000000001</v>
      </c>
      <c r="D10">
        <v>25.92</v>
      </c>
      <c r="E10" s="6">
        <v>25.574100000000001</v>
      </c>
      <c r="F10" s="6"/>
      <c r="G10" s="6">
        <v>119783</v>
      </c>
      <c r="H10" s="6">
        <v>216978</v>
      </c>
      <c r="I10" s="6">
        <v>199794</v>
      </c>
      <c r="J10" s="6"/>
      <c r="K10" s="6"/>
      <c r="L10" s="6"/>
      <c r="M10" s="6"/>
      <c r="N10" s="6">
        <v>2</v>
      </c>
      <c r="O10" s="10">
        <f>AVERAGE(C15:C24)</f>
        <v>12.183059999999999</v>
      </c>
      <c r="P10" s="11">
        <f t="shared" ref="P10" si="2">AVERAGE(D15:D24)</f>
        <v>48.492620000000002</v>
      </c>
      <c r="Q10" s="11">
        <f>AVERAGE(E15:E24)</f>
        <v>48.494080000000011</v>
      </c>
      <c r="R10" s="6"/>
      <c r="S10" s="11">
        <f>VAR(C15:C24)</f>
        <v>0.13351506044444444</v>
      </c>
      <c r="T10" s="11">
        <f>VAR(D15:D24)</f>
        <v>6.9246878639999991</v>
      </c>
      <c r="U10" s="11">
        <f>VAR(E15:E24)</f>
        <v>5.0250965795555533</v>
      </c>
      <c r="V10" s="6"/>
      <c r="W10" s="6"/>
      <c r="X10" s="6"/>
    </row>
    <row r="11" spans="1:24">
      <c r="A11" s="22"/>
      <c r="B11" s="6"/>
      <c r="C11" s="6">
        <v>7.5585399999999998</v>
      </c>
      <c r="D11">
        <v>28.516400000000001</v>
      </c>
      <c r="E11" s="6">
        <v>25.755099999999999</v>
      </c>
      <c r="F11" s="6"/>
      <c r="G11" s="6">
        <v>119246</v>
      </c>
      <c r="H11" s="6">
        <v>250146</v>
      </c>
      <c r="I11" s="6">
        <v>199059</v>
      </c>
      <c r="J11" s="6"/>
      <c r="K11" s="6"/>
      <c r="L11" s="6"/>
      <c r="M11" s="6"/>
      <c r="N11" s="6">
        <v>3</v>
      </c>
      <c r="O11" s="10">
        <f>AVERAGE(C26:C35)</f>
        <v>20.511610000000001</v>
      </c>
      <c r="P11" s="11">
        <f t="shared" ref="P11" si="3">AVERAGE(D26:D35)</f>
        <v>72.645880000000005</v>
      </c>
      <c r="Q11" s="11">
        <f>AVERAGE(E26:E35)</f>
        <v>73.836109999999991</v>
      </c>
      <c r="R11" s="6"/>
      <c r="S11" s="11">
        <f>VAR(C26:C35)</f>
        <v>0.32377699211111138</v>
      </c>
      <c r="T11" s="11">
        <f>VAR(D26:D35)</f>
        <v>9.7899142217777673</v>
      </c>
      <c r="U11" s="11">
        <f>VAR(E26:E35)</f>
        <v>1.5072625076666641</v>
      </c>
      <c r="V11" s="6"/>
      <c r="W11" s="6"/>
      <c r="X11" s="6"/>
    </row>
    <row r="12" spans="1:24">
      <c r="A12" s="22"/>
      <c r="B12" s="6"/>
      <c r="C12" s="6">
        <v>7.9835700000000003</v>
      </c>
      <c r="D12">
        <v>28.409400000000002</v>
      </c>
      <c r="E12" s="6">
        <v>25.991299999999999</v>
      </c>
      <c r="F12" s="6"/>
      <c r="G12" s="6">
        <v>158643</v>
      </c>
      <c r="H12" s="6">
        <v>251802</v>
      </c>
      <c r="I12" s="6">
        <v>227344</v>
      </c>
      <c r="J12" s="6"/>
      <c r="K12" s="6"/>
      <c r="L12" s="6"/>
      <c r="M12" s="6"/>
      <c r="N12" s="6">
        <v>4</v>
      </c>
      <c r="O12" s="10">
        <f>AVERAGE(C37:C46)</f>
        <v>35.537660000000002</v>
      </c>
      <c r="P12" s="11">
        <f t="shared" ref="P12" si="4">AVERAGE(D37:D46)</f>
        <v>102.13151000000001</v>
      </c>
      <c r="Q12" s="11">
        <f>AVERAGE(E37:E46)</f>
        <v>105.40094999999999</v>
      </c>
      <c r="R12" s="6"/>
      <c r="S12" s="11">
        <f>VAR(C37:C46)</f>
        <v>0.60706982933333464</v>
      </c>
      <c r="T12" s="11">
        <f>VAR(D37:D46)</f>
        <v>15.883190281000017</v>
      </c>
      <c r="U12" s="11">
        <f>VAR(E37:E46)</f>
        <v>12.641608691666677</v>
      </c>
      <c r="V12" s="6"/>
      <c r="W12" s="6"/>
      <c r="X12" s="6"/>
    </row>
    <row r="13" spans="1:24">
      <c r="A13" s="22"/>
      <c r="B13" s="6"/>
      <c r="C13" s="6">
        <v>7.4224899999999998</v>
      </c>
      <c r="D13">
        <v>26.557700000000001</v>
      </c>
      <c r="E13" s="6">
        <v>27.123799999999999</v>
      </c>
      <c r="F13" s="6"/>
      <c r="G13" s="6">
        <v>116567</v>
      </c>
      <c r="H13" s="6">
        <v>238885</v>
      </c>
      <c r="I13" s="6">
        <v>203511</v>
      </c>
      <c r="J13" s="6"/>
      <c r="K13" s="6"/>
      <c r="L13" s="6"/>
      <c r="M13" s="6"/>
      <c r="N13" s="6">
        <v>5</v>
      </c>
      <c r="O13" s="10">
        <f>AVERAGE(C48:C57)</f>
        <v>63.943950000000008</v>
      </c>
      <c r="P13" s="11">
        <f t="shared" ref="P13" si="5">AVERAGE(D48:D57)</f>
        <v>146.66300000000001</v>
      </c>
      <c r="Q13" s="11">
        <f>AVERAGE(E48:E57)</f>
        <v>152.93260000000001</v>
      </c>
      <c r="R13" s="6"/>
      <c r="S13" s="11">
        <f>VAR(C48:C57)</f>
        <v>7.8373392827777764</v>
      </c>
      <c r="T13" s="11">
        <f>VAR(D48:D57)</f>
        <v>20.126716666666638</v>
      </c>
      <c r="U13" s="11">
        <f>VAR(E48:E57)</f>
        <v>29.944285600000001</v>
      </c>
      <c r="V13" s="6"/>
      <c r="W13" s="6"/>
      <c r="X13" s="6"/>
    </row>
    <row r="14" spans="1:24">
      <c r="A14" s="6"/>
      <c r="B14" s="6"/>
      <c r="C14" s="6"/>
      <c r="D14" s="6"/>
      <c r="E14" s="6"/>
      <c r="G14" s="6"/>
      <c r="H14" s="6"/>
      <c r="I14" s="6"/>
      <c r="J14" s="6"/>
      <c r="K14" s="6"/>
      <c r="L14" s="6"/>
      <c r="M14" s="6"/>
      <c r="N14" s="6">
        <v>6</v>
      </c>
      <c r="O14" s="10">
        <f>AVERAGE(C59:C68)</f>
        <v>119.271</v>
      </c>
      <c r="P14" s="11">
        <f t="shared" ref="P14" si="6">AVERAGE(D59:D68)</f>
        <v>218.22480000000002</v>
      </c>
      <c r="Q14" s="11">
        <f>AVERAGE(E59:E68)</f>
        <v>226.5806</v>
      </c>
      <c r="R14" s="6"/>
      <c r="S14" s="11">
        <f>VAR(C59:C68)</f>
        <v>24.233691333333333</v>
      </c>
      <c r="T14" s="11">
        <f>VAR(D59:D68)</f>
        <v>38.451066844444455</v>
      </c>
      <c r="U14" s="11">
        <f>VAR(E59:E68)</f>
        <v>68.944082488888895</v>
      </c>
      <c r="V14" s="6"/>
      <c r="W14" s="6"/>
      <c r="X14" s="6"/>
    </row>
    <row r="15" spans="1:24">
      <c r="A15" s="22">
        <v>2</v>
      </c>
      <c r="B15" s="6"/>
      <c r="C15" s="6">
        <v>12.1012</v>
      </c>
      <c r="D15" s="6">
        <v>53.339599999999997</v>
      </c>
      <c r="E15" s="6">
        <v>49.941099999999999</v>
      </c>
      <c r="F15" s="6"/>
      <c r="G15" s="6">
        <v>261025</v>
      </c>
      <c r="H15" s="6">
        <v>418907</v>
      </c>
      <c r="I15" s="6">
        <v>389401</v>
      </c>
      <c r="J15" s="6"/>
      <c r="K15" s="6"/>
      <c r="L15" s="6"/>
      <c r="M15" s="6"/>
      <c r="N15" s="6">
        <v>7</v>
      </c>
      <c r="O15" s="10">
        <f>AVERAGE(C70:C79)</f>
        <v>226.45269999999999</v>
      </c>
      <c r="P15" s="11">
        <f t="shared" ref="P15" si="7">AVERAGE(D70:D79)</f>
        <v>342.87070000000006</v>
      </c>
      <c r="Q15" s="11">
        <f>AVERAGE(E70:E79)</f>
        <v>352.16629999999998</v>
      </c>
      <c r="R15" s="6"/>
      <c r="S15" s="11">
        <f>VAR(C70:C79)</f>
        <v>26.712569788888885</v>
      </c>
      <c r="T15" s="11">
        <f>VAR(D70:D79)</f>
        <v>260.88373890000014</v>
      </c>
      <c r="U15" s="11">
        <f>VAR(E70:E79)</f>
        <v>231.13209134444443</v>
      </c>
      <c r="V15" s="6"/>
      <c r="W15" s="6"/>
      <c r="X15" s="6"/>
    </row>
    <row r="16" spans="1:24">
      <c r="A16" s="22"/>
      <c r="B16" s="6"/>
      <c r="C16" s="6">
        <v>12.231</v>
      </c>
      <c r="D16" s="6">
        <v>46.863500000000002</v>
      </c>
      <c r="E16" s="6">
        <v>47.428199999999997</v>
      </c>
      <c r="F16" s="6"/>
      <c r="G16" s="6">
        <v>262046</v>
      </c>
      <c r="H16" s="6">
        <v>401989</v>
      </c>
      <c r="I16" s="6">
        <v>375142</v>
      </c>
      <c r="J16" s="6"/>
      <c r="K16" s="6"/>
      <c r="L16" s="6"/>
      <c r="M16" s="6"/>
      <c r="N16" s="6">
        <v>8</v>
      </c>
      <c r="O16" s="11">
        <f>AVERAGE(C81:C90)</f>
        <v>431.74459999999999</v>
      </c>
      <c r="P16" s="11">
        <f t="shared" ref="P16" si="8">AVERAGE(D81:D90)</f>
        <v>573.06249999999989</v>
      </c>
      <c r="Q16" s="10">
        <f>AVERAGE(E81:E90)</f>
        <v>594.39190000000008</v>
      </c>
      <c r="R16" s="8"/>
      <c r="S16" s="12">
        <f>VAR(C81:C90)</f>
        <v>1307.3105824888887</v>
      </c>
      <c r="T16" s="12">
        <f>VAR(D81:D90)</f>
        <v>683.80184494444438</v>
      </c>
      <c r="U16" s="12">
        <f>VAR(E81:E90)</f>
        <v>638.53267365555644</v>
      </c>
      <c r="V16" s="6"/>
      <c r="W16" s="6"/>
      <c r="X16" s="6"/>
    </row>
    <row r="17" spans="1:24">
      <c r="A17" s="22"/>
      <c r="B17" s="6"/>
      <c r="C17" s="6">
        <v>12.083399999999999</v>
      </c>
      <c r="D17" s="6">
        <v>49.063899999999997</v>
      </c>
      <c r="E17" s="6">
        <v>48.362099999999998</v>
      </c>
      <c r="F17" s="6"/>
      <c r="G17" s="6">
        <v>276693</v>
      </c>
      <c r="H17" s="6">
        <v>421592</v>
      </c>
      <c r="I17" s="6">
        <v>387224</v>
      </c>
      <c r="J17" s="6"/>
      <c r="K17" s="6"/>
      <c r="L17" s="6"/>
      <c r="M17" s="6"/>
      <c r="N17" s="6">
        <v>9</v>
      </c>
      <c r="O17" s="11">
        <f>AVERAGE(C92:C101)</f>
        <v>850.37580000000003</v>
      </c>
      <c r="P17" s="11">
        <f t="shared" ref="P17" si="9">AVERAGE(D92:D101)</f>
        <v>1004.1452999999999</v>
      </c>
      <c r="Q17" s="10">
        <f>AVERAGE(E92:E101)</f>
        <v>1009.1641999999999</v>
      </c>
      <c r="R17" s="8"/>
      <c r="S17" s="12">
        <f>VAR(C92:C101)</f>
        <v>1731.0998559555546</v>
      </c>
      <c r="T17" s="12">
        <f>VAR(D92:D101)</f>
        <v>3703.762273344445</v>
      </c>
      <c r="U17" s="12">
        <f>VAR(E92:E101)</f>
        <v>2185.0262828444434</v>
      </c>
      <c r="V17" s="6"/>
      <c r="W17" s="6"/>
      <c r="X17" s="6"/>
    </row>
    <row r="18" spans="1:24">
      <c r="A18" s="22"/>
      <c r="B18" s="6"/>
      <c r="C18" s="6">
        <v>12.176</v>
      </c>
      <c r="D18" s="6">
        <v>47.516500000000001</v>
      </c>
      <c r="E18" s="6">
        <v>50.8917</v>
      </c>
      <c r="F18" s="6"/>
      <c r="G18" s="6">
        <v>269604</v>
      </c>
      <c r="H18" s="6">
        <v>403661</v>
      </c>
      <c r="I18" s="6">
        <v>406870</v>
      </c>
      <c r="J18" s="6"/>
      <c r="K18" s="6"/>
      <c r="L18" s="6"/>
      <c r="M18" s="6"/>
      <c r="N18" s="6">
        <v>10</v>
      </c>
      <c r="O18" s="11">
        <f>AVERAGE(C103:C112)</f>
        <v>1712.4209999999998</v>
      </c>
      <c r="P18" s="11">
        <f t="shared" ref="P18" si="10">AVERAGE(D103:D112)</f>
        <v>1768.1860000000001</v>
      </c>
      <c r="Q18" s="10">
        <f>AVERAGE(E103:E112)</f>
        <v>1808.2290000000005</v>
      </c>
      <c r="R18" s="8"/>
      <c r="S18" s="12">
        <f>VAR(C103:C112)</f>
        <v>21125.204632222216</v>
      </c>
      <c r="T18" s="12">
        <f>VAR(D103:D112)</f>
        <v>9726.2478488888883</v>
      </c>
      <c r="U18" s="12">
        <f>VAR(E103:E112)</f>
        <v>12676.555987777774</v>
      </c>
      <c r="V18" s="6"/>
      <c r="W18" s="6"/>
      <c r="X18" s="6"/>
    </row>
    <row r="19" spans="1:24">
      <c r="A19" s="22"/>
      <c r="B19" s="6"/>
      <c r="C19" s="6">
        <v>12.686400000000001</v>
      </c>
      <c r="D19" s="6">
        <v>50.2913</v>
      </c>
      <c r="E19" s="6">
        <v>48.4116</v>
      </c>
      <c r="F19" s="6"/>
      <c r="G19" s="6">
        <v>275745</v>
      </c>
      <c r="H19" s="6">
        <v>446049</v>
      </c>
      <c r="I19" s="6">
        <v>398361</v>
      </c>
      <c r="J19" s="6"/>
      <c r="K19" s="6"/>
      <c r="L19" s="6"/>
      <c r="M19" s="6"/>
      <c r="N19" s="6">
        <v>11</v>
      </c>
      <c r="O19" s="11">
        <f>AVERAGE(C114:C123)</f>
        <v>3366.971</v>
      </c>
      <c r="P19" s="11">
        <f t="shared" ref="P19" si="11">AVERAGE(D114:D123)</f>
        <v>3140.7429999999999</v>
      </c>
      <c r="Q19" s="10">
        <f>AVERAGE(E114:E123)</f>
        <v>3253.7566666666667</v>
      </c>
      <c r="R19" s="8"/>
      <c r="S19" s="12">
        <f>VAR(C114:C123)</f>
        <v>49728.302521111123</v>
      </c>
      <c r="T19" s="12">
        <f>VAR(D114:D123)</f>
        <v>70220.696490000002</v>
      </c>
      <c r="U19" s="12">
        <f>VAR(E114:E123)</f>
        <v>76267.768433333258</v>
      </c>
      <c r="V19" s="6"/>
      <c r="W19" s="6"/>
      <c r="X19" s="6"/>
    </row>
    <row r="20" spans="1:24">
      <c r="A20" s="22"/>
      <c r="B20" s="6"/>
      <c r="C20" s="6">
        <v>11.942299999999999</v>
      </c>
      <c r="D20" s="6">
        <v>48.909399999999998</v>
      </c>
      <c r="E20" s="6">
        <v>47.3934</v>
      </c>
      <c r="F20" s="6"/>
      <c r="G20" s="6">
        <v>269700</v>
      </c>
      <c r="H20" s="6">
        <v>435962</v>
      </c>
      <c r="I20" s="6">
        <v>382745</v>
      </c>
      <c r="J20" s="6"/>
      <c r="K20" s="6"/>
      <c r="L20" s="6"/>
      <c r="M20" s="6"/>
      <c r="N20" s="6">
        <v>12</v>
      </c>
      <c r="O20" s="11">
        <f>AVERAGE(C125:C134)</f>
        <v>6487.4269999999997</v>
      </c>
      <c r="P20" s="11">
        <f t="shared" ref="P20" si="12">AVERAGE(D125:D134)</f>
        <v>6372.8039999999992</v>
      </c>
      <c r="Q20" s="10" t="e">
        <f>AVERAGE(E125:E134)</f>
        <v>#DIV/0!</v>
      </c>
      <c r="R20" s="8"/>
      <c r="S20" s="12">
        <f>VAR(C125:C134)</f>
        <v>468543.99471222213</v>
      </c>
      <c r="T20" s="12">
        <f>VAR(D125:D134)</f>
        <v>112677.92200444447</v>
      </c>
      <c r="U20" s="12" t="e">
        <f>VAR(E125:E134)</f>
        <v>#DIV/0!</v>
      </c>
      <c r="V20" s="6"/>
      <c r="W20" s="6"/>
      <c r="X20" s="6"/>
    </row>
    <row r="21" spans="1:24">
      <c r="A21" s="22"/>
      <c r="B21" s="6"/>
      <c r="C21" s="6">
        <v>12.950799999999999</v>
      </c>
      <c r="D21" s="6">
        <v>47.508299999999998</v>
      </c>
      <c r="E21" s="6">
        <v>53.165700000000001</v>
      </c>
      <c r="F21" s="6"/>
      <c r="G21" s="6">
        <v>313571</v>
      </c>
      <c r="H21" s="6">
        <v>410169</v>
      </c>
      <c r="I21" s="6">
        <v>403280</v>
      </c>
      <c r="J21" s="6"/>
      <c r="K21" s="6"/>
      <c r="L21" s="6"/>
      <c r="M21" s="6"/>
      <c r="N21" s="6">
        <v>13</v>
      </c>
      <c r="O21" s="11">
        <f>AVERAGE(C136:C145)</f>
        <v>13621.469999999998</v>
      </c>
      <c r="P21" s="11">
        <f t="shared" ref="P21" si="13">AVERAGE(D136:D145)</f>
        <v>11731.151</v>
      </c>
      <c r="Q21" s="10" t="e">
        <f>AVERAGE(E136:E145)</f>
        <v>#DIV/0!</v>
      </c>
      <c r="R21" s="8"/>
      <c r="S21" s="12">
        <f>VAR(C136:C145)</f>
        <v>1605540.8712222225</v>
      </c>
      <c r="T21" s="12">
        <f>VAR(D136:D145)</f>
        <v>2999616.7952100169</v>
      </c>
      <c r="U21" s="12" t="e">
        <f>VAR(E136:E145)</f>
        <v>#DIV/0!</v>
      </c>
      <c r="V21" s="6"/>
      <c r="W21" s="6"/>
      <c r="X21" s="6"/>
    </row>
    <row r="22" spans="1:24">
      <c r="A22" s="22"/>
      <c r="B22" s="6"/>
      <c r="C22" s="6">
        <v>11.7837</v>
      </c>
      <c r="D22" s="6">
        <v>43.120199999999997</v>
      </c>
      <c r="E22" s="6">
        <v>47.068600000000004</v>
      </c>
      <c r="F22" s="6"/>
      <c r="G22" s="6">
        <v>263334</v>
      </c>
      <c r="H22" s="6">
        <v>357016</v>
      </c>
      <c r="I22" s="6">
        <v>409219</v>
      </c>
      <c r="J22" s="6"/>
      <c r="K22" s="6"/>
      <c r="L22" s="6"/>
      <c r="M22" s="6"/>
      <c r="N22" s="6">
        <v>14</v>
      </c>
      <c r="O22" s="11">
        <f>AVERAGE(C147:C156)</f>
        <v>26433.329999999998</v>
      </c>
      <c r="P22" s="11">
        <f t="shared" ref="P22" si="14">AVERAGE(D147:D156)</f>
        <v>23174.480000000003</v>
      </c>
      <c r="Q22" s="10" t="e">
        <f>AVERAGE(E147:E156)</f>
        <v>#DIV/0!</v>
      </c>
      <c r="R22" s="8"/>
      <c r="S22" s="12">
        <f>VAR(C147:C156)</f>
        <v>5846670.9467777805</v>
      </c>
      <c r="T22" s="12">
        <f>VAR(D147:D156)</f>
        <v>9042272.4195554517</v>
      </c>
      <c r="U22" s="12" t="e">
        <f>VAR(E147:E156)</f>
        <v>#DIV/0!</v>
      </c>
      <c r="V22" s="6"/>
      <c r="W22" s="6"/>
      <c r="X22" s="6"/>
    </row>
    <row r="23" spans="1:24">
      <c r="A23" s="22"/>
      <c r="B23" s="6"/>
      <c r="C23" s="6">
        <v>11.9712</v>
      </c>
      <c r="D23" s="6">
        <v>48.5351</v>
      </c>
      <c r="E23" s="6">
        <v>46.319000000000003</v>
      </c>
      <c r="F23" s="6"/>
      <c r="G23" s="6">
        <v>268038</v>
      </c>
      <c r="H23" s="6">
        <v>433540</v>
      </c>
      <c r="I23" s="6">
        <v>389133</v>
      </c>
      <c r="J23" s="6"/>
      <c r="K23" s="6"/>
      <c r="L23" s="6"/>
      <c r="M23" s="6"/>
      <c r="N23" s="6">
        <v>15</v>
      </c>
      <c r="O23" s="11">
        <f>AVERAGE(C158:C167)</f>
        <v>60602.11</v>
      </c>
      <c r="P23" s="11">
        <f t="shared" ref="P23" si="15">AVERAGE(D158:D167)</f>
        <v>48273.869999999995</v>
      </c>
      <c r="Q23" s="10" t="e">
        <f>AVERAGE(E158:E167)</f>
        <v>#DIV/0!</v>
      </c>
      <c r="R23" s="8"/>
      <c r="S23" s="12">
        <f>VAR(C158:C167)</f>
        <v>68533826.823222697</v>
      </c>
      <c r="T23" s="12">
        <f>VAR(D158:D167)</f>
        <v>38177377.051222906</v>
      </c>
      <c r="U23" s="12" t="e">
        <f>VAR(E158:E167)</f>
        <v>#DIV/0!</v>
      </c>
      <c r="V23" s="6"/>
      <c r="W23" s="6"/>
      <c r="X23" s="6"/>
    </row>
    <row r="24" spans="1:24">
      <c r="A24" s="22"/>
      <c r="B24" s="6"/>
      <c r="C24" s="6">
        <v>11.9046</v>
      </c>
      <c r="D24" s="6">
        <v>49.778399999999998</v>
      </c>
      <c r="E24" s="6">
        <v>45.959400000000002</v>
      </c>
      <c r="F24" s="6"/>
      <c r="G24" s="6">
        <v>273228</v>
      </c>
      <c r="H24" s="6">
        <v>437088</v>
      </c>
      <c r="I24" s="6">
        <v>391565</v>
      </c>
      <c r="J24" s="6"/>
      <c r="K24" s="6"/>
      <c r="L24" s="6"/>
      <c r="M24" s="6"/>
      <c r="N24" s="6">
        <v>16</v>
      </c>
      <c r="O24" s="11">
        <f>AVERAGE(C169:C178)</f>
        <v>139071.6</v>
      </c>
      <c r="P24" s="11">
        <f t="shared" ref="P24" si="16">AVERAGE(D169:D178)</f>
        <v>97214.62</v>
      </c>
      <c r="Q24" s="10" t="e">
        <f>AVERAGE(E169:E178)</f>
        <v>#DIV/0!</v>
      </c>
      <c r="R24" s="8"/>
      <c r="S24" s="12">
        <f>VAR(C169:C178)</f>
        <v>254685944.266666</v>
      </c>
      <c r="T24" s="12">
        <f>VAR(D169:D178)</f>
        <v>255072475.15066698</v>
      </c>
      <c r="U24" s="12" t="e">
        <f>VAR(E169:E178)</f>
        <v>#DIV/0!</v>
      </c>
      <c r="V24" s="6"/>
      <c r="W24" s="6"/>
      <c r="X24" s="6"/>
    </row>
    <row r="25" spans="1:24">
      <c r="A25" s="6"/>
      <c r="B25" s="6"/>
      <c r="C25" s="6"/>
      <c r="D25" s="6"/>
      <c r="E25" s="6"/>
      <c r="G25" s="6"/>
      <c r="H25" s="6"/>
      <c r="I25" s="6"/>
      <c r="J25" s="6"/>
      <c r="K25" s="6"/>
      <c r="L25" s="6"/>
      <c r="M25" s="6"/>
      <c r="N25" s="6">
        <v>17</v>
      </c>
      <c r="O25" s="11">
        <f>AVERAGE(C180:C189)</f>
        <v>236925.5</v>
      </c>
      <c r="P25" s="11">
        <f t="shared" ref="P25" si="17">AVERAGE(D180:D189)</f>
        <v>204252.6</v>
      </c>
      <c r="Q25" s="10" t="e">
        <f>AVERAGE(E180:E189)</f>
        <v>#DIV/0!</v>
      </c>
      <c r="R25" s="8"/>
      <c r="S25" s="12">
        <f>VAR(C180:C189)</f>
        <v>1330491277.8333333</v>
      </c>
      <c r="T25" s="12">
        <f>VAR(D180:D189)</f>
        <v>964135698.71111381</v>
      </c>
      <c r="U25" s="12" t="e">
        <f>VAR(E180:E189)</f>
        <v>#DIV/0!</v>
      </c>
      <c r="V25" s="6"/>
      <c r="W25" s="6"/>
      <c r="X25" s="6"/>
    </row>
    <row r="26" spans="1:24">
      <c r="A26" s="22">
        <v>3</v>
      </c>
      <c r="B26" s="6"/>
      <c r="C26" s="6">
        <v>20.3248</v>
      </c>
      <c r="D26" s="6">
        <v>70.143000000000001</v>
      </c>
      <c r="E26" s="6">
        <v>74.392300000000006</v>
      </c>
      <c r="F26" s="6"/>
      <c r="G26" s="6">
        <v>549762</v>
      </c>
      <c r="H26" s="6">
        <v>1023353</v>
      </c>
      <c r="I26" s="6">
        <v>1039368</v>
      </c>
      <c r="J26" s="6"/>
      <c r="K26" s="6"/>
      <c r="L26" s="6"/>
      <c r="M26" s="6"/>
      <c r="N26" s="6">
        <v>18</v>
      </c>
      <c r="O26" s="11">
        <f>AVERAGE(C191:C200)</f>
        <v>561884.9</v>
      </c>
      <c r="P26" s="11">
        <f t="shared" ref="P26" si="18">AVERAGE(D191:D200)</f>
        <v>398529.7</v>
      </c>
      <c r="Q26" s="10" t="e">
        <f>AVERAGE(E191:E200)</f>
        <v>#DIV/0!</v>
      </c>
      <c r="R26" s="8"/>
      <c r="S26" s="12">
        <f>VAR(C191:C200)</f>
        <v>5991783826.3222113</v>
      </c>
      <c r="T26" s="12">
        <f>VAR(D191:D200)</f>
        <v>3301105567.5666776</v>
      </c>
      <c r="U26" s="12" t="e">
        <f>VAR(E191:E200)</f>
        <v>#DIV/0!</v>
      </c>
      <c r="V26" s="6"/>
      <c r="W26" s="6"/>
      <c r="X26" s="6"/>
    </row>
    <row r="27" spans="1:24">
      <c r="A27" s="22"/>
      <c r="B27" s="6"/>
      <c r="C27" s="6">
        <v>19.761900000000001</v>
      </c>
      <c r="D27" s="6">
        <v>69.179500000000004</v>
      </c>
      <c r="E27" s="6">
        <v>73.072400000000002</v>
      </c>
      <c r="F27" s="6"/>
      <c r="G27" s="6">
        <v>538025</v>
      </c>
      <c r="H27" s="6">
        <v>1072610</v>
      </c>
      <c r="I27" s="6">
        <v>1041804</v>
      </c>
      <c r="J27" s="6"/>
      <c r="K27" s="6"/>
      <c r="L27" s="6"/>
      <c r="M27" s="6"/>
      <c r="N27" s="6">
        <v>19</v>
      </c>
      <c r="O27" s="11">
        <f>AVERAGE(C202:C211)</f>
        <v>1210384</v>
      </c>
      <c r="P27" s="11">
        <f t="shared" ref="P27" si="19">AVERAGE(D202:D211)</f>
        <v>853556.2</v>
      </c>
      <c r="Q27" s="10" t="e">
        <f>AVERAGE(E202:E211)</f>
        <v>#DIV/0!</v>
      </c>
      <c r="R27" s="8"/>
      <c r="S27" s="12">
        <f>VAR(C202:C211)</f>
        <v>22792747582.222221</v>
      </c>
      <c r="T27" s="12">
        <f>VAR(D202:D211)</f>
        <v>42394101561.955513</v>
      </c>
      <c r="U27" s="12" t="e">
        <f>VAR(E202:E211)</f>
        <v>#DIV/0!</v>
      </c>
      <c r="V27" s="6"/>
      <c r="W27" s="6"/>
      <c r="X27" s="6"/>
    </row>
    <row r="28" spans="1:24">
      <c r="A28" s="22"/>
      <c r="B28" s="6"/>
      <c r="C28" s="6">
        <v>21.497900000000001</v>
      </c>
      <c r="D28" s="6">
        <v>74.333399999999997</v>
      </c>
      <c r="E28" s="6">
        <v>71.258300000000006</v>
      </c>
      <c r="F28" s="6"/>
      <c r="G28" s="6">
        <v>597778</v>
      </c>
      <c r="H28" s="6">
        <v>1149985</v>
      </c>
      <c r="I28" s="6">
        <v>973944</v>
      </c>
      <c r="J28" s="6"/>
      <c r="K28" s="6"/>
      <c r="L28" s="6"/>
      <c r="M28" s="6"/>
      <c r="N28" s="6">
        <v>20</v>
      </c>
      <c r="O28" s="11">
        <f>AVERAGE(C213:C222)</f>
        <v>2385054</v>
      </c>
      <c r="P28" s="11">
        <f t="shared" ref="P28" si="20">AVERAGE(D213:D222)</f>
        <v>1642143</v>
      </c>
      <c r="Q28" s="10">
        <f>AVERAGE(E213:E222)</f>
        <v>1899340</v>
      </c>
      <c r="R28" s="8"/>
      <c r="S28" s="12">
        <f>VAR(C213:C222)</f>
        <v>460978297693.33331</v>
      </c>
      <c r="T28" s="12">
        <f>VAR(D213:D222)</f>
        <v>139105816890</v>
      </c>
      <c r="U28" s="12" t="e">
        <f>VAR(E213:E222)</f>
        <v>#DIV/0!</v>
      </c>
      <c r="V28" s="6"/>
      <c r="W28" s="6"/>
      <c r="X28" s="6"/>
    </row>
    <row r="29" spans="1:24">
      <c r="A29" s="22"/>
      <c r="B29" s="6"/>
      <c r="C29" s="6">
        <v>20.4894</v>
      </c>
      <c r="D29" s="6">
        <v>76.381799999999998</v>
      </c>
      <c r="E29" s="6">
        <v>73.505099999999999</v>
      </c>
      <c r="F29" s="6"/>
      <c r="G29" s="6">
        <v>579457</v>
      </c>
      <c r="H29" s="6">
        <v>935603</v>
      </c>
      <c r="I29" s="6">
        <v>1054226</v>
      </c>
      <c r="J29" s="6"/>
      <c r="K29" s="6"/>
      <c r="L29" s="6"/>
      <c r="M29" s="6"/>
      <c r="N29" s="6">
        <v>21</v>
      </c>
      <c r="O29" s="11" t="e">
        <f>AVERAGE(C224:C233)</f>
        <v>#DIV/0!</v>
      </c>
      <c r="P29" s="11" t="e">
        <f t="shared" ref="P29" si="21">AVERAGE(D224:D233)</f>
        <v>#DIV/0!</v>
      </c>
      <c r="Q29" s="11" t="e">
        <f>AVERAGE(E224:E233)</f>
        <v>#DIV/0!</v>
      </c>
      <c r="R29" s="6"/>
      <c r="S29" s="11" t="e">
        <f>VAR(C224:C233)</f>
        <v>#DIV/0!</v>
      </c>
      <c r="T29" s="11" t="e">
        <f>VAR(D224:D233)</f>
        <v>#DIV/0!</v>
      </c>
      <c r="U29" s="11" t="e">
        <f>VAR(E224:E233)</f>
        <v>#DIV/0!</v>
      </c>
      <c r="V29" s="6"/>
      <c r="W29" s="6"/>
      <c r="X29" s="6"/>
    </row>
    <row r="30" spans="1:24">
      <c r="A30" s="22"/>
      <c r="B30" s="6"/>
      <c r="C30" s="6">
        <v>20.5609</v>
      </c>
      <c r="D30" s="6">
        <v>69.662700000000001</v>
      </c>
      <c r="E30" s="6">
        <v>73.2791</v>
      </c>
      <c r="F30" s="6"/>
      <c r="G30" s="6">
        <v>586698</v>
      </c>
      <c r="H30" s="6">
        <v>1228555</v>
      </c>
      <c r="I30" s="6">
        <v>980749</v>
      </c>
      <c r="J30" s="6"/>
      <c r="K30" s="6"/>
      <c r="L30" s="6"/>
      <c r="M30" s="6"/>
      <c r="N30" s="6"/>
      <c r="O30" s="6"/>
      <c r="P30" s="6"/>
      <c r="Q30" s="6"/>
      <c r="S30" s="11"/>
      <c r="T30" s="11"/>
      <c r="U30" s="11"/>
      <c r="V30" s="6"/>
      <c r="W30" s="6"/>
      <c r="X30" s="6"/>
    </row>
    <row r="31" spans="1:24">
      <c r="A31" s="22"/>
      <c r="B31" s="6"/>
      <c r="C31" s="6">
        <v>21.084900000000001</v>
      </c>
      <c r="D31" s="6">
        <v>74.240099999999998</v>
      </c>
      <c r="E31" s="6">
        <v>73.414599999999993</v>
      </c>
      <c r="F31" s="6"/>
      <c r="G31" s="6">
        <v>576846</v>
      </c>
      <c r="H31" s="6">
        <v>1209944</v>
      </c>
      <c r="I31" s="6">
        <v>1064234</v>
      </c>
      <c r="J31" s="6"/>
      <c r="K31" s="6"/>
      <c r="L31" s="6"/>
      <c r="M31" s="6"/>
      <c r="N31" s="22" t="s">
        <v>35</v>
      </c>
      <c r="O31" s="22"/>
      <c r="P31" s="22"/>
      <c r="Q31" s="22"/>
      <c r="S31" s="11"/>
      <c r="T31" s="11"/>
      <c r="U31" s="11"/>
      <c r="V31" s="6"/>
      <c r="W31" s="6"/>
      <c r="X31" s="6"/>
    </row>
    <row r="32" spans="1:24">
      <c r="A32" s="22"/>
      <c r="B32" s="6"/>
      <c r="C32" s="6">
        <v>20.994900000000001</v>
      </c>
      <c r="D32" s="6">
        <v>76.921700000000001</v>
      </c>
      <c r="E32" s="6">
        <v>74.457999999999998</v>
      </c>
      <c r="F32" s="6"/>
      <c r="G32" s="6">
        <v>575604</v>
      </c>
      <c r="H32" s="6">
        <v>1242107</v>
      </c>
      <c r="I32" s="6">
        <v>1060986</v>
      </c>
      <c r="J32" s="6"/>
      <c r="K32" s="6"/>
      <c r="L32" s="6"/>
      <c r="M32" s="6"/>
      <c r="N32" s="6">
        <v>1</v>
      </c>
      <c r="O32" s="6"/>
      <c r="P32" s="9">
        <f>(P9-$O9)/$O9</f>
        <v>2.6041893614578697</v>
      </c>
      <c r="Q32" s="9">
        <f>(Q9-$O9)/$O9</f>
        <v>2.5034168395228784</v>
      </c>
      <c r="S32" s="11"/>
      <c r="T32" s="11"/>
      <c r="U32" s="11"/>
      <c r="V32" s="6"/>
      <c r="W32" s="6"/>
      <c r="X32" s="6"/>
    </row>
    <row r="33" spans="1:24">
      <c r="A33" s="22"/>
      <c r="B33" s="6"/>
      <c r="C33" s="6">
        <v>20.108799999999999</v>
      </c>
      <c r="D33" s="6">
        <v>75.250900000000001</v>
      </c>
      <c r="E33" s="6">
        <v>74.531400000000005</v>
      </c>
      <c r="F33" s="6"/>
      <c r="G33" s="6">
        <v>548681</v>
      </c>
      <c r="H33" s="6">
        <v>1148035</v>
      </c>
      <c r="I33" s="6">
        <v>1016926</v>
      </c>
      <c r="J33" s="6"/>
      <c r="K33" s="6"/>
      <c r="L33" s="6"/>
      <c r="M33" s="6"/>
      <c r="N33" s="6">
        <v>2</v>
      </c>
      <c r="O33" s="6"/>
      <c r="P33" s="9">
        <f t="shared" ref="P33:Q48" si="22">(P10-$O10)/$O10</f>
        <v>2.9803317064842498</v>
      </c>
      <c r="Q33" s="9">
        <f t="shared" si="22"/>
        <v>2.980451545014144</v>
      </c>
      <c r="S33" s="11"/>
      <c r="T33" s="11"/>
      <c r="U33" s="11"/>
      <c r="V33" s="6"/>
      <c r="W33" s="6"/>
      <c r="X33" s="6"/>
    </row>
    <row r="34" spans="1:24">
      <c r="A34" s="22"/>
      <c r="B34" s="6"/>
      <c r="C34" s="6">
        <v>20.564599999999999</v>
      </c>
      <c r="D34" s="6">
        <v>71.636200000000002</v>
      </c>
      <c r="E34" s="6">
        <v>74.632400000000004</v>
      </c>
      <c r="F34" s="6"/>
      <c r="G34" s="6">
        <v>574402</v>
      </c>
      <c r="H34" s="6">
        <v>982620</v>
      </c>
      <c r="I34" s="6">
        <v>1087394</v>
      </c>
      <c r="J34" s="6"/>
      <c r="K34" s="6"/>
      <c r="L34" s="6"/>
      <c r="M34" s="6"/>
      <c r="N34" s="6">
        <v>3</v>
      </c>
      <c r="O34" s="6"/>
      <c r="P34" s="9">
        <f t="shared" si="22"/>
        <v>2.5416956543148004</v>
      </c>
      <c r="Q34" s="9">
        <f t="shared" si="22"/>
        <v>2.5997227911412115</v>
      </c>
      <c r="S34" s="6"/>
      <c r="T34" s="6"/>
      <c r="U34" s="6"/>
      <c r="V34" s="6"/>
      <c r="W34" s="6"/>
      <c r="X34" s="6"/>
    </row>
    <row r="35" spans="1:24">
      <c r="A35" s="22"/>
      <c r="B35" s="6"/>
      <c r="C35" s="6">
        <v>19.728000000000002</v>
      </c>
      <c r="D35" s="6">
        <v>68.709500000000006</v>
      </c>
      <c r="E35" s="6">
        <v>75.817499999999995</v>
      </c>
      <c r="F35" s="6"/>
      <c r="G35" s="6">
        <v>574966</v>
      </c>
      <c r="H35" s="6">
        <v>995535</v>
      </c>
      <c r="I35" s="6">
        <v>1047602</v>
      </c>
      <c r="J35" s="6"/>
      <c r="K35" s="6"/>
      <c r="L35" s="6"/>
      <c r="M35" s="6"/>
      <c r="N35" s="6">
        <v>4</v>
      </c>
      <c r="O35" s="6"/>
      <c r="P35" s="9">
        <f t="shared" si="22"/>
        <v>1.8738951861208644</v>
      </c>
      <c r="Q35" s="9">
        <f t="shared" si="22"/>
        <v>1.9658944905207598</v>
      </c>
      <c r="S35" s="6"/>
      <c r="T35" s="6"/>
      <c r="U35" s="6"/>
      <c r="V35" s="6"/>
      <c r="W35" s="6"/>
      <c r="X35" s="6"/>
    </row>
    <row r="36" spans="1:24">
      <c r="A36" s="6"/>
      <c r="B36" s="6"/>
      <c r="C36" s="6"/>
      <c r="D36" s="6"/>
      <c r="E36" s="6"/>
      <c r="G36" s="6"/>
      <c r="H36" s="6"/>
      <c r="I36" s="6"/>
      <c r="J36" s="6"/>
      <c r="K36" s="6"/>
      <c r="L36" s="6"/>
      <c r="M36" s="6"/>
      <c r="N36" s="6">
        <v>5</v>
      </c>
      <c r="O36" s="6"/>
      <c r="P36" s="9">
        <f t="shared" si="22"/>
        <v>1.2936180827114996</v>
      </c>
      <c r="Q36" s="9">
        <f t="shared" si="22"/>
        <v>1.3916664516345956</v>
      </c>
      <c r="S36" s="6"/>
      <c r="T36" s="6"/>
      <c r="U36" s="6"/>
      <c r="V36" s="6"/>
      <c r="W36" s="6"/>
      <c r="X36" s="6"/>
    </row>
    <row r="37" spans="1:24">
      <c r="A37" s="22">
        <v>4</v>
      </c>
      <c r="B37" s="6"/>
      <c r="C37" s="6">
        <v>36.221499999999999</v>
      </c>
      <c r="D37" s="6">
        <v>98.854100000000003</v>
      </c>
      <c r="E37" s="6">
        <v>108.468</v>
      </c>
      <c r="F37" s="6"/>
      <c r="G37" s="6">
        <v>1183138</v>
      </c>
      <c r="H37" s="6">
        <v>2601553</v>
      </c>
      <c r="I37" s="6">
        <v>2867567</v>
      </c>
      <c r="J37" s="6"/>
      <c r="K37" s="6"/>
      <c r="L37" s="6"/>
      <c r="M37" s="6"/>
      <c r="N37" s="6">
        <v>6</v>
      </c>
      <c r="O37" s="6"/>
      <c r="P37" s="9">
        <f t="shared" si="22"/>
        <v>0.82965515506703236</v>
      </c>
      <c r="Q37" s="9">
        <f t="shared" si="22"/>
        <v>0.89971241961583293</v>
      </c>
      <c r="S37" s="6"/>
      <c r="T37" s="6"/>
      <c r="U37" s="6"/>
      <c r="V37" s="6"/>
      <c r="W37" s="6"/>
      <c r="X37" s="6"/>
    </row>
    <row r="38" spans="1:24">
      <c r="A38" s="22"/>
      <c r="B38" s="6"/>
      <c r="C38" s="6">
        <v>35.265900000000002</v>
      </c>
      <c r="D38" s="6">
        <v>101.64</v>
      </c>
      <c r="E38" s="6">
        <v>99.770499999999998</v>
      </c>
      <c r="F38" s="6"/>
      <c r="G38" s="6">
        <v>1153181</v>
      </c>
      <c r="H38" s="6">
        <v>2583500</v>
      </c>
      <c r="I38" s="6">
        <v>2510516</v>
      </c>
      <c r="J38" s="6"/>
      <c r="K38" s="6"/>
      <c r="L38" s="6"/>
      <c r="M38" s="6"/>
      <c r="N38" s="6">
        <v>7</v>
      </c>
      <c r="O38" s="6"/>
      <c r="P38" s="9">
        <f t="shared" si="22"/>
        <v>0.51409411325190679</v>
      </c>
      <c r="Q38" s="9">
        <f t="shared" si="22"/>
        <v>0.55514286206346841</v>
      </c>
      <c r="S38" s="6"/>
      <c r="T38" s="6"/>
      <c r="U38" s="6"/>
      <c r="V38" s="6"/>
      <c r="W38" s="6"/>
      <c r="X38" s="6"/>
    </row>
    <row r="39" spans="1:24">
      <c r="A39" s="22"/>
      <c r="B39" s="6"/>
      <c r="C39" s="6">
        <v>35.722799999999999</v>
      </c>
      <c r="D39" s="6">
        <v>102.026</v>
      </c>
      <c r="E39" s="6">
        <v>106.941</v>
      </c>
      <c r="F39" s="6"/>
      <c r="G39" s="6">
        <v>1163195</v>
      </c>
      <c r="H39" s="6">
        <v>2574092</v>
      </c>
      <c r="I39" s="6">
        <v>2760474</v>
      </c>
      <c r="J39" s="6"/>
      <c r="K39" s="6"/>
      <c r="L39" s="6"/>
      <c r="M39" s="6"/>
      <c r="N39" s="6">
        <v>8</v>
      </c>
      <c r="O39" s="6"/>
      <c r="P39" s="9">
        <f t="shared" si="22"/>
        <v>0.32731828029812043</v>
      </c>
      <c r="Q39" s="9">
        <f t="shared" si="22"/>
        <v>0.37672109853834906</v>
      </c>
      <c r="S39" s="6"/>
      <c r="T39" s="6"/>
      <c r="U39" s="6"/>
      <c r="V39" s="6"/>
      <c r="W39" s="6"/>
      <c r="X39" s="6"/>
    </row>
    <row r="40" spans="1:24">
      <c r="A40" s="22"/>
      <c r="B40" s="6"/>
      <c r="C40" s="6">
        <v>35.097499999999997</v>
      </c>
      <c r="D40" s="6">
        <v>98.892600000000002</v>
      </c>
      <c r="E40" s="6">
        <v>104.471</v>
      </c>
      <c r="F40" s="6"/>
      <c r="G40" s="6">
        <v>1126178</v>
      </c>
      <c r="H40" s="6">
        <v>2500795</v>
      </c>
      <c r="I40" s="6">
        <v>2641235</v>
      </c>
      <c r="J40" s="6"/>
      <c r="K40" s="6"/>
      <c r="L40" s="6"/>
      <c r="M40" s="6"/>
      <c r="N40" s="6">
        <v>9</v>
      </c>
      <c r="O40" s="6"/>
      <c r="P40" s="9">
        <f t="shared" si="22"/>
        <v>0.18082534804024278</v>
      </c>
      <c r="Q40" s="9">
        <f t="shared" si="22"/>
        <v>0.18672732690652757</v>
      </c>
      <c r="S40" s="6"/>
      <c r="T40" s="6"/>
      <c r="U40" s="6"/>
      <c r="V40" s="6"/>
      <c r="W40" s="6"/>
      <c r="X40" s="6"/>
    </row>
    <row r="41" spans="1:24">
      <c r="A41" s="22"/>
      <c r="B41" s="6"/>
      <c r="C41" s="6">
        <v>34.307499999999997</v>
      </c>
      <c r="D41" s="6">
        <v>106.968</v>
      </c>
      <c r="E41" s="6">
        <v>105.128</v>
      </c>
      <c r="F41" s="6"/>
      <c r="G41" s="6">
        <v>1108726</v>
      </c>
      <c r="H41" s="6">
        <v>2747769</v>
      </c>
      <c r="I41" s="6">
        <v>2607242</v>
      </c>
      <c r="J41" s="6"/>
      <c r="K41" s="6"/>
      <c r="L41" s="6"/>
      <c r="M41" s="6"/>
      <c r="N41" s="6">
        <v>10</v>
      </c>
      <c r="O41" s="6"/>
      <c r="P41" s="9">
        <f t="shared" si="22"/>
        <v>3.2565005918521399E-2</v>
      </c>
      <c r="Q41" s="9">
        <f t="shared" si="22"/>
        <v>5.5948858370693119E-2</v>
      </c>
      <c r="S41" s="6"/>
      <c r="T41" s="6"/>
      <c r="U41" s="6"/>
      <c r="V41" s="6"/>
      <c r="W41" s="6"/>
      <c r="X41" s="6"/>
    </row>
    <row r="42" spans="1:24">
      <c r="A42" s="22"/>
      <c r="B42" s="6"/>
      <c r="C42" s="6">
        <v>35.777700000000003</v>
      </c>
      <c r="D42" s="6">
        <v>99.537400000000005</v>
      </c>
      <c r="E42" s="6">
        <v>112.959</v>
      </c>
      <c r="F42" s="6"/>
      <c r="G42" s="6">
        <v>1168792</v>
      </c>
      <c r="H42" s="6">
        <v>2502113</v>
      </c>
      <c r="I42" s="6">
        <v>2768456</v>
      </c>
      <c r="J42" s="6"/>
      <c r="K42" s="6"/>
      <c r="L42" s="6"/>
      <c r="M42" s="6"/>
      <c r="N42" s="6">
        <v>11</v>
      </c>
      <c r="O42" s="6"/>
      <c r="P42" s="9">
        <f t="shared" si="22"/>
        <v>-6.7190361900948972E-2</v>
      </c>
      <c r="Q42" s="9">
        <f t="shared" si="22"/>
        <v>-3.3624980236935019E-2</v>
      </c>
      <c r="S42" s="6"/>
      <c r="T42" s="6"/>
      <c r="U42" s="6"/>
      <c r="V42" s="6"/>
      <c r="W42" s="6"/>
      <c r="X42" s="6"/>
    </row>
    <row r="43" spans="1:24">
      <c r="A43" s="22"/>
      <c r="B43" s="6"/>
      <c r="C43" s="6">
        <v>35.418700000000001</v>
      </c>
      <c r="D43" s="6">
        <v>110.30200000000001</v>
      </c>
      <c r="E43" s="6">
        <v>105.194</v>
      </c>
      <c r="F43" s="6"/>
      <c r="G43" s="6">
        <v>1167784</v>
      </c>
      <c r="H43" s="6">
        <v>2820315</v>
      </c>
      <c r="I43" s="6">
        <v>2694869</v>
      </c>
      <c r="J43" s="6"/>
      <c r="K43" s="6"/>
      <c r="L43" s="6"/>
      <c r="M43" s="6"/>
      <c r="N43" s="6">
        <v>12</v>
      </c>
      <c r="O43" s="6"/>
      <c r="P43" s="9">
        <f t="shared" si="22"/>
        <v>-1.7668483976775461E-2</v>
      </c>
      <c r="Q43" s="9" t="e">
        <f t="shared" si="22"/>
        <v>#DIV/0!</v>
      </c>
      <c r="S43" s="6"/>
      <c r="T43" s="6"/>
      <c r="U43" s="6"/>
      <c r="V43" s="6"/>
      <c r="W43" s="6"/>
      <c r="X43" s="6"/>
    </row>
    <row r="44" spans="1:24">
      <c r="A44" s="22"/>
      <c r="B44" s="6"/>
      <c r="C44" s="6">
        <v>34.487200000000001</v>
      </c>
      <c r="D44" s="6">
        <v>100.76</v>
      </c>
      <c r="E44" s="6">
        <v>104.39700000000001</v>
      </c>
      <c r="F44" s="6"/>
      <c r="G44" s="6">
        <v>1117048</v>
      </c>
      <c r="H44" s="6">
        <v>2491138</v>
      </c>
      <c r="I44" s="6">
        <v>2672107</v>
      </c>
      <c r="J44" s="6"/>
      <c r="K44" s="6"/>
      <c r="L44" s="6"/>
      <c r="M44" s="6"/>
      <c r="N44" s="6">
        <v>13</v>
      </c>
      <c r="O44" s="6"/>
      <c r="P44" s="9">
        <f t="shared" si="22"/>
        <v>-0.13877496334830219</v>
      </c>
      <c r="Q44" s="9" t="e">
        <f t="shared" si="22"/>
        <v>#DIV/0!</v>
      </c>
      <c r="S44" s="6"/>
      <c r="T44" s="6"/>
      <c r="U44" s="6"/>
      <c r="V44" s="6"/>
      <c r="W44" s="6"/>
      <c r="X44" s="6"/>
    </row>
    <row r="45" spans="1:24">
      <c r="A45" s="22"/>
      <c r="B45" s="6"/>
      <c r="C45" s="6">
        <v>36.556600000000003</v>
      </c>
      <c r="D45" s="6">
        <v>97.938999999999993</v>
      </c>
      <c r="E45" s="6">
        <v>104.5</v>
      </c>
      <c r="F45" s="6"/>
      <c r="G45" s="6">
        <v>1163717</v>
      </c>
      <c r="H45" s="6">
        <v>2614418</v>
      </c>
      <c r="I45" s="6">
        <v>2526953</v>
      </c>
      <c r="J45" s="6"/>
      <c r="K45" s="6"/>
      <c r="L45" s="6"/>
      <c r="M45" s="6"/>
      <c r="N45" s="6">
        <v>14</v>
      </c>
      <c r="O45" s="6"/>
      <c r="P45" s="9">
        <f t="shared" si="22"/>
        <v>-0.12328563975859247</v>
      </c>
      <c r="Q45" s="9" t="e">
        <f t="shared" si="22"/>
        <v>#DIV/0!</v>
      </c>
      <c r="S45" s="6"/>
      <c r="T45" s="6"/>
      <c r="U45" s="6"/>
      <c r="V45" s="6"/>
      <c r="W45" s="6"/>
      <c r="X45" s="6"/>
    </row>
    <row r="46" spans="1:24">
      <c r="A46" s="22"/>
      <c r="B46" s="6"/>
      <c r="C46" s="6">
        <v>36.5212</v>
      </c>
      <c r="D46" s="6">
        <v>104.396</v>
      </c>
      <c r="E46" s="6">
        <v>102.181</v>
      </c>
      <c r="F46" s="6"/>
      <c r="G46" s="6">
        <v>1195185</v>
      </c>
      <c r="H46" s="6">
        <v>2697280</v>
      </c>
      <c r="I46" s="6">
        <v>2534257</v>
      </c>
      <c r="J46" s="6"/>
      <c r="K46" s="6"/>
      <c r="L46" s="6"/>
      <c r="M46" s="6"/>
      <c r="N46" s="6">
        <v>15</v>
      </c>
      <c r="O46" s="6"/>
      <c r="P46" s="9">
        <f t="shared" si="22"/>
        <v>-0.20342922053374057</v>
      </c>
      <c r="Q46" s="9" t="e">
        <f t="shared" si="22"/>
        <v>#DIV/0!</v>
      </c>
      <c r="S46" s="6"/>
      <c r="T46" s="6"/>
      <c r="U46" s="6"/>
      <c r="V46" s="6"/>
      <c r="W46" s="6"/>
      <c r="X46" s="6"/>
    </row>
    <row r="47" spans="1:24">
      <c r="A47" s="6"/>
      <c r="B47" s="6"/>
      <c r="C47" s="6"/>
      <c r="D47" s="6"/>
      <c r="E47" s="6"/>
      <c r="G47" s="6"/>
      <c r="H47" s="6"/>
      <c r="I47" s="6"/>
      <c r="J47" s="6"/>
      <c r="K47" s="6"/>
      <c r="L47" s="6"/>
      <c r="M47" s="6"/>
      <c r="N47" s="6">
        <v>16</v>
      </c>
      <c r="O47" s="6"/>
      <c r="P47" s="9">
        <f t="shared" si="22"/>
        <v>-0.30097431826483628</v>
      </c>
      <c r="Q47" s="9" t="e">
        <f t="shared" si="22"/>
        <v>#DIV/0!</v>
      </c>
      <c r="S47" s="6"/>
      <c r="T47" s="6"/>
      <c r="U47" s="6"/>
      <c r="V47" s="6"/>
      <c r="W47" s="6"/>
      <c r="X47" s="6"/>
    </row>
    <row r="48" spans="1:24">
      <c r="A48" s="22">
        <v>5</v>
      </c>
      <c r="B48" s="6"/>
      <c r="C48" s="6">
        <v>68.154499999999999</v>
      </c>
      <c r="D48" s="6">
        <v>143.821</v>
      </c>
      <c r="E48" s="6">
        <v>154.024</v>
      </c>
      <c r="F48" s="6"/>
      <c r="G48" s="6">
        <v>2476788</v>
      </c>
      <c r="H48" s="6">
        <v>6115982</v>
      </c>
      <c r="I48" s="6">
        <v>6452761</v>
      </c>
      <c r="J48" s="6"/>
      <c r="K48" s="6"/>
      <c r="L48" s="6"/>
      <c r="M48" s="6"/>
      <c r="N48" s="6">
        <v>17</v>
      </c>
      <c r="O48" s="6"/>
      <c r="P48" s="9">
        <f t="shared" si="22"/>
        <v>-0.13790368702398009</v>
      </c>
      <c r="Q48" s="9" t="e">
        <f t="shared" si="22"/>
        <v>#DIV/0!</v>
      </c>
      <c r="S48" s="6"/>
      <c r="T48" s="6"/>
      <c r="U48" s="6"/>
      <c r="V48" s="6"/>
      <c r="W48" s="6"/>
      <c r="X48" s="6"/>
    </row>
    <row r="49" spans="1:24">
      <c r="A49" s="22"/>
      <c r="B49" s="6"/>
      <c r="C49" s="6">
        <v>59.268500000000003</v>
      </c>
      <c r="D49" s="6">
        <v>146.10900000000001</v>
      </c>
      <c r="E49" s="6">
        <v>158.434</v>
      </c>
      <c r="F49" s="6"/>
      <c r="G49" s="6">
        <v>2190688</v>
      </c>
      <c r="H49" s="6">
        <v>5815535</v>
      </c>
      <c r="I49" s="6">
        <v>6344476</v>
      </c>
      <c r="J49" s="6"/>
      <c r="K49" s="6"/>
      <c r="L49" s="6"/>
      <c r="M49" s="6"/>
      <c r="N49" s="6">
        <v>18</v>
      </c>
      <c r="O49" s="6"/>
      <c r="P49" s="9">
        <f t="shared" ref="P49:Q51" si="23">(P26-$O26)/$O26</f>
        <v>-0.29072715782182434</v>
      </c>
      <c r="Q49" s="9" t="e">
        <f t="shared" si="23"/>
        <v>#DIV/0!</v>
      </c>
      <c r="S49" s="6"/>
      <c r="T49" s="6"/>
      <c r="U49" s="6"/>
      <c r="V49" s="6"/>
      <c r="W49" s="6"/>
      <c r="X49" s="6"/>
    </row>
    <row r="50" spans="1:24">
      <c r="A50" s="22"/>
      <c r="B50" s="6"/>
      <c r="C50" s="6">
        <v>61.176200000000001</v>
      </c>
      <c r="D50" s="6">
        <v>150.68799999999999</v>
      </c>
      <c r="E50" s="6">
        <v>157.47499999999999</v>
      </c>
      <c r="F50" s="6"/>
      <c r="G50" s="6">
        <v>2233716</v>
      </c>
      <c r="H50" s="6">
        <v>6255234</v>
      </c>
      <c r="I50" s="6">
        <v>6309728</v>
      </c>
      <c r="J50" s="6"/>
      <c r="K50" s="6"/>
      <c r="L50" s="6"/>
      <c r="M50" s="6"/>
      <c r="N50" s="6">
        <v>19</v>
      </c>
      <c r="O50" s="6"/>
      <c r="P50" s="9">
        <f t="shared" si="23"/>
        <v>-0.29480545017118537</v>
      </c>
      <c r="Q50" s="9" t="e">
        <f t="shared" si="23"/>
        <v>#DIV/0!</v>
      </c>
      <c r="S50" s="6"/>
      <c r="T50" s="6"/>
      <c r="U50" s="6"/>
      <c r="V50" s="6"/>
      <c r="W50" s="6"/>
      <c r="X50" s="6"/>
    </row>
    <row r="51" spans="1:24">
      <c r="A51" s="22"/>
      <c r="B51" s="6"/>
      <c r="C51" s="6">
        <v>67.114500000000007</v>
      </c>
      <c r="D51" s="6">
        <v>143.65899999999999</v>
      </c>
      <c r="E51" s="6">
        <v>160.697</v>
      </c>
      <c r="F51" s="6"/>
      <c r="G51" s="6">
        <v>2404161</v>
      </c>
      <c r="H51" s="6">
        <v>5901428</v>
      </c>
      <c r="I51" s="6">
        <v>6548139</v>
      </c>
      <c r="J51" s="6"/>
      <c r="K51" s="6"/>
      <c r="L51" s="6"/>
      <c r="M51" s="6"/>
      <c r="N51" s="6">
        <v>20</v>
      </c>
      <c r="O51" s="6"/>
      <c r="P51" s="9">
        <f t="shared" si="23"/>
        <v>-0.31148602924713653</v>
      </c>
      <c r="Q51" s="9">
        <f>(Q28-$O28)/$O28</f>
        <v>-0.2036490578410384</v>
      </c>
      <c r="S51" s="6"/>
      <c r="T51" s="6"/>
      <c r="U51" s="6"/>
      <c r="V51" s="6"/>
      <c r="W51" s="6"/>
      <c r="X51" s="6"/>
    </row>
    <row r="52" spans="1:24">
      <c r="A52" s="22"/>
      <c r="B52" s="6"/>
      <c r="C52" s="6">
        <v>63.292099999999998</v>
      </c>
      <c r="D52" s="6">
        <v>137.37100000000001</v>
      </c>
      <c r="E52" s="6">
        <v>151.167</v>
      </c>
      <c r="F52" s="6"/>
      <c r="G52" s="6">
        <v>2310326</v>
      </c>
      <c r="H52" s="6">
        <v>5692477</v>
      </c>
      <c r="I52" s="6">
        <v>6170215</v>
      </c>
      <c r="J52" s="6"/>
      <c r="K52" s="6"/>
      <c r="L52" s="6"/>
      <c r="M52" s="6"/>
      <c r="N52" s="6"/>
      <c r="O52" s="6"/>
      <c r="P52" s="6"/>
      <c r="Q52" s="6"/>
      <c r="S52" s="6"/>
      <c r="T52" s="6"/>
      <c r="U52" s="6"/>
      <c r="V52" s="6"/>
      <c r="W52" s="6"/>
      <c r="X52" s="6"/>
    </row>
    <row r="53" spans="1:24">
      <c r="A53" s="22"/>
      <c r="B53" s="6"/>
      <c r="C53" s="6">
        <v>63.882399999999997</v>
      </c>
      <c r="D53" s="6">
        <v>143.935</v>
      </c>
      <c r="E53" s="6">
        <v>144.71600000000001</v>
      </c>
      <c r="F53" s="6"/>
      <c r="G53" s="6">
        <v>2266519</v>
      </c>
      <c r="H53" s="6">
        <v>6070160</v>
      </c>
      <c r="I53" s="6">
        <v>6089855</v>
      </c>
      <c r="J53" s="6"/>
      <c r="K53" s="6"/>
      <c r="L53" s="6"/>
      <c r="M53" s="6"/>
      <c r="N53" s="6"/>
      <c r="O53" s="6"/>
      <c r="P53" s="6"/>
      <c r="Q53" s="6"/>
      <c r="S53" s="6"/>
      <c r="T53" s="6"/>
      <c r="U53" s="6"/>
      <c r="V53" s="6"/>
      <c r="W53" s="6"/>
      <c r="X53" s="6"/>
    </row>
    <row r="54" spans="1:24">
      <c r="A54" s="22"/>
      <c r="B54" s="6"/>
      <c r="C54" s="6">
        <v>64.163499999999999</v>
      </c>
      <c r="D54" s="6">
        <v>150.75</v>
      </c>
      <c r="E54" s="6">
        <v>153.465</v>
      </c>
      <c r="F54" s="6"/>
      <c r="G54" s="6">
        <v>2363539</v>
      </c>
      <c r="H54" s="6">
        <v>5890903</v>
      </c>
      <c r="I54" s="6">
        <v>6345214</v>
      </c>
      <c r="J54" s="6"/>
      <c r="K54" s="6"/>
      <c r="L54" s="6"/>
      <c r="M54" s="6"/>
      <c r="N54" s="6"/>
      <c r="O54" s="6"/>
      <c r="P54" s="6"/>
      <c r="Q54" s="6"/>
      <c r="S54" s="6"/>
      <c r="T54" s="6"/>
      <c r="U54" s="6"/>
      <c r="V54" s="6"/>
      <c r="W54" s="6"/>
      <c r="X54" s="6"/>
    </row>
    <row r="55" spans="1:24">
      <c r="A55" s="22"/>
      <c r="B55" s="6"/>
      <c r="C55" s="6">
        <v>61.376600000000003</v>
      </c>
      <c r="D55" s="6">
        <v>149.50700000000001</v>
      </c>
      <c r="E55" s="6">
        <v>147.13</v>
      </c>
      <c r="F55" s="6"/>
      <c r="G55" s="6">
        <v>2193241</v>
      </c>
      <c r="H55" s="6">
        <v>6250551</v>
      </c>
      <c r="I55" s="6">
        <v>6101066</v>
      </c>
      <c r="J55" s="6"/>
      <c r="K55" s="6"/>
      <c r="L55" s="6"/>
      <c r="M55" s="6"/>
      <c r="N55" s="6"/>
      <c r="O55" s="6"/>
      <c r="P55" s="6"/>
      <c r="Q55" s="6"/>
      <c r="S55" s="6"/>
      <c r="T55" s="6"/>
      <c r="U55" s="6"/>
      <c r="V55" s="6"/>
      <c r="W55" s="6"/>
      <c r="X55" s="6"/>
    </row>
    <row r="56" spans="1:24">
      <c r="A56" s="22"/>
      <c r="B56" s="6"/>
      <c r="C56" s="6">
        <v>66.308400000000006</v>
      </c>
      <c r="D56" s="6">
        <v>149.65299999999999</v>
      </c>
      <c r="E56" s="6">
        <v>155.899</v>
      </c>
      <c r="F56" s="6"/>
      <c r="G56" s="6">
        <v>2411646</v>
      </c>
      <c r="H56" s="6">
        <v>6089957</v>
      </c>
      <c r="I56" s="6">
        <v>6722928</v>
      </c>
      <c r="J56" s="6"/>
      <c r="K56" s="6"/>
      <c r="L56" s="6"/>
      <c r="M56" s="6"/>
      <c r="N56" s="6"/>
      <c r="O56" s="6"/>
      <c r="P56" s="6"/>
      <c r="Q56" s="6"/>
      <c r="S56" s="6"/>
      <c r="T56" s="6"/>
      <c r="U56" s="6"/>
      <c r="V56" s="6"/>
      <c r="W56" s="6"/>
      <c r="X56" s="6"/>
    </row>
    <row r="57" spans="1:24">
      <c r="A57" s="22"/>
      <c r="B57" s="6"/>
      <c r="C57" s="6">
        <v>64.702799999999996</v>
      </c>
      <c r="D57" s="6">
        <v>151.137</v>
      </c>
      <c r="E57" s="6">
        <v>146.31899999999999</v>
      </c>
      <c r="F57" s="6"/>
      <c r="G57" s="6">
        <v>2425668</v>
      </c>
      <c r="H57" s="6">
        <v>6264073</v>
      </c>
      <c r="I57" s="6">
        <v>6060445</v>
      </c>
      <c r="J57" s="6"/>
      <c r="K57" s="6"/>
      <c r="L57" s="6"/>
      <c r="M57" s="6"/>
      <c r="N57" s="6"/>
      <c r="O57" s="6"/>
      <c r="P57" s="6"/>
      <c r="Q57" s="6"/>
      <c r="S57" s="6"/>
      <c r="T57" s="6"/>
      <c r="U57" s="6"/>
      <c r="V57" s="6"/>
      <c r="W57" s="6"/>
      <c r="X57" s="6"/>
    </row>
    <row r="58" spans="1:24">
      <c r="A58" s="6"/>
      <c r="B58" s="6"/>
      <c r="C58" s="6"/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S58" s="6"/>
      <c r="T58" s="6"/>
      <c r="U58" s="6"/>
      <c r="V58" s="6"/>
      <c r="W58" s="6"/>
      <c r="X58" s="6"/>
    </row>
    <row r="59" spans="1:24">
      <c r="A59" s="22">
        <v>6</v>
      </c>
      <c r="B59" s="6"/>
      <c r="C59" s="6">
        <v>127.59399999999999</v>
      </c>
      <c r="D59" s="6">
        <v>222.24299999999999</v>
      </c>
      <c r="E59" s="6">
        <v>225.095</v>
      </c>
      <c r="F59" s="6"/>
      <c r="G59" s="6">
        <v>5052027</v>
      </c>
      <c r="H59" s="6">
        <v>13338020</v>
      </c>
      <c r="I59" s="6">
        <v>13497631</v>
      </c>
      <c r="J59" s="6"/>
      <c r="K59" s="6"/>
      <c r="L59" s="6"/>
      <c r="M59" s="6"/>
      <c r="N59" s="6"/>
      <c r="O59" s="6"/>
      <c r="P59" s="6"/>
      <c r="Q59" s="6"/>
      <c r="S59" s="6"/>
      <c r="T59" s="6"/>
      <c r="U59" s="6"/>
      <c r="V59" s="6"/>
      <c r="W59" s="6"/>
      <c r="X59" s="6"/>
    </row>
    <row r="60" spans="1:24">
      <c r="A60" s="22"/>
      <c r="B60" s="6"/>
      <c r="C60" s="6">
        <v>112.744</v>
      </c>
      <c r="D60" s="6">
        <v>213.94200000000001</v>
      </c>
      <c r="E60" s="6">
        <v>221.28899999999999</v>
      </c>
      <c r="F60" s="6"/>
      <c r="G60" s="6">
        <v>4473385</v>
      </c>
      <c r="H60" s="6">
        <v>12023088</v>
      </c>
      <c r="I60" s="6">
        <v>13065235</v>
      </c>
      <c r="J60" s="6"/>
      <c r="K60" s="6"/>
      <c r="L60" s="6"/>
      <c r="M60" s="6"/>
      <c r="N60" s="6"/>
      <c r="O60" s="6"/>
      <c r="P60" s="6"/>
      <c r="Q60" s="6"/>
      <c r="S60" s="6"/>
      <c r="T60" s="6"/>
      <c r="U60" s="6"/>
      <c r="V60" s="6"/>
      <c r="W60" s="6"/>
      <c r="X60" s="6"/>
    </row>
    <row r="61" spans="1:24">
      <c r="A61" s="22"/>
      <c r="B61" s="6"/>
      <c r="C61" s="6">
        <v>117.24</v>
      </c>
      <c r="D61" s="6">
        <v>219.374</v>
      </c>
      <c r="E61" s="6">
        <v>224.46799999999999</v>
      </c>
      <c r="F61" s="6"/>
      <c r="G61" s="6">
        <v>4564013</v>
      </c>
      <c r="H61" s="6">
        <v>13100607</v>
      </c>
      <c r="I61" s="6">
        <v>12823986</v>
      </c>
      <c r="J61" s="6"/>
      <c r="K61" s="6"/>
      <c r="L61" s="6"/>
      <c r="M61" s="6"/>
      <c r="N61" s="6"/>
      <c r="O61" s="6"/>
      <c r="P61" s="6"/>
      <c r="Q61" s="6"/>
      <c r="S61" s="6"/>
      <c r="T61" s="6"/>
      <c r="U61" s="6"/>
      <c r="V61" s="6"/>
      <c r="W61" s="6"/>
      <c r="X61" s="6"/>
    </row>
    <row r="62" spans="1:24">
      <c r="A62" s="22"/>
      <c r="B62" s="6"/>
      <c r="C62" s="6">
        <v>118.22499999999999</v>
      </c>
      <c r="D62" s="6">
        <v>208.53</v>
      </c>
      <c r="E62" s="6">
        <v>232.46899999999999</v>
      </c>
      <c r="F62" s="6"/>
      <c r="G62" s="6">
        <v>4663090</v>
      </c>
      <c r="H62" s="6">
        <v>11386226</v>
      </c>
      <c r="I62" s="6">
        <v>13933616</v>
      </c>
      <c r="J62" s="6"/>
      <c r="K62" s="6"/>
      <c r="L62" s="6"/>
      <c r="M62" s="6"/>
      <c r="N62" s="6"/>
      <c r="O62" s="6"/>
      <c r="P62" s="6"/>
      <c r="Q62" s="6"/>
      <c r="S62" s="6"/>
      <c r="T62" s="6"/>
      <c r="U62" s="6"/>
      <c r="V62" s="6"/>
      <c r="W62" s="6"/>
      <c r="X62" s="6"/>
    </row>
    <row r="63" spans="1:24">
      <c r="A63" s="22"/>
      <c r="B63" s="6"/>
      <c r="C63" s="6">
        <v>122.211</v>
      </c>
      <c r="D63" s="6">
        <v>211.58799999999999</v>
      </c>
      <c r="E63" s="6">
        <v>209.47800000000001</v>
      </c>
      <c r="F63" s="6"/>
      <c r="G63" s="6">
        <v>4889132</v>
      </c>
      <c r="H63" s="6">
        <v>12290054</v>
      </c>
      <c r="I63" s="6">
        <v>12267932</v>
      </c>
      <c r="J63" s="6"/>
      <c r="K63" s="6"/>
      <c r="L63" s="6"/>
      <c r="M63" s="6"/>
      <c r="N63" s="6"/>
      <c r="O63" s="6"/>
      <c r="P63" s="6"/>
      <c r="Q63" s="6"/>
      <c r="S63" s="6"/>
      <c r="T63" s="6"/>
      <c r="U63" s="6"/>
      <c r="V63" s="6"/>
      <c r="W63" s="6"/>
      <c r="X63" s="6"/>
    </row>
    <row r="64" spans="1:24">
      <c r="A64" s="22"/>
      <c r="B64" s="6"/>
      <c r="C64" s="6">
        <v>119.55200000000001</v>
      </c>
      <c r="D64" s="6">
        <v>215.96700000000001</v>
      </c>
      <c r="E64" s="6">
        <v>229.03100000000001</v>
      </c>
      <c r="F64" s="6"/>
      <c r="G64" s="6">
        <v>4784476</v>
      </c>
      <c r="H64" s="6">
        <v>13029410</v>
      </c>
      <c r="I64" s="6">
        <v>14031138</v>
      </c>
      <c r="J64" s="6"/>
      <c r="K64" s="6"/>
      <c r="L64" s="6"/>
      <c r="M64" s="6"/>
      <c r="N64" s="6"/>
      <c r="O64" s="6"/>
      <c r="P64" s="6"/>
      <c r="Q64" s="6"/>
      <c r="S64" s="6"/>
      <c r="T64" s="6"/>
      <c r="U64" s="6"/>
      <c r="V64" s="6"/>
      <c r="W64" s="6"/>
      <c r="X64" s="6"/>
    </row>
    <row r="65" spans="1:24">
      <c r="A65" s="22"/>
      <c r="B65" s="6"/>
      <c r="C65" s="6">
        <v>125.15900000000001</v>
      </c>
      <c r="D65" s="6">
        <v>227.709</v>
      </c>
      <c r="E65" s="6">
        <v>220.37100000000001</v>
      </c>
      <c r="F65" s="6"/>
      <c r="G65" s="6">
        <v>4959730</v>
      </c>
      <c r="H65" s="6">
        <v>13857317</v>
      </c>
      <c r="I65" s="6">
        <v>13010024</v>
      </c>
      <c r="J65" s="6"/>
      <c r="K65" s="6"/>
      <c r="L65" s="6"/>
      <c r="M65" s="6"/>
      <c r="N65" s="6"/>
      <c r="O65" s="6"/>
      <c r="P65" s="6"/>
      <c r="Q65" s="6"/>
      <c r="S65" s="6"/>
      <c r="T65" s="6"/>
      <c r="U65" s="6"/>
      <c r="V65" s="6"/>
      <c r="W65" s="6"/>
      <c r="X65" s="6"/>
    </row>
    <row r="66" spans="1:24">
      <c r="A66" s="22"/>
      <c r="B66" s="6"/>
      <c r="C66" s="6">
        <v>113.592</v>
      </c>
      <c r="D66" s="6">
        <v>222.952</v>
      </c>
      <c r="E66" s="6">
        <v>230.51300000000001</v>
      </c>
      <c r="F66" s="6"/>
      <c r="G66" s="6">
        <v>4482605</v>
      </c>
      <c r="H66" s="6">
        <v>13540862</v>
      </c>
      <c r="I66" s="6">
        <v>12919328</v>
      </c>
      <c r="J66" s="6"/>
      <c r="K66" s="6"/>
      <c r="L66" s="6"/>
      <c r="M66" s="6"/>
      <c r="N66" s="6"/>
      <c r="O66" s="6"/>
      <c r="P66" s="6"/>
      <c r="Q66" s="6"/>
      <c r="S66" s="6"/>
      <c r="T66" s="6"/>
      <c r="U66" s="6"/>
      <c r="V66" s="6"/>
      <c r="W66" s="6"/>
      <c r="X66" s="6"/>
    </row>
    <row r="67" spans="1:24">
      <c r="A67" s="22"/>
      <c r="B67" s="6"/>
      <c r="C67" s="6">
        <v>114.801</v>
      </c>
      <c r="D67" s="6">
        <v>215.036</v>
      </c>
      <c r="E67" s="6">
        <v>236.608</v>
      </c>
      <c r="F67" s="6"/>
      <c r="G67" s="6">
        <v>4555676</v>
      </c>
      <c r="H67" s="6">
        <v>12351437</v>
      </c>
      <c r="I67" s="6">
        <v>13671850</v>
      </c>
      <c r="J67" s="6"/>
      <c r="K67" s="6"/>
      <c r="L67" s="6"/>
      <c r="M67" s="6"/>
      <c r="N67" s="6"/>
      <c r="O67" s="6"/>
      <c r="P67" s="6"/>
      <c r="Q67" s="6"/>
      <c r="S67" s="6"/>
      <c r="T67" s="6"/>
      <c r="U67" s="6"/>
      <c r="V67" s="6"/>
      <c r="W67" s="6"/>
      <c r="X67" s="6"/>
    </row>
    <row r="68" spans="1:24">
      <c r="A68" s="22"/>
      <c r="B68" s="6"/>
      <c r="C68" s="6">
        <v>121.592</v>
      </c>
      <c r="D68" s="6">
        <v>224.90700000000001</v>
      </c>
      <c r="E68" s="6">
        <v>236.48400000000001</v>
      </c>
      <c r="F68" s="6"/>
      <c r="G68" s="6">
        <v>4756253</v>
      </c>
      <c r="H68" s="6">
        <v>14221620</v>
      </c>
      <c r="I68" s="6">
        <v>13303536</v>
      </c>
      <c r="J68" s="6"/>
      <c r="K68" s="6"/>
      <c r="L68" s="6"/>
      <c r="M68" s="6"/>
      <c r="N68" s="6"/>
      <c r="O68" s="6"/>
      <c r="P68" s="6"/>
      <c r="Q68" s="6"/>
      <c r="S68" s="6"/>
      <c r="T68" s="6"/>
      <c r="U68" s="6"/>
      <c r="V68" s="6"/>
      <c r="W68" s="6"/>
      <c r="X68" s="6"/>
    </row>
    <row r="69" spans="1:24">
      <c r="A69" s="6"/>
      <c r="B69" s="6"/>
      <c r="C69" s="6"/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S69" s="6"/>
      <c r="T69" s="6"/>
      <c r="U69" s="6"/>
      <c r="V69" s="6"/>
      <c r="W69" s="6"/>
      <c r="X69" s="6"/>
    </row>
    <row r="70" spans="1:24">
      <c r="A70" s="22">
        <v>7</v>
      </c>
      <c r="B70" s="6"/>
      <c r="C70" s="6">
        <v>225.821</v>
      </c>
      <c r="D70" s="6">
        <v>349.29199999999997</v>
      </c>
      <c r="E70" s="6">
        <v>349.322</v>
      </c>
      <c r="F70" s="6"/>
      <c r="G70" s="6">
        <v>9408136</v>
      </c>
      <c r="H70" s="6">
        <v>27704604</v>
      </c>
      <c r="I70" s="6">
        <v>27550546</v>
      </c>
      <c r="J70" s="6"/>
      <c r="K70" s="6"/>
      <c r="L70" s="6"/>
      <c r="M70" s="6"/>
      <c r="N70" s="6"/>
      <c r="O70" s="6"/>
      <c r="P70" s="6"/>
      <c r="Q70" s="6"/>
      <c r="S70" s="6"/>
      <c r="T70" s="6"/>
      <c r="U70" s="6"/>
      <c r="V70" s="6"/>
      <c r="W70" s="6"/>
      <c r="X70" s="6"/>
    </row>
    <row r="71" spans="1:24">
      <c r="A71" s="22"/>
      <c r="B71" s="6"/>
      <c r="C71" s="6">
        <v>219.809</v>
      </c>
      <c r="D71" s="6">
        <v>343.22399999999999</v>
      </c>
      <c r="E71" s="6">
        <v>342.64100000000002</v>
      </c>
      <c r="F71" s="6"/>
      <c r="G71" s="6">
        <v>9141933</v>
      </c>
      <c r="H71" s="6">
        <v>27895010</v>
      </c>
      <c r="I71" s="6">
        <v>27477010</v>
      </c>
      <c r="J71" s="6"/>
      <c r="K71" s="6"/>
      <c r="L71" s="6"/>
      <c r="M71" s="6"/>
      <c r="N71" s="6"/>
      <c r="O71" s="6"/>
      <c r="P71" s="6"/>
      <c r="Q71" s="6"/>
      <c r="S71" s="6"/>
      <c r="T71" s="6"/>
      <c r="U71" s="6"/>
      <c r="V71" s="6"/>
      <c r="W71" s="6"/>
      <c r="X71" s="6"/>
    </row>
    <row r="72" spans="1:24">
      <c r="A72" s="22"/>
      <c r="B72" s="6"/>
      <c r="C72" s="6">
        <v>231.459</v>
      </c>
      <c r="D72" s="6">
        <v>377.096</v>
      </c>
      <c r="E72" s="6">
        <v>369.54300000000001</v>
      </c>
      <c r="F72" s="6"/>
      <c r="G72" s="6">
        <v>9598506</v>
      </c>
      <c r="H72" s="6">
        <v>30815572</v>
      </c>
      <c r="I72" s="6">
        <v>30565751</v>
      </c>
      <c r="J72" s="6"/>
      <c r="K72" s="6"/>
      <c r="L72" s="6"/>
      <c r="M72" s="6"/>
      <c r="N72" s="6"/>
      <c r="O72" s="6"/>
      <c r="P72" s="6"/>
      <c r="Q72" s="6"/>
      <c r="S72" s="6"/>
      <c r="T72" s="6"/>
      <c r="U72" s="6"/>
      <c r="V72" s="6"/>
      <c r="W72" s="6"/>
      <c r="X72" s="6"/>
    </row>
    <row r="73" spans="1:24">
      <c r="A73" s="22"/>
      <c r="B73" s="6"/>
      <c r="C73" s="6">
        <v>227.82599999999999</v>
      </c>
      <c r="D73" s="6">
        <v>321.58499999999998</v>
      </c>
      <c r="E73" s="6">
        <v>357.18299999999999</v>
      </c>
      <c r="F73" s="6"/>
      <c r="G73" s="6">
        <v>9560672</v>
      </c>
      <c r="H73" s="6">
        <v>28113801</v>
      </c>
      <c r="I73" s="6">
        <v>28620890</v>
      </c>
      <c r="J73" s="6"/>
      <c r="K73" s="6"/>
      <c r="L73" s="6"/>
      <c r="M73" s="6"/>
      <c r="N73" s="6"/>
      <c r="O73" s="6"/>
      <c r="P73" s="6"/>
      <c r="Q73" s="6"/>
      <c r="S73" s="6"/>
      <c r="T73" s="6"/>
      <c r="U73" s="6"/>
      <c r="V73" s="6"/>
      <c r="W73" s="6"/>
      <c r="X73" s="6"/>
    </row>
    <row r="74" spans="1:24">
      <c r="A74" s="22"/>
      <c r="B74" s="6"/>
      <c r="C74" s="6">
        <v>221.441</v>
      </c>
      <c r="D74" s="6">
        <v>330.52600000000001</v>
      </c>
      <c r="E74" s="6">
        <v>325.15499999999997</v>
      </c>
      <c r="F74" s="6"/>
      <c r="G74" s="6">
        <v>9123605</v>
      </c>
      <c r="H74" s="6">
        <v>26040632</v>
      </c>
      <c r="I74" s="6">
        <v>27798729</v>
      </c>
      <c r="J74" s="6"/>
      <c r="K74" s="6"/>
      <c r="L74" s="6"/>
      <c r="M74" s="6"/>
      <c r="N74" s="6"/>
      <c r="O74" s="6"/>
      <c r="P74" s="6"/>
      <c r="Q74" s="6"/>
      <c r="S74" s="6"/>
      <c r="T74" s="6"/>
      <c r="U74" s="6"/>
      <c r="V74" s="6"/>
      <c r="W74" s="6"/>
      <c r="X74" s="6"/>
    </row>
    <row r="75" spans="1:24">
      <c r="A75" s="22"/>
      <c r="B75" s="6"/>
      <c r="C75" s="6">
        <v>230.399</v>
      </c>
      <c r="D75" s="6">
        <v>336.47399999999999</v>
      </c>
      <c r="E75" s="6">
        <v>347.25</v>
      </c>
      <c r="F75" s="6"/>
      <c r="G75" s="6">
        <v>9622915</v>
      </c>
      <c r="H75" s="6">
        <v>27042131</v>
      </c>
      <c r="I75" s="6">
        <v>28554428</v>
      </c>
      <c r="J75" s="6"/>
      <c r="K75" s="6"/>
      <c r="L75" s="6"/>
      <c r="M75" s="6"/>
      <c r="N75" s="6"/>
      <c r="O75" s="6"/>
      <c r="P75" s="6"/>
      <c r="Q75" s="6"/>
      <c r="S75" s="6"/>
      <c r="T75" s="6"/>
      <c r="U75" s="6"/>
      <c r="V75" s="6"/>
      <c r="W75" s="6"/>
      <c r="X75" s="6"/>
    </row>
    <row r="76" spans="1:24">
      <c r="A76" s="22"/>
      <c r="B76" s="6"/>
      <c r="C76" s="6">
        <v>219.625</v>
      </c>
      <c r="D76" s="6">
        <v>338.339</v>
      </c>
      <c r="E76" s="6">
        <v>373.72699999999998</v>
      </c>
      <c r="F76" s="6"/>
      <c r="G76" s="6">
        <v>9010307</v>
      </c>
      <c r="H76" s="6">
        <v>26088829</v>
      </c>
      <c r="I76" s="6">
        <v>30021840</v>
      </c>
      <c r="J76" s="6"/>
      <c r="K76" s="6"/>
      <c r="L76" s="6"/>
      <c r="M76" s="6"/>
      <c r="N76" s="6"/>
      <c r="O76" s="6"/>
      <c r="P76" s="6"/>
      <c r="Q76" s="6"/>
      <c r="S76" s="6"/>
      <c r="T76" s="6"/>
      <c r="U76" s="6"/>
      <c r="V76" s="6"/>
      <c r="W76" s="6"/>
      <c r="X76" s="6"/>
    </row>
    <row r="77" spans="1:24">
      <c r="A77" s="22"/>
      <c r="B77" s="6"/>
      <c r="C77" s="6">
        <v>232.203</v>
      </c>
      <c r="D77" s="6">
        <v>359.61</v>
      </c>
      <c r="E77" s="6">
        <v>366.52300000000002</v>
      </c>
      <c r="F77" s="6"/>
      <c r="G77" s="6">
        <v>9628902</v>
      </c>
      <c r="H77" s="6">
        <v>29728084</v>
      </c>
      <c r="I77" s="6">
        <v>30430636</v>
      </c>
      <c r="J77" s="6"/>
      <c r="K77" s="6"/>
      <c r="L77" s="6"/>
      <c r="M77" s="6"/>
      <c r="N77" s="6"/>
      <c r="O77" s="6"/>
      <c r="P77" s="6"/>
      <c r="Q77" s="6"/>
      <c r="S77" s="6"/>
      <c r="T77" s="6"/>
      <c r="U77" s="6"/>
      <c r="V77" s="6"/>
      <c r="W77" s="6"/>
      <c r="X77" s="6"/>
    </row>
    <row r="78" spans="1:24">
      <c r="A78" s="22"/>
      <c r="B78" s="6"/>
      <c r="C78" s="6">
        <v>232.65899999999999</v>
      </c>
      <c r="D78" s="6">
        <v>343.39499999999998</v>
      </c>
      <c r="E78" s="6">
        <v>337.05700000000002</v>
      </c>
      <c r="F78" s="6"/>
      <c r="G78" s="6">
        <v>9815499</v>
      </c>
      <c r="H78" s="6">
        <v>28504348</v>
      </c>
      <c r="I78" s="6">
        <v>22345490</v>
      </c>
      <c r="J78" s="6"/>
      <c r="K78" s="6"/>
      <c r="L78" s="6"/>
      <c r="M78" s="6"/>
      <c r="N78" s="6"/>
      <c r="O78" s="6"/>
      <c r="P78" s="6"/>
      <c r="Q78" s="6"/>
      <c r="S78" s="6"/>
      <c r="T78" s="6"/>
      <c r="U78" s="6"/>
      <c r="V78" s="6"/>
      <c r="W78" s="6"/>
      <c r="X78" s="6"/>
    </row>
    <row r="79" spans="1:24">
      <c r="A79" s="22"/>
      <c r="B79" s="6"/>
      <c r="C79" s="6">
        <v>223.285</v>
      </c>
      <c r="D79" s="6">
        <v>329.166</v>
      </c>
      <c r="E79" s="6">
        <v>353.262</v>
      </c>
      <c r="F79" s="6"/>
      <c r="G79" s="6">
        <v>9314697</v>
      </c>
      <c r="H79" s="6">
        <v>27597782</v>
      </c>
      <c r="I79" s="6">
        <v>28171392</v>
      </c>
      <c r="J79" s="6"/>
      <c r="K79" s="6"/>
      <c r="L79" s="6"/>
      <c r="M79" s="6"/>
      <c r="N79" s="6"/>
      <c r="O79" s="6"/>
      <c r="P79" s="6"/>
      <c r="Q79" s="6"/>
      <c r="S79" s="6"/>
      <c r="T79" s="6"/>
      <c r="U79" s="6"/>
      <c r="V79" s="6"/>
      <c r="W79" s="6"/>
      <c r="X79" s="6"/>
    </row>
    <row r="80" spans="1:24">
      <c r="A80" s="6"/>
      <c r="B80" s="6"/>
      <c r="C80" s="6"/>
      <c r="D80" s="6"/>
      <c r="E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S80" s="6"/>
      <c r="T80" s="6"/>
      <c r="U80" s="6"/>
      <c r="V80" s="6"/>
      <c r="W80" s="6"/>
      <c r="X80" s="6"/>
    </row>
    <row r="81" spans="1:24">
      <c r="A81" s="22">
        <v>8</v>
      </c>
      <c r="B81" s="6"/>
      <c r="C81" s="6">
        <v>432.50200000000001</v>
      </c>
      <c r="D81" s="6">
        <v>555.60799999999995</v>
      </c>
      <c r="E81" s="6">
        <v>594.11699999999996</v>
      </c>
      <c r="F81" s="6"/>
      <c r="G81" s="6">
        <v>18540007</v>
      </c>
      <c r="H81" s="6">
        <v>59185973</v>
      </c>
      <c r="I81" s="6">
        <v>61867748</v>
      </c>
      <c r="J81" s="6"/>
      <c r="K81" s="6"/>
      <c r="L81" s="6"/>
      <c r="M81" s="6"/>
      <c r="N81" s="6"/>
      <c r="O81" s="6"/>
      <c r="P81" s="6"/>
      <c r="Q81" s="6"/>
      <c r="S81" s="6"/>
      <c r="T81" s="6"/>
      <c r="U81" s="6"/>
      <c r="V81" s="6"/>
      <c r="W81" s="6"/>
      <c r="X81" s="6"/>
    </row>
    <row r="82" spans="1:24">
      <c r="A82" s="22"/>
      <c r="B82" s="6"/>
      <c r="C82" s="6">
        <v>427.36</v>
      </c>
      <c r="D82" s="6">
        <v>595.66300000000001</v>
      </c>
      <c r="E82" s="6">
        <v>597.59900000000005</v>
      </c>
      <c r="F82" s="6"/>
      <c r="G82" s="6">
        <v>18417735</v>
      </c>
      <c r="H82" s="6">
        <v>62692346</v>
      </c>
      <c r="I82" s="6">
        <v>63589903</v>
      </c>
      <c r="J82" s="6"/>
      <c r="K82" s="6"/>
      <c r="L82" s="6"/>
      <c r="M82" s="6"/>
      <c r="N82" s="6"/>
      <c r="O82" s="6"/>
      <c r="P82" s="6"/>
      <c r="Q82" s="6"/>
      <c r="S82" s="6"/>
      <c r="T82" s="6"/>
      <c r="U82" s="6"/>
      <c r="V82" s="6"/>
      <c r="W82" s="6"/>
      <c r="X82" s="6"/>
    </row>
    <row r="83" spans="1:24">
      <c r="A83" s="22"/>
      <c r="B83" s="6"/>
      <c r="C83" s="6">
        <v>443.76900000000001</v>
      </c>
      <c r="D83" s="6">
        <v>527.66200000000003</v>
      </c>
      <c r="E83" s="6">
        <v>584.90200000000004</v>
      </c>
      <c r="F83" s="6"/>
      <c r="G83" s="6">
        <v>19092090</v>
      </c>
      <c r="H83" s="6">
        <v>52811679</v>
      </c>
      <c r="I83" s="6">
        <v>64001959</v>
      </c>
      <c r="J83" s="6"/>
      <c r="K83" s="6"/>
      <c r="L83" s="6"/>
      <c r="M83" s="6"/>
      <c r="N83" s="6"/>
      <c r="O83" s="6"/>
      <c r="P83" s="6"/>
      <c r="Q83" s="6"/>
      <c r="S83" s="6"/>
      <c r="T83" s="6"/>
      <c r="U83" s="6"/>
      <c r="V83" s="6"/>
      <c r="W83" s="6"/>
      <c r="X83" s="6"/>
    </row>
    <row r="84" spans="1:24">
      <c r="A84" s="22"/>
      <c r="B84" s="6"/>
      <c r="C84" s="6">
        <v>462.74</v>
      </c>
      <c r="D84" s="6">
        <v>551.63099999999997</v>
      </c>
      <c r="E84" s="6">
        <v>557.38199999999995</v>
      </c>
      <c r="F84" s="6"/>
      <c r="G84" s="6">
        <v>19984721</v>
      </c>
      <c r="H84" s="6">
        <v>55359298</v>
      </c>
      <c r="I84" s="6">
        <v>53686646</v>
      </c>
      <c r="J84" s="6"/>
      <c r="K84" s="6"/>
      <c r="L84" s="6"/>
      <c r="M84" s="6"/>
      <c r="N84" s="6"/>
      <c r="O84" s="6"/>
      <c r="P84" s="6"/>
      <c r="Q84" s="6"/>
      <c r="S84" s="6"/>
      <c r="T84" s="6"/>
      <c r="U84" s="6"/>
      <c r="V84" s="6"/>
      <c r="W84" s="6"/>
      <c r="X84" s="6"/>
    </row>
    <row r="85" spans="1:24">
      <c r="A85" s="22"/>
      <c r="B85" s="6"/>
      <c r="C85" s="6">
        <v>389.41800000000001</v>
      </c>
      <c r="D85" s="6">
        <v>561.94399999999996</v>
      </c>
      <c r="E85" s="6">
        <v>616.81500000000005</v>
      </c>
      <c r="F85" s="6"/>
      <c r="G85" s="6">
        <v>17100347</v>
      </c>
      <c r="H85" s="6">
        <v>56827085</v>
      </c>
      <c r="I85" s="6">
        <v>66085882</v>
      </c>
      <c r="J85" s="6"/>
      <c r="K85" s="6"/>
      <c r="L85" s="6"/>
      <c r="M85" s="6"/>
      <c r="N85" s="6"/>
      <c r="O85" s="6"/>
      <c r="P85" s="6"/>
      <c r="Q85" s="6"/>
      <c r="S85" s="6"/>
      <c r="T85" s="6"/>
      <c r="U85" s="6"/>
      <c r="V85" s="6"/>
      <c r="W85" s="6"/>
      <c r="X85" s="6"/>
    </row>
    <row r="86" spans="1:24">
      <c r="A86" s="22"/>
      <c r="B86" s="6"/>
      <c r="C86" s="6">
        <v>383.11700000000002</v>
      </c>
      <c r="D86" s="6">
        <v>568.74900000000002</v>
      </c>
      <c r="E86" s="6">
        <v>625.572</v>
      </c>
      <c r="F86" s="6"/>
      <c r="G86" s="6">
        <v>16656916</v>
      </c>
      <c r="H86" s="6">
        <v>58426994</v>
      </c>
      <c r="I86" s="6">
        <v>63850326</v>
      </c>
      <c r="J86" s="6"/>
      <c r="K86" s="6"/>
      <c r="L86" s="6"/>
      <c r="M86" s="6"/>
      <c r="N86" s="6"/>
      <c r="O86" s="6"/>
      <c r="P86" s="6"/>
      <c r="Q86" s="6"/>
      <c r="S86" s="6"/>
      <c r="T86" s="6"/>
      <c r="U86" s="6"/>
      <c r="V86" s="6"/>
      <c r="W86" s="6"/>
      <c r="X86" s="6"/>
    </row>
    <row r="87" spans="1:24">
      <c r="A87" s="22"/>
      <c r="B87" s="6"/>
      <c r="C87" s="6">
        <v>393.48899999999998</v>
      </c>
      <c r="D87" s="6">
        <v>620.63099999999997</v>
      </c>
      <c r="E87" s="6">
        <v>595.39700000000005</v>
      </c>
      <c r="F87" s="6"/>
      <c r="G87" s="6">
        <v>16927400</v>
      </c>
      <c r="H87" s="6">
        <v>58449390</v>
      </c>
      <c r="I87" s="6">
        <v>63550332</v>
      </c>
      <c r="J87" s="6"/>
      <c r="K87" s="6"/>
      <c r="L87" s="6"/>
      <c r="M87" s="6"/>
      <c r="N87" s="6"/>
      <c r="O87" s="6"/>
      <c r="P87" s="6"/>
      <c r="Q87" s="6"/>
      <c r="S87" s="6"/>
      <c r="T87" s="6"/>
      <c r="U87" s="6"/>
      <c r="V87" s="6"/>
      <c r="W87" s="6"/>
      <c r="X87" s="6"/>
    </row>
    <row r="88" spans="1:24">
      <c r="A88" s="22"/>
      <c r="B88" s="6"/>
      <c r="C88" s="6">
        <v>422.30500000000001</v>
      </c>
      <c r="D88" s="6">
        <v>591.75900000000001</v>
      </c>
      <c r="E88" s="6">
        <v>622.38499999999999</v>
      </c>
      <c r="F88" s="6"/>
      <c r="G88" s="6">
        <v>18231423</v>
      </c>
      <c r="H88" s="6">
        <v>62173583</v>
      </c>
      <c r="I88" s="6">
        <v>64409277</v>
      </c>
      <c r="J88" s="6"/>
      <c r="K88" s="6"/>
      <c r="L88" s="6"/>
      <c r="M88" s="6"/>
      <c r="N88" s="6"/>
      <c r="O88" s="6"/>
      <c r="P88" s="6"/>
      <c r="Q88" s="6"/>
      <c r="S88" s="6"/>
      <c r="T88" s="6"/>
      <c r="U88" s="6"/>
      <c r="V88" s="6"/>
      <c r="W88" s="6"/>
      <c r="X88" s="6"/>
    </row>
    <row r="89" spans="1:24">
      <c r="A89" s="22"/>
      <c r="B89" s="6"/>
      <c r="C89" s="6">
        <v>479.64699999999999</v>
      </c>
      <c r="D89" s="6">
        <v>580.04100000000005</v>
      </c>
      <c r="E89" s="6">
        <v>599.92700000000002</v>
      </c>
      <c r="F89" s="6"/>
      <c r="G89" s="6">
        <v>20623242</v>
      </c>
      <c r="H89" s="6">
        <v>62520663</v>
      </c>
      <c r="I89" s="6">
        <v>63571024</v>
      </c>
      <c r="J89" s="6"/>
      <c r="K89" s="6"/>
      <c r="L89" s="6"/>
      <c r="M89" s="6"/>
      <c r="N89" s="6"/>
      <c r="O89" s="6"/>
      <c r="P89" s="6"/>
      <c r="Q89" s="6"/>
      <c r="S89" s="6"/>
      <c r="T89" s="6"/>
      <c r="U89" s="6"/>
      <c r="V89" s="6"/>
      <c r="W89" s="6"/>
      <c r="X89" s="6"/>
    </row>
    <row r="90" spans="1:24">
      <c r="A90" s="22"/>
      <c r="B90" s="6"/>
      <c r="C90" s="6">
        <v>483.09899999999999</v>
      </c>
      <c r="D90" s="6">
        <v>576.93700000000001</v>
      </c>
      <c r="E90" s="6">
        <v>549.82299999999998</v>
      </c>
      <c r="F90" s="6"/>
      <c r="G90" s="6">
        <v>20731335</v>
      </c>
      <c r="H90" s="6">
        <v>60021498</v>
      </c>
      <c r="I90" s="6">
        <v>53985846</v>
      </c>
      <c r="J90" s="6"/>
      <c r="K90" s="6"/>
      <c r="L90" s="6"/>
      <c r="M90" s="6"/>
      <c r="N90" s="6"/>
      <c r="O90" s="6"/>
      <c r="P90" s="6"/>
      <c r="Q90" s="6"/>
      <c r="S90" s="6"/>
      <c r="T90" s="6"/>
      <c r="U90" s="6"/>
      <c r="V90" s="6"/>
      <c r="W90" s="6"/>
      <c r="X90" s="6"/>
    </row>
    <row r="91" spans="1:24">
      <c r="A91" s="6"/>
      <c r="B91" s="6"/>
      <c r="C91" s="6"/>
      <c r="D91" s="6"/>
      <c r="E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S91" s="6"/>
      <c r="T91" s="6"/>
      <c r="U91" s="6"/>
      <c r="V91" s="6"/>
      <c r="W91" s="6"/>
      <c r="X91" s="6"/>
    </row>
    <row r="92" spans="1:24">
      <c r="A92" s="22">
        <v>9</v>
      </c>
      <c r="B92" s="6"/>
      <c r="C92" s="6">
        <v>838.98500000000001</v>
      </c>
      <c r="D92" s="6">
        <v>1025.24</v>
      </c>
      <c r="E92" s="6">
        <v>1002.53</v>
      </c>
      <c r="F92" s="6"/>
      <c r="G92" s="6">
        <v>37291847</v>
      </c>
      <c r="H92" s="6">
        <v>136849938</v>
      </c>
      <c r="I92" s="6">
        <v>129858873</v>
      </c>
      <c r="J92" s="6"/>
      <c r="K92" s="6"/>
      <c r="L92" s="6"/>
      <c r="M92" s="6"/>
      <c r="N92" s="6"/>
      <c r="O92" s="6"/>
      <c r="P92" s="6"/>
      <c r="Q92" s="6"/>
      <c r="S92" s="6"/>
      <c r="T92" s="6"/>
      <c r="U92" s="6"/>
      <c r="V92" s="6"/>
      <c r="W92" s="6"/>
      <c r="X92" s="6"/>
    </row>
    <row r="93" spans="1:24">
      <c r="A93" s="22"/>
      <c r="B93" s="6"/>
      <c r="C93" s="6">
        <v>900.66700000000003</v>
      </c>
      <c r="D93" s="6">
        <v>998.25099999999998</v>
      </c>
      <c r="E93" s="6">
        <v>983.18799999999999</v>
      </c>
      <c r="F93" s="6"/>
      <c r="G93" s="6">
        <v>40902411</v>
      </c>
      <c r="H93" s="6">
        <v>128745821</v>
      </c>
      <c r="I93" s="6">
        <v>132380393</v>
      </c>
      <c r="J93" s="6"/>
      <c r="K93" s="6"/>
      <c r="L93" s="6"/>
      <c r="M93" s="6"/>
      <c r="N93" s="6"/>
      <c r="O93" s="6"/>
      <c r="P93" s="6"/>
      <c r="Q93" s="6"/>
      <c r="S93" s="6"/>
      <c r="T93" s="6"/>
      <c r="U93" s="6"/>
      <c r="V93" s="6"/>
      <c r="W93" s="6"/>
      <c r="X93" s="6"/>
    </row>
    <row r="94" spans="1:24">
      <c r="A94" s="22"/>
      <c r="B94" s="6"/>
      <c r="C94" s="6">
        <v>850.97900000000004</v>
      </c>
      <c r="D94" s="6">
        <v>1034.2</v>
      </c>
      <c r="E94" s="6">
        <v>1065.79</v>
      </c>
      <c r="F94" s="6"/>
      <c r="G94" s="6">
        <v>38330591</v>
      </c>
      <c r="H94" s="6">
        <v>130613762</v>
      </c>
      <c r="I94" s="6">
        <v>140425835</v>
      </c>
      <c r="J94" s="6"/>
      <c r="K94" s="6"/>
      <c r="L94" s="6"/>
      <c r="M94" s="6"/>
      <c r="N94" s="6"/>
      <c r="O94" s="6"/>
      <c r="P94" s="6"/>
      <c r="Q94" s="6"/>
      <c r="S94" s="6"/>
      <c r="T94" s="6"/>
      <c r="U94" s="6"/>
      <c r="V94" s="6"/>
      <c r="W94" s="6"/>
      <c r="X94" s="6"/>
    </row>
    <row r="95" spans="1:24">
      <c r="A95" s="22"/>
      <c r="B95" s="6"/>
      <c r="C95" s="6">
        <v>872.61800000000005</v>
      </c>
      <c r="D95" s="6">
        <v>972.77700000000004</v>
      </c>
      <c r="E95" s="6">
        <v>1037.31</v>
      </c>
      <c r="F95" s="6"/>
      <c r="G95" s="6">
        <v>39138788</v>
      </c>
      <c r="H95" s="6">
        <v>124310949</v>
      </c>
      <c r="I95" s="6">
        <v>139568597</v>
      </c>
      <c r="J95" s="6"/>
      <c r="K95" s="6"/>
      <c r="L95" s="6"/>
      <c r="M95" s="6"/>
      <c r="N95" s="6"/>
      <c r="O95" s="6"/>
      <c r="P95" s="6"/>
      <c r="Q95" s="6"/>
      <c r="S95" s="6"/>
      <c r="T95" s="6"/>
      <c r="U95" s="6"/>
      <c r="V95" s="6"/>
      <c r="W95" s="6"/>
      <c r="X95" s="6"/>
    </row>
    <row r="96" spans="1:24">
      <c r="A96" s="22"/>
      <c r="B96" s="6"/>
      <c r="C96" s="6">
        <v>874.51900000000001</v>
      </c>
      <c r="D96" s="6">
        <v>1018.86</v>
      </c>
      <c r="E96" s="6">
        <v>990.16899999999998</v>
      </c>
      <c r="F96" s="6"/>
      <c r="G96" s="6">
        <v>39087873</v>
      </c>
      <c r="H96" s="6">
        <v>127079601</v>
      </c>
      <c r="I96" s="6">
        <v>126266636</v>
      </c>
      <c r="J96" s="6"/>
      <c r="K96" s="6"/>
      <c r="L96" s="6"/>
      <c r="M96" s="6"/>
      <c r="N96" s="6"/>
      <c r="O96" s="6"/>
      <c r="P96" s="6"/>
      <c r="Q96" s="6"/>
      <c r="S96" s="6"/>
      <c r="T96" s="6"/>
      <c r="U96" s="6"/>
      <c r="V96" s="6"/>
      <c r="W96" s="6"/>
      <c r="X96" s="6"/>
    </row>
    <row r="97" spans="1:24">
      <c r="A97" s="22"/>
      <c r="B97" s="6"/>
      <c r="C97" s="6">
        <v>842.93899999999996</v>
      </c>
      <c r="D97" s="6">
        <v>912.67100000000005</v>
      </c>
      <c r="E97" s="6">
        <v>1031.73</v>
      </c>
      <c r="F97" s="6"/>
      <c r="G97" s="6">
        <v>37806759</v>
      </c>
      <c r="H97" s="6">
        <v>113122426</v>
      </c>
      <c r="I97" s="6">
        <v>132379268</v>
      </c>
      <c r="K97" s="6"/>
      <c r="L97" s="6"/>
      <c r="M97" s="6"/>
      <c r="N97" s="6"/>
      <c r="O97" s="6"/>
      <c r="P97" s="6"/>
      <c r="Q97" s="6"/>
      <c r="S97" s="6"/>
      <c r="T97" s="6"/>
      <c r="U97" s="6"/>
      <c r="V97" s="6"/>
      <c r="W97" s="6"/>
      <c r="X97" s="6"/>
    </row>
    <row r="98" spans="1:24">
      <c r="A98" s="22"/>
      <c r="B98" s="6"/>
      <c r="C98" s="6">
        <v>760.16700000000003</v>
      </c>
      <c r="D98" s="6">
        <v>1042.6199999999999</v>
      </c>
      <c r="E98" s="6">
        <v>1057.1199999999999</v>
      </c>
      <c r="F98" s="6"/>
      <c r="G98" s="6">
        <v>33930009</v>
      </c>
      <c r="H98" s="6">
        <v>133060870</v>
      </c>
      <c r="I98" s="6">
        <v>144262945</v>
      </c>
      <c r="J98" s="6"/>
      <c r="K98" s="6"/>
      <c r="L98" s="6"/>
      <c r="M98" s="6"/>
      <c r="N98" s="6"/>
      <c r="O98" s="6"/>
      <c r="P98" s="6"/>
      <c r="Q98" s="6"/>
      <c r="S98" s="6"/>
      <c r="T98" s="6"/>
      <c r="U98" s="6"/>
      <c r="V98" s="6"/>
      <c r="W98" s="6"/>
      <c r="X98" s="6"/>
    </row>
    <row r="99" spans="1:24">
      <c r="A99" s="22"/>
      <c r="B99" s="6"/>
      <c r="C99" s="6">
        <v>875.16300000000001</v>
      </c>
      <c r="D99" s="6">
        <v>1129.1400000000001</v>
      </c>
      <c r="E99" s="6">
        <v>1024.07</v>
      </c>
      <c r="F99" s="6"/>
      <c r="G99" s="6">
        <v>39534997</v>
      </c>
      <c r="H99" s="6">
        <v>144414008</v>
      </c>
      <c r="I99" s="6">
        <v>130733345</v>
      </c>
      <c r="J99" s="6"/>
      <c r="K99" s="6"/>
      <c r="L99" s="6"/>
      <c r="M99" s="6"/>
      <c r="N99" s="6"/>
      <c r="O99" s="6"/>
      <c r="P99" s="6"/>
      <c r="Q99" s="6"/>
      <c r="S99" s="6"/>
      <c r="T99" s="6"/>
      <c r="U99" s="6"/>
      <c r="V99" s="6"/>
      <c r="W99" s="6"/>
      <c r="X99" s="6"/>
    </row>
    <row r="100" spans="1:24">
      <c r="A100" s="22"/>
      <c r="B100" s="6"/>
      <c r="C100" s="6">
        <v>805.45</v>
      </c>
      <c r="D100" s="6">
        <v>964.31100000000004</v>
      </c>
      <c r="E100" s="6">
        <v>902.30899999999997</v>
      </c>
      <c r="F100" s="6"/>
      <c r="G100" s="6">
        <v>36921248</v>
      </c>
      <c r="H100" s="6">
        <v>119359725</v>
      </c>
      <c r="I100" s="6">
        <v>114825090</v>
      </c>
      <c r="J100" s="6"/>
      <c r="K100" s="6"/>
      <c r="L100" s="6"/>
      <c r="M100" s="6"/>
      <c r="N100" s="6"/>
      <c r="O100" s="6"/>
      <c r="P100" s="6"/>
      <c r="Q100" s="6"/>
      <c r="S100" s="6"/>
      <c r="T100" s="6"/>
      <c r="U100" s="6"/>
      <c r="V100" s="6"/>
      <c r="W100" s="6"/>
      <c r="X100" s="6"/>
    </row>
    <row r="101" spans="1:24">
      <c r="A101" s="22"/>
      <c r="B101" s="6"/>
      <c r="C101" s="6">
        <v>882.27099999999996</v>
      </c>
      <c r="D101" s="6">
        <v>943.38300000000004</v>
      </c>
      <c r="E101" s="6">
        <v>997.42600000000004</v>
      </c>
      <c r="F101" s="6"/>
      <c r="G101" s="6">
        <v>39635394</v>
      </c>
      <c r="H101" s="6">
        <v>115746298</v>
      </c>
      <c r="I101" s="6">
        <v>136303205</v>
      </c>
      <c r="J101" s="6"/>
      <c r="K101" s="6"/>
      <c r="L101" s="6"/>
      <c r="M101" s="6"/>
      <c r="N101" s="6"/>
      <c r="O101" s="6"/>
      <c r="P101" s="6"/>
      <c r="Q101" s="6"/>
      <c r="S101" s="6"/>
      <c r="T101" s="6"/>
      <c r="U101" s="6"/>
      <c r="V101" s="6"/>
      <c r="W101" s="6"/>
      <c r="X101" s="6"/>
    </row>
    <row r="102" spans="1:24">
      <c r="A102" s="6"/>
      <c r="B102" s="6"/>
      <c r="C102" s="6"/>
      <c r="D102" s="6"/>
      <c r="E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S102" s="6"/>
      <c r="T102" s="6"/>
      <c r="U102" s="6"/>
      <c r="V102" s="6"/>
      <c r="W102" s="6"/>
      <c r="X102" s="6"/>
    </row>
    <row r="103" spans="1:24">
      <c r="A103" s="22">
        <v>10</v>
      </c>
      <c r="B103" s="6"/>
      <c r="C103" s="6">
        <v>1461.67</v>
      </c>
      <c r="D103" s="6">
        <v>1786.41</v>
      </c>
      <c r="E103" s="6">
        <v>1686.15</v>
      </c>
      <c r="F103" s="6"/>
      <c r="G103" s="6">
        <v>66618253</v>
      </c>
      <c r="H103" s="6">
        <v>268860552</v>
      </c>
      <c r="I103" s="6">
        <v>251627784</v>
      </c>
      <c r="J103" s="6"/>
      <c r="K103" s="6"/>
      <c r="L103" s="6"/>
      <c r="M103" s="6"/>
      <c r="N103" s="6"/>
      <c r="O103" s="6"/>
      <c r="P103" s="6"/>
      <c r="Q103" s="6"/>
      <c r="S103" s="6"/>
      <c r="T103" s="6"/>
      <c r="U103" s="6"/>
      <c r="V103" s="6"/>
      <c r="W103" s="6"/>
      <c r="X103" s="6"/>
    </row>
    <row r="104" spans="1:24">
      <c r="A104" s="22"/>
      <c r="B104" s="6"/>
      <c r="C104" s="6">
        <v>1852.62</v>
      </c>
      <c r="D104" s="6">
        <v>1762.86</v>
      </c>
      <c r="E104" s="6">
        <v>1806.65</v>
      </c>
      <c r="F104" s="6"/>
      <c r="G104" s="6">
        <v>83693267</v>
      </c>
      <c r="H104" s="6">
        <v>270769896</v>
      </c>
      <c r="I104" s="6">
        <v>278922582</v>
      </c>
      <c r="J104" s="6"/>
      <c r="K104" s="6"/>
      <c r="L104" s="6"/>
      <c r="M104" s="6"/>
      <c r="N104" s="6"/>
      <c r="O104" s="6"/>
      <c r="P104" s="6"/>
      <c r="Q104" s="6"/>
      <c r="S104" s="6"/>
      <c r="T104" s="6"/>
      <c r="U104" s="6"/>
      <c r="V104" s="6"/>
      <c r="W104" s="6"/>
      <c r="X104" s="6"/>
    </row>
    <row r="105" spans="1:24">
      <c r="A105" s="22"/>
      <c r="B105" s="6"/>
      <c r="C105" s="6">
        <v>1738.56</v>
      </c>
      <c r="D105" s="6">
        <v>1725.71</v>
      </c>
      <c r="E105" s="6">
        <v>1642.41</v>
      </c>
      <c r="F105" s="6"/>
      <c r="G105" s="6">
        <v>78601584</v>
      </c>
      <c r="H105" s="6">
        <v>263938340</v>
      </c>
      <c r="I105" s="6">
        <v>225087807</v>
      </c>
      <c r="J105" s="6"/>
      <c r="K105" s="6"/>
      <c r="L105" s="6"/>
      <c r="M105" s="6"/>
      <c r="N105" s="6"/>
      <c r="O105" s="6"/>
      <c r="P105" s="6"/>
      <c r="Q105" s="6"/>
      <c r="S105" s="6"/>
      <c r="T105" s="6"/>
      <c r="U105" s="6"/>
      <c r="V105" s="6"/>
      <c r="W105" s="6"/>
      <c r="X105" s="6"/>
    </row>
    <row r="106" spans="1:24">
      <c r="A106" s="22"/>
      <c r="B106" s="6"/>
      <c r="C106" s="6">
        <v>1784.33</v>
      </c>
      <c r="D106" s="6">
        <v>1755.04</v>
      </c>
      <c r="E106" s="6">
        <v>1935.49</v>
      </c>
      <c r="F106" s="6"/>
      <c r="G106" s="6">
        <v>81635602</v>
      </c>
      <c r="H106" s="6">
        <v>272529703</v>
      </c>
      <c r="I106" s="6">
        <v>291610358</v>
      </c>
      <c r="J106" s="6"/>
      <c r="K106" s="6"/>
      <c r="L106" s="6"/>
      <c r="M106" s="6"/>
      <c r="N106" s="6"/>
      <c r="O106" s="6"/>
      <c r="P106" s="6"/>
      <c r="Q106" s="6"/>
      <c r="S106" s="6"/>
      <c r="T106" s="6"/>
      <c r="U106" s="6"/>
      <c r="V106" s="6"/>
      <c r="W106" s="6"/>
      <c r="X106" s="6"/>
    </row>
    <row r="107" spans="1:24">
      <c r="A107" s="22"/>
      <c r="B107" s="6"/>
      <c r="C107" s="6">
        <v>1685.57</v>
      </c>
      <c r="D107" s="6">
        <v>1642.8</v>
      </c>
      <c r="E107" s="6">
        <v>1888.96</v>
      </c>
      <c r="F107" s="6"/>
      <c r="G107" s="6">
        <v>77192212</v>
      </c>
      <c r="H107" s="6">
        <v>234374006</v>
      </c>
      <c r="I107" s="6">
        <v>273762101</v>
      </c>
      <c r="J107" s="6"/>
      <c r="K107" s="6"/>
      <c r="L107" s="6"/>
      <c r="M107" s="6"/>
      <c r="N107" s="6"/>
      <c r="O107" s="6"/>
      <c r="P107" s="6"/>
      <c r="Q107" s="6"/>
      <c r="S107" s="6"/>
      <c r="T107" s="6"/>
      <c r="U107" s="6"/>
      <c r="V107" s="6"/>
      <c r="W107" s="6"/>
      <c r="X107" s="6"/>
    </row>
    <row r="108" spans="1:24">
      <c r="A108" s="22"/>
      <c r="B108" s="6"/>
      <c r="C108" s="6">
        <v>1454.98</v>
      </c>
      <c r="D108" s="6">
        <v>1863.77</v>
      </c>
      <c r="E108" s="6">
        <v>1854.88</v>
      </c>
      <c r="F108" s="6"/>
      <c r="G108" s="6">
        <v>67513545</v>
      </c>
      <c r="H108" s="6">
        <v>286689975</v>
      </c>
      <c r="I108" s="6">
        <v>298052314</v>
      </c>
      <c r="J108" s="6"/>
      <c r="K108" s="6"/>
      <c r="L108" s="6"/>
      <c r="M108" s="6"/>
      <c r="N108" s="6"/>
      <c r="O108" s="6"/>
      <c r="P108" s="6"/>
      <c r="Q108" s="6"/>
      <c r="S108" s="6"/>
      <c r="T108" s="6"/>
      <c r="U108" s="6"/>
      <c r="V108" s="6"/>
      <c r="W108" s="6"/>
      <c r="X108" s="6"/>
    </row>
    <row r="109" spans="1:24">
      <c r="A109" s="22"/>
      <c r="B109" s="6"/>
      <c r="C109" s="6">
        <v>1779.26</v>
      </c>
      <c r="D109" s="6">
        <v>1772.94</v>
      </c>
      <c r="E109" s="6">
        <v>1870.63</v>
      </c>
      <c r="F109" s="6"/>
      <c r="G109" s="6">
        <v>80859667</v>
      </c>
      <c r="H109" s="6">
        <v>264018820</v>
      </c>
      <c r="I109" s="6">
        <v>287445542</v>
      </c>
      <c r="J109" s="6"/>
      <c r="K109" s="6"/>
      <c r="L109" s="6"/>
      <c r="M109" s="6"/>
      <c r="N109" s="6"/>
      <c r="O109" s="6"/>
      <c r="P109" s="6"/>
      <c r="Q109" s="6"/>
      <c r="S109" s="6"/>
      <c r="T109" s="6"/>
      <c r="U109" s="6"/>
      <c r="V109" s="6"/>
      <c r="W109" s="6"/>
      <c r="X109" s="6"/>
    </row>
    <row r="110" spans="1:24">
      <c r="A110" s="22"/>
      <c r="B110" s="6"/>
      <c r="C110" s="6">
        <v>1880.77</v>
      </c>
      <c r="D110" s="6">
        <v>1971.05</v>
      </c>
      <c r="E110" s="6">
        <v>1810.83</v>
      </c>
      <c r="F110" s="6"/>
      <c r="G110" s="6">
        <v>85682475</v>
      </c>
      <c r="H110" s="6">
        <v>295004454</v>
      </c>
      <c r="I110" s="6">
        <v>267048517</v>
      </c>
      <c r="J110" s="6"/>
      <c r="K110" s="6"/>
      <c r="L110" s="6"/>
      <c r="M110" s="6"/>
      <c r="N110" s="6"/>
      <c r="O110" s="6"/>
      <c r="P110" s="6"/>
      <c r="Q110" s="6"/>
      <c r="S110" s="6"/>
      <c r="T110" s="6"/>
      <c r="U110" s="6"/>
      <c r="V110" s="6"/>
      <c r="W110" s="6"/>
      <c r="X110" s="6"/>
    </row>
    <row r="111" spans="1:24">
      <c r="A111" s="22"/>
      <c r="B111" s="6"/>
      <c r="C111" s="6">
        <v>1738.9</v>
      </c>
      <c r="D111" s="6">
        <v>1629.79</v>
      </c>
      <c r="E111" s="6">
        <v>1938.82</v>
      </c>
      <c r="F111" s="6"/>
      <c r="G111" s="6">
        <v>80582732</v>
      </c>
      <c r="H111" s="6">
        <v>174148055</v>
      </c>
      <c r="I111" s="6">
        <v>292524235</v>
      </c>
      <c r="J111" s="6"/>
      <c r="K111" s="6"/>
      <c r="L111" s="6"/>
      <c r="M111" s="6"/>
      <c r="N111" s="6"/>
      <c r="O111" s="6"/>
      <c r="P111" s="6"/>
      <c r="Q111" s="6"/>
      <c r="S111" s="6"/>
      <c r="T111" s="6"/>
      <c r="U111" s="6"/>
      <c r="V111" s="6"/>
      <c r="W111" s="6"/>
      <c r="X111" s="6"/>
    </row>
    <row r="112" spans="1:24">
      <c r="A112" s="22"/>
      <c r="B112" s="6"/>
      <c r="C112" s="6">
        <v>1747.55</v>
      </c>
      <c r="D112" s="6">
        <v>1771.49</v>
      </c>
      <c r="E112" s="6">
        <v>1647.47</v>
      </c>
      <c r="F112" s="6"/>
      <c r="G112" s="6">
        <v>78915328</v>
      </c>
      <c r="H112" s="6">
        <v>259471148</v>
      </c>
      <c r="I112" s="6">
        <v>261845062</v>
      </c>
      <c r="J112" s="6"/>
      <c r="K112" s="6"/>
      <c r="L112" s="6"/>
      <c r="M112" s="6"/>
      <c r="N112" s="6"/>
      <c r="O112" s="6"/>
      <c r="P112" s="6"/>
      <c r="Q112" s="6"/>
      <c r="S112" s="6"/>
      <c r="T112" s="6"/>
      <c r="U112" s="6"/>
      <c r="V112" s="6"/>
      <c r="W112" s="6"/>
      <c r="X112" s="6"/>
    </row>
    <row r="113" spans="1:24">
      <c r="A113" s="6"/>
      <c r="B113" s="6"/>
      <c r="C113" s="6"/>
      <c r="D113" s="6"/>
      <c r="E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S113" s="6"/>
      <c r="T113" s="6"/>
      <c r="U113" s="6"/>
      <c r="V113" s="6"/>
      <c r="W113" s="6"/>
      <c r="X113" s="6"/>
    </row>
    <row r="114" spans="1:24">
      <c r="A114" s="22">
        <v>11</v>
      </c>
      <c r="B114" s="6"/>
      <c r="C114" s="6">
        <v>3063.68</v>
      </c>
      <c r="D114" s="6">
        <v>3171.19</v>
      </c>
      <c r="E114" s="6">
        <v>3232.38</v>
      </c>
      <c r="F114" s="6"/>
      <c r="G114" s="6">
        <v>142414311</v>
      </c>
      <c r="H114" s="6">
        <v>539701830</v>
      </c>
      <c r="I114" s="6">
        <v>532958838</v>
      </c>
      <c r="J114" s="6"/>
      <c r="K114" s="6"/>
      <c r="L114" s="6"/>
      <c r="M114" s="6"/>
      <c r="N114" s="6"/>
      <c r="O114" s="6"/>
      <c r="P114" s="6"/>
      <c r="Q114" s="6"/>
      <c r="S114" s="6"/>
      <c r="T114" s="6"/>
      <c r="U114" s="6"/>
      <c r="V114" s="6"/>
      <c r="W114" s="6"/>
      <c r="X114" s="6"/>
    </row>
    <row r="115" spans="1:24">
      <c r="A115" s="22"/>
      <c r="B115" s="6"/>
      <c r="C115" s="6">
        <v>3482.57</v>
      </c>
      <c r="D115" s="6">
        <v>2627.19</v>
      </c>
      <c r="E115" s="6">
        <v>2988.9</v>
      </c>
      <c r="F115" s="6"/>
      <c r="G115" s="6">
        <v>158743691</v>
      </c>
      <c r="H115" s="6">
        <v>458327871</v>
      </c>
      <c r="I115" s="6">
        <v>489182087</v>
      </c>
      <c r="J115" s="6"/>
      <c r="K115" s="6"/>
      <c r="L115" s="6"/>
      <c r="M115" s="6"/>
      <c r="N115" s="6"/>
      <c r="O115" s="6"/>
      <c r="P115" s="6"/>
      <c r="Q115" s="6"/>
      <c r="S115" s="6"/>
      <c r="T115" s="6"/>
      <c r="U115" s="6"/>
      <c r="V115" s="6"/>
      <c r="W115" s="6"/>
      <c r="X115" s="6"/>
    </row>
    <row r="116" spans="1:24">
      <c r="A116" s="22"/>
      <c r="B116" s="6"/>
      <c r="C116" s="6">
        <v>3410.6</v>
      </c>
      <c r="D116" s="6">
        <v>2993.49</v>
      </c>
      <c r="E116" s="6">
        <v>3539.99</v>
      </c>
      <c r="F116" s="6"/>
      <c r="G116" s="6">
        <v>156945490</v>
      </c>
      <c r="H116" s="6">
        <v>489035630</v>
      </c>
      <c r="I116" s="6">
        <v>603887456</v>
      </c>
      <c r="J116" s="6"/>
      <c r="K116" s="6"/>
      <c r="L116" s="6"/>
      <c r="M116" s="6"/>
      <c r="N116" s="6"/>
      <c r="O116" s="6"/>
      <c r="P116" s="6"/>
      <c r="Q116" s="6"/>
      <c r="S116" s="6"/>
      <c r="T116" s="6"/>
      <c r="U116" s="6"/>
      <c r="V116" s="6"/>
      <c r="W116" s="6"/>
      <c r="X116" s="6"/>
    </row>
    <row r="117" spans="1:24">
      <c r="A117" s="22"/>
      <c r="B117" s="6"/>
      <c r="C117" s="6">
        <v>3808.25</v>
      </c>
      <c r="D117" s="6">
        <v>3251.75</v>
      </c>
      <c r="E117" s="6"/>
      <c r="F117" s="6"/>
      <c r="G117" s="6">
        <v>176725289</v>
      </c>
      <c r="H117" s="6">
        <v>545543003</v>
      </c>
      <c r="I117" s="6"/>
      <c r="J117" s="6"/>
      <c r="K117" s="6"/>
      <c r="L117" s="6"/>
      <c r="M117" s="6"/>
      <c r="N117" s="6"/>
      <c r="O117" s="6"/>
      <c r="P117" s="6"/>
      <c r="Q117" s="6"/>
      <c r="S117" s="6"/>
      <c r="T117" s="6"/>
      <c r="U117" s="6"/>
      <c r="V117" s="6"/>
      <c r="W117" s="6"/>
      <c r="X117" s="6"/>
    </row>
    <row r="118" spans="1:24">
      <c r="A118" s="22"/>
      <c r="B118" s="6"/>
      <c r="C118" s="6">
        <v>3452.38</v>
      </c>
      <c r="D118" s="6">
        <v>2982.01</v>
      </c>
      <c r="E118" s="6"/>
      <c r="F118" s="6"/>
      <c r="G118" s="6">
        <v>159878624</v>
      </c>
      <c r="H118" s="6">
        <v>501411423</v>
      </c>
      <c r="I118" s="6"/>
      <c r="J118" s="6"/>
      <c r="K118" s="6"/>
      <c r="L118" s="6"/>
      <c r="M118" s="6"/>
      <c r="N118" s="6"/>
      <c r="O118" s="6"/>
      <c r="P118" s="6"/>
      <c r="Q118" s="6"/>
      <c r="S118" s="6"/>
      <c r="T118" s="6"/>
      <c r="U118" s="6"/>
      <c r="V118" s="6"/>
      <c r="W118" s="6"/>
      <c r="X118" s="6"/>
    </row>
    <row r="119" spans="1:24">
      <c r="A119" s="22"/>
      <c r="B119" s="6"/>
      <c r="C119" s="6">
        <v>3524.04</v>
      </c>
      <c r="D119" s="6">
        <v>3570.53</v>
      </c>
      <c r="E119" s="6"/>
      <c r="F119" s="6"/>
      <c r="G119" s="6">
        <v>162467615</v>
      </c>
      <c r="H119" s="6">
        <v>597565352</v>
      </c>
      <c r="I119" s="6"/>
      <c r="J119" s="6"/>
      <c r="K119" s="6"/>
      <c r="L119" s="6"/>
      <c r="M119" s="6"/>
      <c r="N119" s="6"/>
      <c r="O119" s="6"/>
      <c r="P119" s="6"/>
      <c r="Q119" s="6"/>
      <c r="S119" s="6"/>
      <c r="T119" s="6"/>
      <c r="U119" s="6"/>
      <c r="V119" s="6"/>
      <c r="W119" s="6"/>
      <c r="X119" s="6"/>
    </row>
    <row r="120" spans="1:24">
      <c r="A120" s="22"/>
      <c r="B120" s="6"/>
      <c r="C120" s="6">
        <v>3090.31</v>
      </c>
      <c r="D120" s="6">
        <v>2993.01</v>
      </c>
      <c r="E120" s="6"/>
      <c r="F120" s="6"/>
      <c r="G120" s="6">
        <v>144033622</v>
      </c>
      <c r="H120" s="6">
        <v>496020403</v>
      </c>
      <c r="I120" s="6"/>
      <c r="J120" s="6"/>
      <c r="K120" s="6"/>
      <c r="L120" s="6"/>
      <c r="M120" s="6"/>
      <c r="N120" s="6"/>
      <c r="O120" s="6"/>
      <c r="P120" s="6"/>
      <c r="Q120" s="6"/>
      <c r="S120" s="6"/>
      <c r="T120" s="6"/>
      <c r="U120" s="6"/>
      <c r="V120" s="6"/>
      <c r="W120" s="6"/>
      <c r="X120" s="6"/>
    </row>
    <row r="121" spans="1:24">
      <c r="A121" s="22"/>
      <c r="B121" s="6"/>
      <c r="C121" s="6">
        <v>3222.84</v>
      </c>
      <c r="D121" s="6">
        <v>3451</v>
      </c>
      <c r="E121" s="6"/>
      <c r="F121" s="6"/>
      <c r="G121" s="6">
        <v>148681368</v>
      </c>
      <c r="H121" s="6">
        <v>567870882</v>
      </c>
      <c r="I121" s="6"/>
      <c r="J121" s="6"/>
      <c r="K121" s="6"/>
      <c r="L121" s="6"/>
      <c r="M121" s="6"/>
      <c r="N121" s="6"/>
      <c r="O121" s="6"/>
      <c r="P121" s="6"/>
      <c r="Q121" s="6"/>
      <c r="S121" s="6"/>
      <c r="T121" s="6"/>
      <c r="U121" s="6"/>
      <c r="V121" s="6"/>
      <c r="W121" s="6"/>
      <c r="X121" s="6"/>
    </row>
    <row r="122" spans="1:24">
      <c r="A122" s="22"/>
      <c r="B122" s="6"/>
      <c r="C122" s="6">
        <v>3239.6</v>
      </c>
      <c r="D122" s="6">
        <v>3212.27</v>
      </c>
      <c r="E122" s="6"/>
      <c r="F122" s="6"/>
      <c r="G122" s="6">
        <v>150536507</v>
      </c>
      <c r="H122" s="6">
        <v>533122289</v>
      </c>
      <c r="I122" s="6"/>
      <c r="J122" s="6"/>
      <c r="K122" s="6"/>
      <c r="L122" s="6"/>
      <c r="M122" s="6"/>
      <c r="N122" s="6"/>
      <c r="O122" s="6"/>
      <c r="P122" s="6"/>
      <c r="Q122" s="6"/>
      <c r="S122" s="6"/>
      <c r="T122" s="6"/>
      <c r="U122" s="6"/>
      <c r="V122" s="6"/>
      <c r="W122" s="6"/>
      <c r="X122" s="6"/>
    </row>
    <row r="123" spans="1:24">
      <c r="A123" s="22"/>
      <c r="B123" s="6"/>
      <c r="C123" s="6">
        <v>3375.44</v>
      </c>
      <c r="D123" s="6">
        <v>3154.99</v>
      </c>
      <c r="E123" s="6"/>
      <c r="F123" s="6"/>
      <c r="G123" s="6">
        <v>155389161</v>
      </c>
      <c r="H123" s="6">
        <v>514773993</v>
      </c>
      <c r="I123" s="6"/>
      <c r="J123" s="6"/>
      <c r="K123" s="6"/>
      <c r="L123" s="6"/>
      <c r="M123" s="6"/>
      <c r="N123" s="6"/>
      <c r="O123" s="6"/>
      <c r="P123" s="6"/>
      <c r="Q123" s="6"/>
      <c r="S123" s="6"/>
      <c r="T123" s="6"/>
      <c r="U123" s="6"/>
      <c r="V123" s="6"/>
      <c r="W123" s="6"/>
      <c r="X123" s="6"/>
    </row>
    <row r="124" spans="1:24">
      <c r="A124" s="6"/>
      <c r="B124" s="6"/>
      <c r="C124" s="6"/>
      <c r="D124" s="6"/>
      <c r="E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S124" s="6"/>
      <c r="T124" s="6"/>
      <c r="U124" s="6"/>
      <c r="V124" s="6"/>
      <c r="W124" s="6"/>
      <c r="X124" s="6"/>
    </row>
    <row r="125" spans="1:24">
      <c r="A125" s="22">
        <v>12</v>
      </c>
      <c r="B125" s="6"/>
      <c r="C125" s="6">
        <v>6622.83</v>
      </c>
      <c r="D125" s="6">
        <v>6167.13</v>
      </c>
      <c r="E125" s="6"/>
      <c r="F125" s="6"/>
      <c r="G125" s="6">
        <v>313423311</v>
      </c>
      <c r="H125" s="6">
        <v>1064466204</v>
      </c>
      <c r="I125" s="6"/>
      <c r="J125" s="6"/>
      <c r="K125" s="6"/>
      <c r="L125" s="6"/>
      <c r="M125" s="6"/>
      <c r="N125" s="6"/>
      <c r="O125" s="6"/>
      <c r="P125" s="6"/>
      <c r="Q125" s="6"/>
      <c r="S125" s="6"/>
      <c r="T125" s="6"/>
      <c r="U125" s="6"/>
      <c r="V125" s="6"/>
      <c r="W125" s="6"/>
      <c r="X125" s="6"/>
    </row>
    <row r="126" spans="1:24">
      <c r="A126" s="22"/>
      <c r="B126" s="6"/>
      <c r="C126" s="6">
        <v>5321.47</v>
      </c>
      <c r="D126" s="6">
        <v>6789.64</v>
      </c>
      <c r="E126" s="6"/>
      <c r="F126" s="6"/>
      <c r="G126" s="6">
        <v>253552825</v>
      </c>
      <c r="H126" s="6">
        <v>1219211660</v>
      </c>
      <c r="I126" s="6"/>
      <c r="J126" s="6"/>
      <c r="K126" s="6"/>
      <c r="L126" s="6"/>
      <c r="M126" s="6"/>
      <c r="N126" s="6"/>
      <c r="O126" s="6"/>
      <c r="P126" s="6"/>
      <c r="Q126" s="6"/>
      <c r="S126" s="6"/>
      <c r="T126" s="6"/>
      <c r="U126" s="6"/>
      <c r="V126" s="6"/>
      <c r="W126" s="6"/>
      <c r="X126" s="6"/>
    </row>
    <row r="127" spans="1:24">
      <c r="A127" s="22"/>
      <c r="B127" s="6"/>
      <c r="C127" s="6">
        <v>6217.95</v>
      </c>
      <c r="D127" s="6">
        <v>6879.45</v>
      </c>
      <c r="E127" s="6"/>
      <c r="F127" s="6"/>
      <c r="G127" s="6">
        <v>291799271</v>
      </c>
      <c r="H127" s="6">
        <v>1199466977</v>
      </c>
      <c r="I127" s="6"/>
      <c r="J127" s="6"/>
      <c r="K127" s="6"/>
      <c r="L127" s="6"/>
      <c r="M127" s="6"/>
      <c r="N127" s="6"/>
      <c r="O127" s="6"/>
      <c r="P127" s="6"/>
      <c r="Q127" s="6"/>
      <c r="S127" s="6"/>
      <c r="T127" s="6"/>
      <c r="U127" s="6"/>
      <c r="V127" s="6"/>
      <c r="W127" s="6"/>
      <c r="X127" s="6"/>
    </row>
    <row r="128" spans="1:24">
      <c r="A128" s="22"/>
      <c r="B128" s="6"/>
      <c r="C128" s="6">
        <v>7163.66</v>
      </c>
      <c r="D128" s="6">
        <v>5737.75</v>
      </c>
      <c r="E128" s="6"/>
      <c r="F128" s="6"/>
      <c r="G128" s="6">
        <v>342041773</v>
      </c>
      <c r="H128" s="6">
        <v>999573465</v>
      </c>
      <c r="I128" s="6"/>
      <c r="J128" s="6"/>
      <c r="K128" s="6"/>
      <c r="L128" s="6"/>
      <c r="M128" s="6"/>
      <c r="N128" s="6"/>
      <c r="O128" s="6"/>
      <c r="P128" s="6"/>
      <c r="Q128" s="6"/>
      <c r="S128" s="6"/>
      <c r="T128" s="6"/>
      <c r="U128" s="6"/>
      <c r="V128" s="6"/>
      <c r="W128" s="6"/>
      <c r="X128" s="6"/>
    </row>
    <row r="129" spans="1:24">
      <c r="A129" s="22"/>
      <c r="B129" s="6"/>
      <c r="C129" s="6">
        <v>6202.82</v>
      </c>
      <c r="D129" s="6">
        <v>6655.5</v>
      </c>
      <c r="E129" s="6"/>
      <c r="F129" s="6"/>
      <c r="G129" s="6">
        <v>295936678</v>
      </c>
      <c r="H129" s="6">
        <v>1195345594</v>
      </c>
      <c r="I129" s="6"/>
      <c r="J129" s="6"/>
      <c r="K129" s="6"/>
      <c r="L129" s="6"/>
      <c r="M129" s="6"/>
      <c r="N129" s="6"/>
      <c r="O129" s="6"/>
      <c r="P129" s="6"/>
      <c r="Q129" s="6"/>
      <c r="S129" s="6"/>
      <c r="T129" s="6"/>
      <c r="U129" s="6"/>
      <c r="V129" s="6"/>
      <c r="W129" s="6"/>
      <c r="X129" s="6"/>
    </row>
    <row r="130" spans="1:24">
      <c r="A130" s="22"/>
      <c r="B130" s="6"/>
      <c r="C130" s="6">
        <v>7105.35</v>
      </c>
      <c r="D130" s="6">
        <v>6386.35</v>
      </c>
      <c r="E130" s="6"/>
      <c r="F130" s="6"/>
      <c r="G130" s="6">
        <v>333085503</v>
      </c>
      <c r="H130" s="6">
        <v>1112211061</v>
      </c>
      <c r="I130" s="6"/>
      <c r="J130" s="6"/>
      <c r="K130" s="6"/>
      <c r="L130" s="6"/>
      <c r="M130" s="6"/>
      <c r="N130" s="6"/>
      <c r="O130" s="6"/>
      <c r="P130" s="6"/>
      <c r="Q130" s="6"/>
      <c r="S130" s="6"/>
      <c r="T130" s="6"/>
      <c r="U130" s="6"/>
      <c r="V130" s="6"/>
      <c r="W130" s="6"/>
      <c r="X130" s="6"/>
    </row>
    <row r="131" spans="1:24">
      <c r="A131" s="22"/>
      <c r="B131" s="6"/>
      <c r="C131" s="6">
        <v>6039.88</v>
      </c>
      <c r="D131" s="6">
        <v>6285.16</v>
      </c>
      <c r="E131" s="6"/>
      <c r="F131" s="6"/>
      <c r="G131" s="6">
        <v>290118983</v>
      </c>
      <c r="H131" s="6">
        <v>1088394642</v>
      </c>
      <c r="I131" s="6"/>
      <c r="J131" s="6"/>
      <c r="K131" s="6"/>
      <c r="L131" s="6"/>
      <c r="M131" s="6"/>
      <c r="N131" s="6"/>
      <c r="O131" s="6"/>
      <c r="P131" s="6"/>
      <c r="Q131" s="6"/>
      <c r="S131" s="6"/>
      <c r="T131" s="6"/>
      <c r="U131" s="6"/>
      <c r="V131" s="6"/>
      <c r="W131" s="6"/>
      <c r="X131" s="6"/>
    </row>
    <row r="132" spans="1:24">
      <c r="A132" s="22"/>
      <c r="B132" s="6"/>
      <c r="C132" s="6">
        <v>5752.35</v>
      </c>
      <c r="D132" s="6">
        <v>6213.53</v>
      </c>
      <c r="E132" s="6"/>
      <c r="F132" s="6"/>
      <c r="G132" s="6">
        <v>279141915</v>
      </c>
      <c r="H132" s="6">
        <v>1128068688</v>
      </c>
      <c r="I132" s="6"/>
      <c r="J132" s="6"/>
      <c r="K132" s="6"/>
      <c r="L132" s="6"/>
      <c r="M132" s="6"/>
      <c r="N132" s="6"/>
      <c r="O132" s="6"/>
      <c r="P132" s="6"/>
      <c r="Q132" s="6"/>
      <c r="S132" s="6"/>
      <c r="T132" s="6"/>
      <c r="U132" s="6"/>
      <c r="V132" s="6"/>
      <c r="W132" s="6"/>
      <c r="X132" s="6"/>
    </row>
    <row r="133" spans="1:24">
      <c r="A133" s="22"/>
      <c r="B133" s="6"/>
      <c r="C133" s="6">
        <v>7325.74</v>
      </c>
      <c r="D133" s="6">
        <v>6216.79</v>
      </c>
      <c r="E133" s="6"/>
      <c r="F133" s="6"/>
      <c r="G133" s="6">
        <v>349971079</v>
      </c>
      <c r="H133" s="6">
        <v>1169641945</v>
      </c>
      <c r="I133" s="6"/>
      <c r="J133" s="6"/>
      <c r="K133" s="6"/>
      <c r="L133" s="6"/>
      <c r="M133" s="6"/>
      <c r="N133" s="6"/>
      <c r="O133" s="6"/>
      <c r="P133" s="6"/>
      <c r="Q133" s="6"/>
      <c r="S133" s="6"/>
      <c r="T133" s="6"/>
      <c r="U133" s="6"/>
      <c r="V133" s="6"/>
      <c r="W133" s="6"/>
      <c r="X133" s="6"/>
    </row>
    <row r="134" spans="1:24">
      <c r="A134" s="22"/>
      <c r="B134" s="6"/>
      <c r="C134" s="6">
        <v>7122.22</v>
      </c>
      <c r="D134" s="6">
        <v>6396.74</v>
      </c>
      <c r="E134" s="6"/>
      <c r="F134" s="6"/>
      <c r="G134" s="6">
        <v>335421166</v>
      </c>
      <c r="H134" s="6">
        <v>1162491787</v>
      </c>
      <c r="I134" s="6"/>
      <c r="J134" s="6"/>
      <c r="K134" s="6"/>
      <c r="L134" s="6"/>
      <c r="M134" s="6"/>
      <c r="N134" s="6"/>
      <c r="O134" s="6"/>
      <c r="P134" s="6"/>
      <c r="Q134" s="6"/>
      <c r="S134" s="6"/>
      <c r="T134" s="6"/>
      <c r="U134" s="6"/>
      <c r="V134" s="6"/>
      <c r="W134" s="6"/>
      <c r="X134" s="6"/>
    </row>
    <row r="135" spans="1:24">
      <c r="A135" s="6"/>
      <c r="B135" s="6"/>
      <c r="C135" s="6"/>
      <c r="D135" s="6"/>
      <c r="E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S135" s="6"/>
      <c r="T135" s="6"/>
      <c r="U135" s="6"/>
      <c r="V135" s="6"/>
      <c r="W135" s="6"/>
      <c r="X135" s="6"/>
    </row>
    <row r="136" spans="1:24">
      <c r="A136" s="22">
        <v>13</v>
      </c>
      <c r="B136" s="6"/>
      <c r="C136" s="6">
        <v>13372.2</v>
      </c>
      <c r="D136" s="6">
        <v>12398</v>
      </c>
      <c r="E136" s="6"/>
      <c r="F136" s="6"/>
      <c r="G136" s="6">
        <v>619871999</v>
      </c>
      <c r="H136" s="6">
        <v>2335650524</v>
      </c>
      <c r="I136" s="6"/>
      <c r="J136" s="6"/>
      <c r="K136" s="6"/>
      <c r="L136" s="6"/>
      <c r="M136" s="6"/>
      <c r="N136" s="6"/>
      <c r="O136" s="6"/>
      <c r="P136" s="6"/>
      <c r="Q136" s="6"/>
      <c r="S136" s="6"/>
      <c r="T136" s="6"/>
      <c r="U136" s="6"/>
      <c r="V136" s="6"/>
      <c r="W136" s="6"/>
      <c r="X136" s="6"/>
    </row>
    <row r="137" spans="1:24">
      <c r="A137" s="22"/>
      <c r="B137" s="6"/>
      <c r="C137" s="6">
        <v>15430.5</v>
      </c>
      <c r="D137" s="6">
        <v>11664.5</v>
      </c>
      <c r="E137" s="6"/>
      <c r="F137" s="6"/>
      <c r="G137" s="6">
        <v>711842436</v>
      </c>
      <c r="H137" s="6">
        <v>2168954710</v>
      </c>
      <c r="I137" s="6"/>
      <c r="J137" s="6"/>
      <c r="K137" s="6"/>
      <c r="L137" s="6"/>
      <c r="M137" s="6"/>
      <c r="N137" s="6"/>
      <c r="O137" s="6"/>
      <c r="P137" s="6"/>
      <c r="Q137" s="6"/>
      <c r="S137" s="6"/>
      <c r="T137" s="6"/>
      <c r="U137" s="6"/>
      <c r="V137" s="6"/>
      <c r="W137" s="6"/>
      <c r="X137" s="6"/>
    </row>
    <row r="138" spans="1:24">
      <c r="A138" s="22"/>
      <c r="B138" s="6"/>
      <c r="C138" s="6">
        <v>11627.8</v>
      </c>
      <c r="D138" s="6">
        <v>10920.5</v>
      </c>
      <c r="E138" s="6"/>
      <c r="F138" s="6"/>
      <c r="G138" s="6">
        <v>543121280</v>
      </c>
      <c r="H138" s="6">
        <v>2033089047</v>
      </c>
      <c r="I138" s="6"/>
      <c r="J138" s="6"/>
      <c r="K138" s="6"/>
      <c r="L138" s="6"/>
      <c r="M138" s="6"/>
      <c r="N138" s="6"/>
      <c r="O138" s="6"/>
      <c r="P138" s="6"/>
      <c r="Q138" s="6"/>
      <c r="S138" s="6"/>
      <c r="T138" s="6"/>
      <c r="U138" s="6"/>
      <c r="V138" s="6"/>
      <c r="W138" s="6"/>
      <c r="X138" s="6"/>
    </row>
    <row r="139" spans="1:24">
      <c r="A139" s="22"/>
      <c r="B139" s="6"/>
      <c r="C139" s="6">
        <v>14099.1</v>
      </c>
      <c r="D139" s="6">
        <v>12956.1</v>
      </c>
      <c r="E139" s="6"/>
      <c r="F139" s="6"/>
      <c r="G139" s="6">
        <v>653286106</v>
      </c>
      <c r="H139" s="6">
        <v>2428231317</v>
      </c>
      <c r="I139" s="6"/>
      <c r="J139" s="6"/>
      <c r="K139" s="6"/>
      <c r="L139" s="6"/>
      <c r="M139" s="6"/>
      <c r="N139" s="6"/>
      <c r="O139" s="6"/>
      <c r="P139" s="6"/>
      <c r="Q139" s="6"/>
      <c r="S139" s="6"/>
      <c r="T139" s="6"/>
      <c r="U139" s="6"/>
      <c r="V139" s="6"/>
      <c r="W139" s="6"/>
      <c r="X139" s="6"/>
    </row>
    <row r="140" spans="1:24">
      <c r="A140" s="22"/>
      <c r="B140" s="6"/>
      <c r="C140" s="6">
        <v>15546.8</v>
      </c>
      <c r="D140" s="6">
        <v>9771.32</v>
      </c>
      <c r="E140" s="6"/>
      <c r="F140" s="6"/>
      <c r="G140" s="6">
        <v>709656104</v>
      </c>
      <c r="H140" s="6">
        <v>1810445791</v>
      </c>
      <c r="I140" s="6"/>
      <c r="J140" s="6"/>
      <c r="K140" s="6"/>
      <c r="L140" s="6"/>
      <c r="M140" s="6"/>
      <c r="N140" s="6"/>
      <c r="O140" s="6"/>
      <c r="P140" s="6"/>
      <c r="Q140" s="6"/>
      <c r="S140" s="6"/>
      <c r="T140" s="6"/>
      <c r="U140" s="6"/>
      <c r="V140" s="6"/>
      <c r="W140" s="6"/>
      <c r="X140" s="6"/>
    </row>
    <row r="141" spans="1:24">
      <c r="A141" s="22"/>
      <c r="B141" s="6"/>
      <c r="C141" s="6">
        <v>12336</v>
      </c>
      <c r="D141" s="6">
        <v>9859.06</v>
      </c>
      <c r="E141" s="6"/>
      <c r="F141" s="6"/>
      <c r="G141" s="6">
        <v>583430572</v>
      </c>
      <c r="H141" s="6">
        <v>1776421193</v>
      </c>
      <c r="I141" s="6"/>
      <c r="J141" s="6"/>
      <c r="K141" s="6"/>
      <c r="L141" s="6"/>
      <c r="M141" s="6"/>
      <c r="N141" s="6"/>
      <c r="O141" s="6"/>
      <c r="P141" s="6"/>
      <c r="Q141" s="6"/>
      <c r="S141" s="6"/>
      <c r="T141" s="6"/>
      <c r="U141" s="6"/>
      <c r="V141" s="6"/>
      <c r="W141" s="6"/>
      <c r="X141" s="6"/>
    </row>
    <row r="142" spans="1:24">
      <c r="A142" s="22"/>
      <c r="B142" s="6"/>
      <c r="C142" s="6">
        <v>14307.5</v>
      </c>
      <c r="D142" s="6">
        <v>12687.9</v>
      </c>
      <c r="E142" s="6"/>
      <c r="F142" s="6"/>
      <c r="G142" s="6">
        <v>663927241</v>
      </c>
      <c r="H142" s="6">
        <v>2379146060</v>
      </c>
      <c r="I142" s="6"/>
      <c r="J142" s="6"/>
      <c r="K142" s="6"/>
      <c r="L142" s="6"/>
      <c r="M142" s="6"/>
      <c r="N142" s="6"/>
      <c r="O142" s="6"/>
      <c r="P142" s="6"/>
      <c r="Q142" s="6"/>
      <c r="S142" s="6"/>
      <c r="T142" s="6"/>
      <c r="U142" s="6"/>
      <c r="V142" s="6"/>
      <c r="W142" s="6"/>
      <c r="X142" s="6"/>
    </row>
    <row r="143" spans="1:24">
      <c r="A143" s="22"/>
      <c r="B143" s="6"/>
      <c r="C143" s="6">
        <v>12783.8</v>
      </c>
      <c r="D143" s="6">
        <v>9242.83</v>
      </c>
      <c r="E143" s="6"/>
      <c r="F143" s="6"/>
      <c r="G143" s="6">
        <v>602904920</v>
      </c>
      <c r="H143" s="6">
        <v>1705495012</v>
      </c>
      <c r="I143" s="6"/>
      <c r="J143" s="6"/>
      <c r="K143" s="6"/>
      <c r="L143" s="6"/>
      <c r="M143" s="6"/>
      <c r="N143" s="6"/>
      <c r="O143" s="6"/>
      <c r="P143" s="6"/>
      <c r="Q143" s="6"/>
      <c r="S143" s="6"/>
      <c r="T143" s="6"/>
      <c r="U143" s="6"/>
      <c r="V143" s="6"/>
      <c r="W143" s="6"/>
      <c r="X143" s="6"/>
    </row>
    <row r="144" spans="1:24">
      <c r="A144" s="22"/>
      <c r="B144" s="6"/>
      <c r="C144" s="6">
        <v>13009.7</v>
      </c>
      <c r="D144" s="6">
        <v>13415.7</v>
      </c>
      <c r="E144" s="6"/>
      <c r="F144" s="6"/>
      <c r="G144" s="6">
        <v>615323524</v>
      </c>
      <c r="H144" s="6">
        <v>2534594761</v>
      </c>
      <c r="I144" s="6"/>
      <c r="J144" s="6"/>
      <c r="K144" s="6"/>
      <c r="L144" s="6"/>
      <c r="M144" s="6"/>
      <c r="N144" s="6"/>
      <c r="O144" s="6"/>
      <c r="P144" s="6"/>
      <c r="Q144" s="6"/>
      <c r="S144" s="6"/>
      <c r="T144" s="6"/>
      <c r="U144" s="6"/>
      <c r="V144" s="6"/>
      <c r="W144" s="6"/>
      <c r="X144" s="6"/>
    </row>
    <row r="145" spans="1:24">
      <c r="A145" s="22"/>
      <c r="B145" s="6"/>
      <c r="C145" s="6">
        <v>13701.3</v>
      </c>
      <c r="D145" s="6">
        <v>14395.6</v>
      </c>
      <c r="E145" s="6"/>
      <c r="F145" s="6"/>
      <c r="G145" s="6">
        <v>631738885</v>
      </c>
      <c r="H145" s="6">
        <v>2624153173</v>
      </c>
      <c r="I145" s="6"/>
      <c r="J145" s="6"/>
      <c r="K145" s="6"/>
      <c r="L145" s="6"/>
      <c r="M145" s="6"/>
      <c r="N145" s="6"/>
      <c r="O145" s="6"/>
      <c r="P145" s="6"/>
      <c r="Q145" s="6"/>
      <c r="S145" s="6"/>
      <c r="T145" s="6"/>
      <c r="U145" s="6"/>
      <c r="V145" s="6"/>
      <c r="W145" s="6"/>
      <c r="X145" s="6"/>
    </row>
    <row r="146" spans="1:24">
      <c r="A146" s="6"/>
      <c r="B146" s="6"/>
      <c r="C146" s="6"/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S146" s="6"/>
      <c r="T146" s="6"/>
      <c r="U146" s="6"/>
      <c r="V146" s="6"/>
      <c r="W146" s="6"/>
      <c r="X146" s="6"/>
    </row>
    <row r="147" spans="1:24">
      <c r="A147" s="22">
        <v>14</v>
      </c>
      <c r="B147" s="6"/>
      <c r="C147" s="6">
        <v>29749.4</v>
      </c>
      <c r="D147" s="6">
        <v>26068.9</v>
      </c>
      <c r="E147" s="6"/>
      <c r="F147" s="6"/>
      <c r="G147" s="6">
        <v>1325500937</v>
      </c>
      <c r="H147" s="6">
        <v>4712661670</v>
      </c>
      <c r="I147" s="6"/>
      <c r="J147" s="6"/>
      <c r="K147" s="6"/>
      <c r="L147" s="6"/>
      <c r="M147" s="6"/>
      <c r="N147" s="6"/>
      <c r="O147" s="6"/>
      <c r="P147" s="6"/>
      <c r="Q147" s="6"/>
      <c r="S147" s="6"/>
      <c r="T147" s="6"/>
      <c r="U147" s="6"/>
      <c r="V147" s="6"/>
      <c r="W147" s="6"/>
      <c r="X147" s="6"/>
    </row>
    <row r="148" spans="1:24">
      <c r="A148" s="22"/>
      <c r="B148" s="6"/>
      <c r="C148" s="6">
        <v>29101.4</v>
      </c>
      <c r="D148" s="6">
        <v>22123.200000000001</v>
      </c>
      <c r="E148" s="6"/>
      <c r="F148" s="6"/>
      <c r="G148" s="6">
        <v>1287530633</v>
      </c>
      <c r="H148" s="6">
        <v>4034799120</v>
      </c>
      <c r="I148" s="6"/>
      <c r="J148" s="6"/>
      <c r="K148" s="6"/>
      <c r="L148" s="6"/>
      <c r="M148" s="6"/>
      <c r="N148" s="6"/>
      <c r="O148" s="6"/>
      <c r="P148" s="6"/>
      <c r="Q148" s="6"/>
      <c r="S148" s="6"/>
      <c r="T148" s="6"/>
      <c r="U148" s="6"/>
      <c r="V148" s="6"/>
      <c r="W148" s="6"/>
      <c r="X148" s="6"/>
    </row>
    <row r="149" spans="1:24">
      <c r="A149" s="22"/>
      <c r="B149" s="6"/>
      <c r="C149" s="6">
        <v>26623.200000000001</v>
      </c>
      <c r="D149" s="6">
        <v>26798.5</v>
      </c>
      <c r="E149" s="6"/>
      <c r="F149" s="6"/>
      <c r="G149" s="6">
        <v>1213993325</v>
      </c>
      <c r="H149" s="6">
        <v>4962791286</v>
      </c>
      <c r="I149" s="6"/>
      <c r="J149" s="6"/>
      <c r="K149" s="6"/>
      <c r="L149" s="6"/>
      <c r="M149" s="6"/>
      <c r="N149" s="6"/>
      <c r="O149" s="6"/>
      <c r="P149" s="6"/>
      <c r="Q149" s="6"/>
      <c r="S149" s="6"/>
      <c r="T149" s="6"/>
      <c r="U149" s="6"/>
      <c r="V149" s="6"/>
      <c r="W149" s="6"/>
      <c r="X149" s="6"/>
    </row>
    <row r="150" spans="1:24">
      <c r="A150" s="22"/>
      <c r="B150" s="6"/>
      <c r="C150" s="6">
        <v>27022.400000000001</v>
      </c>
      <c r="D150" s="6">
        <v>20745.2</v>
      </c>
      <c r="E150" s="6"/>
      <c r="F150" s="6"/>
      <c r="G150" s="6">
        <v>1225664259</v>
      </c>
      <c r="H150" s="6">
        <v>3775136873</v>
      </c>
      <c r="I150" s="6"/>
      <c r="J150" s="6"/>
      <c r="K150" s="6"/>
      <c r="L150" s="6"/>
      <c r="M150" s="6"/>
      <c r="N150" s="6"/>
      <c r="O150" s="6"/>
      <c r="P150" s="6"/>
      <c r="Q150" s="6"/>
      <c r="S150" s="6"/>
      <c r="T150" s="6"/>
      <c r="U150" s="6"/>
      <c r="V150" s="6"/>
      <c r="W150" s="6"/>
      <c r="X150" s="6"/>
    </row>
    <row r="151" spans="1:24">
      <c r="A151" s="22"/>
      <c r="B151" s="6"/>
      <c r="C151" s="6">
        <v>29410</v>
      </c>
      <c r="D151" s="6">
        <v>19595</v>
      </c>
      <c r="E151" s="6"/>
      <c r="F151" s="6"/>
      <c r="G151" s="6">
        <v>1328194836</v>
      </c>
      <c r="H151" s="6">
        <v>3260429426</v>
      </c>
      <c r="I151" s="6"/>
      <c r="J151" s="6"/>
      <c r="K151" s="6"/>
      <c r="L151" s="6"/>
      <c r="M151" s="6"/>
      <c r="N151" s="6"/>
      <c r="O151" s="6"/>
      <c r="P151" s="6"/>
      <c r="Q151" s="6"/>
      <c r="S151" s="6"/>
      <c r="T151" s="6"/>
      <c r="U151" s="6"/>
      <c r="V151" s="6"/>
      <c r="W151" s="6"/>
      <c r="X151" s="6"/>
    </row>
    <row r="152" spans="1:24">
      <c r="A152" s="22"/>
      <c r="B152" s="6"/>
      <c r="C152" s="6">
        <v>26224</v>
      </c>
      <c r="D152" s="6">
        <v>27795</v>
      </c>
      <c r="E152" s="6"/>
      <c r="F152" s="6"/>
      <c r="G152" s="6">
        <v>1174086002</v>
      </c>
      <c r="H152" s="6">
        <v>5163751763</v>
      </c>
      <c r="I152" s="6"/>
      <c r="J152" s="6"/>
      <c r="K152" s="6"/>
      <c r="L152" s="6"/>
      <c r="M152" s="6"/>
      <c r="N152" s="6"/>
      <c r="O152" s="6"/>
      <c r="P152" s="6"/>
      <c r="Q152" s="6"/>
      <c r="S152" s="6"/>
      <c r="T152" s="6"/>
      <c r="U152" s="6"/>
      <c r="V152" s="6"/>
      <c r="W152" s="6"/>
      <c r="X152" s="6"/>
    </row>
    <row r="153" spans="1:24">
      <c r="A153" s="22"/>
      <c r="B153" s="6"/>
      <c r="C153" s="6">
        <v>23120.3</v>
      </c>
      <c r="D153" s="6">
        <v>21381.7</v>
      </c>
      <c r="E153" s="6"/>
      <c r="F153" s="6"/>
      <c r="G153" s="6">
        <v>1049065229</v>
      </c>
      <c r="H153" s="6">
        <v>4021152506</v>
      </c>
      <c r="I153" s="6"/>
      <c r="J153" s="6"/>
      <c r="K153" s="6"/>
      <c r="L153" s="6"/>
      <c r="M153" s="6"/>
      <c r="N153" s="6"/>
      <c r="O153" s="6"/>
      <c r="P153" s="6"/>
      <c r="Q153" s="6"/>
      <c r="S153" s="6"/>
      <c r="T153" s="6"/>
      <c r="U153" s="6"/>
      <c r="V153" s="6"/>
      <c r="W153" s="6"/>
      <c r="X153" s="6"/>
    </row>
    <row r="154" spans="1:24">
      <c r="A154" s="22"/>
      <c r="B154" s="6"/>
      <c r="C154" s="6">
        <v>25198.2</v>
      </c>
      <c r="D154" s="6">
        <v>20823.099999999999</v>
      </c>
      <c r="E154" s="6"/>
      <c r="F154" s="6"/>
      <c r="G154" s="6">
        <v>1129810834</v>
      </c>
      <c r="H154" s="6">
        <v>3781033357</v>
      </c>
      <c r="I154" s="6"/>
      <c r="J154" s="6"/>
      <c r="K154" s="6"/>
      <c r="L154" s="6"/>
      <c r="M154" s="6"/>
      <c r="N154" s="6"/>
      <c r="O154" s="6"/>
      <c r="P154" s="6"/>
      <c r="Q154" s="6"/>
      <c r="S154" s="6"/>
      <c r="T154" s="6"/>
      <c r="U154" s="6"/>
      <c r="V154" s="6"/>
      <c r="W154" s="6"/>
      <c r="X154" s="6"/>
    </row>
    <row r="155" spans="1:24">
      <c r="A155" s="22"/>
      <c r="B155" s="6"/>
      <c r="C155" s="6">
        <v>23552</v>
      </c>
      <c r="D155" s="6">
        <v>25438.2</v>
      </c>
      <c r="E155" s="6"/>
      <c r="F155" s="6"/>
      <c r="G155" s="6">
        <v>1054687059</v>
      </c>
      <c r="H155" s="6">
        <v>4794420145</v>
      </c>
      <c r="I155" s="6"/>
      <c r="J155" s="6"/>
      <c r="K155" s="6"/>
      <c r="L155" s="6"/>
      <c r="M155" s="6"/>
      <c r="N155" s="6"/>
      <c r="O155" s="6"/>
      <c r="P155" s="6"/>
      <c r="Q155" s="6"/>
      <c r="S155" s="6"/>
      <c r="T155" s="6"/>
      <c r="U155" s="6"/>
      <c r="V155" s="6"/>
      <c r="W155" s="6"/>
      <c r="X155" s="6"/>
    </row>
    <row r="156" spans="1:24">
      <c r="A156" s="22"/>
      <c r="B156" s="6"/>
      <c r="C156" s="6">
        <v>24332.400000000001</v>
      </c>
      <c r="D156" s="6">
        <v>20976</v>
      </c>
      <c r="E156" s="6"/>
      <c r="F156" s="6"/>
      <c r="G156" s="6">
        <v>1111515638</v>
      </c>
      <c r="H156" s="6">
        <v>4164124247</v>
      </c>
      <c r="I156" s="6"/>
      <c r="J156" s="6"/>
      <c r="K156" s="6"/>
      <c r="L156" s="6"/>
      <c r="M156" s="6"/>
      <c r="N156" s="6"/>
      <c r="O156" s="6"/>
      <c r="P156" s="6"/>
      <c r="Q156" s="6"/>
      <c r="S156" s="6"/>
      <c r="T156" s="6"/>
      <c r="U156" s="6"/>
      <c r="V156" s="6"/>
      <c r="W156" s="6"/>
      <c r="X156" s="6"/>
    </row>
    <row r="157" spans="1:24">
      <c r="A157" s="6"/>
      <c r="B157" s="6"/>
      <c r="C157" s="6"/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S157" s="6"/>
      <c r="T157" s="6"/>
      <c r="U157" s="6"/>
      <c r="V157" s="6"/>
      <c r="W157" s="6"/>
      <c r="X157" s="6"/>
    </row>
    <row r="158" spans="1:24">
      <c r="A158" s="22">
        <v>15</v>
      </c>
      <c r="B158" s="6"/>
      <c r="C158" s="6">
        <v>66421.600000000006</v>
      </c>
      <c r="D158" s="6">
        <v>47000.1</v>
      </c>
      <c r="E158" s="6"/>
      <c r="F158" s="6"/>
      <c r="G158" s="6">
        <v>2736550539</v>
      </c>
      <c r="H158" s="6">
        <v>9509618788</v>
      </c>
      <c r="I158" s="6"/>
      <c r="J158" s="6"/>
      <c r="K158" s="6"/>
      <c r="L158" s="6"/>
      <c r="M158" s="6"/>
      <c r="N158" s="6"/>
      <c r="O158" s="6"/>
      <c r="P158" s="6"/>
      <c r="Q158" s="6"/>
      <c r="S158" s="6"/>
      <c r="T158" s="6"/>
      <c r="U158" s="6"/>
      <c r="V158" s="6"/>
      <c r="W158" s="6"/>
      <c r="X158" s="6"/>
    </row>
    <row r="159" spans="1:24">
      <c r="A159" s="22"/>
      <c r="B159" s="6"/>
      <c r="C159" s="6">
        <v>59480.6</v>
      </c>
      <c r="D159" s="6">
        <v>50424.4</v>
      </c>
      <c r="E159" s="6"/>
      <c r="F159" s="6"/>
      <c r="G159" s="6">
        <v>2573468412</v>
      </c>
      <c r="H159" s="6">
        <v>9043261472</v>
      </c>
      <c r="I159" s="6"/>
      <c r="J159" s="6"/>
      <c r="K159" s="6"/>
      <c r="L159" s="6"/>
      <c r="M159" s="6"/>
      <c r="N159" s="6"/>
      <c r="O159" s="6"/>
      <c r="P159" s="6"/>
      <c r="Q159" s="6"/>
      <c r="S159" s="6"/>
      <c r="T159" s="6"/>
      <c r="U159" s="6"/>
      <c r="V159" s="6"/>
      <c r="W159" s="6"/>
      <c r="X159" s="6"/>
    </row>
    <row r="160" spans="1:24">
      <c r="A160" s="22"/>
      <c r="B160" s="6"/>
      <c r="C160" s="6">
        <v>55017.1</v>
      </c>
      <c r="D160" s="6">
        <v>51457.4</v>
      </c>
      <c r="E160" s="6"/>
      <c r="F160" s="6"/>
      <c r="G160" s="6">
        <v>2335315157</v>
      </c>
      <c r="H160" s="6">
        <v>10000700250</v>
      </c>
      <c r="I160" s="6"/>
      <c r="J160" s="6"/>
      <c r="K160" s="6"/>
      <c r="L160" s="6"/>
      <c r="M160" s="6"/>
      <c r="N160" s="6"/>
      <c r="O160" s="6"/>
      <c r="P160" s="6"/>
      <c r="Q160" s="6"/>
      <c r="S160" s="6"/>
      <c r="T160" s="6"/>
      <c r="U160" s="6"/>
      <c r="V160" s="6"/>
      <c r="W160" s="6"/>
      <c r="X160" s="6"/>
    </row>
    <row r="161" spans="1:24">
      <c r="A161" s="22"/>
      <c r="B161" s="6"/>
      <c r="C161" s="6">
        <v>68179.7</v>
      </c>
      <c r="D161" s="6">
        <v>44030.400000000001</v>
      </c>
      <c r="E161" s="6"/>
      <c r="F161" s="6"/>
      <c r="G161" s="6">
        <v>2836432715</v>
      </c>
      <c r="H161" s="6">
        <v>8496156774</v>
      </c>
      <c r="I161" s="6"/>
      <c r="J161" s="6"/>
      <c r="K161" s="6"/>
      <c r="L161" s="6"/>
      <c r="M161" s="6"/>
      <c r="N161" s="6"/>
      <c r="O161" s="6"/>
      <c r="P161" s="6"/>
      <c r="Q161" s="6"/>
      <c r="S161" s="6"/>
      <c r="T161" s="6"/>
      <c r="U161" s="6"/>
      <c r="V161" s="6"/>
      <c r="W161" s="6"/>
      <c r="X161" s="6"/>
    </row>
    <row r="162" spans="1:24">
      <c r="A162" s="22"/>
      <c r="B162" s="6"/>
      <c r="C162" s="6">
        <v>42516.5</v>
      </c>
      <c r="D162" s="6">
        <v>45130.400000000001</v>
      </c>
      <c r="E162" s="6"/>
      <c r="F162" s="6"/>
      <c r="G162" s="6">
        <v>1860517678</v>
      </c>
      <c r="H162" s="6">
        <v>8281599114</v>
      </c>
      <c r="I162" s="6"/>
      <c r="J162" s="6"/>
      <c r="K162" s="6"/>
      <c r="L162" s="6"/>
      <c r="M162" s="6"/>
      <c r="N162" s="6"/>
      <c r="O162" s="6"/>
      <c r="P162" s="6"/>
      <c r="Q162" s="6"/>
      <c r="S162" s="6"/>
      <c r="T162" s="6"/>
      <c r="U162" s="6"/>
      <c r="V162" s="6"/>
      <c r="W162" s="6"/>
      <c r="X162" s="6"/>
    </row>
    <row r="163" spans="1:24">
      <c r="A163" s="22"/>
      <c r="B163" s="6"/>
      <c r="C163" s="6">
        <v>58952.3</v>
      </c>
      <c r="D163" s="6">
        <v>59758.3</v>
      </c>
      <c r="E163" s="6"/>
      <c r="F163" s="6"/>
      <c r="G163" s="6">
        <v>2517570670</v>
      </c>
      <c r="H163" s="6">
        <v>11802784963</v>
      </c>
      <c r="I163" s="6"/>
      <c r="J163" s="6"/>
      <c r="K163" s="6"/>
      <c r="L163" s="6"/>
      <c r="M163" s="6"/>
      <c r="N163" s="6"/>
      <c r="O163" s="6"/>
      <c r="P163" s="6"/>
      <c r="Q163" s="6"/>
      <c r="S163" s="6"/>
      <c r="T163" s="6"/>
      <c r="U163" s="6"/>
      <c r="V163" s="6"/>
      <c r="W163" s="6"/>
      <c r="X163" s="6"/>
    </row>
    <row r="164" spans="1:24">
      <c r="A164" s="22"/>
      <c r="B164" s="6"/>
      <c r="C164" s="6">
        <v>57268.4</v>
      </c>
      <c r="D164" s="6">
        <v>35919.1</v>
      </c>
      <c r="E164" s="6"/>
      <c r="F164" s="6"/>
      <c r="G164" s="6">
        <v>2347445434</v>
      </c>
      <c r="H164" s="6">
        <v>7056700185</v>
      </c>
      <c r="I164" s="6"/>
      <c r="J164" s="6"/>
      <c r="K164" s="6"/>
      <c r="L164" s="6"/>
      <c r="M164" s="6"/>
      <c r="N164" s="6"/>
      <c r="O164" s="6"/>
      <c r="P164" s="6"/>
      <c r="Q164" s="6"/>
      <c r="S164" s="6"/>
      <c r="T164" s="6"/>
      <c r="U164" s="6"/>
      <c r="V164" s="6"/>
      <c r="W164" s="6"/>
      <c r="X164" s="6"/>
    </row>
    <row r="165" spans="1:24">
      <c r="A165" s="22"/>
      <c r="B165" s="6"/>
      <c r="C165" s="6">
        <v>67966.100000000006</v>
      </c>
      <c r="D165" s="6">
        <v>52053.4</v>
      </c>
      <c r="E165" s="6"/>
      <c r="F165" s="6"/>
      <c r="G165" s="6">
        <v>2873180771</v>
      </c>
      <c r="H165" s="6">
        <v>10465545669</v>
      </c>
      <c r="I165" s="6"/>
      <c r="J165" s="6"/>
      <c r="K165" s="6"/>
      <c r="L165" s="6"/>
      <c r="M165" s="6"/>
      <c r="N165" s="6"/>
      <c r="O165" s="6"/>
      <c r="P165" s="6"/>
      <c r="Q165" s="6"/>
      <c r="S165" s="6"/>
      <c r="T165" s="6"/>
      <c r="U165" s="6"/>
      <c r="V165" s="6"/>
      <c r="W165" s="6"/>
      <c r="X165" s="6"/>
    </row>
    <row r="166" spans="1:24">
      <c r="A166" s="22"/>
      <c r="B166" s="6"/>
      <c r="C166" s="6">
        <v>70461.2</v>
      </c>
      <c r="D166" s="6">
        <v>48023.6</v>
      </c>
      <c r="E166" s="6"/>
      <c r="F166" s="6"/>
      <c r="G166" s="6">
        <v>2865866844</v>
      </c>
      <c r="H166" s="6">
        <v>8775068662</v>
      </c>
      <c r="I166" s="6"/>
      <c r="J166" s="6"/>
      <c r="K166" s="6"/>
      <c r="L166" s="6"/>
      <c r="M166" s="6"/>
      <c r="N166" s="6"/>
      <c r="O166" s="6"/>
      <c r="P166" s="6"/>
      <c r="Q166" s="6"/>
      <c r="S166" s="6"/>
      <c r="T166" s="6"/>
      <c r="U166" s="6"/>
      <c r="V166" s="6"/>
      <c r="W166" s="6"/>
      <c r="X166" s="6"/>
    </row>
    <row r="167" spans="1:24">
      <c r="A167" s="22"/>
      <c r="B167" s="6"/>
      <c r="C167" s="6">
        <v>59757.599999999999</v>
      </c>
      <c r="D167" s="6">
        <v>48941.599999999999</v>
      </c>
      <c r="E167" s="6"/>
      <c r="F167" s="6"/>
      <c r="G167" s="6">
        <v>2517387155</v>
      </c>
      <c r="H167" s="6">
        <v>8696554389</v>
      </c>
      <c r="I167" s="6"/>
      <c r="J167" s="6"/>
      <c r="K167" s="6"/>
      <c r="L167" s="6"/>
      <c r="M167" s="6"/>
      <c r="N167" s="6"/>
      <c r="O167" s="6"/>
      <c r="P167" s="6"/>
      <c r="Q167" s="6"/>
      <c r="S167" s="6"/>
      <c r="T167" s="6"/>
      <c r="U167" s="6"/>
      <c r="V167" s="6"/>
      <c r="W167" s="6"/>
      <c r="X167" s="6"/>
    </row>
    <row r="169" spans="1:24">
      <c r="A169" s="18">
        <v>16</v>
      </c>
      <c r="C169" s="6">
        <v>124228</v>
      </c>
      <c r="D169" s="6">
        <v>96367.1</v>
      </c>
      <c r="E169" s="6"/>
      <c r="F169" s="6"/>
      <c r="G169" s="6">
        <v>4941231962</v>
      </c>
      <c r="H169" s="6">
        <v>17065250405</v>
      </c>
    </row>
    <row r="170" spans="1:24">
      <c r="A170" s="18"/>
      <c r="C170" s="6">
        <v>128978</v>
      </c>
      <c r="D170" s="6">
        <v>77377.899999999994</v>
      </c>
      <c r="E170" s="6"/>
      <c r="F170" s="6"/>
      <c r="G170" s="6">
        <v>5235419395</v>
      </c>
      <c r="H170" s="6">
        <v>13697244090</v>
      </c>
    </row>
    <row r="171" spans="1:24">
      <c r="A171" s="18"/>
      <c r="C171" s="6">
        <v>121693</v>
      </c>
      <c r="D171" s="6">
        <v>102903</v>
      </c>
      <c r="E171" s="6"/>
      <c r="F171" s="6"/>
      <c r="G171" s="6">
        <v>4904758673</v>
      </c>
      <c r="H171" s="6">
        <v>19794959257</v>
      </c>
    </row>
    <row r="172" spans="1:24">
      <c r="A172" s="18"/>
      <c r="C172" s="6">
        <v>170784</v>
      </c>
      <c r="D172" s="6">
        <v>85122.8</v>
      </c>
      <c r="E172" s="6"/>
      <c r="F172" s="6"/>
      <c r="G172" s="6">
        <v>6530261587</v>
      </c>
      <c r="H172" s="6">
        <v>15129035473</v>
      </c>
    </row>
    <row r="173" spans="1:24">
      <c r="A173" s="18"/>
      <c r="C173" s="6">
        <v>145813</v>
      </c>
      <c r="D173" s="6">
        <v>92841.3</v>
      </c>
      <c r="E173" s="6"/>
      <c r="F173" s="6"/>
      <c r="G173" s="6">
        <v>5798866566</v>
      </c>
      <c r="H173" s="6">
        <v>17814129865</v>
      </c>
    </row>
    <row r="174" spans="1:24">
      <c r="A174" s="18"/>
      <c r="C174" s="6">
        <v>159217</v>
      </c>
      <c r="D174" s="6">
        <v>84566.2</v>
      </c>
      <c r="E174" s="6"/>
      <c r="F174" s="6"/>
      <c r="G174" s="6">
        <v>6189984805</v>
      </c>
      <c r="H174" s="6">
        <v>15826661195</v>
      </c>
    </row>
    <row r="175" spans="1:24">
      <c r="A175" s="18"/>
      <c r="C175" s="6">
        <v>128993</v>
      </c>
      <c r="D175" s="6">
        <v>83859.899999999994</v>
      </c>
      <c r="E175" s="6"/>
      <c r="F175" s="6"/>
      <c r="G175" s="6">
        <v>4938173528</v>
      </c>
      <c r="H175" s="6">
        <v>15946246633</v>
      </c>
    </row>
    <row r="176" spans="1:24">
      <c r="A176" s="18"/>
      <c r="C176" s="6">
        <v>144736</v>
      </c>
      <c r="D176" s="6">
        <v>119161</v>
      </c>
      <c r="E176" s="6"/>
      <c r="F176" s="6"/>
      <c r="G176" s="6">
        <v>5640215448</v>
      </c>
      <c r="H176" s="6">
        <v>19772899730</v>
      </c>
    </row>
    <row r="177" spans="1:8">
      <c r="A177" s="18"/>
      <c r="C177" s="6">
        <v>134992</v>
      </c>
      <c r="D177" s="6">
        <v>126221</v>
      </c>
      <c r="E177" s="6"/>
      <c r="F177" s="6"/>
      <c r="G177" s="6">
        <v>5130542763</v>
      </c>
      <c r="H177" s="6">
        <v>21921421229</v>
      </c>
    </row>
    <row r="178" spans="1:8">
      <c r="A178" s="18"/>
      <c r="C178" s="6">
        <v>131282</v>
      </c>
      <c r="D178" s="6">
        <v>103726</v>
      </c>
      <c r="E178" s="6"/>
      <c r="F178" s="6"/>
      <c r="G178" s="6">
        <v>5118261955</v>
      </c>
      <c r="H178" s="6">
        <v>21822265849</v>
      </c>
    </row>
    <row r="180" spans="1:8">
      <c r="A180" s="18">
        <v>17</v>
      </c>
      <c r="C180" s="6">
        <v>266342</v>
      </c>
      <c r="D180" s="6">
        <v>229370</v>
      </c>
      <c r="F180" s="6"/>
      <c r="G180" s="6">
        <v>9753133168</v>
      </c>
      <c r="H180" s="6">
        <v>41695797512</v>
      </c>
    </row>
    <row r="181" spans="1:8">
      <c r="A181" s="18"/>
      <c r="C181" s="6">
        <v>255176</v>
      </c>
      <c r="D181" s="6">
        <v>218026</v>
      </c>
      <c r="E181" s="6"/>
      <c r="F181" s="6"/>
      <c r="G181" s="6">
        <v>9278211277</v>
      </c>
      <c r="H181" s="6">
        <v>39281048848</v>
      </c>
    </row>
    <row r="182" spans="1:8">
      <c r="A182" s="18"/>
      <c r="C182" s="6">
        <v>218179</v>
      </c>
      <c r="D182" s="6">
        <v>220275</v>
      </c>
      <c r="E182" s="6"/>
      <c r="F182" s="6"/>
      <c r="G182" s="6">
        <v>8459779587</v>
      </c>
      <c r="H182" s="6">
        <v>40205089829</v>
      </c>
    </row>
    <row r="183" spans="1:8">
      <c r="A183" s="18"/>
      <c r="C183" s="6">
        <v>175012</v>
      </c>
      <c r="D183" s="6">
        <v>164568</v>
      </c>
      <c r="E183" s="6"/>
      <c r="F183" s="6"/>
      <c r="G183" s="6">
        <v>6789043160</v>
      </c>
      <c r="H183" s="6">
        <v>36331658161</v>
      </c>
    </row>
    <row r="184" spans="1:8">
      <c r="A184" s="18"/>
      <c r="C184" s="6">
        <v>300675</v>
      </c>
      <c r="D184" s="6">
        <v>251016</v>
      </c>
      <c r="E184" s="6"/>
      <c r="F184" s="6"/>
      <c r="G184">
        <v>10678645219</v>
      </c>
      <c r="H184" s="6">
        <v>47128624357</v>
      </c>
    </row>
    <row r="185" spans="1:8">
      <c r="A185" s="18"/>
      <c r="C185" s="6">
        <v>196838</v>
      </c>
      <c r="D185" s="6">
        <v>204121</v>
      </c>
      <c r="E185" s="6"/>
      <c r="F185" s="6"/>
      <c r="G185" s="6">
        <v>7479850997</v>
      </c>
      <c r="H185" s="6">
        <v>34026372850</v>
      </c>
    </row>
    <row r="186" spans="1:8">
      <c r="A186" s="18"/>
      <c r="C186" s="6">
        <v>243574</v>
      </c>
      <c r="D186" s="6">
        <v>183059</v>
      </c>
      <c r="E186" s="6"/>
      <c r="F186" s="6"/>
      <c r="G186" s="6">
        <v>8678501289</v>
      </c>
      <c r="H186" s="6">
        <v>31591011340</v>
      </c>
    </row>
    <row r="187" spans="1:8">
      <c r="A187" s="18"/>
      <c r="C187" s="6">
        <v>221669</v>
      </c>
      <c r="D187" s="6">
        <v>217350</v>
      </c>
      <c r="E187" s="6"/>
      <c r="F187" s="6"/>
      <c r="G187" s="6">
        <v>8553792830</v>
      </c>
      <c r="H187" s="6">
        <v>41837372190</v>
      </c>
    </row>
    <row r="188" spans="1:8">
      <c r="A188" s="18"/>
      <c r="C188" s="6">
        <v>230364</v>
      </c>
      <c r="D188" s="6">
        <v>207138</v>
      </c>
      <c r="E188" s="6"/>
      <c r="F188" s="6"/>
      <c r="G188" s="6">
        <v>8461333311</v>
      </c>
      <c r="H188" s="6">
        <v>36038164663</v>
      </c>
    </row>
    <row r="189" spans="1:8">
      <c r="A189" s="18"/>
      <c r="C189" s="6">
        <v>261426</v>
      </c>
      <c r="D189" s="6">
        <v>147603</v>
      </c>
      <c r="E189" s="6"/>
      <c r="F189" s="6"/>
      <c r="G189" s="6">
        <v>9565689985</v>
      </c>
      <c r="H189" s="6">
        <v>29023706110</v>
      </c>
    </row>
    <row r="191" spans="1:8">
      <c r="A191" s="18">
        <v>18</v>
      </c>
      <c r="C191" s="6">
        <v>438852</v>
      </c>
      <c r="D191">
        <v>477686</v>
      </c>
      <c r="E191" s="6"/>
      <c r="F191" s="6"/>
      <c r="G191" s="6">
        <v>15240704115</v>
      </c>
      <c r="H191" s="6">
        <v>83520687617</v>
      </c>
    </row>
    <row r="192" spans="1:8">
      <c r="A192" s="18"/>
      <c r="C192" s="6">
        <v>562839</v>
      </c>
      <c r="D192" s="6">
        <v>445653</v>
      </c>
      <c r="E192" s="6"/>
      <c r="F192" s="6"/>
      <c r="G192" s="6">
        <v>18713860952</v>
      </c>
      <c r="H192" s="6">
        <v>71056578320</v>
      </c>
    </row>
    <row r="193" spans="1:8">
      <c r="A193" s="18"/>
      <c r="C193" s="6">
        <v>633991</v>
      </c>
      <c r="D193" s="6">
        <v>377163</v>
      </c>
      <c r="E193" s="6"/>
      <c r="F193" s="6"/>
      <c r="G193" s="6">
        <v>21170713445</v>
      </c>
      <c r="H193" s="6">
        <v>66409039180</v>
      </c>
    </row>
    <row r="194" spans="1:8">
      <c r="A194" s="18"/>
      <c r="C194" s="6">
        <v>578839</v>
      </c>
      <c r="D194" s="6">
        <v>354202</v>
      </c>
      <c r="E194" s="6"/>
      <c r="F194" s="6"/>
      <c r="G194" s="6">
        <v>20400014655</v>
      </c>
      <c r="H194" s="6">
        <v>59360972162</v>
      </c>
    </row>
    <row r="195" spans="1:8">
      <c r="A195" s="18"/>
      <c r="C195" s="6">
        <v>533200</v>
      </c>
      <c r="D195" s="6">
        <v>443885</v>
      </c>
      <c r="E195" s="6"/>
      <c r="F195" s="6"/>
      <c r="G195" s="6">
        <v>18170637093</v>
      </c>
      <c r="H195" s="6">
        <v>74321651518</v>
      </c>
    </row>
    <row r="196" spans="1:8">
      <c r="A196" s="18"/>
      <c r="C196" s="6">
        <v>428831</v>
      </c>
      <c r="D196" s="6">
        <v>430332</v>
      </c>
      <c r="E196" s="6"/>
      <c r="F196" s="6"/>
      <c r="G196" s="6">
        <v>15738034847</v>
      </c>
      <c r="H196" s="6">
        <v>40692688535</v>
      </c>
    </row>
    <row r="197" spans="1:8">
      <c r="A197" s="18"/>
      <c r="C197" s="6">
        <v>613526</v>
      </c>
      <c r="D197" s="6">
        <v>299036</v>
      </c>
      <c r="E197" s="6"/>
      <c r="F197" s="6"/>
      <c r="G197" s="6">
        <v>21398845611</v>
      </c>
      <c r="H197" s="6">
        <v>49366510886</v>
      </c>
    </row>
    <row r="198" spans="1:8">
      <c r="A198" s="18"/>
      <c r="C198" s="6">
        <v>555048</v>
      </c>
      <c r="D198" s="6">
        <v>329351</v>
      </c>
      <c r="E198" s="6"/>
      <c r="F198" s="6"/>
      <c r="G198" s="6">
        <v>18103516165</v>
      </c>
      <c r="H198" s="6">
        <v>53927489796</v>
      </c>
    </row>
    <row r="199" spans="1:8">
      <c r="A199" s="18"/>
      <c r="C199" s="6">
        <v>657093</v>
      </c>
      <c r="D199" s="6">
        <v>397103</v>
      </c>
      <c r="E199" s="6"/>
      <c r="F199" s="6"/>
      <c r="G199" s="6">
        <v>21953390458</v>
      </c>
      <c r="H199" s="6">
        <v>60196946919</v>
      </c>
    </row>
    <row r="200" spans="1:8">
      <c r="A200" s="18"/>
      <c r="C200" s="6">
        <v>616630</v>
      </c>
      <c r="D200" s="6">
        <v>430886</v>
      </c>
      <c r="E200" s="6"/>
      <c r="F200" s="6"/>
      <c r="G200" s="6">
        <v>21799005556</v>
      </c>
      <c r="H200" s="6">
        <v>71115362074</v>
      </c>
    </row>
    <row r="202" spans="1:8">
      <c r="A202" s="18">
        <v>19</v>
      </c>
      <c r="C202" s="13">
        <v>1154710</v>
      </c>
      <c r="D202" s="13">
        <v>1102890</v>
      </c>
      <c r="F202" s="6"/>
      <c r="G202" s="6">
        <v>36833392785</v>
      </c>
      <c r="H202" s="6">
        <v>186677080022</v>
      </c>
    </row>
    <row r="203" spans="1:8">
      <c r="A203" s="18"/>
      <c r="C203" s="13">
        <v>1370890</v>
      </c>
      <c r="D203">
        <v>811874</v>
      </c>
      <c r="E203" s="6"/>
      <c r="F203" s="6"/>
      <c r="G203" s="6">
        <v>44401317597</v>
      </c>
      <c r="H203" s="6">
        <v>118846677324</v>
      </c>
    </row>
    <row r="204" spans="1:8">
      <c r="A204" s="18"/>
      <c r="C204" s="13">
        <v>1402970</v>
      </c>
      <c r="D204" s="6">
        <v>877143</v>
      </c>
      <c r="E204" s="6"/>
      <c r="F204" s="6"/>
      <c r="G204" s="6">
        <v>41441813984</v>
      </c>
      <c r="H204" s="6">
        <v>114185518118</v>
      </c>
    </row>
    <row r="205" spans="1:8">
      <c r="A205" s="18"/>
      <c r="C205" s="13">
        <v>1404240</v>
      </c>
      <c r="D205" s="13">
        <v>1060960</v>
      </c>
      <c r="E205" s="6"/>
      <c r="F205" s="6"/>
      <c r="G205" s="6">
        <v>44681223929</v>
      </c>
      <c r="H205" s="6">
        <v>171362467353</v>
      </c>
    </row>
    <row r="206" spans="1:8">
      <c r="A206" s="18"/>
      <c r="C206" s="13">
        <v>1020700</v>
      </c>
      <c r="D206" s="6">
        <v>953417</v>
      </c>
      <c r="E206" s="6"/>
      <c r="F206" s="6"/>
      <c r="G206" s="6">
        <v>32414788594</v>
      </c>
      <c r="H206" s="6">
        <v>153069596590</v>
      </c>
    </row>
    <row r="207" spans="1:8">
      <c r="A207" s="18"/>
      <c r="C207" s="13">
        <v>1301770</v>
      </c>
      <c r="D207" s="6">
        <v>352165</v>
      </c>
      <c r="E207" s="6"/>
      <c r="F207" s="6"/>
      <c r="G207" s="6">
        <v>41470451365</v>
      </c>
      <c r="H207" s="6">
        <v>61886877488</v>
      </c>
    </row>
    <row r="208" spans="1:8">
      <c r="A208" s="18"/>
      <c r="C208" s="13">
        <v>1216990</v>
      </c>
      <c r="D208" s="6">
        <v>792783</v>
      </c>
      <c r="E208" s="6"/>
      <c r="F208" s="6"/>
      <c r="G208" s="6">
        <v>38888599364</v>
      </c>
      <c r="H208" s="6">
        <v>127946412054</v>
      </c>
    </row>
    <row r="209" spans="1:9">
      <c r="A209" s="18"/>
      <c r="C209" s="13">
        <v>1062810</v>
      </c>
      <c r="D209" s="6">
        <v>938111</v>
      </c>
      <c r="E209" s="6"/>
      <c r="F209" s="6"/>
      <c r="G209" s="6">
        <v>33266788914</v>
      </c>
      <c r="H209" s="6">
        <v>154897288778</v>
      </c>
    </row>
    <row r="210" spans="1:9">
      <c r="A210" s="18"/>
      <c r="C210" s="13">
        <v>1041390</v>
      </c>
      <c r="D210" s="6">
        <v>821202</v>
      </c>
      <c r="E210" s="6"/>
      <c r="F210" s="6"/>
      <c r="G210" s="6">
        <v>35069892796</v>
      </c>
      <c r="H210" s="6">
        <v>132729970627</v>
      </c>
    </row>
    <row r="211" spans="1:9">
      <c r="A211" s="18"/>
      <c r="C211" s="13">
        <v>1127370</v>
      </c>
      <c r="D211" s="6">
        <v>825017</v>
      </c>
      <c r="E211" s="6"/>
      <c r="F211" s="6"/>
      <c r="G211" s="6">
        <v>36243168183</v>
      </c>
      <c r="H211" s="6">
        <v>134624587198</v>
      </c>
    </row>
    <row r="213" spans="1:9">
      <c r="A213" s="18">
        <v>20</v>
      </c>
      <c r="C213" s="6">
        <v>2276920</v>
      </c>
      <c r="D213">
        <v>1812500</v>
      </c>
      <c r="E213" s="6"/>
      <c r="G213" s="6">
        <v>69194692880</v>
      </c>
      <c r="H213" s="6">
        <v>258057933212</v>
      </c>
    </row>
    <row r="214" spans="1:9">
      <c r="A214" s="18"/>
      <c r="C214">
        <v>3087450</v>
      </c>
      <c r="D214" s="13">
        <v>1039620</v>
      </c>
      <c r="E214" s="6"/>
      <c r="F214" s="6"/>
      <c r="G214" s="6">
        <v>81365567410</v>
      </c>
      <c r="H214" s="6">
        <v>157515287951</v>
      </c>
    </row>
    <row r="215" spans="1:9">
      <c r="A215" s="18"/>
      <c r="C215" s="6">
        <v>1546560</v>
      </c>
      <c r="D215" s="6">
        <v>1042510</v>
      </c>
      <c r="E215" s="6"/>
      <c r="F215" s="6"/>
      <c r="G215" s="6">
        <v>48512566773</v>
      </c>
      <c r="H215" s="6">
        <v>173342843196</v>
      </c>
    </row>
    <row r="216" spans="1:9">
      <c r="A216" s="18"/>
      <c r="C216">
        <v>2036120</v>
      </c>
      <c r="D216" s="13">
        <v>1851360</v>
      </c>
      <c r="E216" s="6"/>
      <c r="F216" s="6"/>
      <c r="G216" s="6">
        <v>59944804517</v>
      </c>
      <c r="H216" s="6">
        <v>280491666676</v>
      </c>
    </row>
    <row r="217" spans="1:9">
      <c r="A217" s="18"/>
      <c r="C217">
        <v>3323050</v>
      </c>
      <c r="D217" s="6">
        <v>2037190</v>
      </c>
      <c r="E217" s="6"/>
      <c r="G217" s="6">
        <v>89993848895</v>
      </c>
      <c r="H217">
        <v>326438102145</v>
      </c>
    </row>
    <row r="218" spans="1:9">
      <c r="A218" s="18"/>
      <c r="C218">
        <v>3024640</v>
      </c>
      <c r="D218" s="13">
        <v>1752210</v>
      </c>
      <c r="E218" s="6"/>
      <c r="G218" s="6">
        <v>86739487409</v>
      </c>
      <c r="H218" s="6">
        <v>252886141574</v>
      </c>
    </row>
    <row r="219" spans="1:9">
      <c r="A219" s="18"/>
      <c r="C219">
        <v>1877060</v>
      </c>
      <c r="D219">
        <v>1895510</v>
      </c>
      <c r="E219" s="6"/>
      <c r="G219" s="6">
        <v>56185117695</v>
      </c>
      <c r="H219">
        <v>301105668286</v>
      </c>
    </row>
    <row r="220" spans="1:9">
      <c r="A220" s="18"/>
      <c r="C220">
        <v>1871460</v>
      </c>
      <c r="D220">
        <v>1280240</v>
      </c>
      <c r="G220" s="6">
        <v>59242549893</v>
      </c>
      <c r="H220">
        <v>203641168376</v>
      </c>
    </row>
    <row r="221" spans="1:9">
      <c r="A221" s="18"/>
      <c r="C221">
        <v>3113390</v>
      </c>
      <c r="D221" s="6">
        <v>1890360</v>
      </c>
      <c r="G221" s="6">
        <v>84445454849</v>
      </c>
      <c r="H221">
        <v>270661458463</v>
      </c>
    </row>
    <row r="222" spans="1:9">
      <c r="A222" s="18"/>
      <c r="C222">
        <v>1693890</v>
      </c>
      <c r="D222" s="5">
        <v>1819930</v>
      </c>
      <c r="E222" s="5">
        <v>1899340</v>
      </c>
      <c r="G222" s="6">
        <v>51474856689</v>
      </c>
      <c r="H222">
        <v>244965276494</v>
      </c>
      <c r="I222">
        <v>251349050273</v>
      </c>
    </row>
    <row r="224" spans="1:9">
      <c r="A224" s="18">
        <v>21</v>
      </c>
    </row>
    <row r="225" spans="1:1">
      <c r="A225" s="18"/>
    </row>
    <row r="226" spans="1:1">
      <c r="A226" s="18"/>
    </row>
    <row r="227" spans="1:1">
      <c r="A227" s="18"/>
    </row>
    <row r="228" spans="1:1">
      <c r="A228" s="18"/>
    </row>
    <row r="229" spans="1:1">
      <c r="A229" s="18"/>
    </row>
    <row r="230" spans="1:1">
      <c r="A230" s="18"/>
    </row>
    <row r="231" spans="1:1">
      <c r="A231" s="18"/>
    </row>
    <row r="232" spans="1:1">
      <c r="A232" s="18"/>
    </row>
    <row r="233" spans="1:1">
      <c r="A233" s="18"/>
    </row>
  </sheetData>
  <mergeCells count="25">
    <mergeCell ref="A213:A222"/>
    <mergeCell ref="A224:A233"/>
    <mergeCell ref="G2:I2"/>
    <mergeCell ref="O7:Q7"/>
    <mergeCell ref="S7:U7"/>
    <mergeCell ref="A147:A156"/>
    <mergeCell ref="A158:A167"/>
    <mergeCell ref="A169:A178"/>
    <mergeCell ref="A180:A189"/>
    <mergeCell ref="A191:A200"/>
    <mergeCell ref="A202:A211"/>
    <mergeCell ref="A81:A90"/>
    <mergeCell ref="A92:A101"/>
    <mergeCell ref="A103:A112"/>
    <mergeCell ref="A114:A123"/>
    <mergeCell ref="A125:A134"/>
    <mergeCell ref="A4:A13"/>
    <mergeCell ref="A15:A24"/>
    <mergeCell ref="A136:A145"/>
    <mergeCell ref="A26:A35"/>
    <mergeCell ref="N31:Q31"/>
    <mergeCell ref="A37:A46"/>
    <mergeCell ref="A48:A57"/>
    <mergeCell ref="A59:A68"/>
    <mergeCell ref="A70:A79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19" t="s">
        <v>9</v>
      </c>
      <c r="J8" s="19"/>
      <c r="K8" s="19"/>
      <c r="L8" s="19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1">
        <v>0.54962500000000003</v>
      </c>
      <c r="D35" s="1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>
      <c r="A5" s="1">
        <v>3</v>
      </c>
      <c r="B5" s="1">
        <v>0.28479199999999999</v>
      </c>
      <c r="C5" s="1">
        <v>0.609375</v>
      </c>
      <c r="D5" s="1">
        <v>0.517042</v>
      </c>
    </row>
    <row r="6" spans="1:12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19" t="s">
        <v>9</v>
      </c>
      <c r="J8" s="19"/>
      <c r="K8" s="19"/>
      <c r="L8" s="19"/>
    </row>
    <row r="9" spans="1:12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>
      <c r="A35" s="1">
        <v>33</v>
      </c>
      <c r="B35" s="1">
        <v>0.29462500000000003</v>
      </c>
      <c r="C35" s="1">
        <v>0.66895800000000005</v>
      </c>
      <c r="D35" s="1">
        <v>0.51700000000000002</v>
      </c>
    </row>
    <row r="36" spans="1:4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>
      <c r="A71" s="1">
        <v>69</v>
      </c>
      <c r="B71" s="1">
        <v>0.28625</v>
      </c>
      <c r="C71" s="1">
        <v>0.67137500000000006</v>
      </c>
      <c r="D71" s="1">
        <v>0.52</v>
      </c>
    </row>
    <row r="72" spans="1:4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>
      <c r="A4" s="1">
        <v>2</v>
      </c>
      <c r="B4" s="1">
        <v>0.72062499999999996</v>
      </c>
      <c r="C4" s="1">
        <v>1.4835</v>
      </c>
      <c r="D4" s="1">
        <v>1.31596</v>
      </c>
    </row>
    <row r="5" spans="1:12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>
      <c r="A7" s="1">
        <v>5</v>
      </c>
      <c r="B7" s="1">
        <v>0.70833299999999999</v>
      </c>
      <c r="C7" s="1">
        <v>1.48783</v>
      </c>
      <c r="D7" s="1">
        <v>1.27925</v>
      </c>
    </row>
    <row r="8" spans="1:12">
      <c r="A8" s="1">
        <v>6</v>
      </c>
      <c r="B8" s="1">
        <v>0.70633299999999999</v>
      </c>
      <c r="C8" s="1">
        <v>1.4804999999999999</v>
      </c>
      <c r="D8" s="1">
        <v>1.30983</v>
      </c>
      <c r="I8" s="19" t="s">
        <v>9</v>
      </c>
      <c r="J8" s="19"/>
      <c r="K8" s="19"/>
      <c r="L8" s="19"/>
    </row>
    <row r="9" spans="1:12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>
      <c r="A16" s="1">
        <v>14</v>
      </c>
      <c r="B16" s="1">
        <v>0.72375</v>
      </c>
      <c r="C16" s="1">
        <v>1.5404599999999999</v>
      </c>
      <c r="D16" s="1">
        <v>1.28217</v>
      </c>
    </row>
    <row r="17" spans="1:4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>
      <c r="A35" s="1">
        <v>33</v>
      </c>
      <c r="B35" s="1">
        <v>0.70774999999999999</v>
      </c>
      <c r="C35" s="1">
        <v>1.5037100000000001</v>
      </c>
      <c r="D35" s="1">
        <v>1.2925800000000001</v>
      </c>
    </row>
    <row r="36" spans="1:4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>
      <c r="A39" s="1">
        <v>37</v>
      </c>
      <c r="B39" s="1">
        <v>0.703125</v>
      </c>
      <c r="C39" s="1">
        <v>1.49542</v>
      </c>
      <c r="D39" s="1">
        <v>1.28125</v>
      </c>
    </row>
    <row r="40" spans="1:4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>
      <c r="A68" s="1">
        <v>66</v>
      </c>
      <c r="B68" s="1">
        <v>0.703959</v>
      </c>
      <c r="C68" s="1">
        <v>1.47383</v>
      </c>
      <c r="D68" s="1">
        <v>1.27579</v>
      </c>
    </row>
    <row r="69" spans="1:4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>
      <c r="A79" s="1">
        <v>77</v>
      </c>
      <c r="B79" s="1">
        <v>0.71883399999999997</v>
      </c>
      <c r="C79" s="1">
        <v>1.494</v>
      </c>
      <c r="D79" s="1">
        <v>1.27796</v>
      </c>
    </row>
    <row r="80" spans="1:4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>
      <c r="A86" s="1">
        <v>84</v>
      </c>
      <c r="B86" s="1">
        <v>0.70708300000000002</v>
      </c>
      <c r="C86" s="1">
        <v>1.4295</v>
      </c>
      <c r="D86" s="1">
        <v>1.28546</v>
      </c>
    </row>
    <row r="87" spans="1:4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zoomScale="68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0.25708300000000001</v>
      </c>
      <c r="C3" s="1">
        <v>0.45587499999999997</v>
      </c>
      <c r="D3" s="1">
        <v>0.38470799999999999</v>
      </c>
    </row>
    <row r="4" spans="1:12">
      <c r="A4" s="1">
        <v>2</v>
      </c>
      <c r="B4" s="1">
        <v>0.253666</v>
      </c>
      <c r="C4" s="1">
        <v>0.47183399999999998</v>
      </c>
      <c r="D4" s="1">
        <v>0.38450000000000001</v>
      </c>
    </row>
    <row r="5" spans="1:12">
      <c r="A5" s="1">
        <v>3</v>
      </c>
      <c r="B5" s="1">
        <v>0.24945899999999999</v>
      </c>
      <c r="C5" s="1">
        <v>0.46654200000000001</v>
      </c>
      <c r="D5" s="1">
        <v>0.387042</v>
      </c>
    </row>
    <row r="6" spans="1:12">
      <c r="A6" s="1">
        <v>4</v>
      </c>
      <c r="B6" s="1">
        <v>0.25612499999999999</v>
      </c>
      <c r="C6" s="1">
        <v>0.457208</v>
      </c>
      <c r="D6" s="1">
        <v>0.393042</v>
      </c>
    </row>
    <row r="7" spans="1:12">
      <c r="A7" s="1">
        <v>5</v>
      </c>
      <c r="B7" s="1">
        <v>0.24995800000000001</v>
      </c>
      <c r="C7" s="1">
        <v>0.47433399999999998</v>
      </c>
      <c r="D7" s="1">
        <v>0.40387499999999998</v>
      </c>
    </row>
    <row r="8" spans="1:12">
      <c r="A8" s="1">
        <v>6</v>
      </c>
      <c r="B8" s="1">
        <v>0.25012499999999999</v>
      </c>
      <c r="C8" s="1">
        <v>0.42516700000000002</v>
      </c>
      <c r="D8" s="1">
        <v>0.38174999999999998</v>
      </c>
      <c r="I8" s="19" t="s">
        <v>9</v>
      </c>
      <c r="J8" s="19"/>
      <c r="K8" s="19"/>
      <c r="L8" s="19"/>
    </row>
    <row r="9" spans="1:12">
      <c r="A9" s="1">
        <v>7</v>
      </c>
      <c r="B9" s="1">
        <v>0.25570799999999999</v>
      </c>
      <c r="C9" s="1">
        <v>0.47195900000000002</v>
      </c>
      <c r="D9" s="1">
        <v>0.38500000000000001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0.25920799999999999</v>
      </c>
      <c r="C10" s="1">
        <v>0.43083399999999999</v>
      </c>
      <c r="D10" s="1">
        <v>0.38704100000000002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>
        <f>AVERAGE(テーブル24565656789101191011[multi-fiber])</f>
        <v>0.38752078999999978</v>
      </c>
      <c r="L10" s="1" t="e">
        <f>AVERAGE(テーブル24565656789101191011[simd])</f>
        <v>#DIV/0!</v>
      </c>
    </row>
    <row r="11" spans="1:12">
      <c r="A11" s="1">
        <v>9</v>
      </c>
      <c r="B11" s="1">
        <v>0.24979199999999999</v>
      </c>
      <c r="C11" s="1">
        <v>0.46245799999999998</v>
      </c>
      <c r="D11" s="1">
        <v>0.38466600000000001</v>
      </c>
    </row>
    <row r="12" spans="1:12">
      <c r="A12" s="1">
        <v>10</v>
      </c>
      <c r="B12" s="1">
        <v>0.25454100000000002</v>
      </c>
      <c r="C12" s="1">
        <v>0.44645899999999999</v>
      </c>
      <c r="D12" s="1">
        <v>0.38312499999999999</v>
      </c>
    </row>
    <row r="13" spans="1:12">
      <c r="A13" s="1">
        <v>11</v>
      </c>
      <c r="B13" s="1">
        <v>0.25195800000000002</v>
      </c>
      <c r="C13" s="1">
        <v>0.49166700000000002</v>
      </c>
      <c r="D13" s="1">
        <v>0.38958300000000001</v>
      </c>
    </row>
    <row r="14" spans="1:12">
      <c r="A14" s="1">
        <v>12</v>
      </c>
      <c r="B14" s="1">
        <v>0.25187500000000002</v>
      </c>
      <c r="C14" s="1">
        <v>0.47204099999999999</v>
      </c>
      <c r="D14" s="1">
        <v>0.38341599999999998</v>
      </c>
    </row>
    <row r="15" spans="1:12">
      <c r="A15" s="1">
        <v>13</v>
      </c>
      <c r="B15" s="1">
        <v>0.25095899999999999</v>
      </c>
      <c r="C15" s="1">
        <v>0.45687499999999998</v>
      </c>
      <c r="D15" s="1">
        <v>0.38916699999999999</v>
      </c>
    </row>
    <row r="16" spans="1:12">
      <c r="A16" s="1">
        <v>14</v>
      </c>
      <c r="B16" s="1">
        <v>0.25741700000000001</v>
      </c>
      <c r="C16" s="1">
        <v>0.45554099999999997</v>
      </c>
      <c r="D16" s="1">
        <v>0.38316600000000001</v>
      </c>
    </row>
    <row r="17" spans="1:4">
      <c r="A17" s="1">
        <v>15</v>
      </c>
      <c r="B17" s="1">
        <v>0.25029200000000001</v>
      </c>
      <c r="C17" s="1">
        <v>0.46912500000000001</v>
      </c>
      <c r="D17" s="1">
        <v>0.38237500000000002</v>
      </c>
    </row>
    <row r="18" spans="1:4">
      <c r="A18" s="1">
        <v>16</v>
      </c>
      <c r="B18" s="1">
        <v>0.25700000000000001</v>
      </c>
      <c r="C18" s="1">
        <v>0.46470899999999998</v>
      </c>
      <c r="D18" s="1">
        <v>0.38637500000000002</v>
      </c>
    </row>
    <row r="19" spans="1:4">
      <c r="A19" s="1">
        <v>17</v>
      </c>
      <c r="B19" s="1">
        <v>0.251917</v>
      </c>
      <c r="C19" s="1">
        <v>0.46216699999999999</v>
      </c>
      <c r="D19" s="1">
        <v>0.38091599999999998</v>
      </c>
    </row>
    <row r="20" spans="1:4">
      <c r="A20" s="1">
        <v>18</v>
      </c>
      <c r="B20" s="1">
        <v>0.25224999999999997</v>
      </c>
      <c r="C20" s="1">
        <v>0.47570800000000002</v>
      </c>
      <c r="D20" s="1">
        <v>0.38729200000000003</v>
      </c>
    </row>
    <row r="21" spans="1:4">
      <c r="A21" s="1">
        <v>19</v>
      </c>
      <c r="B21" s="1">
        <v>0.25337500000000002</v>
      </c>
      <c r="C21" s="1">
        <v>0.46741700000000003</v>
      </c>
      <c r="D21" s="1">
        <v>0.38295800000000002</v>
      </c>
    </row>
    <row r="22" spans="1:4">
      <c r="A22" s="1">
        <v>20</v>
      </c>
      <c r="B22" s="1">
        <v>0.250417</v>
      </c>
      <c r="C22" s="1">
        <v>0.46208300000000002</v>
      </c>
      <c r="D22" s="1">
        <v>0.38133299999999998</v>
      </c>
    </row>
    <row r="23" spans="1:4">
      <c r="A23" s="1">
        <v>21</v>
      </c>
      <c r="B23" s="1">
        <v>0.25145800000000001</v>
      </c>
      <c r="C23" s="1">
        <v>0.46245900000000001</v>
      </c>
      <c r="D23" s="1">
        <v>0.38312499999999999</v>
      </c>
    </row>
    <row r="24" spans="1:4">
      <c r="A24" s="1">
        <v>22</v>
      </c>
      <c r="B24" s="1">
        <v>0.24920900000000001</v>
      </c>
      <c r="C24" s="1">
        <v>0.46875</v>
      </c>
      <c r="D24" s="1">
        <v>0.38808300000000001</v>
      </c>
    </row>
    <row r="25" spans="1:4">
      <c r="A25" s="1">
        <v>23</v>
      </c>
      <c r="B25" s="1">
        <v>0.24970899999999999</v>
      </c>
      <c r="C25" s="1">
        <v>0.44770799999999999</v>
      </c>
      <c r="D25" s="1">
        <v>0.388542</v>
      </c>
    </row>
    <row r="26" spans="1:4">
      <c r="A26" s="1">
        <v>24</v>
      </c>
      <c r="B26" s="1">
        <v>0.25012499999999999</v>
      </c>
      <c r="C26" s="1">
        <v>0.458625</v>
      </c>
      <c r="D26" s="1">
        <v>0.38262499999999999</v>
      </c>
    </row>
    <row r="27" spans="1:4">
      <c r="A27" s="1">
        <v>25</v>
      </c>
      <c r="B27" s="1">
        <v>0.25291599999999997</v>
      </c>
      <c r="C27" s="1">
        <v>0.49029200000000001</v>
      </c>
      <c r="D27" s="1">
        <v>0.38650000000000001</v>
      </c>
    </row>
    <row r="28" spans="1:4">
      <c r="A28" s="1">
        <v>26</v>
      </c>
      <c r="B28" s="1">
        <v>0.250334</v>
      </c>
      <c r="C28" s="1">
        <v>0.485541</v>
      </c>
      <c r="D28" s="1">
        <v>0.39850000000000002</v>
      </c>
    </row>
    <row r="29" spans="1:4">
      <c r="A29" s="1">
        <v>27</v>
      </c>
      <c r="B29" s="1">
        <v>0.25170799999999999</v>
      </c>
      <c r="C29" s="1">
        <v>0.45545799999999997</v>
      </c>
      <c r="D29" s="1">
        <v>0.39566600000000002</v>
      </c>
    </row>
    <row r="30" spans="1:4">
      <c r="A30" s="1">
        <v>28</v>
      </c>
      <c r="B30" s="1">
        <v>0.251</v>
      </c>
      <c r="C30" s="1">
        <v>0.46654200000000001</v>
      </c>
      <c r="D30" s="1">
        <v>0.38291700000000001</v>
      </c>
    </row>
    <row r="31" spans="1:4">
      <c r="A31" s="1">
        <v>29</v>
      </c>
      <c r="B31" s="1">
        <v>0.260625</v>
      </c>
      <c r="C31" s="1">
        <v>0.503417</v>
      </c>
      <c r="D31" s="1">
        <v>0.38937500000000003</v>
      </c>
    </row>
    <row r="32" spans="1:4">
      <c r="A32" s="1">
        <v>30</v>
      </c>
      <c r="B32" s="1">
        <v>0.253834</v>
      </c>
      <c r="C32" s="1">
        <v>0.42258400000000002</v>
      </c>
      <c r="D32" s="1">
        <v>0.38533400000000001</v>
      </c>
    </row>
    <row r="33" spans="1:4">
      <c r="A33" s="1">
        <v>31</v>
      </c>
      <c r="B33" s="1">
        <v>0.24887500000000001</v>
      </c>
      <c r="C33" s="1">
        <v>0.44824999999999998</v>
      </c>
      <c r="D33" s="1">
        <v>0.38524999999999998</v>
      </c>
    </row>
    <row r="34" spans="1:4">
      <c r="A34" s="1">
        <v>32</v>
      </c>
      <c r="B34" s="1">
        <v>0.254583</v>
      </c>
      <c r="C34" s="1">
        <v>0.46095900000000001</v>
      </c>
      <c r="D34" s="1">
        <v>0.390625</v>
      </c>
    </row>
    <row r="35" spans="1:4">
      <c r="A35" s="1">
        <v>33</v>
      </c>
      <c r="B35" s="1">
        <v>0.25212499999999999</v>
      </c>
      <c r="C35" s="1">
        <v>0.49837500000000001</v>
      </c>
      <c r="D35" s="1">
        <v>0.38737500000000002</v>
      </c>
    </row>
    <row r="36" spans="1:4">
      <c r="A36" s="1">
        <v>34</v>
      </c>
      <c r="B36" s="1">
        <v>0.2505</v>
      </c>
      <c r="C36" s="1">
        <v>0.47062500000000002</v>
      </c>
      <c r="D36" s="1">
        <v>0.38395800000000002</v>
      </c>
    </row>
    <row r="37" spans="1:4">
      <c r="A37" s="1">
        <v>35</v>
      </c>
      <c r="B37" s="1">
        <v>0.25062499999999999</v>
      </c>
      <c r="C37" s="1">
        <v>0.52187499999999998</v>
      </c>
      <c r="D37" s="1">
        <v>0.38708300000000001</v>
      </c>
    </row>
    <row r="38" spans="1:4">
      <c r="A38" s="1">
        <v>36</v>
      </c>
      <c r="B38" s="1">
        <v>0.25383299999999998</v>
      </c>
      <c r="C38" s="1">
        <v>0.45100000000000001</v>
      </c>
      <c r="D38" s="1">
        <v>0.38950000000000001</v>
      </c>
    </row>
    <row r="39" spans="1:4">
      <c r="A39" s="1">
        <v>37</v>
      </c>
      <c r="B39" s="1">
        <v>0.249917</v>
      </c>
      <c r="C39" s="1">
        <v>0.46525</v>
      </c>
      <c r="D39" s="1">
        <v>0.384959</v>
      </c>
    </row>
    <row r="40" spans="1:4">
      <c r="A40" s="1">
        <v>38</v>
      </c>
      <c r="B40" s="1">
        <v>0.25362499999999999</v>
      </c>
      <c r="C40" s="1">
        <v>0.46495799999999998</v>
      </c>
      <c r="D40" s="1">
        <v>0.401916</v>
      </c>
    </row>
    <row r="41" spans="1:4">
      <c r="A41" s="1">
        <v>39</v>
      </c>
      <c r="B41" s="1">
        <v>0.25229099999999999</v>
      </c>
      <c r="C41" s="1">
        <v>0.436083</v>
      </c>
      <c r="D41" s="1">
        <v>0.39774999999999999</v>
      </c>
    </row>
    <row r="42" spans="1:4">
      <c r="A42" s="1">
        <v>40</v>
      </c>
      <c r="B42" s="1">
        <v>0.25212499999999999</v>
      </c>
      <c r="C42" s="1">
        <v>0.442</v>
      </c>
      <c r="D42" s="1">
        <v>0.38412499999999999</v>
      </c>
    </row>
    <row r="43" spans="1:4">
      <c r="A43" s="1">
        <v>41</v>
      </c>
      <c r="B43" s="1">
        <v>0.25324999999999998</v>
      </c>
      <c r="C43" s="1">
        <v>0.48554199999999997</v>
      </c>
      <c r="D43" s="1">
        <v>0.38416699999999998</v>
      </c>
    </row>
    <row r="44" spans="1:4">
      <c r="A44" s="1">
        <v>42</v>
      </c>
      <c r="B44" s="1">
        <v>0.24875</v>
      </c>
      <c r="C44" s="1">
        <v>0.47837499999999999</v>
      </c>
      <c r="D44" s="1">
        <v>0.38437500000000002</v>
      </c>
    </row>
    <row r="45" spans="1:4">
      <c r="A45" s="1">
        <v>43</v>
      </c>
      <c r="B45" s="1">
        <v>0.25583400000000001</v>
      </c>
      <c r="C45" s="1">
        <v>0.47691699999999998</v>
      </c>
      <c r="D45" s="1">
        <v>0.385625</v>
      </c>
    </row>
    <row r="46" spans="1:4">
      <c r="A46" s="1">
        <v>44</v>
      </c>
      <c r="B46" s="1">
        <v>0.25016699999999997</v>
      </c>
      <c r="C46" s="1">
        <v>0.49087500000000001</v>
      </c>
      <c r="D46" s="1">
        <v>0.38224999999999998</v>
      </c>
    </row>
    <row r="47" spans="1:4">
      <c r="A47" s="1">
        <v>45</v>
      </c>
      <c r="B47" s="1">
        <v>0.25237500000000002</v>
      </c>
      <c r="C47" s="1">
        <v>0.485209</v>
      </c>
      <c r="D47" s="1">
        <v>0.385125</v>
      </c>
    </row>
    <row r="48" spans="1:4">
      <c r="A48" s="1">
        <v>46</v>
      </c>
      <c r="B48" s="1">
        <v>0.25087500000000001</v>
      </c>
      <c r="C48" s="1">
        <v>0.46154099999999998</v>
      </c>
      <c r="D48" s="1">
        <v>0.38450000000000001</v>
      </c>
    </row>
    <row r="49" spans="1:4">
      <c r="A49" s="1">
        <v>47</v>
      </c>
      <c r="B49" s="1">
        <v>0.25395899999999999</v>
      </c>
      <c r="C49" s="1">
        <v>0.51283299999999998</v>
      </c>
      <c r="D49" s="1">
        <v>0.38524999999999998</v>
      </c>
    </row>
    <row r="50" spans="1:4">
      <c r="A50" s="1">
        <v>48</v>
      </c>
      <c r="B50" s="1">
        <v>0.247916</v>
      </c>
      <c r="C50" s="1">
        <v>0.44374999999999998</v>
      </c>
      <c r="D50" s="1">
        <v>0.38416600000000001</v>
      </c>
    </row>
    <row r="51" spans="1:4">
      <c r="A51" s="1">
        <v>49</v>
      </c>
      <c r="B51" s="1">
        <v>0.25212499999999999</v>
      </c>
      <c r="C51" s="1">
        <v>0.450208</v>
      </c>
      <c r="D51" s="1">
        <v>0.38408399999999998</v>
      </c>
    </row>
    <row r="52" spans="1:4">
      <c r="A52" s="1">
        <v>50</v>
      </c>
      <c r="B52" s="1">
        <v>0.255166</v>
      </c>
      <c r="C52" s="1">
        <v>0.44858300000000001</v>
      </c>
      <c r="D52" s="1">
        <v>0.38937500000000003</v>
      </c>
    </row>
    <row r="53" spans="1:4">
      <c r="A53" s="1">
        <v>51</v>
      </c>
      <c r="B53" s="1">
        <v>0.250334</v>
      </c>
      <c r="C53" s="1">
        <v>0.45837499999999998</v>
      </c>
      <c r="D53" s="1">
        <v>0.38574999999999998</v>
      </c>
    </row>
    <row r="54" spans="1:4">
      <c r="A54" s="1">
        <v>52</v>
      </c>
      <c r="B54" s="1">
        <v>0.254583</v>
      </c>
      <c r="C54" s="1">
        <v>0.41549999999999998</v>
      </c>
      <c r="D54" s="1">
        <v>0.38295800000000002</v>
      </c>
    </row>
    <row r="55" spans="1:4">
      <c r="A55" s="1">
        <v>53</v>
      </c>
      <c r="B55" s="1">
        <v>0.249833</v>
      </c>
      <c r="C55" s="1">
        <v>0.503166</v>
      </c>
      <c r="D55" s="1">
        <v>0.393459</v>
      </c>
    </row>
    <row r="56" spans="1:4">
      <c r="A56" s="1">
        <v>54</v>
      </c>
      <c r="B56" s="1">
        <v>0.25254199999999999</v>
      </c>
      <c r="C56" s="1">
        <v>0.484958</v>
      </c>
      <c r="D56" s="1">
        <v>0.38774999999999998</v>
      </c>
    </row>
    <row r="57" spans="1:4">
      <c r="A57" s="1">
        <v>55</v>
      </c>
      <c r="B57" s="1">
        <v>0.25124999999999997</v>
      </c>
      <c r="C57" s="1">
        <v>0.46704099999999998</v>
      </c>
      <c r="D57" s="1">
        <v>0.38566600000000001</v>
      </c>
    </row>
    <row r="58" spans="1:4">
      <c r="A58" s="1">
        <v>56</v>
      </c>
      <c r="B58" s="1">
        <v>0.25354100000000002</v>
      </c>
      <c r="C58" s="1">
        <v>0.46416600000000002</v>
      </c>
      <c r="D58" s="1">
        <v>0.41645799999999999</v>
      </c>
    </row>
    <row r="59" spans="1:4">
      <c r="A59" s="1">
        <v>57</v>
      </c>
      <c r="B59" s="1">
        <v>0.25229099999999999</v>
      </c>
      <c r="C59" s="1">
        <v>0.44845800000000002</v>
      </c>
      <c r="D59" s="1">
        <v>0.39087499999999997</v>
      </c>
    </row>
    <row r="60" spans="1:4">
      <c r="A60" s="1">
        <v>58</v>
      </c>
      <c r="B60" s="1">
        <v>0.25116699999999997</v>
      </c>
      <c r="C60" s="1">
        <v>0.47287499999999999</v>
      </c>
      <c r="D60" s="1">
        <v>0.38608399999999998</v>
      </c>
    </row>
    <row r="61" spans="1:4">
      <c r="A61" s="1">
        <v>59</v>
      </c>
      <c r="B61" s="1">
        <v>0.25258399999999998</v>
      </c>
      <c r="C61" s="1">
        <v>0.465084</v>
      </c>
      <c r="D61" s="1">
        <v>0.387708</v>
      </c>
    </row>
    <row r="62" spans="1:4">
      <c r="A62" s="1">
        <v>60</v>
      </c>
      <c r="B62" s="1">
        <v>0.25637500000000002</v>
      </c>
      <c r="C62" s="1">
        <v>0.47275</v>
      </c>
      <c r="D62" s="1">
        <v>0.38520900000000002</v>
      </c>
    </row>
    <row r="63" spans="1:4">
      <c r="A63" s="1">
        <v>61</v>
      </c>
      <c r="B63" s="1">
        <v>0.250166</v>
      </c>
      <c r="C63" s="1">
        <v>0.49275000000000002</v>
      </c>
      <c r="D63" s="1">
        <v>0.39233299999999999</v>
      </c>
    </row>
    <row r="64" spans="1:4">
      <c r="A64" s="1">
        <v>62</v>
      </c>
      <c r="B64" s="1">
        <v>0.25233299999999997</v>
      </c>
      <c r="C64" s="1">
        <v>0.47558299999999998</v>
      </c>
      <c r="D64" s="1">
        <v>0.38229099999999999</v>
      </c>
    </row>
    <row r="65" spans="1:4">
      <c r="A65" s="1">
        <v>63</v>
      </c>
      <c r="B65" s="1">
        <v>0.25079200000000001</v>
      </c>
      <c r="C65" s="1">
        <v>0.45508399999999999</v>
      </c>
      <c r="D65" s="1">
        <v>0.39116699999999999</v>
      </c>
    </row>
    <row r="66" spans="1:4">
      <c r="A66" s="1">
        <v>64</v>
      </c>
      <c r="B66" s="1">
        <v>0.251</v>
      </c>
      <c r="C66" s="1">
        <v>0.46358300000000002</v>
      </c>
      <c r="D66" s="1">
        <v>0.38329200000000002</v>
      </c>
    </row>
    <row r="67" spans="1:4">
      <c r="A67" s="1">
        <v>65</v>
      </c>
      <c r="B67" s="1">
        <v>0.2525</v>
      </c>
      <c r="C67" s="1">
        <v>0.49654199999999998</v>
      </c>
      <c r="D67" s="1">
        <v>0.38904100000000003</v>
      </c>
    </row>
    <row r="68" spans="1:4">
      <c r="A68" s="1">
        <v>66</v>
      </c>
      <c r="B68" s="1">
        <v>0.25329200000000002</v>
      </c>
      <c r="C68" s="1">
        <v>0.464084</v>
      </c>
      <c r="D68" s="1">
        <v>0.38333299999999998</v>
      </c>
    </row>
    <row r="69" spans="1:4">
      <c r="A69" s="1">
        <v>67</v>
      </c>
      <c r="B69" s="1">
        <v>0.25104199999999999</v>
      </c>
      <c r="C69" s="1">
        <v>0.47037499999999999</v>
      </c>
      <c r="D69" s="1">
        <v>0.38424999999999998</v>
      </c>
    </row>
    <row r="70" spans="1:4">
      <c r="A70" s="1">
        <v>68</v>
      </c>
      <c r="B70" s="1">
        <v>0.25120799999999999</v>
      </c>
      <c r="C70" s="1">
        <v>0.466833</v>
      </c>
      <c r="D70" s="1">
        <v>0.388459</v>
      </c>
    </row>
    <row r="71" spans="1:4">
      <c r="A71" s="1">
        <v>69</v>
      </c>
      <c r="B71" s="1">
        <v>0.25091599999999997</v>
      </c>
      <c r="C71" s="1">
        <v>0.483792</v>
      </c>
      <c r="D71" s="1">
        <v>0.38287500000000002</v>
      </c>
    </row>
    <row r="72" spans="1:4">
      <c r="A72" s="1">
        <v>70</v>
      </c>
      <c r="B72" s="1">
        <v>0.25062499999999999</v>
      </c>
      <c r="C72" s="1">
        <v>0.46675</v>
      </c>
      <c r="D72" s="1">
        <v>0.39137499999999997</v>
      </c>
    </row>
    <row r="73" spans="1:4">
      <c r="A73" s="1">
        <v>71</v>
      </c>
      <c r="B73" s="1">
        <v>0.25024999999999997</v>
      </c>
      <c r="C73" s="1">
        <v>0.46404200000000001</v>
      </c>
      <c r="D73" s="1">
        <v>0.38324999999999998</v>
      </c>
    </row>
    <row r="74" spans="1:4">
      <c r="A74" s="1">
        <v>72</v>
      </c>
      <c r="B74" s="1">
        <v>0.249833</v>
      </c>
      <c r="C74" s="1">
        <v>0.451542</v>
      </c>
      <c r="D74" s="1">
        <v>0.38424999999999998</v>
      </c>
    </row>
    <row r="75" spans="1:4">
      <c r="A75" s="1">
        <v>73</v>
      </c>
      <c r="B75" s="1">
        <v>0.25170799999999999</v>
      </c>
      <c r="C75" s="1">
        <v>0.47387499999999999</v>
      </c>
      <c r="D75" s="1">
        <v>0.38500000000000001</v>
      </c>
    </row>
    <row r="76" spans="1:4">
      <c r="A76" s="1">
        <v>74</v>
      </c>
      <c r="B76" s="1">
        <v>0.25162499999999999</v>
      </c>
      <c r="C76" s="1">
        <v>0.471333</v>
      </c>
      <c r="D76" s="1">
        <v>0.38300000000000001</v>
      </c>
    </row>
    <row r="77" spans="1:4">
      <c r="A77" s="1">
        <v>75</v>
      </c>
      <c r="B77" s="1">
        <v>0.25337500000000002</v>
      </c>
      <c r="C77" s="1">
        <v>0.457959</v>
      </c>
      <c r="D77" s="1">
        <v>0.395791</v>
      </c>
    </row>
    <row r="78" spans="1:4">
      <c r="A78" s="1">
        <v>76</v>
      </c>
      <c r="B78" s="1">
        <v>0.25154199999999999</v>
      </c>
      <c r="C78" s="1">
        <v>0.48941699999999999</v>
      </c>
      <c r="D78" s="1">
        <v>0.38312499999999999</v>
      </c>
    </row>
    <row r="79" spans="1:4">
      <c r="A79" s="1">
        <v>77</v>
      </c>
      <c r="B79" s="1">
        <v>0.25545899999999999</v>
      </c>
      <c r="C79" s="1">
        <v>0.46054200000000001</v>
      </c>
      <c r="D79" s="1">
        <v>0.391291</v>
      </c>
    </row>
    <row r="80" spans="1:4">
      <c r="A80" s="1">
        <v>78</v>
      </c>
      <c r="B80" s="1">
        <v>0.25154100000000001</v>
      </c>
      <c r="C80" s="1">
        <v>0.45091700000000001</v>
      </c>
      <c r="D80" s="1">
        <v>0.39441700000000002</v>
      </c>
    </row>
    <row r="81" spans="1:4">
      <c r="A81" s="1">
        <v>79</v>
      </c>
      <c r="B81" s="1">
        <v>0.248333</v>
      </c>
      <c r="C81" s="1">
        <v>0.47387499999999999</v>
      </c>
      <c r="D81" s="1">
        <v>0.386625</v>
      </c>
    </row>
    <row r="82" spans="1:4">
      <c r="A82" s="1">
        <v>80</v>
      </c>
      <c r="B82" s="1">
        <v>0.253666</v>
      </c>
      <c r="C82" s="1">
        <v>0.46183299999999999</v>
      </c>
      <c r="D82" s="1">
        <v>0.38370900000000002</v>
      </c>
    </row>
    <row r="83" spans="1:4">
      <c r="A83" s="1">
        <v>81</v>
      </c>
      <c r="B83" s="1">
        <v>0.251417</v>
      </c>
      <c r="C83" s="1">
        <v>0.47895799999999999</v>
      </c>
      <c r="D83" s="1">
        <v>0.38300000000000001</v>
      </c>
    </row>
    <row r="84" spans="1:4">
      <c r="A84" s="1">
        <v>82</v>
      </c>
      <c r="B84" s="1">
        <v>0.25683299999999998</v>
      </c>
      <c r="C84" s="1">
        <v>0.47341699999999998</v>
      </c>
      <c r="D84" s="1">
        <v>0.39574999999999999</v>
      </c>
    </row>
    <row r="85" spans="1:4">
      <c r="A85" s="1">
        <v>83</v>
      </c>
      <c r="B85" s="1">
        <v>0.2525</v>
      </c>
      <c r="C85" s="1">
        <v>0.47279100000000002</v>
      </c>
      <c r="D85" s="1">
        <v>0.39095800000000003</v>
      </c>
    </row>
    <row r="86" spans="1:4">
      <c r="A86" s="1">
        <v>84</v>
      </c>
      <c r="B86" s="1">
        <v>0.25074999999999997</v>
      </c>
      <c r="C86" s="1">
        <v>0.46916600000000003</v>
      </c>
      <c r="D86" s="1">
        <v>0.38474999999999998</v>
      </c>
    </row>
    <row r="87" spans="1:4">
      <c r="A87" s="1">
        <v>85</v>
      </c>
      <c r="B87" s="1">
        <v>0.25012499999999999</v>
      </c>
      <c r="C87" s="1">
        <v>0.46020800000000001</v>
      </c>
      <c r="D87" s="1">
        <v>0.38808399999999998</v>
      </c>
    </row>
    <row r="88" spans="1:4">
      <c r="A88" s="1">
        <v>86</v>
      </c>
      <c r="B88" s="1">
        <v>0.25179099999999999</v>
      </c>
      <c r="C88" s="1">
        <v>0.46533400000000003</v>
      </c>
      <c r="D88" s="1">
        <v>0.38666699999999998</v>
      </c>
    </row>
    <row r="89" spans="1:4">
      <c r="A89" s="1">
        <v>87</v>
      </c>
      <c r="B89" s="1">
        <v>0.25133299999999997</v>
      </c>
      <c r="C89" s="1">
        <v>0.49833300000000003</v>
      </c>
      <c r="D89" s="1">
        <v>0.39608300000000002</v>
      </c>
    </row>
    <row r="90" spans="1:4">
      <c r="A90" s="1">
        <v>88</v>
      </c>
      <c r="B90" s="1">
        <v>0.252417</v>
      </c>
      <c r="C90" s="1">
        <v>0.46237499999999998</v>
      </c>
      <c r="D90" s="1">
        <v>0.39474999999999999</v>
      </c>
    </row>
    <row r="91" spans="1:4">
      <c r="A91" s="1">
        <v>89</v>
      </c>
      <c r="B91" s="1">
        <v>0.25245899999999999</v>
      </c>
      <c r="C91" s="1">
        <v>0.45874999999999999</v>
      </c>
      <c r="D91" s="1">
        <v>0.39024999999999999</v>
      </c>
    </row>
    <row r="92" spans="1:4">
      <c r="A92" s="1">
        <v>90</v>
      </c>
      <c r="B92" s="1">
        <v>0.25287500000000002</v>
      </c>
      <c r="C92" s="1">
        <v>0.46050000000000002</v>
      </c>
      <c r="D92" s="1">
        <v>0.38287500000000002</v>
      </c>
    </row>
    <row r="93" spans="1:4">
      <c r="A93" s="1">
        <v>91</v>
      </c>
      <c r="B93" s="1">
        <v>0.25179200000000002</v>
      </c>
      <c r="C93" s="1">
        <v>0.49270799999999998</v>
      </c>
      <c r="D93" s="1">
        <v>0.39020899999999997</v>
      </c>
    </row>
    <row r="94" spans="1:4">
      <c r="A94" s="1">
        <v>92</v>
      </c>
      <c r="B94" s="1">
        <v>0.25529099999999999</v>
      </c>
      <c r="C94" s="1">
        <v>0.46045799999999998</v>
      </c>
      <c r="D94" s="1">
        <v>0.38220799999999999</v>
      </c>
    </row>
    <row r="95" spans="1:4">
      <c r="A95" s="1">
        <v>93</v>
      </c>
      <c r="B95" s="1">
        <v>0.25083299999999997</v>
      </c>
      <c r="C95" s="1">
        <v>0.458042</v>
      </c>
      <c r="D95" s="1">
        <v>0.38937500000000003</v>
      </c>
    </row>
    <row r="96" spans="1:4">
      <c r="A96" s="1">
        <v>94</v>
      </c>
      <c r="B96" s="1">
        <v>0.25770799999999999</v>
      </c>
      <c r="C96" s="1">
        <v>0.47795799999999999</v>
      </c>
      <c r="D96" s="1">
        <v>0.39995799999999998</v>
      </c>
    </row>
    <row r="97" spans="1:4">
      <c r="A97" s="1">
        <v>95</v>
      </c>
      <c r="B97" s="1">
        <v>0.25041600000000003</v>
      </c>
      <c r="C97" s="1">
        <v>0.47275</v>
      </c>
      <c r="D97" s="1">
        <v>0.38345800000000002</v>
      </c>
    </row>
    <row r="98" spans="1:4">
      <c r="A98" s="1">
        <v>96</v>
      </c>
      <c r="B98" s="1">
        <v>0.25087500000000001</v>
      </c>
      <c r="C98" s="1">
        <v>0.45533400000000002</v>
      </c>
      <c r="D98" s="1">
        <v>0.38787500000000003</v>
      </c>
    </row>
    <row r="99" spans="1:4">
      <c r="A99" s="1">
        <v>97</v>
      </c>
      <c r="B99" s="1">
        <v>0.253666</v>
      </c>
      <c r="C99" s="1">
        <v>0.46604200000000001</v>
      </c>
      <c r="D99" s="1">
        <v>0.38458399999999998</v>
      </c>
    </row>
    <row r="100" spans="1:4">
      <c r="A100" s="1">
        <v>98</v>
      </c>
      <c r="B100" s="1">
        <v>0.25233299999999997</v>
      </c>
      <c r="C100" s="1">
        <v>0.44416699999999998</v>
      </c>
      <c r="D100" s="1">
        <v>0.390125</v>
      </c>
    </row>
    <row r="101" spans="1:4">
      <c r="A101" s="1">
        <v>99</v>
      </c>
      <c r="B101" s="1">
        <v>0.25104199999999999</v>
      </c>
      <c r="C101" s="1">
        <v>0.432417</v>
      </c>
      <c r="D101" s="1">
        <v>0.38408300000000001</v>
      </c>
    </row>
    <row r="102" spans="1:4">
      <c r="A102" s="1">
        <v>100</v>
      </c>
      <c r="B102" s="1">
        <v>0.249666</v>
      </c>
      <c r="C102" s="1">
        <v>0.45641700000000002</v>
      </c>
      <c r="D102" s="1">
        <v>0.38279099999999999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A3-715C-C547-8FFB-434EDE9B7642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0.93108299999999999</v>
      </c>
      <c r="C3" s="1">
        <v>1.73404</v>
      </c>
      <c r="D3" s="1">
        <v>1.79217</v>
      </c>
    </row>
    <row r="4" spans="1:12">
      <c r="A4" s="1">
        <v>2</v>
      </c>
      <c r="B4" s="1">
        <v>0.94908300000000001</v>
      </c>
      <c r="C4" s="1">
        <v>1.6830400000000001</v>
      </c>
      <c r="D4" s="1">
        <v>1.7749600000000001</v>
      </c>
    </row>
    <row r="5" spans="1:12">
      <c r="A5" s="1">
        <v>3</v>
      </c>
      <c r="B5" s="1">
        <v>0.9325</v>
      </c>
      <c r="C5" s="1">
        <v>1.6917899999999999</v>
      </c>
      <c r="D5" s="1">
        <v>1.7630399999999999</v>
      </c>
    </row>
    <row r="6" spans="1:12">
      <c r="A6" s="1">
        <v>4</v>
      </c>
      <c r="B6" s="1">
        <v>0.92987500000000001</v>
      </c>
      <c r="C6" s="1">
        <v>1.72258</v>
      </c>
      <c r="D6" s="1">
        <v>1.76467</v>
      </c>
    </row>
    <row r="7" spans="1:12">
      <c r="A7" s="1">
        <v>5</v>
      </c>
      <c r="B7" s="1">
        <v>0.927458</v>
      </c>
      <c r="C7" s="1">
        <v>1.7700800000000001</v>
      </c>
      <c r="D7" s="1">
        <v>1.75221</v>
      </c>
    </row>
    <row r="8" spans="1:12">
      <c r="A8" s="1">
        <v>6</v>
      </c>
      <c r="B8" s="1">
        <v>0.93700000000000006</v>
      </c>
      <c r="C8" s="1">
        <v>1.70513</v>
      </c>
      <c r="D8" s="1">
        <v>1.74783</v>
      </c>
      <c r="I8" s="19" t="s">
        <v>9</v>
      </c>
      <c r="J8" s="19"/>
      <c r="K8" s="19"/>
      <c r="L8" s="19"/>
    </row>
    <row r="9" spans="1:12">
      <c r="A9" s="1">
        <v>7</v>
      </c>
      <c r="B9" s="1">
        <v>0.93970799999999999</v>
      </c>
      <c r="C9" s="1">
        <v>1.73892</v>
      </c>
      <c r="D9" s="1">
        <v>1.7641199999999999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0.93087500000000001</v>
      </c>
      <c r="C10" s="1">
        <v>1.6607099999999999</v>
      </c>
      <c r="D10" s="1">
        <v>1.7756700000000001</v>
      </c>
      <c r="I10" s="1">
        <f>AVERAGE(テーブル2456565678910119101112[sequential])</f>
        <v>0.93740497000000034</v>
      </c>
      <c r="J10" s="1">
        <f>AVERAGE(テーブル2456565678910119101112[multi-thread])</f>
        <v>1.7163025000000003</v>
      </c>
      <c r="K10" s="1">
        <f>AVERAGE(テーブル2456565678910119101112[multi-fiber])</f>
        <v>1.7711123000000006</v>
      </c>
      <c r="L10" s="1" t="e">
        <f>AVERAGE(テーブル2456565678910119101112[simd])</f>
        <v>#DIV/0!</v>
      </c>
    </row>
    <row r="11" spans="1:12">
      <c r="A11" s="1">
        <v>9</v>
      </c>
      <c r="B11" s="1">
        <v>0.93762500000000004</v>
      </c>
      <c r="C11" s="1">
        <v>1.72679</v>
      </c>
      <c r="D11" s="1">
        <v>1.7576700000000001</v>
      </c>
    </row>
    <row r="12" spans="1:12">
      <c r="A12" s="1">
        <v>10</v>
      </c>
      <c r="B12" s="1">
        <v>0.93841699999999995</v>
      </c>
      <c r="C12" s="1">
        <v>1.72217</v>
      </c>
      <c r="D12" s="1">
        <v>1.7551699999999999</v>
      </c>
    </row>
    <row r="13" spans="1:12">
      <c r="A13" s="1">
        <v>11</v>
      </c>
      <c r="B13" s="1">
        <v>0.92949999999999999</v>
      </c>
      <c r="C13" s="1">
        <v>1.7243299999999999</v>
      </c>
      <c r="D13" s="1">
        <v>1.80796</v>
      </c>
    </row>
    <row r="14" spans="1:12">
      <c r="A14" s="1">
        <v>12</v>
      </c>
      <c r="B14" s="1">
        <v>0.93566700000000003</v>
      </c>
      <c r="C14" s="1">
        <v>1.7113799999999999</v>
      </c>
      <c r="D14" s="1">
        <v>1.76508</v>
      </c>
    </row>
    <row r="15" spans="1:12">
      <c r="A15" s="1">
        <v>13</v>
      </c>
      <c r="B15" s="1">
        <v>0.93516699999999997</v>
      </c>
      <c r="C15" s="1">
        <v>1.7613700000000001</v>
      </c>
      <c r="D15" s="1">
        <v>1.75875</v>
      </c>
    </row>
    <row r="16" spans="1:12">
      <c r="A16" s="1">
        <v>14</v>
      </c>
      <c r="B16" s="1">
        <v>0.93745900000000004</v>
      </c>
      <c r="C16" s="1">
        <v>1.7213799999999999</v>
      </c>
      <c r="D16" s="1">
        <v>1.78396</v>
      </c>
    </row>
    <row r="17" spans="1:4">
      <c r="A17" s="1">
        <v>15</v>
      </c>
      <c r="B17" s="1">
        <v>0.93795799999999996</v>
      </c>
      <c r="C17" s="1">
        <v>1.7760400000000001</v>
      </c>
      <c r="D17" s="1">
        <v>1.7549999999999999</v>
      </c>
    </row>
    <row r="18" spans="1:4">
      <c r="A18" s="1">
        <v>16</v>
      </c>
      <c r="B18" s="1">
        <v>0.94179199999999996</v>
      </c>
      <c r="C18" s="1">
        <v>1.7239199999999999</v>
      </c>
      <c r="D18" s="1">
        <v>1.79871</v>
      </c>
    </row>
    <row r="19" spans="1:4">
      <c r="A19" s="1">
        <v>17</v>
      </c>
      <c r="B19" s="1">
        <v>0.93300000000000005</v>
      </c>
      <c r="C19" s="1">
        <v>1.6970000000000001</v>
      </c>
      <c r="D19" s="1">
        <v>1.7818799999999999</v>
      </c>
    </row>
    <row r="20" spans="1:4">
      <c r="A20" s="1">
        <v>18</v>
      </c>
      <c r="B20" s="1">
        <v>0.93545800000000001</v>
      </c>
      <c r="C20" s="1">
        <v>1.7746200000000001</v>
      </c>
      <c r="D20" s="1">
        <v>1.78383</v>
      </c>
    </row>
    <row r="21" spans="1:4">
      <c r="A21" s="1">
        <v>19</v>
      </c>
      <c r="B21" s="1">
        <v>0.94029200000000002</v>
      </c>
      <c r="C21" s="1">
        <v>1.73217</v>
      </c>
      <c r="D21" s="1">
        <v>1.7900799999999999</v>
      </c>
    </row>
    <row r="22" spans="1:4">
      <c r="A22" s="1">
        <v>20</v>
      </c>
      <c r="B22" s="1">
        <v>0.93416699999999997</v>
      </c>
      <c r="C22" s="1">
        <v>1.63733</v>
      </c>
      <c r="D22" s="1">
        <v>1.77946</v>
      </c>
    </row>
    <row r="23" spans="1:4">
      <c r="A23" s="1">
        <v>21</v>
      </c>
      <c r="B23" s="1">
        <v>0.93866700000000003</v>
      </c>
      <c r="C23" s="1">
        <v>1.7571699999999999</v>
      </c>
      <c r="D23" s="1">
        <v>1.8041199999999999</v>
      </c>
    </row>
    <row r="24" spans="1:4">
      <c r="A24" s="1">
        <v>22</v>
      </c>
      <c r="B24" s="1">
        <v>0.935917</v>
      </c>
      <c r="C24" s="1">
        <v>1.7159599999999999</v>
      </c>
      <c r="D24" s="1">
        <v>1.7623800000000001</v>
      </c>
    </row>
    <row r="25" spans="1:4">
      <c r="A25" s="1">
        <v>23</v>
      </c>
      <c r="B25" s="1">
        <v>0.93858299999999995</v>
      </c>
      <c r="C25" s="1">
        <v>1.6953800000000001</v>
      </c>
      <c r="D25" s="1">
        <v>1.76983</v>
      </c>
    </row>
    <row r="26" spans="1:4">
      <c r="A26" s="1">
        <v>24</v>
      </c>
      <c r="B26" s="1">
        <v>0.93858299999999995</v>
      </c>
      <c r="C26" s="1">
        <v>1.72437</v>
      </c>
      <c r="D26" s="1">
        <v>1.76908</v>
      </c>
    </row>
    <row r="27" spans="1:4">
      <c r="A27" s="1">
        <v>25</v>
      </c>
      <c r="B27" s="1">
        <v>0.934666</v>
      </c>
      <c r="C27" s="1">
        <v>1.7104200000000001</v>
      </c>
      <c r="D27" s="1">
        <v>1.7584200000000001</v>
      </c>
    </row>
    <row r="28" spans="1:4">
      <c r="A28" s="1">
        <v>26</v>
      </c>
      <c r="B28" s="1">
        <v>0.94270799999999999</v>
      </c>
      <c r="C28" s="1">
        <v>1.7392099999999999</v>
      </c>
      <c r="D28" s="1">
        <v>1.7704599999999999</v>
      </c>
    </row>
    <row r="29" spans="1:4">
      <c r="A29" s="1">
        <v>27</v>
      </c>
      <c r="B29" s="1">
        <v>0.93074999999999997</v>
      </c>
      <c r="C29" s="1">
        <v>1.7151700000000001</v>
      </c>
      <c r="D29" s="1">
        <v>1.7604200000000001</v>
      </c>
    </row>
    <row r="30" spans="1:4">
      <c r="A30" s="1">
        <v>28</v>
      </c>
      <c r="B30" s="1">
        <v>0.94687500000000002</v>
      </c>
      <c r="C30" s="1">
        <v>1.63625</v>
      </c>
      <c r="D30" s="1">
        <v>1.77721</v>
      </c>
    </row>
    <row r="31" spans="1:4">
      <c r="A31" s="1">
        <v>29</v>
      </c>
      <c r="B31" s="1">
        <v>0.92958399999999997</v>
      </c>
      <c r="C31" s="1">
        <v>1.6993799999999999</v>
      </c>
      <c r="D31" s="1">
        <v>1.7544200000000001</v>
      </c>
    </row>
    <row r="32" spans="1:4">
      <c r="A32" s="1">
        <v>30</v>
      </c>
      <c r="B32" s="1">
        <v>0.93695799999999996</v>
      </c>
      <c r="C32" s="1">
        <v>1.6535</v>
      </c>
      <c r="D32" s="1">
        <v>1.7544200000000001</v>
      </c>
    </row>
    <row r="33" spans="1:4">
      <c r="A33" s="1">
        <v>31</v>
      </c>
      <c r="B33" s="1">
        <v>0.94125000000000003</v>
      </c>
      <c r="C33" s="1">
        <v>1.6879200000000001</v>
      </c>
      <c r="D33" s="1">
        <v>1.75671</v>
      </c>
    </row>
    <row r="34" spans="1:4">
      <c r="A34" s="1">
        <v>32</v>
      </c>
      <c r="B34" s="1">
        <v>0.93820800000000004</v>
      </c>
      <c r="C34" s="1">
        <v>1.7084600000000001</v>
      </c>
      <c r="D34" s="1">
        <v>1.7515799999999999</v>
      </c>
    </row>
    <row r="35" spans="1:4">
      <c r="A35" s="1">
        <v>33</v>
      </c>
      <c r="B35" s="1">
        <v>0.93145800000000001</v>
      </c>
      <c r="C35" s="1">
        <v>1.7035</v>
      </c>
      <c r="D35" s="1">
        <v>1.7550399999999999</v>
      </c>
    </row>
    <row r="36" spans="1:4">
      <c r="A36" s="1">
        <v>34</v>
      </c>
      <c r="B36" s="1">
        <v>0.942666</v>
      </c>
      <c r="C36" s="1">
        <v>1.6737899999999999</v>
      </c>
      <c r="D36" s="1">
        <v>1.75604</v>
      </c>
    </row>
    <row r="37" spans="1:4">
      <c r="A37" s="1">
        <v>35</v>
      </c>
      <c r="B37" s="1">
        <v>0.93300000000000005</v>
      </c>
      <c r="C37" s="1">
        <v>1.7463299999999999</v>
      </c>
      <c r="D37" s="1">
        <v>1.7462899999999999</v>
      </c>
    </row>
    <row r="38" spans="1:4">
      <c r="A38" s="1">
        <v>36</v>
      </c>
      <c r="B38" s="1">
        <v>0.93833299999999997</v>
      </c>
      <c r="C38" s="1">
        <v>1.68458</v>
      </c>
      <c r="D38" s="1">
        <v>1.7616700000000001</v>
      </c>
    </row>
    <row r="39" spans="1:4">
      <c r="A39" s="1">
        <v>37</v>
      </c>
      <c r="B39" s="1">
        <v>0.92941600000000002</v>
      </c>
      <c r="C39" s="1">
        <v>1.651</v>
      </c>
      <c r="D39" s="1">
        <v>1.7621199999999999</v>
      </c>
    </row>
    <row r="40" spans="1:4">
      <c r="A40" s="1">
        <v>38</v>
      </c>
      <c r="B40" s="1">
        <v>0.94037499999999996</v>
      </c>
      <c r="C40" s="1">
        <v>1.7255400000000001</v>
      </c>
      <c r="D40" s="1">
        <v>1.7635000000000001</v>
      </c>
    </row>
    <row r="41" spans="1:4">
      <c r="A41" s="1">
        <v>39</v>
      </c>
      <c r="B41" s="1">
        <v>0.931334</v>
      </c>
      <c r="C41" s="1">
        <v>1.70804</v>
      </c>
      <c r="D41" s="1">
        <v>1.77033</v>
      </c>
    </row>
    <row r="42" spans="1:4">
      <c r="A42" s="1">
        <v>40</v>
      </c>
      <c r="B42" s="1">
        <v>0.9425</v>
      </c>
      <c r="C42" s="1">
        <v>1.7638799999999999</v>
      </c>
      <c r="D42" s="1">
        <v>1.7552099999999999</v>
      </c>
    </row>
    <row r="43" spans="1:4">
      <c r="A43" s="1">
        <v>41</v>
      </c>
      <c r="B43" s="1">
        <v>0.93179100000000004</v>
      </c>
      <c r="C43" s="1">
        <v>1.71258</v>
      </c>
      <c r="D43" s="1">
        <v>1.7635400000000001</v>
      </c>
    </row>
    <row r="44" spans="1:4">
      <c r="A44" s="1">
        <v>42</v>
      </c>
      <c r="B44" s="1">
        <v>0.95091700000000001</v>
      </c>
      <c r="C44" s="1">
        <v>1.6807099999999999</v>
      </c>
      <c r="D44" s="1">
        <v>1.7902100000000001</v>
      </c>
    </row>
    <row r="45" spans="1:4">
      <c r="A45" s="1">
        <v>43</v>
      </c>
      <c r="B45" s="1">
        <v>0.94095799999999996</v>
      </c>
      <c r="C45" s="1">
        <v>1.754</v>
      </c>
      <c r="D45" s="1">
        <v>1.74708</v>
      </c>
    </row>
    <row r="46" spans="1:4">
      <c r="A46" s="1">
        <v>44</v>
      </c>
      <c r="B46" s="1">
        <v>0.92945800000000001</v>
      </c>
      <c r="C46" s="1">
        <v>1.7199599999999999</v>
      </c>
      <c r="D46" s="1">
        <v>1.7806200000000001</v>
      </c>
    </row>
    <row r="47" spans="1:4">
      <c r="A47" s="1">
        <v>45</v>
      </c>
      <c r="B47" s="1">
        <v>0.93616600000000005</v>
      </c>
      <c r="C47" s="1">
        <v>1.7264200000000001</v>
      </c>
      <c r="D47" s="1">
        <v>1.7573700000000001</v>
      </c>
    </row>
    <row r="48" spans="1:4">
      <c r="A48" s="1">
        <v>46</v>
      </c>
      <c r="B48" s="1">
        <v>0.931917</v>
      </c>
      <c r="C48" s="1">
        <v>1.7691300000000001</v>
      </c>
      <c r="D48" s="1">
        <v>1.7588699999999999</v>
      </c>
    </row>
    <row r="49" spans="1:4">
      <c r="A49" s="1">
        <v>47</v>
      </c>
      <c r="B49" s="1">
        <v>0.93525000000000003</v>
      </c>
      <c r="C49" s="1">
        <v>1.7350000000000001</v>
      </c>
      <c r="D49" s="1">
        <v>1.77254</v>
      </c>
    </row>
    <row r="50" spans="1:4">
      <c r="A50" s="1">
        <v>48</v>
      </c>
      <c r="B50" s="1">
        <v>0.93149999999999999</v>
      </c>
      <c r="C50" s="1">
        <v>1.7720800000000001</v>
      </c>
      <c r="D50" s="1">
        <v>1.7450000000000001</v>
      </c>
    </row>
    <row r="51" spans="1:4">
      <c r="A51" s="1">
        <v>49</v>
      </c>
      <c r="B51" s="1">
        <v>0.92654099999999995</v>
      </c>
      <c r="C51" s="1">
        <v>1.7384999999999999</v>
      </c>
      <c r="D51" s="1">
        <v>1.78304</v>
      </c>
    </row>
    <row r="52" spans="1:4">
      <c r="A52" s="1">
        <v>50</v>
      </c>
      <c r="B52" s="1">
        <v>0.93091599999999997</v>
      </c>
      <c r="C52" s="1">
        <v>1.6966699999999999</v>
      </c>
      <c r="D52" s="1">
        <v>1.7685</v>
      </c>
    </row>
    <row r="53" spans="1:4">
      <c r="A53" s="1">
        <v>51</v>
      </c>
      <c r="B53" s="1">
        <v>0.93629099999999998</v>
      </c>
      <c r="C53" s="1">
        <v>1.7284999999999999</v>
      </c>
      <c r="D53" s="1">
        <v>1.74817</v>
      </c>
    </row>
    <row r="54" spans="1:4">
      <c r="A54" s="1">
        <v>52</v>
      </c>
      <c r="B54" s="1">
        <v>0.94550000000000001</v>
      </c>
      <c r="C54" s="1">
        <v>1.6845399999999999</v>
      </c>
      <c r="D54" s="1">
        <v>1.7591300000000001</v>
      </c>
    </row>
    <row r="55" spans="1:4">
      <c r="A55" s="1">
        <v>53</v>
      </c>
      <c r="B55" s="1">
        <v>0.94916699999999998</v>
      </c>
      <c r="C55" s="1">
        <v>1.74796</v>
      </c>
      <c r="D55" s="1">
        <v>1.7933699999999999</v>
      </c>
    </row>
    <row r="56" spans="1:4">
      <c r="A56" s="1">
        <v>54</v>
      </c>
      <c r="B56" s="1">
        <v>0.93045800000000001</v>
      </c>
      <c r="C56" s="1">
        <v>1.7130799999999999</v>
      </c>
      <c r="D56" s="1">
        <v>1.7806200000000001</v>
      </c>
    </row>
    <row r="57" spans="1:4">
      <c r="A57" s="1">
        <v>55</v>
      </c>
      <c r="B57" s="1">
        <v>0.93370799999999998</v>
      </c>
      <c r="C57" s="1">
        <v>1.7081200000000001</v>
      </c>
      <c r="D57" s="1">
        <v>1.7684599999999999</v>
      </c>
    </row>
    <row r="58" spans="1:4">
      <c r="A58" s="1">
        <v>56</v>
      </c>
      <c r="B58" s="1">
        <v>0.94358299999999995</v>
      </c>
      <c r="C58" s="1">
        <v>1.6752499999999999</v>
      </c>
      <c r="D58" s="1">
        <v>1.8534200000000001</v>
      </c>
    </row>
    <row r="59" spans="1:4">
      <c r="A59" s="1">
        <v>57</v>
      </c>
      <c r="B59" s="1">
        <v>0.93220800000000004</v>
      </c>
      <c r="C59" s="1">
        <v>1.72133</v>
      </c>
      <c r="D59" s="1">
        <v>1.7828299999999999</v>
      </c>
    </row>
    <row r="60" spans="1:4">
      <c r="A60" s="1">
        <v>58</v>
      </c>
      <c r="B60" s="1">
        <v>0.94354199999999999</v>
      </c>
      <c r="C60" s="1">
        <v>1.7246300000000001</v>
      </c>
      <c r="D60" s="1">
        <v>1.7648299999999999</v>
      </c>
    </row>
    <row r="61" spans="1:4">
      <c r="A61" s="1">
        <v>59</v>
      </c>
      <c r="B61" s="1">
        <v>0.932917</v>
      </c>
      <c r="C61" s="1">
        <v>1.7411300000000001</v>
      </c>
      <c r="D61" s="1">
        <v>1.7875399999999999</v>
      </c>
    </row>
    <row r="62" spans="1:4">
      <c r="A62" s="1">
        <v>60</v>
      </c>
      <c r="B62" s="1">
        <v>0.93829099999999999</v>
      </c>
      <c r="C62" s="1">
        <v>1.74658</v>
      </c>
      <c r="D62" s="1">
        <v>1.76275</v>
      </c>
    </row>
    <row r="63" spans="1:4">
      <c r="A63" s="1">
        <v>61</v>
      </c>
      <c r="B63" s="1">
        <v>0.95170900000000003</v>
      </c>
      <c r="C63" s="1">
        <v>1.74925</v>
      </c>
      <c r="D63" s="1">
        <v>1.79054</v>
      </c>
    </row>
    <row r="64" spans="1:4">
      <c r="A64" s="1">
        <v>62</v>
      </c>
      <c r="B64" s="1">
        <v>0.940083</v>
      </c>
      <c r="C64" s="1">
        <v>1.76342</v>
      </c>
      <c r="D64" s="1">
        <v>1.76292</v>
      </c>
    </row>
    <row r="65" spans="1:4">
      <c r="A65" s="1">
        <v>63</v>
      </c>
      <c r="B65" s="1">
        <v>0.957542</v>
      </c>
      <c r="C65" s="1">
        <v>1.6563699999999999</v>
      </c>
      <c r="D65" s="1">
        <v>1.7562500000000001</v>
      </c>
    </row>
    <row r="66" spans="1:4">
      <c r="A66" s="1">
        <v>64</v>
      </c>
      <c r="B66" s="1">
        <v>0.93325000000000002</v>
      </c>
      <c r="C66" s="1">
        <v>1.7332099999999999</v>
      </c>
      <c r="D66" s="1">
        <v>1.7666200000000001</v>
      </c>
    </row>
    <row r="67" spans="1:4">
      <c r="A67" s="1">
        <v>65</v>
      </c>
      <c r="B67" s="1">
        <v>0.92766599999999999</v>
      </c>
      <c r="C67" s="1">
        <v>1.5998300000000001</v>
      </c>
      <c r="D67" s="1">
        <v>1.7683800000000001</v>
      </c>
    </row>
    <row r="68" spans="1:4">
      <c r="A68" s="1">
        <v>66</v>
      </c>
      <c r="B68" s="1">
        <v>0.94262500000000005</v>
      </c>
      <c r="C68" s="1">
        <v>1.7597499999999999</v>
      </c>
      <c r="D68" s="1">
        <v>1.7987500000000001</v>
      </c>
    </row>
    <row r="69" spans="1:4">
      <c r="A69" s="1">
        <v>67</v>
      </c>
      <c r="B69" s="1">
        <v>0.95608300000000002</v>
      </c>
      <c r="C69" s="1">
        <v>1.7197899999999999</v>
      </c>
      <c r="D69" s="1">
        <v>1.7945800000000001</v>
      </c>
    </row>
    <row r="70" spans="1:4">
      <c r="A70" s="1">
        <v>68</v>
      </c>
      <c r="B70" s="1">
        <v>0.92812499999999998</v>
      </c>
      <c r="C70" s="1">
        <v>1.67296</v>
      </c>
      <c r="D70" s="1">
        <v>1.7598800000000001</v>
      </c>
    </row>
    <row r="71" spans="1:4">
      <c r="A71" s="1">
        <v>69</v>
      </c>
      <c r="B71" s="1">
        <v>0.93383400000000005</v>
      </c>
      <c r="C71" s="1">
        <v>1.7920799999999999</v>
      </c>
      <c r="D71" s="1">
        <v>1.7600800000000001</v>
      </c>
    </row>
    <row r="72" spans="1:4">
      <c r="A72" s="1">
        <v>70</v>
      </c>
      <c r="B72" s="1">
        <v>0.9395</v>
      </c>
      <c r="C72" s="1">
        <v>1.7728299999999999</v>
      </c>
      <c r="D72" s="1">
        <v>1.7504200000000001</v>
      </c>
    </row>
    <row r="73" spans="1:4">
      <c r="A73" s="1">
        <v>71</v>
      </c>
      <c r="B73" s="1">
        <v>0.93300000000000005</v>
      </c>
      <c r="C73" s="1">
        <v>1.7464599999999999</v>
      </c>
      <c r="D73" s="1">
        <v>1.7741199999999999</v>
      </c>
    </row>
    <row r="74" spans="1:4">
      <c r="A74" s="1">
        <v>72</v>
      </c>
      <c r="B74" s="1">
        <v>0.93629200000000001</v>
      </c>
      <c r="C74" s="1">
        <v>1.6693800000000001</v>
      </c>
      <c r="D74" s="1">
        <v>1.8268800000000001</v>
      </c>
    </row>
    <row r="75" spans="1:4">
      <c r="A75" s="1">
        <v>73</v>
      </c>
      <c r="B75" s="1">
        <v>0.94066700000000003</v>
      </c>
      <c r="C75" s="1">
        <v>1.7201200000000001</v>
      </c>
      <c r="D75" s="1">
        <v>1.77346</v>
      </c>
    </row>
    <row r="76" spans="1:4">
      <c r="A76" s="1">
        <v>74</v>
      </c>
      <c r="B76" s="1">
        <v>0.93974999999999997</v>
      </c>
      <c r="C76" s="1">
        <v>1.7457499999999999</v>
      </c>
      <c r="D76" s="1">
        <v>1.7780400000000001</v>
      </c>
    </row>
    <row r="77" spans="1:4">
      <c r="A77" s="1">
        <v>75</v>
      </c>
      <c r="B77" s="1">
        <v>0.93541700000000005</v>
      </c>
      <c r="C77" s="1">
        <v>1.68296</v>
      </c>
      <c r="D77" s="1">
        <v>1.7715000000000001</v>
      </c>
    </row>
    <row r="78" spans="1:4">
      <c r="A78" s="1">
        <v>76</v>
      </c>
      <c r="B78" s="1">
        <v>0.94716699999999998</v>
      </c>
      <c r="C78" s="1">
        <v>1.77475</v>
      </c>
      <c r="D78" s="1">
        <v>1.7893300000000001</v>
      </c>
    </row>
    <row r="79" spans="1:4">
      <c r="A79" s="1">
        <v>77</v>
      </c>
      <c r="B79" s="1">
        <v>0.92879199999999995</v>
      </c>
      <c r="C79" s="1">
        <v>1.7248699999999999</v>
      </c>
      <c r="D79" s="1">
        <v>1.7491300000000001</v>
      </c>
    </row>
    <row r="80" spans="1:4">
      <c r="A80" s="1">
        <v>78</v>
      </c>
      <c r="B80" s="1">
        <v>0.94420899999999996</v>
      </c>
      <c r="C80" s="1">
        <v>1.70112</v>
      </c>
      <c r="D80" s="1">
        <v>1.7886200000000001</v>
      </c>
    </row>
    <row r="81" spans="1:4">
      <c r="A81" s="1">
        <v>79</v>
      </c>
      <c r="B81" s="1">
        <v>0.93583400000000005</v>
      </c>
      <c r="C81" s="1">
        <v>1.6910799999999999</v>
      </c>
      <c r="D81" s="1">
        <v>1.76796</v>
      </c>
    </row>
    <row r="82" spans="1:4">
      <c r="A82" s="1">
        <v>80</v>
      </c>
      <c r="B82" s="1">
        <v>0.936917</v>
      </c>
      <c r="C82" s="1">
        <v>1.59758</v>
      </c>
      <c r="D82" s="1">
        <v>1.7560800000000001</v>
      </c>
    </row>
    <row r="83" spans="1:4">
      <c r="A83" s="1">
        <v>81</v>
      </c>
      <c r="B83" s="1">
        <v>0.94254199999999999</v>
      </c>
      <c r="C83" s="1">
        <v>1.7532099999999999</v>
      </c>
      <c r="D83" s="1">
        <v>1.78342</v>
      </c>
    </row>
    <row r="84" spans="1:4">
      <c r="A84" s="1">
        <v>82</v>
      </c>
      <c r="B84" s="1">
        <v>0.92995899999999998</v>
      </c>
      <c r="C84" s="1">
        <v>1.67571</v>
      </c>
      <c r="D84" s="1">
        <v>1.77383</v>
      </c>
    </row>
    <row r="85" spans="1:4">
      <c r="A85" s="1">
        <v>83</v>
      </c>
      <c r="B85" s="1">
        <v>0.94479199999999997</v>
      </c>
      <c r="C85" s="1">
        <v>1.6927099999999999</v>
      </c>
      <c r="D85" s="1">
        <v>1.77146</v>
      </c>
    </row>
    <row r="86" spans="1:4">
      <c r="A86" s="1">
        <v>84</v>
      </c>
      <c r="B86" s="1">
        <v>0.95045800000000003</v>
      </c>
      <c r="C86" s="1">
        <v>1.7330000000000001</v>
      </c>
      <c r="D86" s="1">
        <v>1.73254</v>
      </c>
    </row>
    <row r="87" spans="1:4">
      <c r="A87" s="1">
        <v>85</v>
      </c>
      <c r="B87" s="1">
        <v>0.93733299999999997</v>
      </c>
      <c r="C87" s="1">
        <v>1.70842</v>
      </c>
      <c r="D87" s="1">
        <v>1.7650399999999999</v>
      </c>
    </row>
    <row r="88" spans="1:4">
      <c r="A88" s="1">
        <v>86</v>
      </c>
      <c r="B88" s="1">
        <v>0.93133299999999997</v>
      </c>
      <c r="C88" s="1">
        <v>1.7199599999999999</v>
      </c>
      <c r="D88" s="1">
        <v>1.8048299999999999</v>
      </c>
    </row>
    <row r="89" spans="1:4">
      <c r="A89" s="1">
        <v>87</v>
      </c>
      <c r="B89" s="1">
        <v>0.94345800000000002</v>
      </c>
      <c r="C89" s="1">
        <v>1.65683</v>
      </c>
      <c r="D89" s="1">
        <v>1.7702100000000001</v>
      </c>
    </row>
    <row r="90" spans="1:4">
      <c r="A90" s="1">
        <v>88</v>
      </c>
      <c r="B90" s="1">
        <v>0.93712499999999999</v>
      </c>
      <c r="C90" s="1">
        <v>1.6721699999999999</v>
      </c>
      <c r="D90" s="1">
        <v>1.7464200000000001</v>
      </c>
    </row>
    <row r="91" spans="1:4">
      <c r="A91" s="1">
        <v>89</v>
      </c>
      <c r="B91" s="1">
        <v>0.95416599999999996</v>
      </c>
      <c r="C91" s="1">
        <v>1.76617</v>
      </c>
      <c r="D91" s="1">
        <v>1.7613300000000001</v>
      </c>
    </row>
    <row r="92" spans="1:4">
      <c r="A92" s="1">
        <v>90</v>
      </c>
      <c r="B92" s="1">
        <v>0.93266700000000002</v>
      </c>
      <c r="C92" s="1">
        <v>1.76692</v>
      </c>
      <c r="D92" s="1">
        <v>1.7346299999999999</v>
      </c>
    </row>
    <row r="93" spans="1:4">
      <c r="A93" s="1">
        <v>91</v>
      </c>
      <c r="B93" s="1">
        <v>0.93383300000000002</v>
      </c>
      <c r="C93" s="1">
        <v>1.7220800000000001</v>
      </c>
      <c r="D93" s="1">
        <v>1.76146</v>
      </c>
    </row>
    <row r="94" spans="1:4">
      <c r="A94" s="1">
        <v>92</v>
      </c>
      <c r="B94" s="1">
        <v>0.93491599999999997</v>
      </c>
      <c r="C94" s="1">
        <v>1.7909600000000001</v>
      </c>
      <c r="D94" s="1">
        <v>1.76579</v>
      </c>
    </row>
    <row r="95" spans="1:4">
      <c r="A95" s="1">
        <v>93</v>
      </c>
      <c r="B95" s="1">
        <v>0.93429200000000001</v>
      </c>
      <c r="C95" s="1">
        <v>1.7706200000000001</v>
      </c>
      <c r="D95" s="1">
        <v>1.7862100000000001</v>
      </c>
    </row>
    <row r="96" spans="1:4">
      <c r="A96" s="1">
        <v>94</v>
      </c>
      <c r="B96" s="1">
        <v>0.94325000000000003</v>
      </c>
      <c r="C96" s="1">
        <v>1.6817899999999999</v>
      </c>
      <c r="D96" s="1">
        <v>1.7720800000000001</v>
      </c>
    </row>
    <row r="97" spans="1:4">
      <c r="A97" s="1">
        <v>95</v>
      </c>
      <c r="B97" s="1">
        <v>0.93674999999999997</v>
      </c>
      <c r="C97" s="1">
        <v>1.70808</v>
      </c>
      <c r="D97" s="1">
        <v>1.7911300000000001</v>
      </c>
    </row>
    <row r="98" spans="1:4">
      <c r="A98" s="1">
        <v>96</v>
      </c>
      <c r="B98" s="1">
        <v>0.93620899999999996</v>
      </c>
      <c r="C98" s="1">
        <v>1.7803800000000001</v>
      </c>
      <c r="D98" s="1">
        <v>1.7945800000000001</v>
      </c>
    </row>
    <row r="99" spans="1:4">
      <c r="A99" s="1">
        <v>97</v>
      </c>
      <c r="B99" s="1">
        <v>0.93904100000000001</v>
      </c>
      <c r="C99" s="1">
        <v>1.6728700000000001</v>
      </c>
      <c r="D99" s="1">
        <v>1.7786200000000001</v>
      </c>
    </row>
    <row r="100" spans="1:4">
      <c r="A100" s="1">
        <v>98</v>
      </c>
      <c r="B100" s="1">
        <v>0.93208299999999999</v>
      </c>
      <c r="C100" s="1">
        <v>1.6186199999999999</v>
      </c>
      <c r="D100" s="1">
        <v>1.75271</v>
      </c>
    </row>
    <row r="101" spans="1:4">
      <c r="A101" s="1">
        <v>99</v>
      </c>
      <c r="B101" s="1">
        <v>0.93654199999999999</v>
      </c>
      <c r="C101" s="1">
        <v>1.6752100000000001</v>
      </c>
      <c r="D101" s="1">
        <v>1.8131699999999999</v>
      </c>
    </row>
    <row r="102" spans="1:4">
      <c r="A102" s="1">
        <v>100</v>
      </c>
      <c r="B102" s="1">
        <v>0.93429200000000001</v>
      </c>
      <c r="C102" s="1">
        <v>1.78017</v>
      </c>
      <c r="D102" s="1">
        <v>1.78887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7F4B-D19B-D149-B9DC-A95EC52FD947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1.76179</v>
      </c>
      <c r="C3" s="1">
        <v>3.3100399999999999</v>
      </c>
      <c r="D3" s="1">
        <v>3.81175</v>
      </c>
    </row>
    <row r="4" spans="1:12">
      <c r="A4" s="1">
        <v>2</v>
      </c>
      <c r="B4" s="1">
        <v>1.7604200000000001</v>
      </c>
      <c r="C4" s="1">
        <v>3.4212099999999999</v>
      </c>
      <c r="D4" s="1">
        <v>3.7935400000000001</v>
      </c>
    </row>
    <row r="5" spans="1:12">
      <c r="A5" s="1">
        <v>3</v>
      </c>
      <c r="B5" s="1">
        <v>1.7484200000000001</v>
      </c>
      <c r="C5" s="1">
        <v>3.4037899999999999</v>
      </c>
      <c r="D5" s="1">
        <v>3.9397899999999999</v>
      </c>
    </row>
    <row r="6" spans="1:12">
      <c r="A6" s="1">
        <v>4</v>
      </c>
      <c r="B6" s="1">
        <v>1.7715799999999999</v>
      </c>
      <c r="C6" s="1">
        <v>3.3390399999999998</v>
      </c>
      <c r="D6" s="1">
        <v>3.8081700000000001</v>
      </c>
    </row>
    <row r="7" spans="1:12">
      <c r="A7" s="1">
        <v>5</v>
      </c>
      <c r="B7" s="1">
        <v>1.7952900000000001</v>
      </c>
      <c r="C7" s="1">
        <v>3.3726699999999998</v>
      </c>
      <c r="D7" s="1">
        <v>3.77338</v>
      </c>
    </row>
    <row r="8" spans="1:12">
      <c r="A8" s="1">
        <v>6</v>
      </c>
      <c r="B8" s="1">
        <v>1.78392</v>
      </c>
      <c r="C8" s="1">
        <v>3.4172899999999999</v>
      </c>
      <c r="D8" s="1">
        <v>3.7953299999999999</v>
      </c>
      <c r="I8" s="19" t="s">
        <v>9</v>
      </c>
      <c r="J8" s="19"/>
      <c r="K8" s="19"/>
      <c r="L8" s="19"/>
    </row>
    <row r="9" spans="1:12">
      <c r="A9" s="1">
        <v>7</v>
      </c>
      <c r="B9" s="1">
        <v>1.7622500000000001</v>
      </c>
      <c r="C9" s="1">
        <v>3.47892</v>
      </c>
      <c r="D9" s="1">
        <v>3.9154200000000001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1.7833300000000001</v>
      </c>
      <c r="C10" s="1">
        <v>3.39208</v>
      </c>
      <c r="D10" s="1">
        <v>3.8280799999999999</v>
      </c>
      <c r="I10" s="1">
        <f>AVERAGE(テーブル2456565678910119101113[sequential])</f>
        <v>1.7738918999999997</v>
      </c>
      <c r="J10" s="1">
        <f>AVERAGE(テーブル2456565678910119101113[multi-thread])</f>
        <v>3.4379569999999999</v>
      </c>
      <c r="K10" s="1">
        <f>AVERAGE(テーブル2456565678910119101113[multi-fiber])</f>
        <v>3.8349852000000002</v>
      </c>
      <c r="L10" s="1" t="e">
        <f>AVERAGE(テーブル2456565678910119101113[simd])</f>
        <v>#DIV/0!</v>
      </c>
    </row>
    <row r="11" spans="1:12">
      <c r="A11" s="1">
        <v>9</v>
      </c>
      <c r="B11" s="1">
        <v>1.78217</v>
      </c>
      <c r="C11" s="1">
        <v>3.49146</v>
      </c>
      <c r="D11" s="1">
        <v>3.7497099999999999</v>
      </c>
    </row>
    <row r="12" spans="1:12">
      <c r="A12" s="1">
        <v>10</v>
      </c>
      <c r="B12" s="1">
        <v>1.7609600000000001</v>
      </c>
      <c r="C12" s="1">
        <v>3.4842900000000001</v>
      </c>
      <c r="D12" s="1">
        <v>3.7364199999999999</v>
      </c>
    </row>
    <row r="13" spans="1:12">
      <c r="A13" s="1">
        <v>11</v>
      </c>
      <c r="B13" s="1">
        <v>1.76362</v>
      </c>
      <c r="C13" s="1">
        <v>3.4258799999999998</v>
      </c>
      <c r="D13" s="1">
        <v>3.8251200000000001</v>
      </c>
    </row>
    <row r="14" spans="1:12">
      <c r="A14" s="1">
        <v>12</v>
      </c>
      <c r="B14" s="1">
        <v>1.7710399999999999</v>
      </c>
      <c r="C14" s="1">
        <v>3.4030399999999998</v>
      </c>
      <c r="D14" s="1">
        <v>3.8320799999999999</v>
      </c>
    </row>
    <row r="15" spans="1:12">
      <c r="A15" s="1">
        <v>13</v>
      </c>
      <c r="B15" s="1">
        <v>1.7782100000000001</v>
      </c>
      <c r="C15" s="1">
        <v>3.4980799999999999</v>
      </c>
      <c r="D15" s="1">
        <v>3.8835000000000002</v>
      </c>
    </row>
    <row r="16" spans="1:12">
      <c r="A16" s="1">
        <v>14</v>
      </c>
      <c r="B16" s="1">
        <v>1.7907500000000001</v>
      </c>
      <c r="C16" s="1">
        <v>3.5469200000000001</v>
      </c>
      <c r="D16" s="1">
        <v>3.6547100000000001</v>
      </c>
    </row>
    <row r="17" spans="1:4">
      <c r="A17" s="1">
        <v>15</v>
      </c>
      <c r="B17" s="1">
        <v>1.76475</v>
      </c>
      <c r="C17" s="1">
        <v>3.37737</v>
      </c>
      <c r="D17" s="1">
        <v>3.8395000000000001</v>
      </c>
    </row>
    <row r="18" spans="1:4">
      <c r="A18" s="1">
        <v>16</v>
      </c>
      <c r="B18" s="1">
        <v>1.7593700000000001</v>
      </c>
      <c r="C18" s="1">
        <v>3.4689999999999999</v>
      </c>
      <c r="D18" s="1">
        <v>3.93825</v>
      </c>
    </row>
    <row r="19" spans="1:4">
      <c r="A19" s="1">
        <v>17</v>
      </c>
      <c r="B19" s="1">
        <v>1.75929</v>
      </c>
      <c r="C19" s="1">
        <v>3.2065399999999999</v>
      </c>
      <c r="D19" s="1">
        <v>3.8692099999999998</v>
      </c>
    </row>
    <row r="20" spans="1:4">
      <c r="A20" s="1">
        <v>18</v>
      </c>
      <c r="B20" s="1">
        <v>1.7742899999999999</v>
      </c>
      <c r="C20" s="1">
        <v>3.3936299999999999</v>
      </c>
      <c r="D20" s="1">
        <v>3.8466200000000002</v>
      </c>
    </row>
    <row r="21" spans="1:4">
      <c r="A21" s="1">
        <v>19</v>
      </c>
      <c r="B21" s="1">
        <v>1.7646299999999999</v>
      </c>
      <c r="C21" s="1">
        <v>3.4552100000000001</v>
      </c>
      <c r="D21" s="1">
        <v>3.9510399999999999</v>
      </c>
    </row>
    <row r="22" spans="1:4">
      <c r="A22" s="1">
        <v>20</v>
      </c>
      <c r="B22" s="1">
        <v>1.7680800000000001</v>
      </c>
      <c r="C22" s="1">
        <v>3.46496</v>
      </c>
      <c r="D22" s="1">
        <v>3.76383</v>
      </c>
    </row>
    <row r="23" spans="1:4">
      <c r="A23" s="1">
        <v>21</v>
      </c>
      <c r="B23" s="1">
        <v>1.7590399999999999</v>
      </c>
      <c r="C23" s="1">
        <v>3.5086200000000001</v>
      </c>
      <c r="D23" s="1">
        <v>3.7436699999999998</v>
      </c>
    </row>
    <row r="24" spans="1:4">
      <c r="A24" s="1">
        <v>22</v>
      </c>
      <c r="B24" s="1">
        <v>1.75929</v>
      </c>
      <c r="C24" s="1">
        <v>3.4246699999999999</v>
      </c>
      <c r="D24" s="1">
        <v>3.81596</v>
      </c>
    </row>
    <row r="25" spans="1:4">
      <c r="A25" s="1">
        <v>23</v>
      </c>
      <c r="B25" s="1">
        <v>1.7642100000000001</v>
      </c>
      <c r="C25" s="1">
        <v>3.4704600000000001</v>
      </c>
      <c r="D25" s="1">
        <v>3.7974999999999999</v>
      </c>
    </row>
    <row r="26" spans="1:4">
      <c r="A26" s="1">
        <v>24</v>
      </c>
      <c r="B26" s="1">
        <v>1.7739199999999999</v>
      </c>
      <c r="C26" s="1">
        <v>3.45417</v>
      </c>
      <c r="D26" s="1">
        <v>3.86937</v>
      </c>
    </row>
    <row r="27" spans="1:4">
      <c r="A27" s="1">
        <v>25</v>
      </c>
      <c r="B27" s="1">
        <v>1.7884599999999999</v>
      </c>
      <c r="C27" s="1">
        <v>3.48488</v>
      </c>
      <c r="D27" s="1">
        <v>3.8388300000000002</v>
      </c>
    </row>
    <row r="28" spans="1:4">
      <c r="A28" s="1">
        <v>26</v>
      </c>
      <c r="B28" s="1">
        <v>1.76867</v>
      </c>
      <c r="C28" s="1">
        <v>3.53037</v>
      </c>
      <c r="D28" s="1">
        <v>3.80538</v>
      </c>
    </row>
    <row r="29" spans="1:4">
      <c r="A29" s="1">
        <v>27</v>
      </c>
      <c r="B29" s="1">
        <v>1.7757499999999999</v>
      </c>
      <c r="C29" s="1">
        <v>3.3639199999999998</v>
      </c>
      <c r="D29" s="1">
        <v>3.80538</v>
      </c>
    </row>
    <row r="30" spans="1:4">
      <c r="A30" s="1">
        <v>28</v>
      </c>
      <c r="B30" s="1">
        <v>1.7700800000000001</v>
      </c>
      <c r="C30" s="1">
        <v>3.5052099999999999</v>
      </c>
      <c r="D30" s="1">
        <v>3.7593299999999998</v>
      </c>
    </row>
    <row r="31" spans="1:4">
      <c r="A31" s="1">
        <v>29</v>
      </c>
      <c r="B31" s="1">
        <v>1.79304</v>
      </c>
      <c r="C31" s="1">
        <v>3.39358</v>
      </c>
      <c r="D31" s="1">
        <v>3.8425799999999999</v>
      </c>
    </row>
    <row r="32" spans="1:4">
      <c r="A32" s="1">
        <v>30</v>
      </c>
      <c r="B32" s="1">
        <v>1.77379</v>
      </c>
      <c r="C32" s="1">
        <v>3.4605000000000001</v>
      </c>
      <c r="D32" s="1">
        <v>3.9112499999999999</v>
      </c>
    </row>
    <row r="33" spans="1:4">
      <c r="A33" s="1">
        <v>31</v>
      </c>
      <c r="B33" s="1">
        <v>1.76492</v>
      </c>
      <c r="C33" s="1">
        <v>3.5239199999999999</v>
      </c>
      <c r="D33" s="1">
        <v>3.8987500000000002</v>
      </c>
    </row>
    <row r="34" spans="1:4">
      <c r="A34" s="1">
        <v>32</v>
      </c>
      <c r="B34" s="1">
        <v>1.7857499999999999</v>
      </c>
      <c r="C34" s="1">
        <v>3.31325</v>
      </c>
      <c r="D34" s="1">
        <v>3.7007500000000002</v>
      </c>
    </row>
    <row r="35" spans="1:4">
      <c r="A35" s="1">
        <v>33</v>
      </c>
      <c r="B35" s="1">
        <v>1.7776700000000001</v>
      </c>
      <c r="C35" s="1">
        <v>3.5212500000000002</v>
      </c>
      <c r="D35" s="1">
        <v>3.7652100000000002</v>
      </c>
    </row>
    <row r="36" spans="1:4">
      <c r="A36" s="1">
        <v>34</v>
      </c>
      <c r="B36" s="1">
        <v>1.7640400000000001</v>
      </c>
      <c r="C36" s="1">
        <v>3.40238</v>
      </c>
      <c r="D36" s="1">
        <v>3.7160799999999998</v>
      </c>
    </row>
    <row r="37" spans="1:4">
      <c r="A37" s="1">
        <v>35</v>
      </c>
      <c r="B37" s="1">
        <v>1.76017</v>
      </c>
      <c r="C37" s="1">
        <v>3.4966200000000001</v>
      </c>
      <c r="D37" s="1">
        <v>4.04413</v>
      </c>
    </row>
    <row r="38" spans="1:4">
      <c r="A38" s="1">
        <v>36</v>
      </c>
      <c r="B38" s="1">
        <v>1.76725</v>
      </c>
      <c r="C38" s="1">
        <v>3.4410799999999999</v>
      </c>
      <c r="D38" s="1">
        <v>3.9809999999999999</v>
      </c>
    </row>
    <row r="39" spans="1:4">
      <c r="A39" s="1">
        <v>37</v>
      </c>
      <c r="B39" s="1">
        <v>1.76529</v>
      </c>
      <c r="C39" s="1">
        <v>3.4699200000000001</v>
      </c>
      <c r="D39" s="1">
        <v>3.8885399999999999</v>
      </c>
    </row>
    <row r="40" spans="1:4">
      <c r="A40" s="1">
        <v>38</v>
      </c>
      <c r="B40" s="1">
        <v>1.75708</v>
      </c>
      <c r="C40" s="1">
        <v>3.3537499999999998</v>
      </c>
      <c r="D40" s="1">
        <v>3.8440799999999999</v>
      </c>
    </row>
    <row r="41" spans="1:4">
      <c r="A41" s="1">
        <v>39</v>
      </c>
      <c r="B41" s="1">
        <v>1.7909600000000001</v>
      </c>
      <c r="C41" s="1">
        <v>3.4346299999999998</v>
      </c>
      <c r="D41" s="1">
        <v>3.9757500000000001</v>
      </c>
    </row>
    <row r="42" spans="1:4">
      <c r="A42" s="1">
        <v>40</v>
      </c>
      <c r="B42" s="1">
        <v>1.79192</v>
      </c>
      <c r="C42" s="1">
        <v>3.3233299999999999</v>
      </c>
      <c r="D42" s="1">
        <v>3.85758</v>
      </c>
    </row>
    <row r="43" spans="1:4">
      <c r="A43" s="1">
        <v>41</v>
      </c>
      <c r="B43" s="1">
        <v>1.75796</v>
      </c>
      <c r="C43" s="1">
        <v>3.49112</v>
      </c>
      <c r="D43" s="1">
        <v>3.7806700000000002</v>
      </c>
    </row>
    <row r="44" spans="1:4">
      <c r="A44" s="1">
        <v>42</v>
      </c>
      <c r="B44" s="1">
        <v>1.81288</v>
      </c>
      <c r="C44" s="1">
        <v>3.2512500000000002</v>
      </c>
      <c r="D44" s="1">
        <v>3.9051200000000001</v>
      </c>
    </row>
    <row r="45" spans="1:4">
      <c r="A45" s="1">
        <v>43</v>
      </c>
      <c r="B45" s="1">
        <v>1.7697099999999999</v>
      </c>
      <c r="C45" s="1">
        <v>3.5267900000000001</v>
      </c>
      <c r="D45" s="1">
        <v>3.8672900000000001</v>
      </c>
    </row>
    <row r="46" spans="1:4">
      <c r="A46" s="1">
        <v>44</v>
      </c>
      <c r="B46" s="1">
        <v>1.8345800000000001</v>
      </c>
      <c r="C46" s="1">
        <v>3.50529</v>
      </c>
      <c r="D46" s="1">
        <v>3.7937500000000002</v>
      </c>
    </row>
    <row r="47" spans="1:4">
      <c r="A47" s="1">
        <v>45</v>
      </c>
      <c r="B47" s="1">
        <v>1.75979</v>
      </c>
      <c r="C47" s="1">
        <v>3.4685000000000001</v>
      </c>
      <c r="D47" s="1">
        <v>3.7769200000000001</v>
      </c>
    </row>
    <row r="48" spans="1:4">
      <c r="A48" s="1">
        <v>46</v>
      </c>
      <c r="B48" s="1">
        <v>1.7916300000000001</v>
      </c>
      <c r="C48" s="1">
        <v>3.4732500000000002</v>
      </c>
      <c r="D48" s="1">
        <v>3.7017099999999998</v>
      </c>
    </row>
    <row r="49" spans="1:4">
      <c r="A49" s="1">
        <v>47</v>
      </c>
      <c r="B49" s="1">
        <v>1.7593700000000001</v>
      </c>
      <c r="C49" s="1">
        <v>3.45512</v>
      </c>
      <c r="D49" s="1">
        <v>3.7861699999999998</v>
      </c>
    </row>
    <row r="50" spans="1:4">
      <c r="A50" s="1">
        <v>48</v>
      </c>
      <c r="B50" s="1">
        <v>1.76108</v>
      </c>
      <c r="C50" s="1">
        <v>3.4577499999999999</v>
      </c>
      <c r="D50" s="1">
        <v>3.79183</v>
      </c>
    </row>
    <row r="51" spans="1:4">
      <c r="A51" s="1">
        <v>49</v>
      </c>
      <c r="B51" s="1">
        <v>1.76583</v>
      </c>
      <c r="C51" s="1">
        <v>3.54271</v>
      </c>
      <c r="D51" s="1">
        <v>3.8643299999999998</v>
      </c>
    </row>
    <row r="52" spans="1:4">
      <c r="A52" s="1">
        <v>50</v>
      </c>
      <c r="B52" s="1">
        <v>1.7831699999999999</v>
      </c>
      <c r="C52" s="1">
        <v>3.4359199999999999</v>
      </c>
      <c r="D52" s="1">
        <v>3.86883</v>
      </c>
    </row>
    <row r="53" spans="1:4">
      <c r="A53" s="1">
        <v>51</v>
      </c>
      <c r="B53" s="1">
        <v>1.76783</v>
      </c>
      <c r="C53" s="1">
        <v>3.5182899999999999</v>
      </c>
      <c r="D53" s="1">
        <v>3.8189199999999999</v>
      </c>
    </row>
    <row r="54" spans="1:4">
      <c r="A54" s="1">
        <v>52</v>
      </c>
      <c r="B54" s="1">
        <v>1.7606299999999999</v>
      </c>
      <c r="C54" s="1">
        <v>3.3894600000000001</v>
      </c>
      <c r="D54" s="1">
        <v>4.0158800000000001</v>
      </c>
    </row>
    <row r="55" spans="1:4">
      <c r="A55" s="1">
        <v>53</v>
      </c>
      <c r="B55" s="1">
        <v>1.79104</v>
      </c>
      <c r="C55" s="1">
        <v>3.5013700000000001</v>
      </c>
      <c r="D55" s="1">
        <v>3.87812</v>
      </c>
    </row>
    <row r="56" spans="1:4">
      <c r="A56" s="1">
        <v>54</v>
      </c>
      <c r="B56" s="1">
        <v>1.75875</v>
      </c>
      <c r="C56" s="1">
        <v>3.4948299999999999</v>
      </c>
      <c r="D56" s="1">
        <v>3.82429</v>
      </c>
    </row>
    <row r="57" spans="1:4">
      <c r="A57" s="1">
        <v>55</v>
      </c>
      <c r="B57" s="1">
        <v>1.76325</v>
      </c>
      <c r="C57" s="1">
        <v>3.5545800000000001</v>
      </c>
      <c r="D57" s="1">
        <v>3.9216700000000002</v>
      </c>
    </row>
    <row r="58" spans="1:4">
      <c r="A58" s="1">
        <v>56</v>
      </c>
      <c r="B58" s="1">
        <v>1.76742</v>
      </c>
      <c r="C58" s="1">
        <v>3.4962499999999999</v>
      </c>
      <c r="D58" s="1">
        <v>3.8765399999999999</v>
      </c>
    </row>
    <row r="59" spans="1:4">
      <c r="A59" s="1">
        <v>57</v>
      </c>
      <c r="B59" s="1">
        <v>1.7591300000000001</v>
      </c>
      <c r="C59" s="1">
        <v>3.29433</v>
      </c>
      <c r="D59" s="1">
        <v>3.8241700000000001</v>
      </c>
    </row>
    <row r="60" spans="1:4">
      <c r="A60" s="1">
        <v>58</v>
      </c>
      <c r="B60" s="1">
        <v>1.7815799999999999</v>
      </c>
      <c r="C60" s="1">
        <v>3.37879</v>
      </c>
      <c r="D60" s="1">
        <v>3.7097500000000001</v>
      </c>
    </row>
    <row r="61" spans="1:4">
      <c r="A61" s="1">
        <v>59</v>
      </c>
      <c r="B61" s="1">
        <v>1.7909200000000001</v>
      </c>
      <c r="C61" s="1">
        <v>3.3375400000000002</v>
      </c>
      <c r="D61" s="1">
        <v>3.9785400000000002</v>
      </c>
    </row>
    <row r="62" spans="1:4">
      <c r="A62" s="1">
        <v>60</v>
      </c>
      <c r="B62" s="1">
        <v>1.76254</v>
      </c>
      <c r="C62" s="1">
        <v>3.49654</v>
      </c>
      <c r="D62" s="1">
        <v>3.7566299999999999</v>
      </c>
    </row>
    <row r="63" spans="1:4">
      <c r="A63" s="1">
        <v>61</v>
      </c>
      <c r="B63" s="1">
        <v>1.8120400000000001</v>
      </c>
      <c r="C63" s="1">
        <v>3.32613</v>
      </c>
      <c r="D63" s="1">
        <v>3.7452100000000002</v>
      </c>
    </row>
    <row r="64" spans="1:4">
      <c r="A64" s="1">
        <v>62</v>
      </c>
      <c r="B64" s="1">
        <v>1.79108</v>
      </c>
      <c r="C64" s="1">
        <v>3.5173299999999998</v>
      </c>
      <c r="D64" s="1">
        <v>3.8074599999999998</v>
      </c>
    </row>
    <row r="65" spans="1:4">
      <c r="A65" s="1">
        <v>63</v>
      </c>
      <c r="B65" s="1">
        <v>1.7631300000000001</v>
      </c>
      <c r="C65" s="1">
        <v>3.41208</v>
      </c>
      <c r="D65" s="1">
        <v>3.8534999999999999</v>
      </c>
    </row>
    <row r="66" spans="1:4">
      <c r="A66" s="1">
        <v>64</v>
      </c>
      <c r="B66" s="1">
        <v>1.7643800000000001</v>
      </c>
      <c r="C66" s="1">
        <v>3.7621699999999998</v>
      </c>
      <c r="D66" s="1">
        <v>3.90767</v>
      </c>
    </row>
    <row r="67" spans="1:4">
      <c r="A67" s="1">
        <v>65</v>
      </c>
      <c r="B67" s="1">
        <v>1.7647900000000001</v>
      </c>
      <c r="C67" s="1">
        <v>3.3612500000000001</v>
      </c>
      <c r="D67" s="1">
        <v>3.9182899999999998</v>
      </c>
    </row>
    <row r="68" spans="1:4">
      <c r="A68" s="1">
        <v>66</v>
      </c>
      <c r="B68" s="1">
        <v>1.77071</v>
      </c>
      <c r="C68" s="1">
        <v>3.5162499999999999</v>
      </c>
      <c r="D68" s="1">
        <v>3.8511299999999999</v>
      </c>
    </row>
    <row r="69" spans="1:4">
      <c r="A69" s="1">
        <v>67</v>
      </c>
      <c r="B69" s="1">
        <v>1.7773699999999999</v>
      </c>
      <c r="C69" s="1">
        <v>3.4067500000000002</v>
      </c>
      <c r="D69" s="1">
        <v>3.9132099999999999</v>
      </c>
    </row>
    <row r="70" spans="1:4">
      <c r="A70" s="1">
        <v>68</v>
      </c>
      <c r="B70" s="1">
        <v>1.75983</v>
      </c>
      <c r="C70" s="1">
        <v>3.4111699999999998</v>
      </c>
      <c r="D70" s="1">
        <v>3.82287</v>
      </c>
    </row>
    <row r="71" spans="1:4">
      <c r="A71" s="1">
        <v>69</v>
      </c>
      <c r="B71" s="1">
        <v>1.75742</v>
      </c>
      <c r="C71" s="1">
        <v>3.1171700000000002</v>
      </c>
      <c r="D71" s="1">
        <v>3.7475800000000001</v>
      </c>
    </row>
    <row r="72" spans="1:4">
      <c r="A72" s="1">
        <v>70</v>
      </c>
      <c r="B72" s="1">
        <v>1.7598800000000001</v>
      </c>
      <c r="C72" s="1">
        <v>3.4030800000000001</v>
      </c>
      <c r="D72" s="1">
        <v>3.7065800000000002</v>
      </c>
    </row>
    <row r="73" spans="1:4">
      <c r="A73" s="1">
        <v>71</v>
      </c>
      <c r="B73" s="1">
        <v>1.7740400000000001</v>
      </c>
      <c r="C73" s="1">
        <v>3.33975</v>
      </c>
      <c r="D73" s="1">
        <v>3.7227100000000002</v>
      </c>
    </row>
    <row r="74" spans="1:4">
      <c r="A74" s="1">
        <v>72</v>
      </c>
      <c r="B74" s="1">
        <v>1.80192</v>
      </c>
      <c r="C74" s="1">
        <v>3.3937499999999998</v>
      </c>
      <c r="D74" s="1">
        <v>3.9466700000000001</v>
      </c>
    </row>
    <row r="75" spans="1:4">
      <c r="A75" s="1">
        <v>73</v>
      </c>
      <c r="B75" s="1">
        <v>1.7978700000000001</v>
      </c>
      <c r="C75" s="1">
        <v>3.53775</v>
      </c>
      <c r="D75" s="1">
        <v>3.7929200000000001</v>
      </c>
    </row>
    <row r="76" spans="1:4">
      <c r="A76" s="1">
        <v>74</v>
      </c>
      <c r="B76" s="1">
        <v>1.75671</v>
      </c>
      <c r="C76" s="1">
        <v>3.3286699999999998</v>
      </c>
      <c r="D76" s="1">
        <v>3.7835000000000001</v>
      </c>
    </row>
    <row r="77" spans="1:4">
      <c r="A77" s="1">
        <v>75</v>
      </c>
      <c r="B77" s="1">
        <v>1.7721199999999999</v>
      </c>
      <c r="C77" s="1">
        <v>3.5420799999999999</v>
      </c>
      <c r="D77" s="1">
        <v>3.86042</v>
      </c>
    </row>
    <row r="78" spans="1:4">
      <c r="A78" s="1">
        <v>76</v>
      </c>
      <c r="B78" s="1">
        <v>1.78525</v>
      </c>
      <c r="C78" s="1">
        <v>3.4912899999999998</v>
      </c>
      <c r="D78" s="1">
        <v>3.9613299999999998</v>
      </c>
    </row>
    <row r="79" spans="1:4">
      <c r="A79" s="1">
        <v>77</v>
      </c>
      <c r="B79" s="1">
        <v>1.76542</v>
      </c>
      <c r="C79" s="1">
        <v>3.2542499999999999</v>
      </c>
      <c r="D79" s="1">
        <v>3.84667</v>
      </c>
    </row>
    <row r="80" spans="1:4">
      <c r="A80" s="1">
        <v>78</v>
      </c>
      <c r="B80" s="1">
        <v>1.7853699999999999</v>
      </c>
      <c r="C80" s="1">
        <v>3.4995799999999999</v>
      </c>
      <c r="D80" s="1">
        <v>3.8035800000000002</v>
      </c>
    </row>
    <row r="81" spans="1:4">
      <c r="A81" s="1">
        <v>79</v>
      </c>
      <c r="B81" s="1">
        <v>1.80983</v>
      </c>
      <c r="C81" s="1">
        <v>3.4170400000000001</v>
      </c>
      <c r="D81" s="1">
        <v>3.8182900000000002</v>
      </c>
    </row>
    <row r="82" spans="1:4">
      <c r="A82" s="1">
        <v>80</v>
      </c>
      <c r="B82" s="1">
        <v>1.7692099999999999</v>
      </c>
      <c r="C82" s="1">
        <v>3.4882499999999999</v>
      </c>
      <c r="D82" s="1">
        <v>3.9057900000000001</v>
      </c>
    </row>
    <row r="83" spans="1:4">
      <c r="A83" s="1">
        <v>81</v>
      </c>
      <c r="B83" s="1">
        <v>1.77271</v>
      </c>
      <c r="C83" s="1">
        <v>3.3990800000000001</v>
      </c>
      <c r="D83" s="1">
        <v>4.0060799999999999</v>
      </c>
    </row>
    <row r="84" spans="1:4">
      <c r="A84" s="1">
        <v>82</v>
      </c>
      <c r="B84" s="1">
        <v>1.76963</v>
      </c>
      <c r="C84" s="1">
        <v>3.5249199999999998</v>
      </c>
      <c r="D84" s="1">
        <v>3.91879</v>
      </c>
    </row>
    <row r="85" spans="1:4">
      <c r="A85" s="1">
        <v>83</v>
      </c>
      <c r="B85" s="1">
        <v>1.76108</v>
      </c>
      <c r="C85" s="1">
        <v>3.44658</v>
      </c>
      <c r="D85" s="1">
        <v>3.7317499999999999</v>
      </c>
    </row>
    <row r="86" spans="1:4">
      <c r="A86" s="1">
        <v>84</v>
      </c>
      <c r="B86" s="1">
        <v>1.76454</v>
      </c>
      <c r="C86" s="1">
        <v>3.3816700000000002</v>
      </c>
      <c r="D86" s="1">
        <v>3.8597100000000002</v>
      </c>
    </row>
    <row r="87" spans="1:4">
      <c r="A87" s="1">
        <v>85</v>
      </c>
      <c r="B87" s="1">
        <v>1.76346</v>
      </c>
      <c r="C87" s="1">
        <v>3.3820800000000002</v>
      </c>
      <c r="D87" s="1">
        <v>3.7940800000000001</v>
      </c>
    </row>
    <row r="88" spans="1:4">
      <c r="A88" s="1">
        <v>86</v>
      </c>
      <c r="B88" s="1">
        <v>1.7880799999999999</v>
      </c>
      <c r="C88" s="1">
        <v>3.4408799999999999</v>
      </c>
      <c r="D88" s="1">
        <v>3.7028300000000001</v>
      </c>
    </row>
    <row r="89" spans="1:4">
      <c r="A89" s="1">
        <v>87</v>
      </c>
      <c r="B89" s="1">
        <v>1.7626299999999999</v>
      </c>
      <c r="C89" s="1">
        <v>3.37371</v>
      </c>
      <c r="D89" s="1">
        <v>3.7458300000000002</v>
      </c>
    </row>
    <row r="90" spans="1:4">
      <c r="A90" s="1">
        <v>88</v>
      </c>
      <c r="B90" s="1">
        <v>1.79504</v>
      </c>
      <c r="C90" s="1">
        <v>3.4279199999999999</v>
      </c>
      <c r="D90" s="1">
        <v>3.7203300000000001</v>
      </c>
    </row>
    <row r="91" spans="1:4">
      <c r="A91" s="1">
        <v>89</v>
      </c>
      <c r="B91" s="1">
        <v>1.7602899999999999</v>
      </c>
      <c r="C91" s="1">
        <v>3.4297900000000001</v>
      </c>
      <c r="D91" s="1">
        <v>3.9885000000000002</v>
      </c>
    </row>
    <row r="92" spans="1:4">
      <c r="A92" s="1">
        <v>90</v>
      </c>
      <c r="B92" s="1">
        <v>1.76467</v>
      </c>
      <c r="C92" s="1">
        <v>3.40604</v>
      </c>
      <c r="D92" s="1">
        <v>3.82796</v>
      </c>
    </row>
    <row r="93" spans="1:4">
      <c r="A93" s="1">
        <v>91</v>
      </c>
      <c r="B93" s="1">
        <v>1.8091299999999999</v>
      </c>
      <c r="C93" s="1">
        <v>3.3297099999999999</v>
      </c>
      <c r="D93" s="1">
        <v>3.718</v>
      </c>
    </row>
    <row r="94" spans="1:4">
      <c r="A94" s="1">
        <v>92</v>
      </c>
      <c r="B94" s="1">
        <v>1.7764599999999999</v>
      </c>
      <c r="C94" s="1">
        <v>3.4350000000000001</v>
      </c>
      <c r="D94" s="1">
        <v>3.8704999999999998</v>
      </c>
    </row>
    <row r="95" spans="1:4">
      <c r="A95" s="1">
        <v>93</v>
      </c>
      <c r="B95" s="1">
        <v>1.7659199999999999</v>
      </c>
      <c r="C95" s="1">
        <v>3.51071</v>
      </c>
      <c r="D95" s="1">
        <v>3.8207100000000001</v>
      </c>
    </row>
    <row r="96" spans="1:4">
      <c r="A96" s="1">
        <v>94</v>
      </c>
      <c r="B96" s="1">
        <v>1.79467</v>
      </c>
      <c r="C96" s="1">
        <v>3.5395400000000001</v>
      </c>
      <c r="D96" s="1">
        <v>3.8880400000000002</v>
      </c>
    </row>
    <row r="97" spans="1:4">
      <c r="A97" s="1">
        <v>95</v>
      </c>
      <c r="B97" s="1">
        <v>1.75858</v>
      </c>
      <c r="C97" s="1">
        <v>3.44875</v>
      </c>
      <c r="D97" s="1">
        <v>3.8037100000000001</v>
      </c>
    </row>
    <row r="98" spans="1:4">
      <c r="A98" s="1">
        <v>96</v>
      </c>
      <c r="B98" s="1">
        <v>1.7785</v>
      </c>
      <c r="C98" s="1">
        <v>3.5182899999999999</v>
      </c>
      <c r="D98" s="1">
        <v>3.8795799999999998</v>
      </c>
    </row>
    <row r="99" spans="1:4">
      <c r="A99" s="1">
        <v>97</v>
      </c>
      <c r="B99" s="1">
        <v>1.7675799999999999</v>
      </c>
      <c r="C99" s="1">
        <v>3.55667</v>
      </c>
      <c r="D99" s="1">
        <v>3.7447900000000001</v>
      </c>
    </row>
    <row r="100" spans="1:4">
      <c r="A100" s="1">
        <v>98</v>
      </c>
      <c r="B100" s="1">
        <v>1.7676700000000001</v>
      </c>
      <c r="C100" s="1">
        <v>3.5012500000000002</v>
      </c>
      <c r="D100" s="1">
        <v>3.8827500000000001</v>
      </c>
    </row>
    <row r="101" spans="1:4">
      <c r="A101" s="1">
        <v>99</v>
      </c>
      <c r="B101" s="1">
        <v>1.7896300000000001</v>
      </c>
      <c r="C101" s="1">
        <v>3.4858799999999999</v>
      </c>
      <c r="D101" s="1">
        <v>3.8672499999999999</v>
      </c>
    </row>
    <row r="102" spans="1:4">
      <c r="A102" s="1">
        <v>100</v>
      </c>
      <c r="B102" s="1">
        <v>1.786</v>
      </c>
      <c r="C102" s="1">
        <v>3.4338299999999999</v>
      </c>
      <c r="D102" s="1">
        <v>3.85425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F501-8FE0-3948-900D-D457862F7EC9}">
  <dimension ref="B2:N18"/>
  <sheetViews>
    <sheetView topLeftCell="A18" zoomScale="75" zoomScaleNormal="100" workbookViewId="0">
      <selection activeCell="I14" sqref="I14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2" spans="2:14">
      <c r="F2" s="18" t="s">
        <v>4</v>
      </c>
      <c r="G2" s="18"/>
      <c r="H2" s="18"/>
      <c r="I2" s="18"/>
      <c r="J2" s="18" t="s">
        <v>5</v>
      </c>
      <c r="K2" s="18"/>
      <c r="L2" s="18"/>
      <c r="M2" s="18"/>
    </row>
    <row r="3" spans="2:14">
      <c r="E3" t="s">
        <v>3</v>
      </c>
      <c r="F3" t="s">
        <v>19</v>
      </c>
      <c r="G3" t="s">
        <v>20</v>
      </c>
      <c r="H3" t="s">
        <v>21</v>
      </c>
      <c r="I3" t="s">
        <v>25</v>
      </c>
      <c r="J3" t="s">
        <v>22</v>
      </c>
      <c r="K3" t="s">
        <v>23</v>
      </c>
      <c r="L3" t="s">
        <v>24</v>
      </c>
      <c r="M3" t="s">
        <v>26</v>
      </c>
      <c r="N3" t="s">
        <v>6</v>
      </c>
    </row>
    <row r="4" spans="2:14">
      <c r="B4">
        <v>1</v>
      </c>
      <c r="E4">
        <f>Grover!R18</f>
        <v>9.5520899999999992E-2</v>
      </c>
      <c r="F4">
        <f>Grover!S18</f>
        <v>0.28493740000000001</v>
      </c>
      <c r="G4">
        <f>Grover!T18</f>
        <v>0.71172900000000006</v>
      </c>
      <c r="H4">
        <f>Grover!U18</f>
        <v>9.5658400000000005E-2</v>
      </c>
      <c r="I4">
        <f>Grover!V18</f>
        <v>0.4031751999999999</v>
      </c>
      <c r="J4" t="e">
        <f>Grover!W18</f>
        <v>#DIV/0!</v>
      </c>
      <c r="K4" t="e">
        <f>Grover!X18</f>
        <v>#DIV/0!</v>
      </c>
      <c r="L4" t="e">
        <f>Grover!Y18</f>
        <v>#DIV/0!</v>
      </c>
      <c r="M4">
        <f>Grover!Z18</f>
        <v>9.5875000000000002E-2</v>
      </c>
      <c r="N4" t="e">
        <f>Grover!AA18</f>
        <v>#DIV/0!</v>
      </c>
    </row>
    <row r="5" spans="2:14">
      <c r="B5">
        <v>2</v>
      </c>
      <c r="E5">
        <f>Grover!R19</f>
        <v>0.19002520000000001</v>
      </c>
      <c r="F5">
        <f>Grover!S19</f>
        <v>0.36013760000000006</v>
      </c>
      <c r="G5">
        <f>Grover!T19</f>
        <v>0.90182080000000009</v>
      </c>
      <c r="H5">
        <f>Grover!U19</f>
        <v>0.83670399999999989</v>
      </c>
      <c r="I5">
        <f>Grover!V19</f>
        <v>0.56017919999999999</v>
      </c>
      <c r="J5" t="e">
        <f>Grover!W19</f>
        <v>#DIV/0!</v>
      </c>
      <c r="K5" t="e">
        <f>Grover!X19</f>
        <v>#DIV/0!</v>
      </c>
      <c r="L5" t="e">
        <f>Grover!Y19</f>
        <v>#DIV/0!</v>
      </c>
      <c r="M5">
        <f>Grover!Z19</f>
        <v>0.19245439999999997</v>
      </c>
      <c r="N5" t="e">
        <f>Grover!AA19</f>
        <v>#DIV/0!</v>
      </c>
    </row>
    <row r="6" spans="2:14">
      <c r="B6">
        <v>3</v>
      </c>
      <c r="E6">
        <f>Grover!R20</f>
        <v>0.58091669999999995</v>
      </c>
      <c r="F6">
        <f>Grover!S20</f>
        <v>0.77723730000000002</v>
      </c>
      <c r="G6">
        <f>Grover!T20</f>
        <v>1.416644</v>
      </c>
      <c r="H6">
        <f>Grover!U20</f>
        <v>1.361637</v>
      </c>
      <c r="I6">
        <f>Grover!V20</f>
        <v>1.0774458</v>
      </c>
      <c r="J6" t="e">
        <f>Grover!W20</f>
        <v>#DIV/0!</v>
      </c>
      <c r="K6" t="e">
        <f>Grover!X20</f>
        <v>#DIV/0!</v>
      </c>
      <c r="L6" t="e">
        <f>Grover!Y20</f>
        <v>#DIV/0!</v>
      </c>
      <c r="M6">
        <f>Grover!Z20</f>
        <v>0.59237929999999994</v>
      </c>
      <c r="N6" t="e">
        <f>Grover!AA20</f>
        <v>#DIV/0!</v>
      </c>
    </row>
    <row r="7" spans="2:14">
      <c r="B7">
        <v>4</v>
      </c>
      <c r="E7">
        <f>Grover!R21</f>
        <v>1.912372</v>
      </c>
      <c r="F7">
        <f>Grover!S21</f>
        <v>2.2429819999999996</v>
      </c>
      <c r="G7">
        <f>Grover!T21</f>
        <v>2.7621419999999999</v>
      </c>
      <c r="H7">
        <f>Grover!U21</f>
        <v>2.9875429999999996</v>
      </c>
      <c r="I7">
        <f>Grover!V21</f>
        <v>2.6228000000000002</v>
      </c>
      <c r="J7" t="e">
        <f>Grover!W21</f>
        <v>#DIV/0!</v>
      </c>
      <c r="K7" t="e">
        <f>Grover!X21</f>
        <v>#DIV/0!</v>
      </c>
      <c r="L7" t="e">
        <f>Grover!Y21</f>
        <v>#DIV/0!</v>
      </c>
      <c r="M7">
        <f>Grover!Z21</f>
        <v>1.9765450000000002</v>
      </c>
      <c r="N7" t="e">
        <f>Grover!AA21</f>
        <v>#DIV/0!</v>
      </c>
    </row>
    <row r="8" spans="2:14">
      <c r="B8">
        <v>5</v>
      </c>
      <c r="E8">
        <f>Grover!R22</f>
        <v>5.8933210000000003</v>
      </c>
      <c r="F8">
        <f>Grover!S22</f>
        <v>6.6110619999999995</v>
      </c>
      <c r="G8">
        <f>Grover!T22</f>
        <v>7.1011539999999993</v>
      </c>
      <c r="H8">
        <f>Grover!U22</f>
        <v>7.0925400000000014</v>
      </c>
      <c r="I8">
        <f>Grover!V22</f>
        <v>7.1430120000000006</v>
      </c>
      <c r="J8" t="e">
        <f>Grover!W22</f>
        <v>#DIV/0!</v>
      </c>
      <c r="K8" t="e">
        <f>Grover!X22</f>
        <v>#DIV/0!</v>
      </c>
      <c r="L8" t="e">
        <f>Grover!Y22</f>
        <v>#DIV/0!</v>
      </c>
      <c r="M8">
        <f>Grover!Z22</f>
        <v>6.0908420000000003</v>
      </c>
      <c r="N8" t="e">
        <f>Grover!AA22</f>
        <v>#DIV/0!</v>
      </c>
    </row>
    <row r="9" spans="2:14">
      <c r="B9">
        <v>6</v>
      </c>
      <c r="E9">
        <f>Grover!R23</f>
        <v>21.192929999999997</v>
      </c>
      <c r="F9">
        <f>Grover!S23</f>
        <v>23.206330000000001</v>
      </c>
      <c r="G9">
        <f>Grover!T23</f>
        <v>23.492110000000004</v>
      </c>
      <c r="H9">
        <f>Grover!U23</f>
        <v>23.631219999999995</v>
      </c>
      <c r="I9">
        <f>Grover!V23</f>
        <v>23.592189999999999</v>
      </c>
      <c r="J9" t="e">
        <f>Grover!W23</f>
        <v>#DIV/0!</v>
      </c>
      <c r="K9" t="e">
        <f>Grover!X23</f>
        <v>#DIV/0!</v>
      </c>
      <c r="L9" t="e">
        <f>Grover!Y23</f>
        <v>#DIV/0!</v>
      </c>
      <c r="M9">
        <f>Grover!Z23</f>
        <v>22.116330000000001</v>
      </c>
      <c r="N9" t="e">
        <f>Grover!AA23</f>
        <v>#DIV/0!</v>
      </c>
    </row>
    <row r="10" spans="2:14">
      <c r="B10">
        <v>7</v>
      </c>
      <c r="E10">
        <f>Grover!R24</f>
        <v>71.440999999999988</v>
      </c>
      <c r="F10">
        <f>Grover!S24</f>
        <v>75.098709999999997</v>
      </c>
      <c r="G10">
        <f>Grover!T24</f>
        <v>75.588780000000014</v>
      </c>
      <c r="H10">
        <f>Grover!U24</f>
        <v>75.483909999999995</v>
      </c>
      <c r="I10">
        <f>Grover!V24</f>
        <v>76.042909999999992</v>
      </c>
      <c r="J10" t="e">
        <f>Grover!W24</f>
        <v>#DIV/0!</v>
      </c>
      <c r="K10" t="e">
        <f>Grover!X24</f>
        <v>#DIV/0!</v>
      </c>
      <c r="L10" t="e">
        <f>Grover!Y24</f>
        <v>#DIV/0!</v>
      </c>
      <c r="M10">
        <f>Grover!Z24</f>
        <v>73.614369999999994</v>
      </c>
      <c r="N10" t="e">
        <f>Grover!AA24</f>
        <v>#DIV/0!</v>
      </c>
    </row>
    <row r="11" spans="2:14">
      <c r="B11">
        <v>8</v>
      </c>
      <c r="E11">
        <f>Grover!R25</f>
        <v>255.8458</v>
      </c>
      <c r="F11">
        <f>Grover!S25</f>
        <v>269.17150000000004</v>
      </c>
      <c r="G11">
        <f>Grover!T25</f>
        <v>269.22890000000001</v>
      </c>
      <c r="H11">
        <f>Grover!U25</f>
        <v>268.94979999999998</v>
      </c>
      <c r="I11">
        <f>Grover!V25</f>
        <v>272.83370000000002</v>
      </c>
      <c r="J11" t="e">
        <f>Grover!W25</f>
        <v>#DIV/0!</v>
      </c>
      <c r="K11" t="e">
        <f>Grover!X25</f>
        <v>#DIV/0!</v>
      </c>
      <c r="L11" t="e">
        <f>Grover!Y25</f>
        <v>#DIV/0!</v>
      </c>
      <c r="M11">
        <f>Grover!Z25</f>
        <v>265.53390000000002</v>
      </c>
      <c r="N11" t="e">
        <f>Grover!AA25</f>
        <v>#DIV/0!</v>
      </c>
    </row>
    <row r="12" spans="2:14">
      <c r="B12">
        <v>9</v>
      </c>
      <c r="E12">
        <f>Grover!R26</f>
        <v>952.84049999999991</v>
      </c>
      <c r="F12">
        <f>Grover!S26</f>
        <v>998.50750000000005</v>
      </c>
      <c r="G12">
        <f>Grover!T26</f>
        <v>996.26139999999998</v>
      </c>
      <c r="H12">
        <f>Grover!U26</f>
        <v>980.17579999999975</v>
      </c>
      <c r="I12">
        <f>Grover!V26</f>
        <v>995.10349999999994</v>
      </c>
      <c r="J12" t="e">
        <f>Grover!W26</f>
        <v>#DIV/0!</v>
      </c>
      <c r="K12" t="e">
        <f>Grover!X26</f>
        <v>#DIV/0!</v>
      </c>
      <c r="L12" t="e">
        <f>Grover!Y26</f>
        <v>#DIV/0!</v>
      </c>
      <c r="M12">
        <f>Grover!Z26</f>
        <v>967.00579999999991</v>
      </c>
      <c r="N12" t="e">
        <f>Grover!AA26</f>
        <v>#DIV/0!</v>
      </c>
    </row>
    <row r="13" spans="2:14">
      <c r="B13">
        <v>10</v>
      </c>
      <c r="E13">
        <f>Grover!R27</f>
        <v>3514.4639999999999</v>
      </c>
      <c r="F13">
        <f>Grover!S27</f>
        <v>3540.2040000000002</v>
      </c>
      <c r="G13">
        <f>Grover!T27</f>
        <v>3619.8510000000001</v>
      </c>
      <c r="H13">
        <f>Grover!U27</f>
        <v>3550.8520000000003</v>
      </c>
      <c r="I13">
        <f>Grover!V27</f>
        <v>3619.9290000000001</v>
      </c>
      <c r="J13" t="e">
        <f>Grover!W27</f>
        <v>#DIV/0!</v>
      </c>
      <c r="K13" t="e">
        <f>Grover!X27</f>
        <v>#DIV/0!</v>
      </c>
      <c r="L13" t="e">
        <f>Grover!Y27</f>
        <v>#DIV/0!</v>
      </c>
      <c r="M13">
        <f>Grover!Z27</f>
        <v>3632.4110000000001</v>
      </c>
      <c r="N13" t="e">
        <f>Grover!AA27</f>
        <v>#DIV/0!</v>
      </c>
    </row>
    <row r="14" spans="2:14">
      <c r="B14">
        <v>11</v>
      </c>
      <c r="E14">
        <f>Grover!R28</f>
        <v>12348.080000000002</v>
      </c>
      <c r="F14">
        <f>Grover!S28</f>
        <v>12184.579999999998</v>
      </c>
      <c r="G14">
        <f>Grover!T28</f>
        <v>12504.48</v>
      </c>
      <c r="H14">
        <f>Grover!U28</f>
        <v>12347.499999999998</v>
      </c>
      <c r="I14">
        <f>Grover!V28</f>
        <v>12625.920000000002</v>
      </c>
    </row>
    <row r="15" spans="2:14">
      <c r="B15">
        <v>12</v>
      </c>
      <c r="E15">
        <f>Grover!R29</f>
        <v>42284.479999999996</v>
      </c>
      <c r="F15">
        <f>Grover!S29</f>
        <v>42650.590000000004</v>
      </c>
      <c r="G15">
        <f>Grover!T29</f>
        <v>43991.969999999987</v>
      </c>
      <c r="H15">
        <f>Grover!U29</f>
        <v>43053.2</v>
      </c>
      <c r="I15">
        <f>Grover!V29</f>
        <v>43958.32</v>
      </c>
    </row>
    <row r="16" spans="2:14">
      <c r="B16">
        <v>13</v>
      </c>
      <c r="E16">
        <f>Grover!R30</f>
        <v>197320.8</v>
      </c>
      <c r="F16">
        <f>Grover!S30</f>
        <v>169011.20000000001</v>
      </c>
      <c r="G16">
        <f>Grover!T30</f>
        <v>176822.8</v>
      </c>
      <c r="H16">
        <f>Grover!U30</f>
        <v>169927.4</v>
      </c>
      <c r="I16">
        <f>Grover!V30</f>
        <v>167764.1</v>
      </c>
    </row>
    <row r="17" spans="2:9">
      <c r="B17">
        <v>14</v>
      </c>
      <c r="E17">
        <f>Grover!R31</f>
        <v>10655000</v>
      </c>
      <c r="F17">
        <f>Grover!S31</f>
        <v>4999080</v>
      </c>
      <c r="G17" s="5">
        <f>Grover!T31</f>
        <v>8518320</v>
      </c>
      <c r="H17">
        <f>Grover!U31</f>
        <v>9000000</v>
      </c>
      <c r="I17">
        <f>Grover!V31</f>
        <v>4832400</v>
      </c>
    </row>
    <row r="18" spans="2:9">
      <c r="B18">
        <v>15</v>
      </c>
    </row>
  </sheetData>
  <mergeCells count="2">
    <mergeCell ref="F2:I2"/>
    <mergeCell ref="J2:M2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98C5-C8A9-F848-83B4-3EC7458A1FFA}">
  <dimension ref="A2:AA167"/>
  <sheetViews>
    <sheetView topLeftCell="A107" zoomScale="86" zoomScaleNormal="50" workbookViewId="0">
      <selection activeCell="M147" sqref="M147"/>
    </sheetView>
  </sheetViews>
  <sheetFormatPr baseColWidth="10" defaultRowHeight="20"/>
  <cols>
    <col min="1" max="1" width="12.42578125" bestFit="1" customWidth="1"/>
    <col min="2" max="2" width="4.140625" customWidth="1"/>
  </cols>
  <sheetData>
    <row r="2" spans="1:26">
      <c r="D2" s="18" t="s">
        <v>4</v>
      </c>
      <c r="E2" s="18"/>
      <c r="F2" s="18"/>
      <c r="G2" s="18"/>
      <c r="H2" s="18" t="s">
        <v>5</v>
      </c>
      <c r="I2" s="18"/>
      <c r="J2" s="18"/>
      <c r="K2" s="18"/>
    </row>
    <row r="3" spans="1:26">
      <c r="A3" t="s">
        <v>18</v>
      </c>
      <c r="C3" t="s">
        <v>3</v>
      </c>
      <c r="D3" t="s">
        <v>19</v>
      </c>
      <c r="E3" t="s">
        <v>20</v>
      </c>
      <c r="F3" t="s">
        <v>21</v>
      </c>
      <c r="G3" t="s">
        <v>25</v>
      </c>
      <c r="H3" t="s">
        <v>22</v>
      </c>
      <c r="I3" t="s">
        <v>23</v>
      </c>
      <c r="J3" t="s">
        <v>24</v>
      </c>
      <c r="K3" t="s">
        <v>26</v>
      </c>
      <c r="L3" t="s">
        <v>6</v>
      </c>
      <c r="M3" t="s">
        <v>30</v>
      </c>
    </row>
    <row r="4" spans="1:26">
      <c r="A4" s="18">
        <v>1</v>
      </c>
      <c r="C4">
        <v>9.425E-2</v>
      </c>
      <c r="D4">
        <v>0.27958300000000003</v>
      </c>
      <c r="E4">
        <v>0.66758300000000004</v>
      </c>
      <c r="F4">
        <v>9.6375000000000002E-2</v>
      </c>
      <c r="G4">
        <v>0.52229199999999998</v>
      </c>
      <c r="K4">
        <v>9.5792000000000002E-2</v>
      </c>
    </row>
    <row r="5" spans="1:26">
      <c r="A5" s="18"/>
      <c r="C5">
        <v>9.3542E-2</v>
      </c>
      <c r="D5">
        <v>0.264791</v>
      </c>
      <c r="E5">
        <v>0.69095799999999996</v>
      </c>
      <c r="F5">
        <v>9.5209000000000002E-2</v>
      </c>
      <c r="G5">
        <v>0.37545800000000001</v>
      </c>
      <c r="K5">
        <v>9.5291000000000001E-2</v>
      </c>
    </row>
    <row r="6" spans="1:26">
      <c r="A6" s="18"/>
      <c r="C6">
        <v>9.5500000000000002E-2</v>
      </c>
      <c r="D6">
        <v>0.311417</v>
      </c>
      <c r="E6">
        <v>0.68554199999999998</v>
      </c>
      <c r="F6">
        <v>9.6042000000000002E-2</v>
      </c>
      <c r="G6">
        <v>0.33504200000000001</v>
      </c>
      <c r="K6">
        <v>9.8083000000000004E-2</v>
      </c>
    </row>
    <row r="7" spans="1:26">
      <c r="A7" s="18"/>
      <c r="C7">
        <v>9.3415999999999999E-2</v>
      </c>
      <c r="D7">
        <v>0.31866699999999998</v>
      </c>
      <c r="E7">
        <v>0.84779199999999999</v>
      </c>
      <c r="F7">
        <v>9.5916000000000001E-2</v>
      </c>
      <c r="G7">
        <v>0.32770899999999997</v>
      </c>
      <c r="K7">
        <v>9.6500000000000002E-2</v>
      </c>
    </row>
    <row r="8" spans="1:26">
      <c r="A8" s="18"/>
      <c r="C8">
        <v>9.5250000000000001E-2</v>
      </c>
      <c r="D8">
        <v>0.26587499999999997</v>
      </c>
      <c r="E8">
        <v>0.63870800000000005</v>
      </c>
      <c r="F8">
        <v>9.4E-2</v>
      </c>
      <c r="G8">
        <v>0.34629199999999999</v>
      </c>
      <c r="K8">
        <v>9.5584000000000002E-2</v>
      </c>
    </row>
    <row r="9" spans="1:26">
      <c r="A9" s="18"/>
      <c r="C9">
        <v>9.5792000000000002E-2</v>
      </c>
      <c r="D9">
        <v>0.311583</v>
      </c>
      <c r="E9">
        <v>0.67729099999999998</v>
      </c>
      <c r="F9">
        <v>9.6709000000000003E-2</v>
      </c>
      <c r="G9">
        <v>0.33324999999999999</v>
      </c>
      <c r="K9">
        <v>9.5417000000000002E-2</v>
      </c>
    </row>
    <row r="10" spans="1:26">
      <c r="A10" s="18"/>
      <c r="C10">
        <v>9.425E-2</v>
      </c>
      <c r="D10">
        <v>0.30387500000000001</v>
      </c>
      <c r="E10">
        <v>0.67254100000000006</v>
      </c>
      <c r="F10">
        <v>9.5334000000000002E-2</v>
      </c>
      <c r="G10">
        <v>0.54829099999999997</v>
      </c>
      <c r="K10">
        <v>9.6083000000000002E-2</v>
      </c>
    </row>
    <row r="11" spans="1:26">
      <c r="A11" s="18"/>
      <c r="C11">
        <v>0.10070800000000001</v>
      </c>
      <c r="D11">
        <v>0.26716699999999999</v>
      </c>
      <c r="E11">
        <v>0.800875</v>
      </c>
      <c r="F11">
        <v>9.4791E-2</v>
      </c>
      <c r="G11">
        <v>0.317417</v>
      </c>
      <c r="K11">
        <v>9.6541000000000002E-2</v>
      </c>
    </row>
    <row r="12" spans="1:26">
      <c r="A12" s="18"/>
      <c r="C12">
        <v>9.5792000000000002E-2</v>
      </c>
      <c r="D12">
        <v>0.24329100000000001</v>
      </c>
      <c r="E12">
        <v>0.67483300000000002</v>
      </c>
      <c r="F12">
        <v>9.6625000000000003E-2</v>
      </c>
      <c r="G12">
        <v>0.44054199999999999</v>
      </c>
      <c r="K12">
        <v>9.4459000000000001E-2</v>
      </c>
    </row>
    <row r="13" spans="1:26">
      <c r="A13" s="18"/>
      <c r="C13">
        <v>9.6709000000000003E-2</v>
      </c>
      <c r="D13">
        <v>0.28312500000000002</v>
      </c>
      <c r="E13">
        <v>0.76116700000000004</v>
      </c>
      <c r="F13">
        <v>9.5583000000000001E-2</v>
      </c>
      <c r="G13">
        <v>0.48545899999999997</v>
      </c>
      <c r="K13">
        <v>9.5000000000000001E-2</v>
      </c>
    </row>
    <row r="15" spans="1:26">
      <c r="A15" s="18">
        <v>2</v>
      </c>
      <c r="C15">
        <v>0.18962499999999999</v>
      </c>
      <c r="D15">
        <v>0.32500000000000001</v>
      </c>
      <c r="E15">
        <v>0.91087499999999999</v>
      </c>
      <c r="F15">
        <v>0.82374999999999998</v>
      </c>
      <c r="G15">
        <v>0.54612499999999997</v>
      </c>
      <c r="K15">
        <v>0.19220799999999999</v>
      </c>
    </row>
    <row r="16" spans="1:26">
      <c r="A16" s="18"/>
      <c r="C16">
        <v>0.19029199999999999</v>
      </c>
      <c r="D16">
        <v>0.33083299999999999</v>
      </c>
      <c r="E16">
        <v>0.85475000000000001</v>
      </c>
      <c r="F16">
        <v>0.81812499999999999</v>
      </c>
      <c r="G16">
        <v>0.48033399999999998</v>
      </c>
      <c r="K16">
        <v>0.190917</v>
      </c>
      <c r="S16" s="18" t="s">
        <v>4</v>
      </c>
      <c r="T16" s="18"/>
      <c r="U16" s="18"/>
      <c r="V16" s="18"/>
      <c r="W16" s="18" t="s">
        <v>5</v>
      </c>
      <c r="X16" s="18"/>
      <c r="Y16" s="18"/>
      <c r="Z16" s="18"/>
    </row>
    <row r="17" spans="1:27">
      <c r="A17" s="18"/>
      <c r="C17">
        <v>0.19079199999999999</v>
      </c>
      <c r="D17">
        <v>0.31820900000000002</v>
      </c>
      <c r="E17">
        <v>0.906084</v>
      </c>
      <c r="F17">
        <v>0.79241700000000004</v>
      </c>
      <c r="G17">
        <v>0.66158300000000003</v>
      </c>
      <c r="K17">
        <v>0.19204199999999999</v>
      </c>
      <c r="R17" t="s">
        <v>3</v>
      </c>
      <c r="S17" t="s">
        <v>19</v>
      </c>
      <c r="T17" t="s">
        <v>20</v>
      </c>
      <c r="U17" t="s">
        <v>21</v>
      </c>
      <c r="V17" t="s">
        <v>25</v>
      </c>
      <c r="W17" t="s">
        <v>22</v>
      </c>
      <c r="X17" t="s">
        <v>23</v>
      </c>
      <c r="Y17" t="s">
        <v>24</v>
      </c>
      <c r="Z17" t="s">
        <v>26</v>
      </c>
      <c r="AA17" t="s">
        <v>6</v>
      </c>
    </row>
    <row r="18" spans="1:27">
      <c r="A18" s="18"/>
      <c r="C18">
        <v>0.19212499999999999</v>
      </c>
      <c r="D18">
        <v>0.33191700000000002</v>
      </c>
      <c r="E18">
        <v>0.877166</v>
      </c>
      <c r="F18">
        <v>0.827291</v>
      </c>
      <c r="G18">
        <v>0.436334</v>
      </c>
      <c r="K18">
        <v>0.19637499999999999</v>
      </c>
      <c r="Q18">
        <v>1</v>
      </c>
      <c r="R18">
        <f t="shared" ref="R18:AA18" si="0">AVERAGE(C4:C13)</f>
        <v>9.5520899999999992E-2</v>
      </c>
      <c r="S18">
        <f t="shared" si="0"/>
        <v>0.28493740000000001</v>
      </c>
      <c r="T18">
        <f t="shared" si="0"/>
        <v>0.71172900000000006</v>
      </c>
      <c r="U18">
        <f t="shared" si="0"/>
        <v>9.5658400000000005E-2</v>
      </c>
      <c r="V18">
        <f t="shared" si="0"/>
        <v>0.4031751999999999</v>
      </c>
      <c r="W18" t="e">
        <f t="shared" si="0"/>
        <v>#DIV/0!</v>
      </c>
      <c r="X18" t="e">
        <f t="shared" si="0"/>
        <v>#DIV/0!</v>
      </c>
      <c r="Y18" t="e">
        <f t="shared" si="0"/>
        <v>#DIV/0!</v>
      </c>
      <c r="Z18">
        <f t="shared" si="0"/>
        <v>9.5875000000000002E-2</v>
      </c>
      <c r="AA18" t="e">
        <f t="shared" si="0"/>
        <v>#DIV/0!</v>
      </c>
    </row>
    <row r="19" spans="1:27">
      <c r="A19" s="18"/>
      <c r="C19">
        <v>0.19162499999999999</v>
      </c>
      <c r="D19">
        <v>0.43562499999999998</v>
      </c>
      <c r="E19">
        <v>0.88766599999999996</v>
      </c>
      <c r="F19">
        <v>0.83454099999999998</v>
      </c>
      <c r="G19">
        <v>0.69554199999999999</v>
      </c>
      <c r="K19">
        <v>0.191084</v>
      </c>
      <c r="Q19">
        <v>2</v>
      </c>
      <c r="R19">
        <f t="shared" ref="R19:AA19" si="1">AVERAGE(C15:C24)</f>
        <v>0.19002520000000001</v>
      </c>
      <c r="S19">
        <f t="shared" si="1"/>
        <v>0.36013760000000006</v>
      </c>
      <c r="T19">
        <f t="shared" si="1"/>
        <v>0.90182080000000009</v>
      </c>
      <c r="U19">
        <f t="shared" si="1"/>
        <v>0.83670399999999989</v>
      </c>
      <c r="V19">
        <f t="shared" si="1"/>
        <v>0.56017919999999999</v>
      </c>
      <c r="W19" t="e">
        <f t="shared" si="1"/>
        <v>#DIV/0!</v>
      </c>
      <c r="X19" t="e">
        <f t="shared" si="1"/>
        <v>#DIV/0!</v>
      </c>
      <c r="Y19" t="e">
        <f t="shared" si="1"/>
        <v>#DIV/0!</v>
      </c>
      <c r="Z19">
        <f t="shared" si="1"/>
        <v>0.19245439999999997</v>
      </c>
      <c r="AA19" t="e">
        <f t="shared" si="1"/>
        <v>#DIV/0!</v>
      </c>
    </row>
    <row r="20" spans="1:27">
      <c r="A20" s="18"/>
      <c r="C20">
        <v>0.18937499999999999</v>
      </c>
      <c r="D20">
        <v>0.46412500000000001</v>
      </c>
      <c r="E20">
        <v>0.904667</v>
      </c>
      <c r="F20">
        <v>0.87291700000000005</v>
      </c>
      <c r="G20">
        <v>0.51437500000000003</v>
      </c>
      <c r="K20">
        <v>0.19354099999999999</v>
      </c>
      <c r="Q20">
        <v>3</v>
      </c>
      <c r="R20">
        <f t="shared" ref="R20:AA20" si="2">AVERAGE(C26:C35)</f>
        <v>0.58091669999999995</v>
      </c>
      <c r="S20">
        <f t="shared" si="2"/>
        <v>0.77723730000000002</v>
      </c>
      <c r="T20">
        <f t="shared" si="2"/>
        <v>1.416644</v>
      </c>
      <c r="U20">
        <f t="shared" si="2"/>
        <v>1.361637</v>
      </c>
      <c r="V20">
        <f t="shared" si="2"/>
        <v>1.0774458</v>
      </c>
      <c r="W20" t="e">
        <f t="shared" si="2"/>
        <v>#DIV/0!</v>
      </c>
      <c r="X20" t="e">
        <f t="shared" si="2"/>
        <v>#DIV/0!</v>
      </c>
      <c r="Y20" t="e">
        <f t="shared" si="2"/>
        <v>#DIV/0!</v>
      </c>
      <c r="Z20">
        <f t="shared" si="2"/>
        <v>0.59237929999999994</v>
      </c>
      <c r="AA20" t="e">
        <f t="shared" si="2"/>
        <v>#DIV/0!</v>
      </c>
    </row>
    <row r="21" spans="1:27">
      <c r="A21" s="18"/>
      <c r="C21">
        <v>0.18754199999999999</v>
      </c>
      <c r="D21">
        <v>0.35070899999999999</v>
      </c>
      <c r="E21">
        <v>0.89683400000000002</v>
      </c>
      <c r="F21">
        <v>0.85533300000000001</v>
      </c>
      <c r="G21">
        <v>0.50070800000000004</v>
      </c>
      <c r="K21">
        <v>0.192167</v>
      </c>
      <c r="Q21">
        <v>4</v>
      </c>
      <c r="R21">
        <f t="shared" ref="R21:AA21" si="3">AVERAGE(C37:C46)</f>
        <v>1.912372</v>
      </c>
      <c r="S21">
        <f t="shared" si="3"/>
        <v>2.2429819999999996</v>
      </c>
      <c r="T21">
        <f t="shared" si="3"/>
        <v>2.7621419999999999</v>
      </c>
      <c r="U21">
        <f t="shared" si="3"/>
        <v>2.9875429999999996</v>
      </c>
      <c r="V21">
        <f t="shared" si="3"/>
        <v>2.6228000000000002</v>
      </c>
      <c r="W21" t="e">
        <f t="shared" si="3"/>
        <v>#DIV/0!</v>
      </c>
      <c r="X21" t="e">
        <f t="shared" si="3"/>
        <v>#DIV/0!</v>
      </c>
      <c r="Y21" t="e">
        <f t="shared" si="3"/>
        <v>#DIV/0!</v>
      </c>
      <c r="Z21">
        <f t="shared" si="3"/>
        <v>1.9765450000000002</v>
      </c>
      <c r="AA21" t="e">
        <f t="shared" si="3"/>
        <v>#DIV/0!</v>
      </c>
    </row>
    <row r="22" spans="1:27">
      <c r="A22" s="18"/>
      <c r="C22">
        <v>0.19104199999999999</v>
      </c>
      <c r="D22">
        <v>0.332208</v>
      </c>
      <c r="E22">
        <v>0.91216600000000003</v>
      </c>
      <c r="F22">
        <v>0.86099999999999999</v>
      </c>
      <c r="G22">
        <v>0.65754100000000004</v>
      </c>
      <c r="K22">
        <v>0.192667</v>
      </c>
      <c r="Q22">
        <v>5</v>
      </c>
      <c r="R22">
        <f t="shared" ref="R22:AA22" si="4">AVERAGE(C48:C57)</f>
        <v>5.8933210000000003</v>
      </c>
      <c r="S22">
        <f t="shared" si="4"/>
        <v>6.6110619999999995</v>
      </c>
      <c r="T22">
        <f t="shared" si="4"/>
        <v>7.1011539999999993</v>
      </c>
      <c r="U22">
        <f t="shared" si="4"/>
        <v>7.0925400000000014</v>
      </c>
      <c r="V22">
        <f t="shared" si="4"/>
        <v>7.1430120000000006</v>
      </c>
      <c r="W22" t="e">
        <f t="shared" si="4"/>
        <v>#DIV/0!</v>
      </c>
      <c r="X22" t="e">
        <f t="shared" si="4"/>
        <v>#DIV/0!</v>
      </c>
      <c r="Y22" t="e">
        <f t="shared" si="4"/>
        <v>#DIV/0!</v>
      </c>
      <c r="Z22">
        <f t="shared" si="4"/>
        <v>6.0908420000000003</v>
      </c>
      <c r="AA22" t="e">
        <f t="shared" si="4"/>
        <v>#DIV/0!</v>
      </c>
    </row>
    <row r="23" spans="1:27">
      <c r="A23" s="18"/>
      <c r="C23">
        <v>0.18995899999999999</v>
      </c>
      <c r="D23">
        <v>0.35629100000000002</v>
      </c>
      <c r="E23">
        <v>0.93412499999999998</v>
      </c>
      <c r="F23">
        <v>0.82095799999999997</v>
      </c>
      <c r="G23">
        <v>0.47779199999999999</v>
      </c>
      <c r="K23">
        <v>0.192334</v>
      </c>
      <c r="Q23">
        <v>6</v>
      </c>
      <c r="R23">
        <f t="shared" ref="R23:AA23" si="5">AVERAGE(C59:C68)</f>
        <v>21.192929999999997</v>
      </c>
      <c r="S23">
        <f t="shared" si="5"/>
        <v>23.206330000000001</v>
      </c>
      <c r="T23">
        <f t="shared" si="5"/>
        <v>23.492110000000004</v>
      </c>
      <c r="U23">
        <f t="shared" si="5"/>
        <v>23.631219999999995</v>
      </c>
      <c r="V23">
        <f t="shared" si="5"/>
        <v>23.592189999999999</v>
      </c>
      <c r="W23" t="e">
        <f t="shared" si="5"/>
        <v>#DIV/0!</v>
      </c>
      <c r="X23" t="e">
        <f t="shared" si="5"/>
        <v>#DIV/0!</v>
      </c>
      <c r="Y23" t="e">
        <f t="shared" si="5"/>
        <v>#DIV/0!</v>
      </c>
      <c r="Z23">
        <f t="shared" si="5"/>
        <v>22.116330000000001</v>
      </c>
      <c r="AA23" t="e">
        <f t="shared" si="5"/>
        <v>#DIV/0!</v>
      </c>
    </row>
    <row r="24" spans="1:27">
      <c r="A24" s="18"/>
      <c r="C24">
        <v>0.18787499999999999</v>
      </c>
      <c r="D24">
        <v>0.35645900000000003</v>
      </c>
      <c r="E24">
        <v>0.93387500000000001</v>
      </c>
      <c r="F24">
        <v>0.86070800000000003</v>
      </c>
      <c r="G24">
        <v>0.63145799999999996</v>
      </c>
      <c r="K24">
        <v>0.19120899999999999</v>
      </c>
      <c r="Q24">
        <v>7</v>
      </c>
      <c r="R24">
        <f t="shared" ref="R24:AA24" si="6">AVERAGE(C70:C79)</f>
        <v>71.440999999999988</v>
      </c>
      <c r="S24">
        <f t="shared" si="6"/>
        <v>75.098709999999997</v>
      </c>
      <c r="T24">
        <f t="shared" si="6"/>
        <v>75.588780000000014</v>
      </c>
      <c r="U24">
        <f t="shared" si="6"/>
        <v>75.483909999999995</v>
      </c>
      <c r="V24">
        <f t="shared" si="6"/>
        <v>76.042909999999992</v>
      </c>
      <c r="W24" t="e">
        <f t="shared" si="6"/>
        <v>#DIV/0!</v>
      </c>
      <c r="X24" t="e">
        <f t="shared" si="6"/>
        <v>#DIV/0!</v>
      </c>
      <c r="Y24" t="e">
        <f t="shared" si="6"/>
        <v>#DIV/0!</v>
      </c>
      <c r="Z24">
        <f t="shared" si="6"/>
        <v>73.614369999999994</v>
      </c>
      <c r="AA24" t="e">
        <f t="shared" si="6"/>
        <v>#DIV/0!</v>
      </c>
    </row>
    <row r="25" spans="1:27">
      <c r="Q25">
        <v>8</v>
      </c>
      <c r="R25">
        <f t="shared" ref="R25:AA25" si="7">AVERAGE(C81:C90)</f>
        <v>255.8458</v>
      </c>
      <c r="S25">
        <f t="shared" si="7"/>
        <v>269.17150000000004</v>
      </c>
      <c r="T25">
        <f t="shared" si="7"/>
        <v>269.22890000000001</v>
      </c>
      <c r="U25">
        <f t="shared" si="7"/>
        <v>268.94979999999998</v>
      </c>
      <c r="V25">
        <f t="shared" si="7"/>
        <v>272.83370000000002</v>
      </c>
      <c r="W25" t="e">
        <f t="shared" si="7"/>
        <v>#DIV/0!</v>
      </c>
      <c r="X25" t="e">
        <f t="shared" si="7"/>
        <v>#DIV/0!</v>
      </c>
      <c r="Y25" t="e">
        <f t="shared" si="7"/>
        <v>#DIV/0!</v>
      </c>
      <c r="Z25">
        <f t="shared" si="7"/>
        <v>265.53390000000002</v>
      </c>
      <c r="AA25" t="e">
        <f t="shared" si="7"/>
        <v>#DIV/0!</v>
      </c>
    </row>
    <row r="26" spans="1:27">
      <c r="A26" s="22">
        <v>3</v>
      </c>
      <c r="C26">
        <v>0.60170800000000002</v>
      </c>
      <c r="D26">
        <v>0.71058299999999996</v>
      </c>
      <c r="E26">
        <v>1.5922499999999999</v>
      </c>
      <c r="F26">
        <v>1.337</v>
      </c>
      <c r="G26">
        <v>0.98375000000000001</v>
      </c>
      <c r="K26">
        <v>0.59195900000000001</v>
      </c>
      <c r="Q26">
        <v>9</v>
      </c>
      <c r="R26">
        <f t="shared" ref="R26:AA26" si="8">AVERAGE(C92:C101)</f>
        <v>952.84049999999991</v>
      </c>
      <c r="S26">
        <f t="shared" si="8"/>
        <v>998.50750000000005</v>
      </c>
      <c r="T26">
        <f t="shared" si="8"/>
        <v>996.26139999999998</v>
      </c>
      <c r="U26">
        <f t="shared" si="8"/>
        <v>980.17579999999975</v>
      </c>
      <c r="V26">
        <f t="shared" si="8"/>
        <v>995.10349999999994</v>
      </c>
      <c r="W26" t="e">
        <f t="shared" si="8"/>
        <v>#DIV/0!</v>
      </c>
      <c r="X26" t="e">
        <f t="shared" si="8"/>
        <v>#DIV/0!</v>
      </c>
      <c r="Y26" t="e">
        <f t="shared" si="8"/>
        <v>#DIV/0!</v>
      </c>
      <c r="Z26">
        <f t="shared" si="8"/>
        <v>967.00579999999991</v>
      </c>
      <c r="AA26" t="e">
        <f t="shared" si="8"/>
        <v>#DIV/0!</v>
      </c>
    </row>
    <row r="27" spans="1:27">
      <c r="A27" s="22"/>
      <c r="C27">
        <v>0.57891700000000001</v>
      </c>
      <c r="D27">
        <v>0.77279100000000001</v>
      </c>
      <c r="E27">
        <v>1.4081300000000001</v>
      </c>
      <c r="F27">
        <v>1.32996</v>
      </c>
      <c r="G27">
        <v>1.19808</v>
      </c>
      <c r="K27">
        <v>0.59091700000000003</v>
      </c>
      <c r="Q27">
        <v>10</v>
      </c>
      <c r="R27">
        <f t="shared" ref="R27:AA27" si="9">AVERAGE(C103:C112)</f>
        <v>3514.4639999999999</v>
      </c>
      <c r="S27">
        <f t="shared" si="9"/>
        <v>3540.2040000000002</v>
      </c>
      <c r="T27">
        <f t="shared" si="9"/>
        <v>3619.8510000000001</v>
      </c>
      <c r="U27">
        <f t="shared" si="9"/>
        <v>3550.8520000000003</v>
      </c>
      <c r="V27">
        <f t="shared" si="9"/>
        <v>3619.9290000000001</v>
      </c>
      <c r="W27" t="e">
        <f t="shared" si="9"/>
        <v>#DIV/0!</v>
      </c>
      <c r="X27" t="e">
        <f t="shared" si="9"/>
        <v>#DIV/0!</v>
      </c>
      <c r="Y27" t="e">
        <f t="shared" si="9"/>
        <v>#DIV/0!</v>
      </c>
      <c r="Z27">
        <f t="shared" si="9"/>
        <v>3632.4110000000001</v>
      </c>
      <c r="AA27" t="e">
        <f t="shared" si="9"/>
        <v>#DIV/0!</v>
      </c>
    </row>
    <row r="28" spans="1:27">
      <c r="A28" s="22"/>
      <c r="C28">
        <v>0.58050000000000002</v>
      </c>
      <c r="D28">
        <v>0.784833</v>
      </c>
      <c r="E28">
        <v>1.4108799999999999</v>
      </c>
      <c r="F28">
        <v>1.33779</v>
      </c>
      <c r="G28">
        <v>1.1755800000000001</v>
      </c>
      <c r="K28">
        <v>0.59283300000000005</v>
      </c>
      <c r="Q28">
        <v>11</v>
      </c>
      <c r="R28">
        <f t="shared" ref="R28:AA28" si="10">AVERAGE(C114:C123)</f>
        <v>12348.080000000002</v>
      </c>
      <c r="S28">
        <f t="shared" si="10"/>
        <v>12184.579999999998</v>
      </c>
      <c r="T28">
        <f t="shared" si="10"/>
        <v>12504.48</v>
      </c>
      <c r="U28">
        <f t="shared" si="10"/>
        <v>12347.499999999998</v>
      </c>
      <c r="V28">
        <f t="shared" si="10"/>
        <v>12625.920000000002</v>
      </c>
      <c r="W28" t="e">
        <f t="shared" si="10"/>
        <v>#DIV/0!</v>
      </c>
      <c r="X28" t="e">
        <f t="shared" si="10"/>
        <v>#DIV/0!</v>
      </c>
      <c r="Y28" t="e">
        <f t="shared" si="10"/>
        <v>#DIV/0!</v>
      </c>
      <c r="Z28">
        <f t="shared" si="10"/>
        <v>12775.78</v>
      </c>
      <c r="AA28" t="e">
        <f t="shared" si="10"/>
        <v>#DIV/0!</v>
      </c>
    </row>
    <row r="29" spans="1:27">
      <c r="A29" s="22"/>
      <c r="C29">
        <v>0.577125</v>
      </c>
      <c r="D29">
        <v>0.74654100000000001</v>
      </c>
      <c r="E29">
        <v>1.45713</v>
      </c>
      <c r="F29">
        <v>1.34979</v>
      </c>
      <c r="G29">
        <v>1.1148800000000001</v>
      </c>
      <c r="K29">
        <v>0.59699999999999998</v>
      </c>
      <c r="Q29">
        <v>12</v>
      </c>
      <c r="R29">
        <f t="shared" ref="R29:AA29" si="11">AVERAGE(C125:C134)</f>
        <v>42284.479999999996</v>
      </c>
      <c r="S29">
        <f t="shared" si="11"/>
        <v>42650.590000000004</v>
      </c>
      <c r="T29">
        <f t="shared" si="11"/>
        <v>43991.969999999987</v>
      </c>
      <c r="U29">
        <f t="shared" si="11"/>
        <v>43053.2</v>
      </c>
      <c r="V29">
        <f t="shared" si="11"/>
        <v>43958.32</v>
      </c>
      <c r="W29" t="e">
        <f t="shared" si="11"/>
        <v>#DIV/0!</v>
      </c>
      <c r="X29" t="e">
        <f t="shared" si="11"/>
        <v>#DIV/0!</v>
      </c>
      <c r="Y29" t="e">
        <f t="shared" si="11"/>
        <v>#DIV/0!</v>
      </c>
      <c r="Z29">
        <f t="shared" si="11"/>
        <v>43956.039999999994</v>
      </c>
      <c r="AA29" t="e">
        <f t="shared" si="11"/>
        <v>#DIV/0!</v>
      </c>
    </row>
    <row r="30" spans="1:27">
      <c r="A30" s="22"/>
      <c r="C30">
        <v>0.57404200000000005</v>
      </c>
      <c r="D30">
        <v>0.73624999999999996</v>
      </c>
      <c r="E30">
        <v>1.39679</v>
      </c>
      <c r="F30">
        <v>1.3647499999999999</v>
      </c>
      <c r="G30">
        <v>1.1315</v>
      </c>
      <c r="K30">
        <v>0.58941699999999997</v>
      </c>
      <c r="Q30">
        <v>13</v>
      </c>
      <c r="R30">
        <f t="shared" ref="R30:AA30" si="12">AVERAGE(C136:C145)</f>
        <v>197320.8</v>
      </c>
      <c r="S30">
        <f t="shared" si="12"/>
        <v>169011.20000000001</v>
      </c>
      <c r="T30">
        <f t="shared" si="12"/>
        <v>176822.8</v>
      </c>
      <c r="U30">
        <f t="shared" si="12"/>
        <v>169927.4</v>
      </c>
      <c r="V30">
        <f t="shared" si="12"/>
        <v>167764.1</v>
      </c>
      <c r="W30" t="e">
        <f t="shared" si="12"/>
        <v>#DIV/0!</v>
      </c>
      <c r="X30" t="e">
        <f t="shared" si="12"/>
        <v>#DIV/0!</v>
      </c>
      <c r="Y30" t="e">
        <f t="shared" si="12"/>
        <v>#DIV/0!</v>
      </c>
      <c r="Z30">
        <f t="shared" si="12"/>
        <v>185656.5</v>
      </c>
      <c r="AA30" t="e">
        <f t="shared" si="12"/>
        <v>#DIV/0!</v>
      </c>
    </row>
    <row r="31" spans="1:27">
      <c r="A31" s="22"/>
      <c r="C31">
        <v>0.58179099999999995</v>
      </c>
      <c r="D31">
        <v>0.68158399999999997</v>
      </c>
      <c r="E31">
        <v>1.38042</v>
      </c>
      <c r="F31">
        <v>1.6358699999999999</v>
      </c>
      <c r="G31">
        <v>1.08029</v>
      </c>
      <c r="K31">
        <v>0.59720799999999996</v>
      </c>
      <c r="Q31">
        <v>14</v>
      </c>
      <c r="R31" s="5">
        <f t="shared" ref="R31:AA31" si="13">AVERAGE(C147:C156)</f>
        <v>10655000</v>
      </c>
      <c r="S31" s="5">
        <f t="shared" si="13"/>
        <v>4999080</v>
      </c>
      <c r="T31" s="5">
        <f t="shared" si="13"/>
        <v>8518320</v>
      </c>
      <c r="U31" s="5">
        <f t="shared" si="13"/>
        <v>9000000</v>
      </c>
      <c r="V31" s="5">
        <f t="shared" si="13"/>
        <v>4832400</v>
      </c>
      <c r="W31" s="5" t="e">
        <f t="shared" si="13"/>
        <v>#DIV/0!</v>
      </c>
      <c r="X31" s="5" t="e">
        <f t="shared" si="13"/>
        <v>#DIV/0!</v>
      </c>
      <c r="Y31" s="5" t="e">
        <f t="shared" si="13"/>
        <v>#DIV/0!</v>
      </c>
      <c r="Z31" s="5">
        <f t="shared" si="13"/>
        <v>9712450</v>
      </c>
      <c r="AA31" s="5" t="e">
        <f t="shared" si="13"/>
        <v>#DIV/0!</v>
      </c>
    </row>
    <row r="32" spans="1:27">
      <c r="A32" s="22"/>
      <c r="C32">
        <v>0.57862499999999994</v>
      </c>
      <c r="D32">
        <v>0.78437500000000004</v>
      </c>
      <c r="E32">
        <v>1.3896299999999999</v>
      </c>
      <c r="F32">
        <v>1.3694999999999999</v>
      </c>
      <c r="G32">
        <v>0.999583</v>
      </c>
      <c r="K32">
        <v>0.59308399999999994</v>
      </c>
      <c r="Q32">
        <v>15</v>
      </c>
    </row>
    <row r="33" spans="1:11">
      <c r="A33" s="22"/>
      <c r="C33">
        <v>0.57716699999999999</v>
      </c>
      <c r="D33">
        <v>0.85066600000000003</v>
      </c>
      <c r="E33">
        <v>1.3813299999999999</v>
      </c>
      <c r="F33">
        <v>1.34154</v>
      </c>
      <c r="G33">
        <v>0.99312500000000004</v>
      </c>
      <c r="K33">
        <v>0.59145800000000004</v>
      </c>
    </row>
    <row r="34" spans="1:11">
      <c r="A34" s="22"/>
      <c r="C34">
        <v>0.58204199999999995</v>
      </c>
      <c r="D34">
        <v>0.76049999999999995</v>
      </c>
      <c r="E34">
        <v>1.36971</v>
      </c>
      <c r="F34">
        <v>1.27563</v>
      </c>
      <c r="G34">
        <v>1.1096699999999999</v>
      </c>
      <c r="K34">
        <v>0.59104199999999996</v>
      </c>
    </row>
    <row r="35" spans="1:11">
      <c r="A35" s="22"/>
      <c r="C35">
        <v>0.57725000000000004</v>
      </c>
      <c r="D35">
        <v>0.94425000000000003</v>
      </c>
      <c r="E35">
        <v>1.3801699999999999</v>
      </c>
      <c r="F35">
        <v>1.27454</v>
      </c>
      <c r="G35">
        <v>0.98799999999999999</v>
      </c>
      <c r="K35">
        <v>0.58887500000000004</v>
      </c>
    </row>
    <row r="37" spans="1:11">
      <c r="A37" s="22">
        <v>4</v>
      </c>
      <c r="C37">
        <v>1.9226300000000001</v>
      </c>
      <c r="D37">
        <v>2.1792099999999999</v>
      </c>
      <c r="E37">
        <v>2.72167</v>
      </c>
      <c r="F37">
        <v>2.84754</v>
      </c>
      <c r="G37">
        <v>2.81704</v>
      </c>
      <c r="K37">
        <v>1.9623699999999999</v>
      </c>
    </row>
    <row r="38" spans="1:11">
      <c r="A38" s="22"/>
      <c r="C38">
        <v>1.89367</v>
      </c>
      <c r="D38">
        <v>2.3982899999999998</v>
      </c>
      <c r="E38">
        <v>2.9249200000000002</v>
      </c>
      <c r="F38">
        <v>3.5376699999999999</v>
      </c>
      <c r="G38">
        <v>2.6194999999999999</v>
      </c>
      <c r="K38">
        <v>1.99817</v>
      </c>
    </row>
    <row r="39" spans="1:11">
      <c r="A39" s="22"/>
      <c r="C39">
        <v>1.8926700000000001</v>
      </c>
      <c r="D39">
        <v>2.19354</v>
      </c>
      <c r="E39">
        <v>2.7380800000000001</v>
      </c>
      <c r="F39">
        <v>3.17042</v>
      </c>
      <c r="G39">
        <v>2.6017899999999998</v>
      </c>
      <c r="K39">
        <v>1.98058</v>
      </c>
    </row>
    <row r="40" spans="1:11">
      <c r="A40" s="22"/>
      <c r="C40">
        <v>1.9107099999999999</v>
      </c>
      <c r="D40">
        <v>2.1409600000000002</v>
      </c>
      <c r="E40">
        <v>2.7737500000000002</v>
      </c>
      <c r="F40">
        <v>2.8285399999999998</v>
      </c>
      <c r="G40">
        <v>2.5451299999999999</v>
      </c>
      <c r="K40">
        <v>1.9761200000000001</v>
      </c>
    </row>
    <row r="41" spans="1:11">
      <c r="A41" s="22"/>
      <c r="C41">
        <v>1.9130799999999999</v>
      </c>
      <c r="D41">
        <v>2.0999599999999998</v>
      </c>
      <c r="E41">
        <v>2.6804999999999999</v>
      </c>
      <c r="F41">
        <v>2.8284199999999999</v>
      </c>
      <c r="G41">
        <v>2.548</v>
      </c>
      <c r="K41">
        <v>1.97475</v>
      </c>
    </row>
    <row r="42" spans="1:11">
      <c r="A42" s="22"/>
      <c r="C42">
        <v>1.9139200000000001</v>
      </c>
      <c r="D42">
        <v>2.1326200000000002</v>
      </c>
      <c r="E42">
        <v>2.81887</v>
      </c>
      <c r="F42">
        <v>3.42171</v>
      </c>
      <c r="G42">
        <v>2.9416699999999998</v>
      </c>
      <c r="K42">
        <v>1.97146</v>
      </c>
    </row>
    <row r="43" spans="1:11">
      <c r="A43" s="22"/>
      <c r="C43">
        <v>1.90879</v>
      </c>
      <c r="D43">
        <v>2.4165000000000001</v>
      </c>
      <c r="E43">
        <v>2.6917499999999999</v>
      </c>
      <c r="F43">
        <v>2.8096700000000001</v>
      </c>
      <c r="G43">
        <v>2.3635799999999998</v>
      </c>
      <c r="K43">
        <v>1.9724600000000001</v>
      </c>
    </row>
    <row r="44" spans="1:11">
      <c r="A44" s="22"/>
      <c r="C44">
        <v>1.9394199999999999</v>
      </c>
      <c r="D44">
        <v>2.33487</v>
      </c>
      <c r="E44">
        <v>2.7162099999999998</v>
      </c>
      <c r="F44">
        <v>2.7865799999999998</v>
      </c>
      <c r="G44">
        <v>2.5397500000000002</v>
      </c>
      <c r="K44">
        <v>1.97096</v>
      </c>
    </row>
    <row r="45" spans="1:11">
      <c r="A45" s="22"/>
      <c r="C45">
        <v>1.91571</v>
      </c>
      <c r="D45">
        <v>2.2882500000000001</v>
      </c>
      <c r="E45">
        <v>2.7919200000000002</v>
      </c>
      <c r="F45">
        <v>2.8088799999999998</v>
      </c>
      <c r="G45">
        <v>2.4602900000000001</v>
      </c>
      <c r="K45">
        <v>1.9717100000000001</v>
      </c>
    </row>
    <row r="46" spans="1:11">
      <c r="A46" s="22"/>
      <c r="C46">
        <v>1.9131199999999999</v>
      </c>
      <c r="D46">
        <v>2.2456200000000002</v>
      </c>
      <c r="E46">
        <v>2.7637499999999999</v>
      </c>
      <c r="F46">
        <v>2.8359999999999999</v>
      </c>
      <c r="G46">
        <v>2.7912499999999998</v>
      </c>
      <c r="K46">
        <v>1.9868699999999999</v>
      </c>
    </row>
    <row r="48" spans="1:11">
      <c r="A48" s="22">
        <v>5</v>
      </c>
      <c r="C48">
        <v>5.7973699999999999</v>
      </c>
      <c r="D48">
        <v>6.6537499999999996</v>
      </c>
      <c r="E48">
        <v>7.10154</v>
      </c>
      <c r="F48">
        <v>7.0620799999999999</v>
      </c>
      <c r="G48">
        <v>6.6750400000000001</v>
      </c>
      <c r="K48">
        <v>6.23604</v>
      </c>
    </row>
    <row r="49" spans="1:11">
      <c r="A49" s="22"/>
      <c r="C49">
        <v>6.00617</v>
      </c>
      <c r="D49">
        <v>6.5745800000000001</v>
      </c>
      <c r="E49">
        <v>7.1672900000000004</v>
      </c>
      <c r="F49">
        <v>7.0574599999999998</v>
      </c>
      <c r="G49">
        <v>7.0600399999999999</v>
      </c>
      <c r="K49">
        <v>6.1364200000000002</v>
      </c>
    </row>
    <row r="50" spans="1:11">
      <c r="A50" s="22"/>
      <c r="C50">
        <v>5.84938</v>
      </c>
      <c r="D50">
        <v>6.6856200000000001</v>
      </c>
      <c r="E50">
        <v>7.1344200000000004</v>
      </c>
      <c r="F50">
        <v>7.1000399999999999</v>
      </c>
      <c r="G50">
        <v>7.1762899999999998</v>
      </c>
      <c r="K50">
        <v>6.0409199999999998</v>
      </c>
    </row>
    <row r="51" spans="1:11">
      <c r="A51" s="22"/>
      <c r="C51">
        <v>5.8506200000000002</v>
      </c>
      <c r="D51">
        <v>6.4874599999999996</v>
      </c>
      <c r="E51">
        <v>7.0513300000000001</v>
      </c>
      <c r="F51">
        <v>7.04542</v>
      </c>
      <c r="G51">
        <v>7.26417</v>
      </c>
      <c r="K51">
        <v>6.1187899999999997</v>
      </c>
    </row>
    <row r="52" spans="1:11">
      <c r="A52" s="22"/>
      <c r="C52">
        <v>5.8706300000000002</v>
      </c>
      <c r="D52">
        <v>6.4993299999999996</v>
      </c>
      <c r="E52">
        <v>7.2112100000000003</v>
      </c>
      <c r="F52">
        <v>7.0180400000000001</v>
      </c>
      <c r="G52">
        <v>7.3383799999999999</v>
      </c>
      <c r="K52">
        <v>6.1135400000000004</v>
      </c>
    </row>
    <row r="53" spans="1:11">
      <c r="A53" s="22"/>
      <c r="C53">
        <v>5.9908299999999999</v>
      </c>
      <c r="D53">
        <v>6.6021299999999998</v>
      </c>
      <c r="E53">
        <v>7.07104</v>
      </c>
      <c r="F53">
        <v>7.0771199999999999</v>
      </c>
      <c r="G53">
        <v>7.1375799999999998</v>
      </c>
      <c r="K53">
        <v>6.0320799999999997</v>
      </c>
    </row>
    <row r="54" spans="1:11">
      <c r="A54" s="22"/>
      <c r="C54">
        <v>5.98292</v>
      </c>
      <c r="D54">
        <v>6.6512099999999998</v>
      </c>
      <c r="E54">
        <v>7.1377499999999996</v>
      </c>
      <c r="F54">
        <v>7.0027499999999998</v>
      </c>
      <c r="G54">
        <v>7.3490799999999998</v>
      </c>
      <c r="K54">
        <v>6.08317</v>
      </c>
    </row>
    <row r="55" spans="1:11">
      <c r="A55" s="22"/>
      <c r="C55">
        <v>5.8617100000000004</v>
      </c>
      <c r="D55">
        <v>6.6345000000000001</v>
      </c>
      <c r="E55">
        <v>7.01471</v>
      </c>
      <c r="F55">
        <v>7.0758700000000001</v>
      </c>
      <c r="G55">
        <v>7.2140000000000004</v>
      </c>
      <c r="K55">
        <v>6.0674599999999996</v>
      </c>
    </row>
    <row r="56" spans="1:11">
      <c r="A56" s="22"/>
      <c r="C56">
        <v>5.8208299999999999</v>
      </c>
      <c r="D56">
        <v>6.6520400000000004</v>
      </c>
      <c r="E56">
        <v>6.9884199999999996</v>
      </c>
      <c r="F56">
        <v>7.2212899999999998</v>
      </c>
      <c r="G56">
        <v>6.9071199999999999</v>
      </c>
      <c r="K56">
        <v>6.0313299999999996</v>
      </c>
    </row>
    <row r="57" spans="1:11">
      <c r="A57" s="22"/>
      <c r="C57">
        <v>5.9027500000000002</v>
      </c>
      <c r="D57">
        <v>6.67</v>
      </c>
      <c r="E57">
        <v>7.1338299999999997</v>
      </c>
      <c r="F57">
        <v>7.2653299999999996</v>
      </c>
      <c r="G57">
        <v>7.3084199999999999</v>
      </c>
      <c r="K57">
        <v>6.0486700000000004</v>
      </c>
    </row>
    <row r="59" spans="1:11">
      <c r="A59" s="22">
        <v>6</v>
      </c>
      <c r="C59">
        <v>20.930900000000001</v>
      </c>
      <c r="D59">
        <v>22.622599999999998</v>
      </c>
      <c r="E59">
        <v>23.095500000000001</v>
      </c>
      <c r="F59">
        <v>23.422799999999999</v>
      </c>
      <c r="G59">
        <v>23.2895</v>
      </c>
      <c r="K59">
        <v>21.823799999999999</v>
      </c>
    </row>
    <row r="60" spans="1:11">
      <c r="A60" s="22"/>
      <c r="C60">
        <v>21.325700000000001</v>
      </c>
      <c r="D60">
        <v>22.5702</v>
      </c>
      <c r="E60">
        <v>23.332100000000001</v>
      </c>
      <c r="F60">
        <v>24.507300000000001</v>
      </c>
      <c r="G60">
        <v>24.581499999999998</v>
      </c>
      <c r="K60">
        <v>22.0748</v>
      </c>
    </row>
    <row r="61" spans="1:11">
      <c r="A61" s="22"/>
      <c r="C61">
        <v>21.177499999999998</v>
      </c>
      <c r="D61">
        <v>22.299499999999998</v>
      </c>
      <c r="E61">
        <v>23.569800000000001</v>
      </c>
      <c r="F61">
        <v>23.192</v>
      </c>
      <c r="G61">
        <v>23.1187</v>
      </c>
      <c r="K61">
        <v>22.074400000000001</v>
      </c>
    </row>
    <row r="62" spans="1:11">
      <c r="A62" s="22"/>
      <c r="C62">
        <v>21.048500000000001</v>
      </c>
      <c r="D62">
        <v>24.158200000000001</v>
      </c>
      <c r="E62">
        <v>23.537600000000001</v>
      </c>
      <c r="F62">
        <v>24.567499999999999</v>
      </c>
      <c r="G62">
        <v>24.869</v>
      </c>
      <c r="K62">
        <v>22.700900000000001</v>
      </c>
    </row>
    <row r="63" spans="1:11">
      <c r="A63" s="22"/>
      <c r="C63">
        <v>21.250900000000001</v>
      </c>
      <c r="D63">
        <v>24.184999999999999</v>
      </c>
      <c r="E63">
        <v>23.495000000000001</v>
      </c>
      <c r="F63">
        <v>23.526199999999999</v>
      </c>
      <c r="G63">
        <v>23.4605</v>
      </c>
      <c r="K63">
        <v>21.886399999999998</v>
      </c>
    </row>
    <row r="64" spans="1:11">
      <c r="A64" s="22"/>
      <c r="C64">
        <v>21.174600000000002</v>
      </c>
      <c r="D64">
        <v>22.810700000000001</v>
      </c>
      <c r="E64">
        <v>23.2698</v>
      </c>
      <c r="F64">
        <v>23.168299999999999</v>
      </c>
      <c r="G64">
        <v>23.463200000000001</v>
      </c>
      <c r="K64">
        <v>21.912700000000001</v>
      </c>
    </row>
    <row r="65" spans="1:11">
      <c r="A65" s="22"/>
      <c r="C65">
        <v>21.024899999999999</v>
      </c>
      <c r="D65">
        <v>22.747800000000002</v>
      </c>
      <c r="E65">
        <v>23.300799999999999</v>
      </c>
      <c r="F65">
        <v>23.3261</v>
      </c>
      <c r="G65">
        <v>23.534199999999998</v>
      </c>
      <c r="K65">
        <v>23.012</v>
      </c>
    </row>
    <row r="66" spans="1:11">
      <c r="A66" s="22"/>
      <c r="C66">
        <v>21.8749</v>
      </c>
      <c r="D66">
        <v>22.8353</v>
      </c>
      <c r="E66">
        <v>23.278500000000001</v>
      </c>
      <c r="F66">
        <v>24.449200000000001</v>
      </c>
      <c r="G66">
        <v>23.1112</v>
      </c>
      <c r="K66">
        <v>21.935300000000002</v>
      </c>
    </row>
    <row r="67" spans="1:11">
      <c r="A67" s="22"/>
      <c r="C67">
        <v>21.0931</v>
      </c>
      <c r="D67">
        <v>24.223299999999998</v>
      </c>
      <c r="E67">
        <v>23.576699999999999</v>
      </c>
      <c r="F67">
        <v>22.833600000000001</v>
      </c>
      <c r="G67">
        <v>23.116099999999999</v>
      </c>
      <c r="K67">
        <v>21.911899999999999</v>
      </c>
    </row>
    <row r="68" spans="1:11">
      <c r="A68" s="22"/>
      <c r="C68">
        <v>21.028300000000002</v>
      </c>
      <c r="D68">
        <v>23.610700000000001</v>
      </c>
      <c r="E68">
        <v>24.465299999999999</v>
      </c>
      <c r="F68">
        <v>23.319199999999999</v>
      </c>
      <c r="G68">
        <v>23.378</v>
      </c>
      <c r="K68">
        <v>21.831099999999999</v>
      </c>
    </row>
    <row r="70" spans="1:11">
      <c r="A70" s="22">
        <v>7</v>
      </c>
      <c r="C70">
        <v>70.722800000000007</v>
      </c>
      <c r="D70">
        <v>74.080299999999994</v>
      </c>
      <c r="E70">
        <v>75.462299999999999</v>
      </c>
      <c r="F70">
        <v>75.296099999999996</v>
      </c>
      <c r="G70">
        <v>75.913200000000003</v>
      </c>
      <c r="K70">
        <v>73.188800000000001</v>
      </c>
    </row>
    <row r="71" spans="1:11">
      <c r="A71" s="22"/>
      <c r="C71">
        <v>73.800700000000006</v>
      </c>
      <c r="D71">
        <v>78.850700000000003</v>
      </c>
      <c r="E71">
        <v>77.733000000000004</v>
      </c>
      <c r="F71">
        <v>79.010900000000007</v>
      </c>
      <c r="G71">
        <v>77.809899999999999</v>
      </c>
      <c r="K71">
        <v>73.151399999999995</v>
      </c>
    </row>
    <row r="72" spans="1:11">
      <c r="A72" s="22"/>
      <c r="C72">
        <v>70.402699999999996</v>
      </c>
      <c r="D72">
        <v>74.487499999999997</v>
      </c>
      <c r="E72">
        <v>75.274500000000003</v>
      </c>
      <c r="F72">
        <v>74.985100000000003</v>
      </c>
      <c r="G72">
        <v>75.340299999999999</v>
      </c>
      <c r="K72">
        <v>73.307199999999995</v>
      </c>
    </row>
    <row r="73" spans="1:11">
      <c r="A73" s="22"/>
      <c r="C73">
        <v>73.364699999999999</v>
      </c>
      <c r="D73">
        <v>74.0809</v>
      </c>
      <c r="E73">
        <v>77.422899999999998</v>
      </c>
      <c r="F73">
        <v>74.972200000000001</v>
      </c>
      <c r="G73">
        <v>75.872500000000002</v>
      </c>
      <c r="K73">
        <v>73.356499999999997</v>
      </c>
    </row>
    <row r="74" spans="1:11">
      <c r="A74" s="22"/>
      <c r="C74">
        <v>70.756399999999999</v>
      </c>
      <c r="D74">
        <v>74.249399999999994</v>
      </c>
      <c r="E74">
        <v>75.292900000000003</v>
      </c>
      <c r="F74">
        <v>74.788700000000006</v>
      </c>
      <c r="G74">
        <v>75.487399999999994</v>
      </c>
      <c r="K74">
        <v>73.522499999999994</v>
      </c>
    </row>
    <row r="75" spans="1:11">
      <c r="A75" s="22"/>
      <c r="C75">
        <v>73.168499999999995</v>
      </c>
      <c r="D75">
        <v>74.178600000000003</v>
      </c>
      <c r="E75">
        <v>74.588099999999997</v>
      </c>
      <c r="F75">
        <v>77.102000000000004</v>
      </c>
      <c r="G75">
        <v>75.052700000000002</v>
      </c>
      <c r="K75">
        <v>76.511799999999994</v>
      </c>
    </row>
    <row r="76" spans="1:11">
      <c r="A76" s="22"/>
      <c r="C76">
        <v>70.447699999999998</v>
      </c>
      <c r="D76">
        <v>74.795299999999997</v>
      </c>
      <c r="E76">
        <v>74.950199999999995</v>
      </c>
      <c r="F76">
        <v>74.457499999999996</v>
      </c>
      <c r="G76">
        <v>77.907399999999996</v>
      </c>
      <c r="K76">
        <v>73.170199999999994</v>
      </c>
    </row>
    <row r="77" spans="1:11">
      <c r="A77" s="22"/>
      <c r="C77">
        <v>70.328500000000005</v>
      </c>
      <c r="D77">
        <v>74.284499999999994</v>
      </c>
      <c r="E77">
        <v>75.046999999999997</v>
      </c>
      <c r="F77">
        <v>74.743300000000005</v>
      </c>
      <c r="G77">
        <v>74.609099999999998</v>
      </c>
      <c r="K77">
        <v>73.602800000000002</v>
      </c>
    </row>
    <row r="78" spans="1:11">
      <c r="A78" s="22"/>
      <c r="C78">
        <v>70.900999999999996</v>
      </c>
      <c r="D78">
        <v>77.540099999999995</v>
      </c>
      <c r="E78">
        <v>75.350300000000004</v>
      </c>
      <c r="F78">
        <v>74.829499999999996</v>
      </c>
      <c r="G78">
        <v>77.370500000000007</v>
      </c>
      <c r="K78">
        <v>73.300600000000003</v>
      </c>
    </row>
    <row r="79" spans="1:11">
      <c r="A79" s="22"/>
      <c r="C79">
        <v>70.516999999999996</v>
      </c>
      <c r="D79">
        <v>74.439800000000005</v>
      </c>
      <c r="E79">
        <v>74.766599999999997</v>
      </c>
      <c r="F79">
        <v>74.653800000000004</v>
      </c>
      <c r="G79">
        <v>75.066100000000006</v>
      </c>
      <c r="K79">
        <v>73.031899999999993</v>
      </c>
    </row>
    <row r="81" spans="1:11">
      <c r="A81" s="22">
        <v>8</v>
      </c>
      <c r="C81">
        <v>252.244</v>
      </c>
      <c r="D81">
        <v>269.58100000000002</v>
      </c>
      <c r="E81">
        <v>267.88400000000001</v>
      </c>
      <c r="F81">
        <v>271.77699999999999</v>
      </c>
      <c r="G81">
        <v>271.529</v>
      </c>
      <c r="K81">
        <v>264.86799999999999</v>
      </c>
    </row>
    <row r="82" spans="1:11">
      <c r="A82" s="22"/>
      <c r="C82">
        <v>261.36599999999999</v>
      </c>
      <c r="D82">
        <v>275.77499999999998</v>
      </c>
      <c r="E82">
        <v>273.85300000000001</v>
      </c>
      <c r="F82">
        <v>266.94600000000003</v>
      </c>
      <c r="G82">
        <v>275.72500000000002</v>
      </c>
      <c r="K82">
        <v>263.81799999999998</v>
      </c>
    </row>
    <row r="83" spans="1:11">
      <c r="A83" s="22"/>
      <c r="C83">
        <v>255.26900000000001</v>
      </c>
      <c r="D83">
        <v>271.14699999999999</v>
      </c>
      <c r="E83">
        <v>268.185</v>
      </c>
      <c r="F83">
        <v>268.77</v>
      </c>
      <c r="G83">
        <v>272.88600000000002</v>
      </c>
      <c r="K83">
        <v>265.29199999999997</v>
      </c>
    </row>
    <row r="84" spans="1:11">
      <c r="A84" s="22"/>
      <c r="C84">
        <v>254.1</v>
      </c>
      <c r="D84">
        <v>267.74900000000002</v>
      </c>
      <c r="E84">
        <v>267.40199999999999</v>
      </c>
      <c r="F84">
        <v>271.17399999999998</v>
      </c>
      <c r="G84">
        <v>272.49900000000002</v>
      </c>
      <c r="K84">
        <v>265.173</v>
      </c>
    </row>
    <row r="85" spans="1:11">
      <c r="A85" s="22"/>
      <c r="C85">
        <v>252.60599999999999</v>
      </c>
      <c r="D85">
        <v>266.19299999999998</v>
      </c>
      <c r="E85">
        <v>272.94200000000001</v>
      </c>
      <c r="F85">
        <v>267.43700000000001</v>
      </c>
      <c r="G85">
        <v>270.44200000000001</v>
      </c>
      <c r="K85">
        <v>265.46899999999999</v>
      </c>
    </row>
    <row r="86" spans="1:11">
      <c r="A86" s="22"/>
      <c r="C86">
        <v>257.13099999999997</v>
      </c>
      <c r="D86">
        <v>266.52999999999997</v>
      </c>
      <c r="E86">
        <v>266.80399999999997</v>
      </c>
      <c r="F86">
        <v>266.79899999999998</v>
      </c>
      <c r="G86">
        <v>270.75400000000002</v>
      </c>
      <c r="K86">
        <v>269.14999999999998</v>
      </c>
    </row>
    <row r="87" spans="1:11">
      <c r="A87" s="22"/>
      <c r="C87">
        <v>254.946</v>
      </c>
      <c r="D87">
        <v>268.24400000000003</v>
      </c>
      <c r="E87">
        <v>267.95800000000003</v>
      </c>
      <c r="F87">
        <v>266.79899999999998</v>
      </c>
      <c r="G87">
        <v>273.572</v>
      </c>
      <c r="K87">
        <v>263.75200000000001</v>
      </c>
    </row>
    <row r="88" spans="1:11">
      <c r="A88" s="22"/>
      <c r="C88">
        <v>259.13200000000001</v>
      </c>
      <c r="D88">
        <v>268.065</v>
      </c>
      <c r="E88">
        <v>268.11599999999999</v>
      </c>
      <c r="F88">
        <v>271.702</v>
      </c>
      <c r="G88">
        <v>271.21499999999997</v>
      </c>
      <c r="K88">
        <v>263.89999999999998</v>
      </c>
    </row>
    <row r="89" spans="1:11">
      <c r="A89" s="22"/>
      <c r="C89">
        <v>256.79500000000002</v>
      </c>
      <c r="D89">
        <v>266.34100000000001</v>
      </c>
      <c r="E89">
        <v>267.82</v>
      </c>
      <c r="F89">
        <v>271.06299999999999</v>
      </c>
      <c r="G89">
        <v>274.8</v>
      </c>
      <c r="K89">
        <v>269.22199999999998</v>
      </c>
    </row>
    <row r="90" spans="1:11">
      <c r="A90" s="22"/>
      <c r="C90">
        <v>254.869</v>
      </c>
      <c r="D90">
        <v>272.08999999999997</v>
      </c>
      <c r="E90">
        <v>271.32499999999999</v>
      </c>
      <c r="F90">
        <v>267.03100000000001</v>
      </c>
      <c r="G90">
        <v>274.91500000000002</v>
      </c>
      <c r="K90">
        <v>264.69499999999999</v>
      </c>
    </row>
    <row r="92" spans="1:11">
      <c r="A92" s="22">
        <v>9</v>
      </c>
      <c r="C92">
        <v>934.53399999999999</v>
      </c>
      <c r="D92">
        <v>977.87300000000005</v>
      </c>
      <c r="E92">
        <v>987.87</v>
      </c>
      <c r="F92">
        <v>986.00599999999997</v>
      </c>
      <c r="G92">
        <v>987.78</v>
      </c>
      <c r="K92">
        <v>970.77</v>
      </c>
    </row>
    <row r="93" spans="1:11">
      <c r="A93" s="22"/>
      <c r="C93">
        <v>1000.09</v>
      </c>
      <c r="D93">
        <v>1043.58</v>
      </c>
      <c r="E93">
        <v>979.46299999999997</v>
      </c>
      <c r="F93">
        <v>973.48800000000006</v>
      </c>
      <c r="G93">
        <v>994.00099999999998</v>
      </c>
      <c r="K93">
        <v>964.17</v>
      </c>
    </row>
    <row r="94" spans="1:11">
      <c r="A94" s="22"/>
      <c r="C94">
        <v>944.65700000000004</v>
      </c>
      <c r="D94">
        <v>977.26400000000001</v>
      </c>
      <c r="E94">
        <v>1045.8599999999999</v>
      </c>
      <c r="F94">
        <v>979.49800000000005</v>
      </c>
      <c r="G94">
        <v>989.60599999999999</v>
      </c>
      <c r="K94">
        <v>963.90499999999997</v>
      </c>
    </row>
    <row r="95" spans="1:11">
      <c r="A95" s="22"/>
      <c r="C95">
        <v>938.23599999999999</v>
      </c>
      <c r="D95">
        <v>976.13400000000001</v>
      </c>
      <c r="E95">
        <v>972.85799999999995</v>
      </c>
      <c r="F95">
        <v>980.06500000000005</v>
      </c>
      <c r="G95">
        <v>993.97900000000004</v>
      </c>
      <c r="K95">
        <v>974.17700000000002</v>
      </c>
    </row>
    <row r="96" spans="1:11">
      <c r="A96" s="22"/>
      <c r="C96">
        <v>939.19399999999996</v>
      </c>
      <c r="D96">
        <v>1043.3800000000001</v>
      </c>
      <c r="E96">
        <v>970.69100000000003</v>
      </c>
      <c r="F96">
        <v>980.29</v>
      </c>
      <c r="G96">
        <v>982.74</v>
      </c>
      <c r="K96">
        <v>964.57600000000002</v>
      </c>
    </row>
    <row r="97" spans="1:11">
      <c r="A97" s="22"/>
      <c r="C97">
        <v>956.1</v>
      </c>
      <c r="D97">
        <v>979.20500000000004</v>
      </c>
      <c r="E97">
        <v>983.25900000000001</v>
      </c>
      <c r="F97">
        <v>999.846</v>
      </c>
      <c r="G97">
        <v>980.94500000000005</v>
      </c>
      <c r="K97">
        <v>962.41200000000003</v>
      </c>
    </row>
    <row r="98" spans="1:11">
      <c r="A98" s="22"/>
      <c r="C98">
        <v>985.55799999999999</v>
      </c>
      <c r="D98">
        <v>978.63199999999995</v>
      </c>
      <c r="E98">
        <v>1037.9000000000001</v>
      </c>
      <c r="F98">
        <v>975.26900000000001</v>
      </c>
      <c r="G98">
        <v>992.25199999999995</v>
      </c>
      <c r="K98">
        <v>963.65</v>
      </c>
    </row>
    <row r="99" spans="1:11">
      <c r="A99" s="22"/>
      <c r="C99">
        <v>934.98699999999997</v>
      </c>
      <c r="D99">
        <v>1047.8499999999999</v>
      </c>
      <c r="E99">
        <v>982.09900000000005</v>
      </c>
      <c r="F99">
        <v>967.94899999999996</v>
      </c>
      <c r="G99">
        <v>1049.48</v>
      </c>
      <c r="K99">
        <v>968.07</v>
      </c>
    </row>
    <row r="100" spans="1:11">
      <c r="A100" s="22"/>
      <c r="C100">
        <v>941.85299999999995</v>
      </c>
      <c r="D100">
        <v>984.58399999999995</v>
      </c>
      <c r="E100">
        <v>973.54399999999998</v>
      </c>
      <c r="F100">
        <v>990.05600000000004</v>
      </c>
      <c r="G100">
        <v>988.36</v>
      </c>
      <c r="K100">
        <v>973.82299999999998</v>
      </c>
    </row>
    <row r="101" spans="1:11">
      <c r="A101" s="22"/>
      <c r="C101">
        <v>953.19600000000003</v>
      </c>
      <c r="D101">
        <v>976.57299999999998</v>
      </c>
      <c r="E101">
        <v>1029.07</v>
      </c>
      <c r="F101">
        <v>969.29100000000005</v>
      </c>
      <c r="G101">
        <v>991.89200000000005</v>
      </c>
      <c r="K101">
        <v>964.505</v>
      </c>
    </row>
    <row r="103" spans="1:11">
      <c r="A103" s="22">
        <v>10</v>
      </c>
      <c r="C103">
        <v>3528.75</v>
      </c>
      <c r="D103">
        <v>3517.19</v>
      </c>
      <c r="E103">
        <v>3598.03</v>
      </c>
      <c r="F103">
        <v>3516.34</v>
      </c>
      <c r="G103">
        <v>3673.59</v>
      </c>
      <c r="K103">
        <v>3639.56</v>
      </c>
    </row>
    <row r="104" spans="1:11">
      <c r="A104" s="22"/>
      <c r="C104">
        <v>3509.6</v>
      </c>
      <c r="D104">
        <v>3537.82</v>
      </c>
      <c r="E104">
        <v>3691.89</v>
      </c>
      <c r="F104">
        <v>3565.2</v>
      </c>
      <c r="G104">
        <v>3592.82</v>
      </c>
      <c r="K104">
        <v>3649.32</v>
      </c>
    </row>
    <row r="105" spans="1:11">
      <c r="A105" s="22"/>
      <c r="C105">
        <v>3468.14</v>
      </c>
      <c r="D105">
        <v>3519.12</v>
      </c>
      <c r="E105">
        <v>3572.75</v>
      </c>
      <c r="F105">
        <v>3538.57</v>
      </c>
      <c r="G105">
        <v>3719.68</v>
      </c>
      <c r="K105">
        <v>3634.97</v>
      </c>
    </row>
    <row r="106" spans="1:11">
      <c r="A106" s="22"/>
      <c r="C106">
        <v>3542.46</v>
      </c>
      <c r="D106">
        <v>3516.92</v>
      </c>
      <c r="E106">
        <v>3700.21</v>
      </c>
      <c r="F106">
        <v>3501.31</v>
      </c>
      <c r="G106">
        <v>3595.1</v>
      </c>
      <c r="K106">
        <v>3671.36</v>
      </c>
    </row>
    <row r="107" spans="1:11">
      <c r="A107" s="22"/>
      <c r="C107">
        <v>3501.31</v>
      </c>
      <c r="D107">
        <v>3587.93</v>
      </c>
      <c r="E107">
        <v>3584.44</v>
      </c>
      <c r="F107">
        <v>3520.97</v>
      </c>
      <c r="G107">
        <v>3653.7</v>
      </c>
      <c r="K107">
        <v>3627.32</v>
      </c>
    </row>
    <row r="108" spans="1:11">
      <c r="A108" s="22"/>
      <c r="C108">
        <v>3506.74</v>
      </c>
      <c r="D108">
        <v>3527.75</v>
      </c>
      <c r="E108">
        <v>3582.45</v>
      </c>
      <c r="F108">
        <v>3529.75</v>
      </c>
      <c r="G108">
        <v>3617.56</v>
      </c>
      <c r="K108">
        <v>3673.05</v>
      </c>
    </row>
    <row r="109" spans="1:11">
      <c r="A109" s="22"/>
      <c r="C109">
        <v>3510.01</v>
      </c>
      <c r="D109">
        <v>3544.65</v>
      </c>
      <c r="E109">
        <v>3597.75</v>
      </c>
      <c r="F109">
        <v>3606.66</v>
      </c>
      <c r="G109">
        <v>3557.76</v>
      </c>
      <c r="K109">
        <v>3646.72</v>
      </c>
    </row>
    <row r="110" spans="1:11">
      <c r="A110" s="22"/>
      <c r="C110">
        <v>3538.35</v>
      </c>
      <c r="D110">
        <v>3581.49</v>
      </c>
      <c r="E110">
        <v>3619.12</v>
      </c>
      <c r="F110">
        <v>3622.23</v>
      </c>
      <c r="G110">
        <v>3625.04</v>
      </c>
      <c r="K110">
        <v>3611.74</v>
      </c>
    </row>
    <row r="111" spans="1:11">
      <c r="A111" s="22"/>
      <c r="C111">
        <v>3527.89</v>
      </c>
      <c r="D111">
        <v>3529.43</v>
      </c>
      <c r="E111">
        <v>3670.68</v>
      </c>
      <c r="F111">
        <v>3568.83</v>
      </c>
      <c r="G111">
        <v>3607.6</v>
      </c>
      <c r="K111">
        <v>3615.68</v>
      </c>
    </row>
    <row r="112" spans="1:11">
      <c r="A112" s="22"/>
      <c r="C112">
        <v>3511.39</v>
      </c>
      <c r="D112">
        <v>3539.74</v>
      </c>
      <c r="E112">
        <v>3581.19</v>
      </c>
      <c r="F112">
        <v>3538.66</v>
      </c>
      <c r="G112">
        <v>3556.44</v>
      </c>
      <c r="K112">
        <v>3554.39</v>
      </c>
    </row>
    <row r="114" spans="1:11">
      <c r="A114" s="22">
        <v>11</v>
      </c>
      <c r="C114">
        <v>12312.1</v>
      </c>
      <c r="D114">
        <v>12200.4</v>
      </c>
      <c r="E114">
        <v>12196.1</v>
      </c>
      <c r="F114">
        <v>12336.3</v>
      </c>
      <c r="G114">
        <v>12674.5</v>
      </c>
      <c r="K114">
        <v>12823.3</v>
      </c>
    </row>
    <row r="115" spans="1:11">
      <c r="A115" s="22"/>
      <c r="C115">
        <v>12320.4</v>
      </c>
      <c r="D115">
        <v>12099</v>
      </c>
      <c r="E115">
        <v>12387.4</v>
      </c>
      <c r="F115">
        <v>12591.8</v>
      </c>
      <c r="G115">
        <v>12689</v>
      </c>
      <c r="K115">
        <v>12782.6</v>
      </c>
    </row>
    <row r="116" spans="1:11">
      <c r="A116" s="22"/>
      <c r="C116">
        <v>12410.9</v>
      </c>
      <c r="D116">
        <v>12212.7</v>
      </c>
      <c r="E116">
        <v>12501.2</v>
      </c>
      <c r="F116">
        <v>12148.8</v>
      </c>
      <c r="G116">
        <v>12726.9</v>
      </c>
      <c r="K116">
        <v>12845.2</v>
      </c>
    </row>
    <row r="117" spans="1:11">
      <c r="A117" s="22"/>
      <c r="C117">
        <v>12405.4</v>
      </c>
      <c r="D117">
        <v>12059.6</v>
      </c>
      <c r="E117">
        <v>12615</v>
      </c>
      <c r="F117">
        <v>12529</v>
      </c>
      <c r="G117">
        <v>12668.9</v>
      </c>
      <c r="K117">
        <v>12810.4</v>
      </c>
    </row>
    <row r="118" spans="1:11">
      <c r="A118" s="22"/>
      <c r="C118">
        <v>12344.7</v>
      </c>
      <c r="D118">
        <v>12174.4</v>
      </c>
      <c r="E118">
        <v>12734.7</v>
      </c>
      <c r="F118">
        <v>12588.2</v>
      </c>
      <c r="G118">
        <v>12713.1</v>
      </c>
      <c r="K118">
        <v>12789.3</v>
      </c>
    </row>
    <row r="119" spans="1:11">
      <c r="A119" s="22"/>
      <c r="C119">
        <v>12328.3</v>
      </c>
      <c r="D119">
        <v>12162.7</v>
      </c>
      <c r="E119">
        <v>12621.7</v>
      </c>
      <c r="F119">
        <v>12288.6</v>
      </c>
      <c r="G119">
        <v>12770.9</v>
      </c>
      <c r="K119">
        <v>12789.9</v>
      </c>
    </row>
    <row r="120" spans="1:11">
      <c r="A120" s="22"/>
      <c r="C120">
        <v>12402.1</v>
      </c>
      <c r="D120">
        <v>12280.4</v>
      </c>
      <c r="E120">
        <v>12496.7</v>
      </c>
      <c r="F120">
        <v>12161.7</v>
      </c>
      <c r="G120">
        <v>12574.1</v>
      </c>
      <c r="K120">
        <v>12662.6</v>
      </c>
    </row>
    <row r="121" spans="1:11">
      <c r="A121" s="22"/>
      <c r="C121">
        <v>12342.6</v>
      </c>
      <c r="D121">
        <v>12148.5</v>
      </c>
      <c r="E121">
        <v>12584.8</v>
      </c>
      <c r="F121">
        <v>12223.7</v>
      </c>
      <c r="G121">
        <v>12284.2</v>
      </c>
      <c r="K121">
        <v>12746.4</v>
      </c>
    </row>
    <row r="122" spans="1:11">
      <c r="A122" s="22"/>
      <c r="C122">
        <v>12296.5</v>
      </c>
      <c r="D122">
        <v>12106.4</v>
      </c>
      <c r="E122">
        <v>12394.3</v>
      </c>
      <c r="F122">
        <v>12378.4</v>
      </c>
      <c r="G122">
        <v>12573.8</v>
      </c>
      <c r="K122">
        <v>12767.6</v>
      </c>
    </row>
    <row r="123" spans="1:11">
      <c r="A123" s="22"/>
      <c r="C123">
        <v>12317.8</v>
      </c>
      <c r="D123">
        <v>12401.7</v>
      </c>
      <c r="E123">
        <v>12512.9</v>
      </c>
      <c r="F123">
        <v>12228.5</v>
      </c>
      <c r="G123">
        <v>12583.8</v>
      </c>
      <c r="K123">
        <v>12740.5</v>
      </c>
    </row>
    <row r="125" spans="1:11">
      <c r="A125" s="22">
        <v>12</v>
      </c>
      <c r="C125">
        <v>42174.6</v>
      </c>
      <c r="D125">
        <v>42174.8</v>
      </c>
      <c r="E125">
        <v>43561.7</v>
      </c>
      <c r="F125">
        <v>43118.9</v>
      </c>
      <c r="G125">
        <v>44066.400000000001</v>
      </c>
      <c r="K125">
        <v>44009.4</v>
      </c>
    </row>
    <row r="126" spans="1:11">
      <c r="A126" s="22"/>
      <c r="C126">
        <v>42341.7</v>
      </c>
      <c r="D126">
        <v>42695.9</v>
      </c>
      <c r="E126">
        <v>44110.7</v>
      </c>
      <c r="F126">
        <v>42970</v>
      </c>
      <c r="G126">
        <v>43605.8</v>
      </c>
      <c r="K126">
        <v>44039.8</v>
      </c>
    </row>
    <row r="127" spans="1:11">
      <c r="A127" s="22"/>
      <c r="C127">
        <v>42375.5</v>
      </c>
      <c r="D127">
        <v>42624.1</v>
      </c>
      <c r="E127">
        <v>43941.7</v>
      </c>
      <c r="F127">
        <v>43463.5</v>
      </c>
      <c r="G127">
        <v>43874.5</v>
      </c>
      <c r="K127">
        <v>43965.3</v>
      </c>
    </row>
    <row r="128" spans="1:11">
      <c r="A128" s="22"/>
      <c r="C128">
        <v>42193.7</v>
      </c>
      <c r="D128">
        <v>42988.800000000003</v>
      </c>
      <c r="E128">
        <v>43942.9</v>
      </c>
      <c r="F128">
        <v>42633</v>
      </c>
      <c r="G128">
        <v>43754.3</v>
      </c>
      <c r="K128">
        <v>44019</v>
      </c>
    </row>
    <row r="129" spans="1:11">
      <c r="A129" s="22"/>
      <c r="C129">
        <v>42267.199999999997</v>
      </c>
      <c r="D129">
        <v>42971.199999999997</v>
      </c>
      <c r="E129">
        <v>44138.2</v>
      </c>
      <c r="F129">
        <v>42863.5</v>
      </c>
      <c r="G129">
        <v>43953.599999999999</v>
      </c>
      <c r="K129">
        <v>43877.599999999999</v>
      </c>
    </row>
    <row r="130" spans="1:11">
      <c r="A130" s="22"/>
      <c r="C130">
        <v>42251.6</v>
      </c>
      <c r="D130">
        <v>42851.3</v>
      </c>
      <c r="E130">
        <v>44069.2</v>
      </c>
      <c r="F130">
        <v>43265.8</v>
      </c>
      <c r="G130">
        <v>43994.2</v>
      </c>
      <c r="K130">
        <v>44006.8</v>
      </c>
    </row>
    <row r="131" spans="1:11">
      <c r="A131" s="22"/>
      <c r="C131">
        <v>42400.6</v>
      </c>
      <c r="D131">
        <v>42199.6</v>
      </c>
      <c r="E131">
        <v>44093</v>
      </c>
      <c r="F131">
        <v>42824.1</v>
      </c>
      <c r="G131">
        <v>44097.2</v>
      </c>
      <c r="K131">
        <v>43806.1</v>
      </c>
    </row>
    <row r="132" spans="1:11">
      <c r="A132" s="22"/>
      <c r="C132">
        <v>42179.6</v>
      </c>
      <c r="D132">
        <v>43279.7</v>
      </c>
      <c r="E132">
        <v>44070.6</v>
      </c>
      <c r="F132">
        <v>42708.1</v>
      </c>
      <c r="G132">
        <v>44204.2</v>
      </c>
      <c r="K132">
        <v>43935.3</v>
      </c>
    </row>
    <row r="133" spans="1:11">
      <c r="A133" s="22"/>
      <c r="C133">
        <v>42293.2</v>
      </c>
      <c r="D133">
        <v>42051.5</v>
      </c>
      <c r="E133">
        <v>44024.1</v>
      </c>
      <c r="F133">
        <v>43523.5</v>
      </c>
      <c r="G133">
        <v>44087.8</v>
      </c>
      <c r="K133">
        <v>44008.1</v>
      </c>
    </row>
    <row r="134" spans="1:11">
      <c r="A134" s="22"/>
      <c r="C134">
        <v>42367.1</v>
      </c>
      <c r="D134">
        <v>42669</v>
      </c>
      <c r="E134">
        <v>43967.6</v>
      </c>
      <c r="F134">
        <v>43161.599999999999</v>
      </c>
      <c r="G134">
        <v>43945.2</v>
      </c>
      <c r="K134">
        <v>43893</v>
      </c>
    </row>
    <row r="136" spans="1:11">
      <c r="A136" s="22">
        <v>13</v>
      </c>
      <c r="C136">
        <v>227692</v>
      </c>
      <c r="D136">
        <v>163134</v>
      </c>
      <c r="E136">
        <v>166965</v>
      </c>
      <c r="F136">
        <v>174796</v>
      </c>
      <c r="G136">
        <v>159694</v>
      </c>
      <c r="K136">
        <v>196561</v>
      </c>
    </row>
    <row r="137" spans="1:11">
      <c r="A137" s="22"/>
      <c r="C137">
        <v>191951</v>
      </c>
      <c r="D137">
        <v>165410</v>
      </c>
      <c r="E137">
        <v>176852</v>
      </c>
      <c r="F137">
        <v>174816</v>
      </c>
      <c r="G137">
        <v>174468</v>
      </c>
      <c r="K137">
        <v>181475</v>
      </c>
    </row>
    <row r="138" spans="1:11">
      <c r="A138" s="22"/>
      <c r="C138">
        <v>188072</v>
      </c>
      <c r="D138">
        <v>165186</v>
      </c>
      <c r="E138">
        <v>176199</v>
      </c>
      <c r="F138">
        <v>178221</v>
      </c>
      <c r="G138">
        <v>170039</v>
      </c>
      <c r="K138">
        <v>183035</v>
      </c>
    </row>
    <row r="139" spans="1:11">
      <c r="A139" s="22"/>
      <c r="C139">
        <v>185452</v>
      </c>
      <c r="D139">
        <v>182690</v>
      </c>
      <c r="E139">
        <v>184130</v>
      </c>
      <c r="F139">
        <v>161764</v>
      </c>
      <c r="G139">
        <v>162043</v>
      </c>
      <c r="K139">
        <v>198413</v>
      </c>
    </row>
    <row r="140" spans="1:11">
      <c r="A140" s="22"/>
      <c r="C140">
        <v>205561</v>
      </c>
      <c r="D140">
        <v>171791</v>
      </c>
      <c r="E140">
        <v>171173</v>
      </c>
      <c r="F140">
        <v>174278</v>
      </c>
      <c r="G140">
        <v>160192</v>
      </c>
      <c r="K140">
        <v>186396</v>
      </c>
    </row>
    <row r="141" spans="1:11">
      <c r="A141" s="22"/>
      <c r="C141">
        <v>206556</v>
      </c>
      <c r="D141">
        <v>170146</v>
      </c>
      <c r="E141">
        <v>167885</v>
      </c>
      <c r="F141">
        <v>161774</v>
      </c>
      <c r="G141">
        <v>162979</v>
      </c>
      <c r="K141">
        <v>185749</v>
      </c>
    </row>
    <row r="142" spans="1:11">
      <c r="A142" s="22"/>
      <c r="C142">
        <v>192463</v>
      </c>
      <c r="D142">
        <v>167192</v>
      </c>
      <c r="E142">
        <v>170715</v>
      </c>
      <c r="F142">
        <v>172375</v>
      </c>
      <c r="G142">
        <v>169643</v>
      </c>
      <c r="K142">
        <v>180590</v>
      </c>
    </row>
    <row r="143" spans="1:11">
      <c r="A143" s="22"/>
      <c r="C143">
        <v>191499</v>
      </c>
      <c r="D143">
        <v>170279</v>
      </c>
      <c r="E143">
        <v>190264</v>
      </c>
      <c r="F143">
        <v>160332</v>
      </c>
      <c r="G143">
        <v>177962</v>
      </c>
      <c r="K143">
        <v>190115</v>
      </c>
    </row>
    <row r="144" spans="1:11">
      <c r="A144" s="22"/>
      <c r="C144">
        <v>196022</v>
      </c>
      <c r="D144">
        <v>167956</v>
      </c>
      <c r="E144">
        <v>185863</v>
      </c>
      <c r="F144">
        <v>173666</v>
      </c>
      <c r="G144">
        <v>173597</v>
      </c>
      <c r="K144">
        <v>169746</v>
      </c>
    </row>
    <row r="145" spans="1:13">
      <c r="A145" s="22"/>
      <c r="C145">
        <v>187940</v>
      </c>
      <c r="D145">
        <v>166328</v>
      </c>
      <c r="E145">
        <v>178182</v>
      </c>
      <c r="F145">
        <v>167252</v>
      </c>
      <c r="G145">
        <v>167024</v>
      </c>
      <c r="K145">
        <v>184485</v>
      </c>
    </row>
    <row r="147" spans="1:13">
      <c r="A147" s="22">
        <v>14</v>
      </c>
      <c r="C147" s="5">
        <v>10655000</v>
      </c>
      <c r="D147" s="5">
        <v>4999080</v>
      </c>
      <c r="E147" s="5">
        <v>8518320</v>
      </c>
      <c r="F147" s="5">
        <v>9000000</v>
      </c>
      <c r="G147" s="5">
        <v>4832400</v>
      </c>
      <c r="K147" s="5">
        <v>9712450</v>
      </c>
      <c r="M147">
        <v>821338</v>
      </c>
    </row>
    <row r="148" spans="1:13">
      <c r="A148" s="22"/>
      <c r="C148" s="5"/>
    </row>
    <row r="149" spans="1:13">
      <c r="A149" s="22"/>
      <c r="C149" s="5"/>
    </row>
    <row r="150" spans="1:13">
      <c r="A150" s="22"/>
    </row>
    <row r="151" spans="1:13">
      <c r="A151" s="22"/>
    </row>
    <row r="152" spans="1:13">
      <c r="A152" s="22"/>
    </row>
    <row r="153" spans="1:13">
      <c r="A153" s="22"/>
    </row>
    <row r="154" spans="1:13">
      <c r="A154" s="22"/>
    </row>
    <row r="155" spans="1:13">
      <c r="A155" s="22"/>
    </row>
    <row r="156" spans="1:13">
      <c r="A156" s="22"/>
    </row>
    <row r="158" spans="1:13">
      <c r="A158" s="22">
        <v>15</v>
      </c>
    </row>
    <row r="159" spans="1:13">
      <c r="A159" s="22"/>
    </row>
    <row r="160" spans="1:13">
      <c r="A160" s="22"/>
    </row>
    <row r="161" spans="1:1">
      <c r="A161" s="22"/>
    </row>
    <row r="162" spans="1:1">
      <c r="A162" s="22"/>
    </row>
    <row r="163" spans="1:1">
      <c r="A163" s="22"/>
    </row>
    <row r="164" spans="1:1">
      <c r="A164" s="22"/>
    </row>
    <row r="165" spans="1:1">
      <c r="A165" s="22"/>
    </row>
    <row r="166" spans="1:1">
      <c r="A166" s="22"/>
    </row>
    <row r="167" spans="1:1">
      <c r="A167" s="22"/>
    </row>
  </sheetData>
  <mergeCells count="19">
    <mergeCell ref="D2:G2"/>
    <mergeCell ref="H2:K2"/>
    <mergeCell ref="S16:V16"/>
    <mergeCell ref="A70:A79"/>
    <mergeCell ref="A81:A90"/>
    <mergeCell ref="A4:A13"/>
    <mergeCell ref="A15:A24"/>
    <mergeCell ref="A26:A35"/>
    <mergeCell ref="A37:A46"/>
    <mergeCell ref="A48:A57"/>
    <mergeCell ref="A59:A68"/>
    <mergeCell ref="W16:Z16"/>
    <mergeCell ref="A136:A145"/>
    <mergeCell ref="A147:A156"/>
    <mergeCell ref="A158:A167"/>
    <mergeCell ref="A92:A101"/>
    <mergeCell ref="A103:A112"/>
    <mergeCell ref="A114:A123"/>
    <mergeCell ref="A125:A13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result of all</vt:lpstr>
      <vt:lpstr>ham3tc.tfc</vt:lpstr>
      <vt:lpstr>3_17tc.tfc</vt:lpstr>
      <vt:lpstr>hwb4tc.tfc</vt:lpstr>
      <vt:lpstr>xor5d1.tfc</vt:lpstr>
      <vt:lpstr>5mod5tc.tfc</vt:lpstr>
      <vt:lpstr>hwb5tc.tfc</vt:lpstr>
      <vt:lpstr>result of Grover</vt:lpstr>
      <vt:lpstr>Grover</vt:lpstr>
      <vt:lpstr>new Grover</vt:lpstr>
      <vt:lpstr>Sheet1</vt:lpstr>
      <vt:lpstr>wire or Not24</vt:lpstr>
      <vt:lpstr>Random circuit</vt:lpstr>
      <vt:lpstr>Random circuit on sota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 海人(is0637ki)</cp:lastModifiedBy>
  <dcterms:created xsi:type="dcterms:W3CDTF">2024-10-31T17:00:40Z</dcterms:created>
  <dcterms:modified xsi:type="dcterms:W3CDTF">2025-06-07T05:23:29Z</dcterms:modified>
</cp:coreProperties>
</file>