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2549CB8C-FE08-CB4D-9E26-6BA825E07672}" xr6:coauthVersionLast="47" xr6:coauthVersionMax="47" xr10:uidLastSave="{00000000-0000-0000-0000-000000000000}"/>
  <bookViews>
    <workbookView xWindow="0" yWindow="740" windowWidth="29400" windowHeight="18380" firstSheet="7" activeTab="12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part time job" sheetId="15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5" l="1"/>
  <c r="O20" i="15"/>
  <c r="S19" i="15"/>
  <c r="O19" i="15"/>
  <c r="S18" i="15"/>
  <c r="O18" i="15"/>
  <c r="U17" i="15"/>
  <c r="T17" i="15"/>
  <c r="S17" i="15"/>
  <c r="Q17" i="15"/>
  <c r="P17" i="15"/>
  <c r="O17" i="15"/>
  <c r="U16" i="15"/>
  <c r="T16" i="15"/>
  <c r="S16" i="15"/>
  <c r="Q16" i="15"/>
  <c r="P16" i="15"/>
  <c r="O16" i="15"/>
  <c r="U15" i="15"/>
  <c r="T15" i="15"/>
  <c r="S15" i="15"/>
  <c r="Q15" i="15"/>
  <c r="P15" i="15"/>
  <c r="O15" i="15"/>
  <c r="U14" i="15"/>
  <c r="T14" i="15"/>
  <c r="S14" i="15"/>
  <c r="Q14" i="15"/>
  <c r="P14" i="15"/>
  <c r="O14" i="15"/>
  <c r="U13" i="15"/>
  <c r="T13" i="15"/>
  <c r="S13" i="15"/>
  <c r="Q13" i="15"/>
  <c r="P13" i="15"/>
  <c r="O13" i="15"/>
  <c r="U12" i="15"/>
  <c r="T12" i="15"/>
  <c r="S12" i="15"/>
  <c r="Q12" i="15"/>
  <c r="P12" i="15"/>
  <c r="O12" i="15"/>
  <c r="U11" i="15"/>
  <c r="T11" i="15"/>
  <c r="S11" i="15"/>
  <c r="Q11" i="15"/>
  <c r="P11" i="15"/>
  <c r="O11" i="15"/>
  <c r="U10" i="15"/>
  <c r="T10" i="15"/>
  <c r="S10" i="15"/>
  <c r="Q10" i="15"/>
  <c r="P10" i="15"/>
  <c r="O10" i="15"/>
  <c r="U9" i="15"/>
  <c r="T9" i="15"/>
  <c r="S9" i="15"/>
  <c r="Q9" i="15"/>
  <c r="P9" i="15"/>
  <c r="O9" i="15"/>
  <c r="U8" i="15"/>
  <c r="T8" i="15"/>
  <c r="S8" i="15"/>
  <c r="Q8" i="15"/>
  <c r="P8" i="15"/>
  <c r="O8" i="15"/>
  <c r="U7" i="15"/>
  <c r="T7" i="15"/>
  <c r="S7" i="15"/>
  <c r="Q7" i="15"/>
  <c r="P7" i="15"/>
  <c r="O7" i="15"/>
  <c r="U6" i="15"/>
  <c r="T6" i="15"/>
  <c r="S6" i="15"/>
  <c r="Q6" i="15"/>
  <c r="P6" i="15"/>
  <c r="O6" i="15"/>
  <c r="U5" i="15"/>
  <c r="T5" i="15"/>
  <c r="S5" i="15"/>
  <c r="G17" i="15"/>
  <c r="K17" i="15"/>
  <c r="G16" i="15"/>
  <c r="K16" i="15"/>
  <c r="G12" i="15"/>
  <c r="K12" i="15"/>
  <c r="G15" i="15"/>
  <c r="K15" i="15"/>
  <c r="G14" i="15"/>
  <c r="K14" i="15"/>
  <c r="G13" i="15"/>
  <c r="K13" i="15"/>
  <c r="G11" i="15"/>
  <c r="K11" i="15"/>
  <c r="G10" i="15"/>
  <c r="K10" i="15"/>
  <c r="K9" i="15"/>
  <c r="G9" i="15"/>
  <c r="G8" i="15"/>
  <c r="K8" i="15"/>
  <c r="G7" i="15"/>
  <c r="K7" i="15"/>
  <c r="G6" i="15"/>
  <c r="K6" i="15"/>
  <c r="K5" i="15"/>
  <c r="F17" i="15"/>
  <c r="J17" i="15"/>
  <c r="F16" i="15"/>
  <c r="J16" i="15"/>
  <c r="F15" i="15"/>
  <c r="J15" i="15"/>
  <c r="J14" i="15"/>
  <c r="F14" i="15"/>
  <c r="F13" i="15"/>
  <c r="J13" i="15"/>
  <c r="F12" i="15"/>
  <c r="J12" i="15"/>
  <c r="F11" i="15"/>
  <c r="J11" i="15"/>
  <c r="F10" i="15"/>
  <c r="J10" i="15"/>
  <c r="F9" i="15"/>
  <c r="J9" i="15"/>
  <c r="F8" i="15"/>
  <c r="J8" i="15"/>
  <c r="J7" i="15"/>
  <c r="F7" i="15"/>
  <c r="F6" i="15"/>
  <c r="J6" i="15"/>
  <c r="J5" i="15"/>
  <c r="I20" i="15"/>
  <c r="E20" i="15"/>
  <c r="E19" i="15"/>
  <c r="I19" i="15"/>
  <c r="E18" i="15"/>
  <c r="I18" i="15"/>
  <c r="E17" i="15"/>
  <c r="I17" i="15"/>
  <c r="E16" i="15"/>
  <c r="I16" i="15"/>
  <c r="E15" i="15"/>
  <c r="I15" i="15"/>
  <c r="I14" i="15"/>
  <c r="E14" i="15"/>
  <c r="I13" i="15"/>
  <c r="E13" i="15"/>
  <c r="E12" i="15"/>
  <c r="I12" i="15"/>
  <c r="I11" i="15"/>
  <c r="E11" i="15"/>
  <c r="E10" i="15"/>
  <c r="I10" i="15"/>
  <c r="I9" i="15"/>
  <c r="E9" i="15"/>
  <c r="E8" i="15"/>
  <c r="I8" i="15"/>
  <c r="I7" i="15"/>
  <c r="E7" i="15"/>
  <c r="E6" i="15"/>
  <c r="I6" i="15"/>
  <c r="I5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<sst xmlns="http://schemas.openxmlformats.org/spreadsheetml/2006/main" count="179" uniqueCount="52">
  <si>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</si>
  <si>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</si>
  <si>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</si>
  <si>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</si>
  <si>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</si>
  <si>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</si>
  <si>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</si>
  <si>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</si>
  <si>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</si>
  <si>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</si>
  <si>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</si>
  <si>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</si>
  <si>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</si>
  <si>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</si>
  <si>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</si>
  <si>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</si>
  <si>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</si>
  <si>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</si>
  <si>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</si>
  <si>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</si>
  <si>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</si>
  <si>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</si>
  <si>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</si>
  <si>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</si>
  <si>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</si>
  <si>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</si>
  <si>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</si>
  <si>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</si>
  <si>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</si>
  <si>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</si>
  <si>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</si>
  <si>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</si>
  <si>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</si>
  <si>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</si>
  <si>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</si>
  <si>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</si>
  <si>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</si>
  <si>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</si>
  <si>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</si>
  <si>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</si>
  <si>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</si>
  <si>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</si>
  <si>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</si>
  <si>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Baseline(Single Thread)</t>
    <phoneticPr fontId="1"/>
  </si>
  <si>
    <t>Thread-only Parallelism</t>
    <phoneticPr fontId="1"/>
  </si>
  <si>
    <t>Proposed (Thread + Fiber)</t>
    <phoneticPr fontId="1"/>
  </si>
  <si>
    <t>Qubits</t>
    <phoneticPr fontId="1"/>
  </si>
  <si>
    <t>main</t>
    <phoneticPr fontId="1"/>
  </si>
  <si>
    <t>randomRotate</t>
    <phoneticPr fontId="1"/>
  </si>
  <si>
    <t>full/wire</t>
    <phoneticPr fontId="1"/>
  </si>
  <si>
    <t>part/wire</t>
    <phoneticPr fontId="1"/>
  </si>
  <si>
    <t>Grover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</si>
</sst>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Results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circuit'!$O$8</c:f>
              <c:strCache>
                <c:ptCount val="1"/>
                <c:pt idx="0">
                  <c:v>Baseline(Single 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circuit'!$O$9:$O$28</c:f>
              <c:numCache>
                <c:formatCode>0.00</c:formatCode>
                <c:ptCount val="20"/>
                <c:pt idx="0">
                  <c:v>3.4251870000000002</c:v>
                </c:pt>
                <c:pt idx="1">
                  <c:v>6.2267670000000006</c:v>
                </c:pt>
                <c:pt idx="2">
                  <c:v>10.8857</c:v>
                </c:pt>
                <c:pt idx="3">
                  <c:v>19.795430000000003</c:v>
                </c:pt>
                <c:pt idx="4">
                  <c:v>33.815749999999994</c:v>
                </c:pt>
                <c:pt idx="5">
                  <c:v>60.253199999999993</c:v>
                </c:pt>
                <c:pt idx="6">
                  <c:v>114.87459999999999</c:v>
                </c:pt>
                <c:pt idx="7">
                  <c:v>220.38659999999999</c:v>
                </c:pt>
                <c:pt idx="8">
                  <c:v>413.36239999999998</c:v>
                </c:pt>
                <c:pt idx="9">
                  <c:v>844.45360000000005</c:v>
                </c:pt>
                <c:pt idx="10">
                  <c:v>1648.2989999999998</c:v>
                </c:pt>
                <c:pt idx="11">
                  <c:v>3400.674</c:v>
                </c:pt>
                <c:pt idx="12">
                  <c:v>6829.17</c:v>
                </c:pt>
                <c:pt idx="13">
                  <c:v>14001.259999999998</c:v>
                </c:pt>
                <c:pt idx="14">
                  <c:v>28190.689999999995</c:v>
                </c:pt>
                <c:pt idx="15">
                  <c:v>62582.81</c:v>
                </c:pt>
                <c:pt idx="16">
                  <c:v>138716.20000000001</c:v>
                </c:pt>
                <c:pt idx="17">
                  <c:v>292819.59999999998</c:v>
                </c:pt>
                <c:pt idx="18">
                  <c:v>647781.69999999995</c:v>
                </c:pt>
                <c:pt idx="19">
                  <c:v>1264967.7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AF41-A67C-63D927236D28}"/>
            </c:ext>
          </c:extLst>
        </c:ser>
        <c:ser>
          <c:idx val="1"/>
          <c:order val="1"/>
          <c:tx>
            <c:strRef>
              <c:f>'Random circuit'!$P$8</c:f>
              <c:strCache>
                <c:ptCount val="1"/>
                <c:pt idx="0">
                  <c:v>Thread-only Parallelism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circuit'!$P$9:$P$28</c:f>
              <c:numCache>
                <c:formatCode>0.00</c:formatCode>
                <c:ptCount val="20"/>
                <c:pt idx="0">
                  <c:v>7.4665030000000003</c:v>
                </c:pt>
                <c:pt idx="1">
                  <c:v>13.347860000000001</c:v>
                </c:pt>
                <c:pt idx="2">
                  <c:v>21.311990000000002</c:v>
                </c:pt>
                <c:pt idx="3">
                  <c:v>32.269370000000002</c:v>
                </c:pt>
                <c:pt idx="4">
                  <c:v>53.027589999999996</c:v>
                </c:pt>
                <c:pt idx="5">
                  <c:v>87.413359999999997</c:v>
                </c:pt>
                <c:pt idx="6">
                  <c:v>146.1737</c:v>
                </c:pt>
                <c:pt idx="7">
                  <c:v>263.36970000000002</c:v>
                </c:pt>
                <c:pt idx="8">
                  <c:v>487.65470000000005</c:v>
                </c:pt>
                <c:pt idx="9">
                  <c:v>896.73079999999993</c:v>
                </c:pt>
                <c:pt idx="10">
                  <c:v>1700.664</c:v>
                </c:pt>
                <c:pt idx="11">
                  <c:v>3231.4780000000001</c:v>
                </c:pt>
                <c:pt idx="12">
                  <c:v>6610.6469999999999</c:v>
                </c:pt>
                <c:pt idx="13">
                  <c:v>12412.099999999999</c:v>
                </c:pt>
                <c:pt idx="14">
                  <c:v>24142.35</c:v>
                </c:pt>
                <c:pt idx="15">
                  <c:v>51552.369999999995</c:v>
                </c:pt>
                <c:pt idx="16">
                  <c:v>113439.8</c:v>
                </c:pt>
                <c:pt idx="17">
                  <c:v>217616.9</c:v>
                </c:pt>
                <c:pt idx="18">
                  <c:v>415103.3</c:v>
                </c:pt>
                <c:pt idx="19">
                  <c:v>873290.7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AF41-A67C-63D927236D28}"/>
            </c:ext>
          </c:extLst>
        </c:ser>
        <c:ser>
          <c:idx val="2"/>
          <c:order val="2"/>
          <c:tx>
            <c:strRef>
              <c:f>'Random circuit'!$Q$8</c:f>
              <c:strCache>
                <c:ptCount val="1"/>
                <c:pt idx="0">
                  <c:v>Proposed (Thread + Fiber)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circuit'!$Q$9:$Q$28</c:f>
              <c:numCache>
                <c:formatCode>0.00</c:formatCode>
                <c:ptCount val="20"/>
                <c:pt idx="0">
                  <c:v>7.9885289999999998</c:v>
                </c:pt>
                <c:pt idx="1">
                  <c:v>13.023759999999999</c:v>
                </c:pt>
                <c:pt idx="2">
                  <c:v>22.283970000000004</c:v>
                </c:pt>
                <c:pt idx="3">
                  <c:v>32.377980000000001</c:v>
                </c:pt>
                <c:pt idx="4">
                  <c:v>48.57056</c:v>
                </c:pt>
                <c:pt idx="5">
                  <c:v>72.590800000000016</c:v>
                </c:pt>
                <c:pt idx="6">
                  <c:v>116.96499999999999</c:v>
                </c:pt>
                <c:pt idx="7">
                  <c:v>199.02819999999997</c:v>
                </c:pt>
                <c:pt idx="8">
                  <c:v>354.33150000000006</c:v>
                </c:pt>
                <c:pt idx="9">
                  <c:v>636.18830000000003</c:v>
                </c:pt>
                <c:pt idx="10">
                  <c:v>1262.6510000000003</c:v>
                </c:pt>
                <c:pt idx="11">
                  <c:v>2546.3519999999999</c:v>
                </c:pt>
                <c:pt idx="12">
                  <c:v>5053.8109999999997</c:v>
                </c:pt>
                <c:pt idx="13">
                  <c:v>10453.052</c:v>
                </c:pt>
                <c:pt idx="14">
                  <c:v>18959.63</c:v>
                </c:pt>
                <c:pt idx="15">
                  <c:v>43996.749999999993</c:v>
                </c:pt>
                <c:pt idx="16">
                  <c:v>89818.32</c:v>
                </c:pt>
                <c:pt idx="17">
                  <c:v>167629</c:v>
                </c:pt>
                <c:pt idx="18">
                  <c:v>376713.5</c:v>
                </c:pt>
                <c:pt idx="19">
                  <c:v>636008.85714285716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AF41-A67C-63D92723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13216"/>
        <c:axId val="1720486576"/>
      </c:lineChart>
      <c:catAx>
        <c:axId val="17203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486576"/>
        <c:crosses val="autoZero"/>
        <c:auto val="1"/>
        <c:lblAlgn val="ctr"/>
        <c:lblOffset val="100"/>
        <c:noMultiLvlLbl val="0"/>
      </c:catAx>
      <c:valAx>
        <c:axId val="172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13216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471735</xdr:colOff>
      <xdr:row>0</xdr:row>
      <xdr:rowOff>0</xdr:rowOff>
    </xdr:from>
    <xdr:to>
      <xdr:col>28</xdr:col>
      <xdr:colOff>290549</xdr:colOff>
      <xdr:row>30</xdr:row>
      <xdr:rowOff>78394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4F26B-A9A1-2BCC-785C-35C9EC79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="75"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opLeftCell="I3" zoomScaleNormal="50" workbookViewId="0">
      <selection activeCell="P12" sqref="P1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5" width="22" bestFit="1" customWidth="1"/>
    <col min="16" max="16" width="19.85546875" bestFit="1" customWidth="1"/>
    <col min="17" max="17" width="24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 t="s">
        <v>46</v>
      </c>
      <c r="O8" s="6" t="s">
        <v>43</v>
      </c>
      <c r="P8" s="6" t="s">
        <v>44</v>
      </c>
      <c r="Q8" s="6" t="s">
        <v>45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06ED-F8BF-874B-B166-EED192D62B7A}">
  <dimension ref="E2:U30"/>
  <sheetViews>
    <sheetView tabSelected="1" zoomScale="132" workbookViewId="0">
      <selection activeCell="O5" sqref="O5:P36"/>
    </sheetView>
  </sheetViews>
  <sheetFormatPr baseColWidth="10" defaultRowHeight="20"/>
  <cols>
    <col min="10" max="10" width="11.140625" bestFit="1" customWidth="1"/>
  </cols>
  <sheetData>
    <row r="2" spans="5:21">
      <c r="E2" s="18" t="s">
        <v>48</v>
      </c>
      <c r="F2" s="18"/>
      <c r="G2" s="18"/>
      <c r="H2" s="18"/>
      <c r="I2" s="18"/>
      <c r="J2" s="18"/>
      <c r="K2" s="18"/>
      <c r="O2" s="18" t="s">
        <v>51</v>
      </c>
      <c r="P2" s="18"/>
      <c r="Q2" s="18"/>
      <c r="R2" s="18"/>
      <c r="S2" s="18"/>
      <c r="T2" s="18"/>
      <c r="U2" s="18"/>
    </row>
    <row r="4" spans="5:21">
      <c r="E4" t="s">
        <v>47</v>
      </c>
      <c r="F4" t="s">
        <v>49</v>
      </c>
      <c r="G4" t="s">
        <v>50</v>
      </c>
      <c r="I4" t="s">
        <v>47</v>
      </c>
      <c r="J4" t="s">
        <v>49</v>
      </c>
      <c r="K4" t="s">
        <v>50</v>
      </c>
      <c r="O4" t="s">
        <v>47</v>
      </c>
      <c r="P4" t="s">
        <v>49</v>
      </c>
      <c r="Q4" t="s">
        <v>50</v>
      </c>
      <c r="S4" t="s">
        <v>47</v>
      </c>
      <c r="T4" t="s">
        <v>49</v>
      </c>
      <c r="U4" t="s">
        <v>50</v>
      </c>
    </row>
    <row r="5" spans="5:21">
      <c r="E5" s="24">
        <v>408</v>
      </c>
      <c r="F5" s="24">
        <v>408</v>
      </c>
      <c r="G5" s="24">
        <v>408</v>
      </c>
      <c r="H5">
        <v>1</v>
      </c>
      <c r="I5" s="23">
        <f>AVERAGE(72.4809, 75.1914, 75.4763, 73.8693, 72.0861)</f>
        <v>73.820799999999991</v>
      </c>
      <c r="J5" s="23">
        <f>AVERAGE(82.2538, 78.0912, 75.6571, 76.2614, 74.8507)</f>
        <v>77.422839999999994</v>
      </c>
      <c r="K5" s="23">
        <f>AVERAGE(78.2335, 74.5222, 71.6719, 70.473, 74.6654)</f>
        <v>73.913200000000003</v>
      </c>
      <c r="L5" s="23"/>
      <c r="O5" s="24">
        <v>408</v>
      </c>
      <c r="P5" s="24">
        <v>408</v>
      </c>
      <c r="Q5" s="24">
        <v>408</v>
      </c>
      <c r="R5">
        <v>1</v>
      </c>
      <c r="S5" s="23">
        <f>AVERAGE(72.4809, 75.1914, 75.4763, 73.8693, 72.0861)</f>
        <v>73.820799999999991</v>
      </c>
      <c r="T5" s="23">
        <f>AVERAGE(82.2538, 78.0912, 75.6571, 76.2614, 74.8507)</f>
        <v>77.422839999999994</v>
      </c>
      <c r="U5" s="23">
        <f>AVERAGE(78.2335, 74.5222, 71.6719, 70.473, 74.6654)</f>
        <v>73.913200000000003</v>
      </c>
    </row>
    <row r="6" spans="5:21">
      <c r="E6" s="24">
        <f>AVERAGE(839, 834, 842, 871, 851)</f>
        <v>847.4</v>
      </c>
      <c r="F6" s="24">
        <f>AVERAGE(916, 888, 862, 944, 902)</f>
        <v>902.4</v>
      </c>
      <c r="G6" s="24">
        <f>AVERAGE(893, 862, 900, 917, 893)</f>
        <v>893</v>
      </c>
      <c r="H6">
        <v>2</v>
      </c>
      <c r="I6" s="23">
        <f>AVERAGE(83.6327, 84.781, 87.4398, 84.1925, 82.4004)</f>
        <v>84.489279999999994</v>
      </c>
      <c r="J6" s="23">
        <f>AVERAGE(90.9247, 88.7719, 87.1585, 88.2883, 85.9231)</f>
        <v>88.213300000000004</v>
      </c>
      <c r="K6" s="23">
        <f>AVERAGE(78.0424, 81.2189, 81.1343, 81.3425, 81.2886)</f>
        <v>80.605339999999998</v>
      </c>
      <c r="L6" s="23"/>
      <c r="O6" s="24">
        <f>AVERAGE(839, 834, 842, 871, 851)</f>
        <v>847.4</v>
      </c>
      <c r="P6" s="24">
        <f>AVERAGE(916, 888, 862, 944, 902)</f>
        <v>902.4</v>
      </c>
      <c r="Q6" s="24">
        <f>AVERAGE(893, 862, 900, 917, 893)</f>
        <v>893</v>
      </c>
      <c r="R6">
        <v>2</v>
      </c>
      <c r="S6" s="23">
        <f>AVERAGE(83.6327, 84.781, 87.4398, 84.1925, 82.4004)</f>
        <v>84.489279999999994</v>
      </c>
      <c r="T6" s="23">
        <f>AVERAGE(90.9247, 88.7719, 87.1585, 88.2883, 85.9231)</f>
        <v>88.213300000000004</v>
      </c>
      <c r="U6" s="23">
        <f>AVERAGE(78.0424, 81.2189, 81.1343, 81.3425, 81.2886)</f>
        <v>80.605339999999998</v>
      </c>
    </row>
    <row r="7" spans="5:21">
      <c r="E7" s="24">
        <f>AVERAGE(1570, 1607, 1544, 1649, 1571)</f>
        <v>1588.2</v>
      </c>
      <c r="F7" s="24">
        <f>AVERAGE(1795, 1960, 1890, 1888, 1903)</f>
        <v>1887.2</v>
      </c>
      <c r="G7" s="24">
        <f>AVERAGE(1569, 1635, 1682, 1584, 1558)</f>
        <v>1605.6</v>
      </c>
      <c r="H7">
        <v>3</v>
      </c>
      <c r="I7" s="23">
        <f>AVERAGE(95.3932, 88.5307, 93.0848, 93.682, 91.0017)</f>
        <v>92.338480000000004</v>
      </c>
      <c r="J7" s="23">
        <f>AVERAGE(94.095, 93.9961, 96.1279, 90.5914, 93.4657)</f>
        <v>93.655219999999986</v>
      </c>
      <c r="K7" s="23">
        <f>AVERAGE(82.7845, 84.7263, 85.8616, 87.8338, 86.828)</f>
        <v>85.606839999999991</v>
      </c>
      <c r="L7" s="23"/>
      <c r="O7" s="24">
        <f>AVERAGE(1570, 1607, 1544, 1649, 1571)</f>
        <v>1588.2</v>
      </c>
      <c r="P7" s="24">
        <f>AVERAGE(1795, 1960, 1890, 1888, 1903)</f>
        <v>1887.2</v>
      </c>
      <c r="Q7" s="24">
        <f>AVERAGE(1569, 1635, 1682, 1584, 1558)</f>
        <v>1605.6</v>
      </c>
      <c r="R7">
        <v>3</v>
      </c>
      <c r="S7" s="23">
        <f>AVERAGE(95.3932, 88.5307, 93.0848, 93.682, 91.0017)</f>
        <v>92.338480000000004</v>
      </c>
      <c r="T7" s="23">
        <f>AVERAGE(94.095, 93.9961, 96.1279, 90.5914, 93.4657)</f>
        <v>93.655219999999986</v>
      </c>
      <c r="U7" s="23">
        <f>AVERAGE(82.7845, 84.7263, 85.8616, 87.8338, 86.828)</f>
        <v>85.606839999999991</v>
      </c>
    </row>
    <row r="8" spans="5:21">
      <c r="E8" s="24">
        <f>AVERAGE(2830, 2783, 2843, 2813, 2830)</f>
        <v>2819.8</v>
      </c>
      <c r="F8" s="24">
        <f>AVERAGE(4554, 4866, 4688, 4452, 4604)</f>
        <v>4632.8</v>
      </c>
      <c r="G8" s="24">
        <f>AVERAGE(2962, 3089, 2964, 2919, 2736)</f>
        <v>2934</v>
      </c>
      <c r="H8">
        <v>4</v>
      </c>
      <c r="I8" s="23">
        <f>AVERAGE(103.138, 101.715, 99.7044, 101.51, 101.371)</f>
        <v>101.48768</v>
      </c>
      <c r="J8" s="23">
        <f>AVERAGE(121.791, 115.963, 122.014, 115.465, 117.176)</f>
        <v>118.48179999999999</v>
      </c>
      <c r="K8" s="23">
        <f>AVERAGE(96.985, 101.101, 99.5128, 99.3939, 98.3855)</f>
        <v>99.075639999999993</v>
      </c>
      <c r="L8" s="23"/>
      <c r="O8" s="24">
        <f>AVERAGE(2830, 2783, 2843, 2813, 2830)</f>
        <v>2819.8</v>
      </c>
      <c r="P8" s="24">
        <f>AVERAGE(4554, 4866, 4688, 4452, 4604)</f>
        <v>4632.8</v>
      </c>
      <c r="Q8" s="24">
        <f>AVERAGE(2962, 3089, 2964, 2919, 2736)</f>
        <v>2934</v>
      </c>
      <c r="R8">
        <v>4</v>
      </c>
      <c r="S8" s="23">
        <f>AVERAGE(103.138, 101.715, 99.7044, 101.51, 101.371)</f>
        <v>101.48768</v>
      </c>
      <c r="T8" s="23">
        <f>AVERAGE(121.791, 115.963, 122.014, 115.465, 117.176)</f>
        <v>118.48179999999999</v>
      </c>
      <c r="U8" s="23">
        <f>AVERAGE(96.985, 101.101, 99.5128, 99.3939, 98.3855)</f>
        <v>99.075639999999993</v>
      </c>
    </row>
    <row r="9" spans="5:21">
      <c r="E9" s="24">
        <f>AVERAGE(5573, 4941, 5185, 5445, 5335)</f>
        <v>5295.8</v>
      </c>
      <c r="F9" s="24">
        <f>AVERAGE(11241, 11985, 13082, 12426, 10545)</f>
        <v>11855.8</v>
      </c>
      <c r="G9" s="24">
        <f>AVERAGE(5047, 5512, 4838, 5386, 5291)</f>
        <v>5214.8</v>
      </c>
      <c r="H9">
        <v>5</v>
      </c>
      <c r="I9" s="23">
        <f>AVERAGE(131.99, 127.984, 123.81, 127.989, 135.049)</f>
        <v>129.36439999999999</v>
      </c>
      <c r="J9" s="23">
        <f>AVERAGE(176.328, 192.002, 194.211, 192.009, 175.536)</f>
        <v>186.0172</v>
      </c>
      <c r="K9" s="23">
        <f>AVERAGE(110.006, 111.193, 108.29, 119.69, 116.779)</f>
        <v>113.19160000000002</v>
      </c>
      <c r="L9" s="23"/>
      <c r="O9" s="24">
        <f>AVERAGE(5573, 4941, 5185, 5445, 5335)</f>
        <v>5295.8</v>
      </c>
      <c r="P9" s="24">
        <f>AVERAGE(11241, 11985, 13082, 12426, 10545)</f>
        <v>11855.8</v>
      </c>
      <c r="Q9" s="24">
        <f>AVERAGE(5047, 5512, 4838, 5386, 5291)</f>
        <v>5214.8</v>
      </c>
      <c r="R9">
        <v>5</v>
      </c>
      <c r="S9" s="23">
        <f>AVERAGE(131.99, 127.984, 123.81, 127.989, 135.049)</f>
        <v>129.36439999999999</v>
      </c>
      <c r="T9" s="23">
        <f>AVERAGE(176.328, 192.002, 194.211, 192.009, 175.536)</f>
        <v>186.0172</v>
      </c>
      <c r="U9" s="23">
        <f>AVERAGE(110.006, 111.193, 108.29, 119.69, 116.779)</f>
        <v>113.19160000000002</v>
      </c>
    </row>
    <row r="10" spans="5:21">
      <c r="E10" s="24">
        <f>AVERAGE(9893, 10202, 9514, 10226, 9850)</f>
        <v>9937</v>
      </c>
      <c r="F10" s="24">
        <f>AVERAGE(29093, 36178, 33912, 28696, 29002)</f>
        <v>31376.2</v>
      </c>
      <c r="G10" s="24">
        <f>AVERAGE(8963, 8957, 9326, 9498, 9223)</f>
        <v>9193.4</v>
      </c>
      <c r="H10">
        <v>6</v>
      </c>
      <c r="I10" s="23">
        <f>AVERAGE(177.187, 180.077, 179.947, 191.41, 180.385)</f>
        <v>181.80119999999999</v>
      </c>
      <c r="J10" s="23">
        <f>AVERAGE(349.361, 431.774, 376.006, 368.554, 344.869)</f>
        <v>374.11280000000005</v>
      </c>
      <c r="K10" s="23">
        <f>AVERAGE(147.568, 150.902, 157.113, 158.488, 157.349)</f>
        <v>154.28400000000002</v>
      </c>
      <c r="L10" s="23"/>
      <c r="O10" s="24">
        <f>AVERAGE(9893, 10202, 9514, 10226, 9850)</f>
        <v>9937</v>
      </c>
      <c r="P10" s="24">
        <f>AVERAGE(29093, 36178, 33912, 28696, 29002)</f>
        <v>31376.2</v>
      </c>
      <c r="Q10" s="24">
        <f>AVERAGE(8963, 8957, 9326, 9498, 9223)</f>
        <v>9193.4</v>
      </c>
      <c r="R10">
        <v>6</v>
      </c>
      <c r="S10" s="23">
        <f>AVERAGE(177.187, 180.077, 179.947, 191.41, 180.385)</f>
        <v>181.80119999999999</v>
      </c>
      <c r="T10" s="23">
        <f>AVERAGE(349.361, 431.774, 376.006, 368.554, 344.869)</f>
        <v>374.11280000000005</v>
      </c>
      <c r="U10" s="23">
        <f>AVERAGE(147.568, 150.902, 157.113, 158.488, 157.349)</f>
        <v>154.28400000000002</v>
      </c>
    </row>
    <row r="11" spans="5:21">
      <c r="E11" s="24">
        <f>AVERAGE(19269, 18551, 17835, 17840, 18123)</f>
        <v>18323.599999999999</v>
      </c>
      <c r="F11" s="24">
        <f>AVERAGE(88405, 81764, 82687, 86346, 80589)</f>
        <v>83958.2</v>
      </c>
      <c r="G11" s="24">
        <f>AVERAGE(16015, 19775, 16180, 18105, 16977)</f>
        <v>17410.400000000001</v>
      </c>
      <c r="H11">
        <v>7</v>
      </c>
      <c r="I11" s="23">
        <f>AVERAGE(262.697, 251.381, 268.351, 276.229, 270.415)</f>
        <v>265.81459999999998</v>
      </c>
      <c r="J11" s="23">
        <f>AVERAGE(854.809, 789.34, 833.258, 813.628, 721.361)</f>
        <v>802.47919999999999</v>
      </c>
      <c r="K11" s="23">
        <f>AVERAGE(214.889, 247.385, 215.917, 243.003, 234.71)</f>
        <v>231.1808</v>
      </c>
      <c r="L11" s="23"/>
      <c r="O11" s="24">
        <f>AVERAGE(19269, 18551, 17835, 17840, 18123)</f>
        <v>18323.599999999999</v>
      </c>
      <c r="P11" s="24">
        <f>AVERAGE(88405, 81764, 82687, 86346, 80589)</f>
        <v>83958.2</v>
      </c>
      <c r="Q11" s="24">
        <f>AVERAGE(16015, 19775, 16180, 18105, 16977)</f>
        <v>17410.400000000001</v>
      </c>
      <c r="R11">
        <v>7</v>
      </c>
      <c r="S11" s="23">
        <f>AVERAGE(262.697, 251.381, 268.351, 276.229, 270.415)</f>
        <v>265.81459999999998</v>
      </c>
      <c r="T11" s="23">
        <f>AVERAGE(854.809, 789.34, 833.258, 813.628, 721.361)</f>
        <v>802.47919999999999</v>
      </c>
      <c r="U11" s="23">
        <f>AVERAGE(214.889, 247.385, 215.917, 243.003, 234.71)</f>
        <v>231.1808</v>
      </c>
    </row>
    <row r="12" spans="5:21">
      <c r="E12" s="24">
        <f>AVERAGE(37888, 31596, 34898, 32976, 33315)</f>
        <v>34134.6</v>
      </c>
      <c r="F12" s="24">
        <f>AVERAGE(234518, 226865, 334006, 257328, 161693)</f>
        <v>242882</v>
      </c>
      <c r="G12" s="24">
        <f>AVERAGE(34650, 32724, 31348, 32651, 32220)</f>
        <v>32718.6</v>
      </c>
      <c r="H12">
        <v>8</v>
      </c>
      <c r="I12" s="23">
        <f>AVERAGE(439.421, 399.065, 419.124, 424.18, 428.586)</f>
        <v>422.07520000000005</v>
      </c>
      <c r="J12" s="23">
        <f>AVERAGE(1781.44, 1876.53, 2877.79, 2237.13, 1444.48)</f>
        <v>2043.4739999999997</v>
      </c>
      <c r="K12" s="23">
        <f>AVERAGE(416.699, 371.919, 369.172, 373.279, 365.442)</f>
        <v>379.30219999999997</v>
      </c>
      <c r="L12" s="23"/>
      <c r="O12" s="24">
        <f>AVERAGE(37888, 31596, 34898, 32976, 33315)</f>
        <v>34134.6</v>
      </c>
      <c r="P12" s="24">
        <f>AVERAGE(234518, 226865, 334006, 257328, 161693)</f>
        <v>242882</v>
      </c>
      <c r="Q12" s="24">
        <f>AVERAGE(34650, 32724, 31348, 32651, 32220)</f>
        <v>32718.6</v>
      </c>
      <c r="R12">
        <v>8</v>
      </c>
      <c r="S12" s="23">
        <f>AVERAGE(439.421, 399.065, 419.124, 424.18, 428.586)</f>
        <v>422.07520000000005</v>
      </c>
      <c r="T12" s="23">
        <f>AVERAGE(1781.44, 1876.53, 2877.79, 2237.13, 1444.48)</f>
        <v>2043.4739999999997</v>
      </c>
      <c r="U12" s="23">
        <f>AVERAGE(416.699, 371.919, 369.172, 373.279, 365.442)</f>
        <v>379.30219999999997</v>
      </c>
    </row>
    <row r="13" spans="5:21">
      <c r="E13" s="24">
        <f>AVERAGE(64039, 70518, 66599, 69070, 62425)</f>
        <v>66530.2</v>
      </c>
      <c r="F13" s="24">
        <f>AVERAGE(626338, 744824, 400800, 805777, 325808)</f>
        <v>580709.4</v>
      </c>
      <c r="G13" s="24">
        <f>AVERAGE(58054, 63168, 66171, 63167, 65116)</f>
        <v>63135.199999999997</v>
      </c>
      <c r="H13">
        <v>9</v>
      </c>
      <c r="I13" s="23">
        <f>AVERAGE(745.819, 821.637, 755.983, 789.065, 702.833)</f>
        <v>763.06740000000002</v>
      </c>
      <c r="J13" s="23">
        <f>AVERAGE(4707.32, 5288.66, 3010.07, 5736.75, 2428.58)</f>
        <v>4234.2759999999998</v>
      </c>
      <c r="K13" s="23">
        <f>AVERAGE(610.472, 662.587, 687.42, 641.435, 689.274)</f>
        <v>658.23759999999993</v>
      </c>
      <c r="L13" s="23"/>
      <c r="O13" s="24">
        <f>AVERAGE(64039, 70518, 66599, 69070, 62425)</f>
        <v>66530.2</v>
      </c>
      <c r="P13" s="24">
        <f>AVERAGE(626338, 744824, 400800, 805777, 325808)</f>
        <v>580709.4</v>
      </c>
      <c r="Q13" s="24">
        <f>AVERAGE(58054, 63168, 66171, 63167, 65116)</f>
        <v>63135.199999999997</v>
      </c>
      <c r="R13">
        <v>9</v>
      </c>
      <c r="S13" s="23">
        <f>AVERAGE(745.819, 821.637, 755.983, 789.065, 702.833)</f>
        <v>763.06740000000002</v>
      </c>
      <c r="T13" s="23">
        <f>AVERAGE(4707.32, 5288.66, 3010.07, 5736.75, 2428.58)</f>
        <v>4234.2759999999998</v>
      </c>
      <c r="U13" s="23">
        <f>AVERAGE(610.472, 662.587, 687.42, 641.435, 689.274)</f>
        <v>658.23759999999993</v>
      </c>
    </row>
    <row r="14" spans="5:21">
      <c r="E14" s="24">
        <f>AVERAGE(147997, 129731, 137112, 133543, 126723)</f>
        <v>135021.20000000001</v>
      </c>
      <c r="F14" s="24">
        <f>AVERAGE(967573, 1562518, 1681874, 2111116, 2523229)</f>
        <v>1769262</v>
      </c>
      <c r="G14" s="24">
        <f>AVERAGE(119073, 108591, 112805, 119573, 140735)</f>
        <v>120155.4</v>
      </c>
      <c r="H14">
        <v>10</v>
      </c>
      <c r="I14" s="23">
        <f>AVERAGE(1565.57, 1411.44, 1464.76, 1399.5, 1389.12)</f>
        <v>1446.078</v>
      </c>
      <c r="J14" s="23">
        <f>AVERAGE(7677.98, 11680, 13075.5, 16116.8,  20464.6)</f>
        <v>13802.976000000001</v>
      </c>
      <c r="K14" s="23">
        <f>AVERAGE(1331.27, 1194.55, 1105.37, 1354.2, 1513.82 )</f>
        <v>1299.8419999999999</v>
      </c>
      <c r="L14" s="23"/>
      <c r="O14" s="24">
        <f>AVERAGE(147997, 129731, 137112, 133543, 126723)</f>
        <v>135021.20000000001</v>
      </c>
      <c r="P14" s="24">
        <f>AVERAGE(967573, 1562518, 1681874, 2111116, 2523229)</f>
        <v>1769262</v>
      </c>
      <c r="Q14" s="24">
        <f>AVERAGE(119073, 108591, 112805, 119573, 140735)</f>
        <v>120155.4</v>
      </c>
      <c r="R14">
        <v>10</v>
      </c>
      <c r="S14" s="23">
        <f>AVERAGE(1565.57, 1411.44, 1464.76, 1399.5, 1389.12)</f>
        <v>1446.078</v>
      </c>
      <c r="T14" s="23">
        <f>AVERAGE(7677.98, 11680, 13075.5, 16116.8,  20464.6)</f>
        <v>13802.976000000001</v>
      </c>
      <c r="U14" s="23">
        <f>AVERAGE(1331.27, 1194.55, 1105.37, 1354.2, 1513.82 )</f>
        <v>1299.8419999999999</v>
      </c>
    </row>
    <row r="15" spans="5:21">
      <c r="E15" s="24">
        <f>AVERAGE(218686, 250900, 256721, 225206, 261716)</f>
        <v>242645.8</v>
      </c>
      <c r="F15" s="24">
        <f>AVERAGE(5111636, 5599664, 5158860, 3992964, 4669178)</f>
        <v>4906460.4000000004</v>
      </c>
      <c r="G15" s="24">
        <f>AVERAGE(245878, 237926, 226543, 237097, 238837)</f>
        <v>237256.2</v>
      </c>
      <c r="H15">
        <v>11</v>
      </c>
      <c r="I15" s="23">
        <f>AVERAGE(2223.19, 2585.37, 2606.94, 2269.92, 2656.47)</f>
        <v>2468.3779999999997</v>
      </c>
      <c r="J15" s="23">
        <f>AVERAGE(37145.1, 59103.5, 45301.6, 32197.7,50210 )</f>
        <v>44791.58</v>
      </c>
      <c r="K15" s="23">
        <f>AVERAGE(2469.6, 2395.95, 2334.36, 2366.74, 2404.14)</f>
        <v>2394.1579999999999</v>
      </c>
      <c r="L15" s="23"/>
      <c r="O15" s="24">
        <f>AVERAGE(218686, 250900, 256721, 225206, 261716)</f>
        <v>242645.8</v>
      </c>
      <c r="P15" s="24">
        <f>AVERAGE(5111636, 5599664, 5158860, 3992964, 4669178)</f>
        <v>4906460.4000000004</v>
      </c>
      <c r="Q15" s="24">
        <f>AVERAGE(245878, 237926, 226543, 237097, 238837)</f>
        <v>237256.2</v>
      </c>
      <c r="R15">
        <v>11</v>
      </c>
      <c r="S15" s="23">
        <f>AVERAGE(2223.19, 2585.37, 2606.94, 2269.92, 2656.47)</f>
        <v>2468.3779999999997</v>
      </c>
      <c r="T15" s="23">
        <f>AVERAGE(37145.1, 59103.5, 45301.6, 32197.7,50210 )</f>
        <v>44791.58</v>
      </c>
      <c r="U15" s="23">
        <f>AVERAGE(2469.6, 2395.95, 2334.36, 2366.74, 2404.14)</f>
        <v>2394.1579999999999</v>
      </c>
    </row>
    <row r="16" spans="5:21">
      <c r="E16" s="24">
        <f>AVERAGE(469111, 494690, 449838, 513427, 512951)</f>
        <v>488003.4</v>
      </c>
      <c r="F16" s="24">
        <f>AVERAGE(12667279, 15303594, 13286138, 15841693, 14968774)</f>
        <v>14413495.6</v>
      </c>
      <c r="G16" s="24">
        <f>AVERAGE(492397, 423741, 464113, 440736, 417391)</f>
        <v>447675.6</v>
      </c>
      <c r="H16">
        <v>12</v>
      </c>
      <c r="I16" s="23">
        <f>AVERAGE(4625.09, 4845.13, 4746.63, 5125.41, 5080.25)</f>
        <v>4884.5020000000004</v>
      </c>
      <c r="J16" s="23">
        <f>AVERAGE(264659, 160989, 141958, 223432, 229860)</f>
        <v>204179.6</v>
      </c>
      <c r="K16" s="23">
        <f>AVERAGE(4889.24, 4374.28, 4710.03, 4401.87, 4228.24)</f>
        <v>4520.7319999999991</v>
      </c>
      <c r="L16" s="23"/>
      <c r="O16" s="24">
        <f>AVERAGE(469111, 494690, 449838, 513427, 512951)</f>
        <v>488003.4</v>
      </c>
      <c r="P16" s="24">
        <f>AVERAGE(12667279, 15303594, 13286138, 15841693, 14968774)</f>
        <v>14413495.6</v>
      </c>
      <c r="Q16" s="24">
        <f>AVERAGE(492397, 423741, 464113, 440736, 417391)</f>
        <v>447675.6</v>
      </c>
      <c r="R16">
        <v>12</v>
      </c>
      <c r="S16" s="23">
        <f>AVERAGE(4625.09, 4845.13, 4746.63, 5125.41, 5080.25)</f>
        <v>4884.5020000000004</v>
      </c>
      <c r="T16" s="23">
        <f>AVERAGE(264659, 160989, 141958, 223432, 229860)</f>
        <v>204179.6</v>
      </c>
      <c r="U16" s="23">
        <f>AVERAGE(4889.24, 4374.28, 4710.03, 4401.87, 4228.24)</f>
        <v>4520.7319999999991</v>
      </c>
    </row>
    <row r="17" spans="5:21">
      <c r="E17" s="24">
        <f>AVERAGE(841687, 959260, 908214, 843786, 902441)</f>
        <v>891077.6</v>
      </c>
      <c r="F17" s="24">
        <f>AVERAGE(20670656, 37093858, 28462943, 33827802, 64382691)</f>
        <v>36887590</v>
      </c>
      <c r="G17" s="24">
        <f>AVERAGE(879522, 924062, 907325, 806927, 824460)</f>
        <v>868459.2</v>
      </c>
      <c r="H17">
        <v>13</v>
      </c>
      <c r="I17" s="23">
        <f>AVERAGE(7430.33, 8718.04, 8298.08, 7819.44, 8421.57 )</f>
        <v>8137.4920000000002</v>
      </c>
      <c r="J17" s="23">
        <f>AVERAGE(904639, 1177700, 774123, 885465, 1928560)</f>
        <v>1134097.3999999999</v>
      </c>
      <c r="K17" s="23">
        <f>AVERAGE(7682.13, 7969.4, 7983.6, 6865.7, 7247.51)</f>
        <v>7549.6679999999997</v>
      </c>
      <c r="L17" s="23"/>
      <c r="O17" s="24">
        <f>AVERAGE(841687, 959260, 908214, 843786, 902441)</f>
        <v>891077.6</v>
      </c>
      <c r="P17" s="24">
        <f>AVERAGE(20670656, 37093858, 28462943, 33827802, 64382691)</f>
        <v>36887590</v>
      </c>
      <c r="Q17" s="24">
        <f>AVERAGE(879522, 924062, 907325, 806927, 824460)</f>
        <v>868459.2</v>
      </c>
      <c r="R17">
        <v>13</v>
      </c>
      <c r="S17" s="23">
        <f>AVERAGE(7430.33, 8718.04, 8298.08, 7819.44, 8421.57 )</f>
        <v>8137.4920000000002</v>
      </c>
      <c r="T17" s="23">
        <f>AVERAGE(904639, 1177700, 774123, 885465, 1928560)</f>
        <v>1134097.3999999999</v>
      </c>
      <c r="U17" s="23">
        <f>AVERAGE(7682.13, 7969.4, 7983.6, 6865.7, 7247.51)</f>
        <v>7549.6679999999997</v>
      </c>
    </row>
    <row r="18" spans="5:21">
      <c r="E18" s="24">
        <f>AVERAGE(1822868, 1734874, 1747731, 1459544, 1836685)</f>
        <v>1720340.4</v>
      </c>
      <c r="F18" s="24"/>
      <c r="G18" s="24"/>
      <c r="H18">
        <v>14</v>
      </c>
      <c r="I18" s="23">
        <f>AVERAGE(14744.6, 14204.7, 14635.5, 12050.4, 15407.5)</f>
        <v>14208.540000000003</v>
      </c>
      <c r="J18" s="23"/>
      <c r="K18" s="23"/>
      <c r="L18" s="23"/>
      <c r="O18" s="24">
        <f>AVERAGE(1822868, 1734874, 1747731, 1459544, 1836685)</f>
        <v>1720340.4</v>
      </c>
      <c r="P18" s="24"/>
      <c r="Q18" s="24"/>
      <c r="R18">
        <v>14</v>
      </c>
      <c r="S18" s="23">
        <f>AVERAGE(14744.6, 14204.7, 14635.5, 12050.4, 15407.5)</f>
        <v>14208.540000000003</v>
      </c>
      <c r="T18" s="23"/>
      <c r="U18" s="23"/>
    </row>
    <row r="19" spans="5:21">
      <c r="E19" s="24">
        <f>AVERAGE(2242603, 3972265, 3169625, 3188192, 3509701)</f>
        <v>3216477.2</v>
      </c>
      <c r="F19" s="24"/>
      <c r="G19" s="24"/>
      <c r="H19">
        <v>15</v>
      </c>
      <c r="I19" s="23">
        <f>AVERAGE(17567.8, 30754.9, 24295, 24180.8,  25535.4)</f>
        <v>24466.78</v>
      </c>
      <c r="J19" s="23"/>
      <c r="K19" s="23"/>
      <c r="L19" s="23"/>
      <c r="O19" s="24">
        <f>AVERAGE(2242603, 3972265, 3169625, 3188192, 3509701)</f>
        <v>3216477.2</v>
      </c>
      <c r="P19" s="24"/>
      <c r="Q19" s="24"/>
      <c r="R19">
        <v>15</v>
      </c>
      <c r="S19" s="23">
        <f>AVERAGE(17567.8, 30754.9, 24295, 24180.8,  25535.4)</f>
        <v>24466.78</v>
      </c>
      <c r="T19" s="23"/>
      <c r="U19" s="23"/>
    </row>
    <row r="20" spans="5:21">
      <c r="E20" s="24">
        <f>AVERAGE(7508815, 6914151, 5060925, 5743818, 6574866)</f>
        <v>6360515</v>
      </c>
      <c r="F20" s="24"/>
      <c r="G20" s="24"/>
      <c r="H20">
        <v>16</v>
      </c>
      <c r="I20" s="23">
        <f>AVERAGE(56648.6, 51949.5, 37198.4, 56923.6, 57848)</f>
        <v>52113.62</v>
      </c>
      <c r="J20" s="23"/>
      <c r="K20" s="23"/>
      <c r="L20" s="23"/>
      <c r="O20" s="24">
        <f>AVERAGE(7508815, 6914151, 5060925, 5743818, 6574866)</f>
        <v>6360515</v>
      </c>
      <c r="P20" s="24"/>
      <c r="Q20" s="24"/>
      <c r="R20">
        <v>16</v>
      </c>
      <c r="S20" s="23">
        <f>AVERAGE(56648.6, 51949.5, 37198.4, 56923.6, 57848)</f>
        <v>52113.62</v>
      </c>
      <c r="T20" s="23"/>
      <c r="U20" s="23"/>
    </row>
    <row r="21" spans="5:21">
      <c r="E21" s="24"/>
      <c r="F21" s="24"/>
      <c r="G21" s="24"/>
      <c r="H21">
        <v>17</v>
      </c>
      <c r="I21" s="23"/>
      <c r="J21" s="23"/>
      <c r="K21" s="23"/>
      <c r="L21" s="23"/>
      <c r="O21" s="24"/>
      <c r="P21" s="24"/>
      <c r="Q21" s="24"/>
      <c r="R21">
        <v>17</v>
      </c>
      <c r="S21" s="23"/>
      <c r="T21" s="23"/>
      <c r="U21" s="23"/>
    </row>
    <row r="22" spans="5:21">
      <c r="E22" s="24"/>
      <c r="F22" s="24"/>
      <c r="G22" s="24"/>
      <c r="H22">
        <v>18</v>
      </c>
      <c r="I22" s="23"/>
      <c r="J22" s="23"/>
      <c r="K22" s="23"/>
      <c r="L22" s="23"/>
      <c r="O22" s="24"/>
      <c r="P22" s="24"/>
      <c r="Q22" s="24"/>
      <c r="R22">
        <v>18</v>
      </c>
      <c r="S22" s="23"/>
      <c r="T22" s="23"/>
      <c r="U22" s="23"/>
    </row>
    <row r="23" spans="5:21">
      <c r="E23" s="24"/>
      <c r="F23" s="24"/>
      <c r="G23" s="24"/>
      <c r="H23">
        <v>19</v>
      </c>
      <c r="I23" s="23"/>
      <c r="J23" s="23"/>
      <c r="K23" s="23"/>
      <c r="L23" s="23"/>
      <c r="O23" s="24"/>
      <c r="P23" s="24"/>
      <c r="Q23" s="24"/>
      <c r="R23">
        <v>19</v>
      </c>
      <c r="S23" s="23"/>
      <c r="T23" s="23"/>
      <c r="U23" s="23"/>
    </row>
    <row r="24" spans="5:21">
      <c r="E24" s="24"/>
      <c r="F24" s="24"/>
      <c r="G24" s="24"/>
      <c r="H24">
        <v>20</v>
      </c>
      <c r="I24" s="23"/>
      <c r="J24" s="23"/>
      <c r="K24" s="23"/>
      <c r="L24" s="23"/>
      <c r="O24" s="24"/>
      <c r="P24" s="24"/>
      <c r="Q24" s="24"/>
      <c r="R24">
        <v>20</v>
      </c>
      <c r="S24" s="23"/>
      <c r="T24" s="23"/>
      <c r="U24" s="23"/>
    </row>
    <row r="25" spans="5:21">
      <c r="E25" s="24"/>
      <c r="F25" s="24"/>
      <c r="G25" s="24"/>
      <c r="H25">
        <v>21</v>
      </c>
      <c r="I25" s="23"/>
      <c r="J25" s="23"/>
      <c r="K25" s="23"/>
      <c r="L25" s="23"/>
      <c r="O25" s="24"/>
      <c r="P25" s="24"/>
      <c r="Q25" s="24"/>
      <c r="R25">
        <v>21</v>
      </c>
      <c r="S25" s="23"/>
      <c r="T25" s="23"/>
      <c r="U25" s="23"/>
    </row>
    <row r="26" spans="5:21">
      <c r="E26" s="24"/>
      <c r="F26" s="24"/>
      <c r="G26" s="24"/>
      <c r="H26">
        <v>22</v>
      </c>
      <c r="I26" s="23"/>
      <c r="J26" s="23"/>
      <c r="K26" s="23"/>
      <c r="L26" s="23"/>
      <c r="O26" s="24"/>
      <c r="P26" s="24"/>
      <c r="Q26" s="24"/>
      <c r="R26">
        <v>22</v>
      </c>
      <c r="S26" s="23"/>
      <c r="T26" s="23"/>
      <c r="U26" s="23"/>
    </row>
    <row r="27" spans="5:21">
      <c r="I27" s="23"/>
      <c r="J27" s="23"/>
      <c r="K27" s="23"/>
      <c r="L27" s="23"/>
    </row>
    <row r="28" spans="5:21">
      <c r="I28" s="23"/>
      <c r="J28" s="23"/>
      <c r="K28" s="23"/>
      <c r="L28" s="23"/>
    </row>
    <row r="29" spans="5:21">
      <c r="I29" s="23"/>
      <c r="J29" s="23"/>
      <c r="K29" s="23"/>
      <c r="L29" s="23"/>
    </row>
    <row r="30" spans="5:21">
      <c r="I30" s="23"/>
      <c r="J30" s="23"/>
      <c r="K30" s="23"/>
      <c r="L30" s="23"/>
    </row>
  </sheetData>
  <mergeCells count="2">
    <mergeCell ref="E2:K2"/>
    <mergeCell ref="O2:U2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M1" zoomScale="75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H11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part time job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2025-09-08T14:07:36Z</dcterms:modified>
</cp:coreProperties>
</file>