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ongebl/Documents/Research/Volcanic_Sulfur_Arctic/"/>
    </mc:Choice>
  </mc:AlternateContent>
  <xr:revisionPtr revIDLastSave="0" documentId="13_ncr:1_{FAD32EC9-7DF9-974C-B9A3-4A947298C6B0}" xr6:coauthVersionLast="46" xr6:coauthVersionMax="46" xr10:uidLastSave="{00000000-0000-0000-0000-000000000000}"/>
  <bookViews>
    <workbookView xWindow="2140" yWindow="500" windowWidth="28800" windowHeight="17500" xr2:uid="{7B0709ED-E016-410A-9650-716D104C5B6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  <c r="H8" i="1"/>
  <c r="F8" i="1"/>
  <c r="H7" i="1"/>
  <c r="F7" i="1"/>
  <c r="H6" i="1"/>
  <c r="F6" i="1"/>
  <c r="H5" i="1"/>
  <c r="F5" i="1"/>
  <c r="H4" i="1"/>
  <c r="G4" i="1"/>
  <c r="F4" i="1"/>
  <c r="E4" i="1"/>
  <c r="I4" i="1"/>
  <c r="E3" i="1"/>
  <c r="H3" i="1"/>
  <c r="G3" i="1"/>
  <c r="F3" i="1"/>
  <c r="H2" i="1"/>
  <c r="G2" i="1"/>
  <c r="F2" i="1"/>
  <c r="E2" i="1"/>
  <c r="I2" i="1"/>
  <c r="B2" i="1"/>
  <c r="B8" i="1"/>
  <c r="B7" i="1"/>
  <c r="B6" i="1"/>
  <c r="B5" i="1"/>
  <c r="B4" i="1"/>
  <c r="B3" i="1"/>
  <c r="I7" i="1" l="1"/>
  <c r="I8" i="1"/>
  <c r="I6" i="1"/>
  <c r="I5" i="1"/>
  <c r="I3" i="1"/>
</calcChain>
</file>

<file path=xl/sharedStrings.xml><?xml version="1.0" encoding="utf-8"?>
<sst xmlns="http://schemas.openxmlformats.org/spreadsheetml/2006/main" count="65" uniqueCount="65">
  <si>
    <r>
      <t>δ</t>
    </r>
    <r>
      <rPr>
        <vertAlign val="superscript"/>
        <sz val="10"/>
        <color theme="1"/>
        <rFont val="Times New Roman"/>
        <family val="1"/>
      </rPr>
      <t>33</t>
    </r>
    <r>
      <rPr>
        <sz val="10"/>
        <color theme="1"/>
        <rFont val="Times New Roman"/>
        <family val="1"/>
      </rPr>
      <t>S (‰)</t>
    </r>
  </si>
  <si>
    <r>
      <t>δ</t>
    </r>
    <r>
      <rPr>
        <vertAlign val="superscript"/>
        <sz val="10"/>
        <color theme="1"/>
        <rFont val="Times New Roman"/>
        <family val="1"/>
      </rPr>
      <t>34</t>
    </r>
    <r>
      <rPr>
        <sz val="10"/>
        <color theme="1"/>
        <rFont val="Times New Roman"/>
        <family val="1"/>
      </rPr>
      <t>S (‰)</t>
    </r>
  </si>
  <si>
    <r>
      <t>δ</t>
    </r>
    <r>
      <rPr>
        <vertAlign val="superscript"/>
        <sz val="10"/>
        <color theme="1"/>
        <rFont val="Times New Roman"/>
        <family val="1"/>
      </rPr>
      <t>36</t>
    </r>
    <r>
      <rPr>
        <sz val="10"/>
        <color theme="1"/>
        <rFont val="Times New Roman"/>
        <family val="1"/>
      </rPr>
      <t>S (‰)</t>
    </r>
  </si>
  <si>
    <r>
      <t>Δ</t>
    </r>
    <r>
      <rPr>
        <vertAlign val="superscript"/>
        <sz val="10"/>
        <color theme="1"/>
        <rFont val="Times New Roman"/>
        <family val="1"/>
      </rPr>
      <t>33</t>
    </r>
    <r>
      <rPr>
        <sz val="10"/>
        <color theme="1"/>
        <rFont val="Times New Roman"/>
        <family val="1"/>
      </rPr>
      <t>S (‰)</t>
    </r>
  </si>
  <si>
    <r>
      <t>Δ</t>
    </r>
    <r>
      <rPr>
        <vertAlign val="superscript"/>
        <sz val="10"/>
        <color theme="1"/>
        <rFont val="Times New Roman"/>
        <family val="1"/>
      </rPr>
      <t>36</t>
    </r>
    <r>
      <rPr>
        <sz val="10"/>
        <color theme="1"/>
        <rFont val="Times New Roman"/>
        <family val="1"/>
      </rPr>
      <t>S (‰)</t>
    </r>
  </si>
  <si>
    <t>Sample Name</t>
  </si>
  <si>
    <t>Tambora 1 (early)</t>
  </si>
  <si>
    <t xml:space="preserve">Tambora 2 (late) </t>
  </si>
  <si>
    <t>1809 1 (early)</t>
  </si>
  <si>
    <t>1809 2 (late)</t>
  </si>
  <si>
    <t>Laki 1 (early)</t>
  </si>
  <si>
    <t>Laki 2</t>
  </si>
  <si>
    <r>
      <t>Laki 3</t>
    </r>
    <r>
      <rPr>
        <vertAlign val="superscript"/>
        <sz val="10"/>
        <color theme="1"/>
        <rFont val="Times New Roman"/>
        <family val="1"/>
      </rPr>
      <t>d</t>
    </r>
  </si>
  <si>
    <t>Laki 4 (late)</t>
  </si>
  <si>
    <t>1478 1 (early)</t>
  </si>
  <si>
    <r>
      <t>1478 2 (late)</t>
    </r>
    <r>
      <rPr>
        <vertAlign val="superscript"/>
        <sz val="10"/>
        <color rgb="FF000000"/>
        <rFont val="Times New Roman"/>
        <family val="1"/>
      </rPr>
      <t>e</t>
    </r>
  </si>
  <si>
    <t>1461 1 (early)</t>
  </si>
  <si>
    <t>1461 2 (late)</t>
  </si>
  <si>
    <r>
      <t>1454 1 (early)</t>
    </r>
    <r>
      <rPr>
        <vertAlign val="superscript"/>
        <sz val="10"/>
        <color rgb="FF000000"/>
        <rFont val="Times New Roman"/>
        <family val="1"/>
      </rPr>
      <t>e</t>
    </r>
  </si>
  <si>
    <t>1259 1 (early)</t>
  </si>
  <si>
    <t>1259 2 (late)</t>
  </si>
  <si>
    <r>
      <t>2σ Δ</t>
    </r>
    <r>
      <rPr>
        <vertAlign val="superscript"/>
        <sz val="10"/>
        <color theme="1"/>
        <rFont val="Times New Roman"/>
        <family val="1"/>
      </rPr>
      <t>33</t>
    </r>
    <r>
      <rPr>
        <sz val="10"/>
        <color theme="1"/>
        <rFont val="Times New Roman"/>
        <family val="1"/>
      </rPr>
      <t>S (‰)</t>
    </r>
  </si>
  <si>
    <r>
      <t>2σ Δ</t>
    </r>
    <r>
      <rPr>
        <vertAlign val="superscript"/>
        <sz val="10"/>
        <color theme="1"/>
        <rFont val="Times New Roman"/>
        <family val="1"/>
      </rPr>
      <t>36</t>
    </r>
    <r>
      <rPr>
        <sz val="10"/>
        <color theme="1"/>
        <rFont val="Times New Roman"/>
        <family val="1"/>
      </rPr>
      <t>S (‰)</t>
    </r>
  </si>
  <si>
    <t>–0.52</t>
  </si>
  <si>
    <t>–1.33</t>
  </si>
  <si>
    <t>–3.73</t>
  </si>
  <si>
    <t>–0.27</t>
  </si>
  <si>
    <t>–0.64</t>
  </si>
  <si>
    <t>–0.66</t>
  </si>
  <si>
    <t>–1.12</t>
  </si>
  <si>
    <t>–0.11</t>
  </si>
  <si>
    <t>–2.10</t>
  </si>
  <si>
    <t>–6.80</t>
  </si>
  <si>
    <t>–0.13</t>
  </si>
  <si>
    <t>–0.08</t>
  </si>
  <si>
    <t>–0.38</t>
  </si>
  <si>
    <t>–0.22</t>
  </si>
  <si>
    <t>–0.28</t>
  </si>
  <si>
    <t>–0.37</t>
  </si>
  <si>
    <t>–1.42</t>
  </si>
  <si>
    <t>–2.68</t>
  </si>
  <si>
    <t>–7.60</t>
  </si>
  <si>
    <t>–0.46</t>
  </si>
  <si>
    <t>–2.26</t>
  </si>
  <si>
    <t>–9.27</t>
  </si>
  <si>
    <t>–26.61</t>
  </si>
  <si>
    <t>–1.34</t>
  </si>
  <si>
    <r>
      <t>Sulfur mass (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Times New Roman"/>
        <family val="1"/>
      </rPr>
      <t>mol)</t>
    </r>
  </si>
  <si>
    <t>d34S_combined</t>
  </si>
  <si>
    <t>year</t>
  </si>
  <si>
    <t>Sqty</t>
  </si>
  <si>
    <t>Core 1 Volume (mL)</t>
  </si>
  <si>
    <t>Core 1 Sulfate (ppb)</t>
  </si>
  <si>
    <t>Core 2 Volume (mL)</t>
  </si>
  <si>
    <t>Core 2 Sulfate (ppb)</t>
  </si>
  <si>
    <t>Core 3 Volume (mL)</t>
  </si>
  <si>
    <t>Core 3 Sulfate (ppb)</t>
  </si>
  <si>
    <t>Core 4 Volume (mL)</t>
  </si>
  <si>
    <t>Core 4 Sulfate (ppb)</t>
  </si>
  <si>
    <t>SO4_core1</t>
  </si>
  <si>
    <t>SO4_core2</t>
  </si>
  <si>
    <t>SO4_core3</t>
  </si>
  <si>
    <t>SO4_core4</t>
  </si>
  <si>
    <t>strat_volc</t>
  </si>
  <si>
    <t>avg_SO4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</si>
</sst>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2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2" fontId="4" fillId="0" borderId="0" xfId="0" applyNumberFormat="1" applyFont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056A-14A1-4A44-82CF-5D70531A79A2}">
  <dimension ref="A1:Z2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0" max="10" width="20.5" customWidth="1"/>
    <col min="11" max="18" width="11.5" customWidth="1"/>
    <col min="19" max="19" width="12.1640625" customWidth="1"/>
  </cols>
  <sheetData>
    <row r="1" spans="1:26" ht="32" thickBot="1" x14ac:dyDescent="0.25">
      <c r="A1" t="s">
        <v>49</v>
      </c>
      <c r="B1" t="s">
        <v>50</v>
      </c>
      <c r="C1" t="s">
        <v>63</v>
      </c>
      <c r="D1" t="s">
        <v>64</v>
      </c>
      <c r="E1" t="s">
        <v>59</v>
      </c>
      <c r="F1" t="s">
        <v>60</v>
      </c>
      <c r="G1" t="s">
        <v>61</v>
      </c>
      <c r="H1" t="s">
        <v>62</v>
      </c>
      <c r="I1" s="16" t="s">
        <v>48</v>
      </c>
      <c r="J1" s="5" t="s">
        <v>5</v>
      </c>
      <c r="K1" s="6" t="s">
        <v>51</v>
      </c>
      <c r="L1" s="6" t="s">
        <v>52</v>
      </c>
      <c r="M1" s="6" t="s">
        <v>53</v>
      </c>
      <c r="N1" s="6" t="s">
        <v>54</v>
      </c>
      <c r="O1" s="6" t="s">
        <v>55</v>
      </c>
      <c r="P1" s="6" t="s">
        <v>56</v>
      </c>
      <c r="Q1" s="6" t="s">
        <v>57</v>
      </c>
      <c r="R1" s="6" t="s">
        <v>58</v>
      </c>
      <c r="S1" s="6" t="s">
        <v>47</v>
      </c>
      <c r="T1" s="10" t="s">
        <v>0</v>
      </c>
      <c r="U1" s="10" t="s">
        <v>1</v>
      </c>
      <c r="V1" s="10" t="s">
        <v>2</v>
      </c>
      <c r="W1" s="6" t="s">
        <v>3</v>
      </c>
      <c r="X1" s="6" t="s">
        <v>21</v>
      </c>
      <c r="Y1" s="6" t="s">
        <v>4</v>
      </c>
      <c r="Z1" s="6" t="s">
        <v>22</v>
      </c>
    </row>
    <row r="2" spans="1:26" x14ac:dyDescent="0.2">
      <c r="A2">
        <v>1816</v>
      </c>
      <c r="B2">
        <f>(S2+S3)*96.06</f>
        <v>722.37119999999993</v>
      </c>
      <c r="C2">
        <v>1</v>
      </c>
      <c r="D2">
        <f>(E2*SUM(K2:K3)+F2*SUM(M2:M3)+G2*SUM(O2:O3)+H3*SUM(Q2:Q3))/SUM(K2:K3,M2:M3,O2:O3,Q2:Q3)</f>
        <v>160.38165137614678</v>
      </c>
      <c r="E2">
        <f>(L2*K2+L3*K3)/(K2+K3)</f>
        <v>193.6</v>
      </c>
      <c r="F2">
        <f>(N2*M2+N3*M3)/(M2+M3)</f>
        <v>28.175000000000001</v>
      </c>
      <c r="G2">
        <f>(P2*O2+P3*O3)/(O2+O3)</f>
        <v>269.99548872180452</v>
      </c>
      <c r="H2">
        <f>(R2*Q2+R3*Q3)/(Q2+Q3)</f>
        <v>55.93333333333333</v>
      </c>
      <c r="I2">
        <f>(U2*S2+U3*S3)/(S2+S3)</f>
        <v>0.65534574468085094</v>
      </c>
      <c r="J2" s="3" t="s">
        <v>6</v>
      </c>
      <c r="K2" s="3">
        <v>700</v>
      </c>
      <c r="L2" s="3">
        <v>197.8</v>
      </c>
      <c r="M2" s="3">
        <v>830</v>
      </c>
      <c r="N2" s="3">
        <v>29.9</v>
      </c>
      <c r="O2" s="3">
        <v>670</v>
      </c>
      <c r="P2" s="3">
        <v>262.8</v>
      </c>
      <c r="Q2" s="3">
        <v>610</v>
      </c>
      <c r="R2" s="17">
        <v>52</v>
      </c>
      <c r="S2" s="4">
        <v>3.86</v>
      </c>
      <c r="T2" s="2">
        <v>1.89</v>
      </c>
      <c r="U2" s="2">
        <v>3.23</v>
      </c>
      <c r="V2" s="2">
        <v>5.66</v>
      </c>
      <c r="W2" s="2">
        <v>0.23</v>
      </c>
      <c r="X2" s="2">
        <v>0.04</v>
      </c>
      <c r="Y2" s="2" t="s">
        <v>23</v>
      </c>
      <c r="Z2" s="2">
        <v>0.09</v>
      </c>
    </row>
    <row r="3" spans="1:26" x14ac:dyDescent="0.2">
      <c r="A3">
        <v>1809</v>
      </c>
      <c r="B3">
        <f>(S6+S5)*96.06</f>
        <v>847.24920000000009</v>
      </c>
      <c r="C3">
        <v>1</v>
      </c>
      <c r="D3">
        <f>(E3*SUM(K5:K6)+F3*SUM(M5:M6)+G3*SUM(O5:O6)+H3*SUM(Q5:Q6))/SUM(K5:K6,M5:M6,O5:O6,Q5:Q6)</f>
        <v>183.27329545454546</v>
      </c>
      <c r="E3">
        <f>(L4*K4+L5*K5)/(K4+K5)</f>
        <v>188.4</v>
      </c>
      <c r="F3">
        <f>(N4*M4+N5*M5)/(M4+M5)</f>
        <v>191.5</v>
      </c>
      <c r="G3">
        <f>(P4*O4+P5*O5)/(O4+O5)</f>
        <v>190.8</v>
      </c>
      <c r="H3">
        <f>(R4*Q4+R5*Q5)/(Q4+Q5)</f>
        <v>167.6</v>
      </c>
      <c r="I3">
        <f>(U5*S5+U6*S6)/(S5+S6)</f>
        <v>2.238503401360544</v>
      </c>
      <c r="J3" s="3" t="s">
        <v>7</v>
      </c>
      <c r="K3" s="3">
        <v>700</v>
      </c>
      <c r="L3" s="3">
        <v>189.4</v>
      </c>
      <c r="M3" s="3">
        <v>690</v>
      </c>
      <c r="N3" s="3">
        <v>26.1</v>
      </c>
      <c r="O3" s="3">
        <v>660</v>
      </c>
      <c r="P3" s="3">
        <v>277.3</v>
      </c>
      <c r="Q3" s="3">
        <v>590</v>
      </c>
      <c r="R3" s="17">
        <v>60</v>
      </c>
      <c r="S3" s="4">
        <v>3.66</v>
      </c>
      <c r="T3" s="2" t="s">
        <v>24</v>
      </c>
      <c r="U3" s="2">
        <v>-2.06</v>
      </c>
      <c r="V3" s="2" t="s">
        <v>25</v>
      </c>
      <c r="W3" s="2" t="s">
        <v>26</v>
      </c>
      <c r="X3" s="2">
        <v>0.06</v>
      </c>
      <c r="Y3" s="2">
        <v>0.2</v>
      </c>
      <c r="Z3" s="2">
        <v>2.2000000000000002</v>
      </c>
    </row>
    <row r="4" spans="1:26" x14ac:dyDescent="0.2">
      <c r="A4">
        <v>1783</v>
      </c>
      <c r="B4">
        <f>(S9+S8+S10+S11)*96.06</f>
        <v>2304.4793999999997</v>
      </c>
      <c r="C4">
        <v>0</v>
      </c>
      <c r="D4">
        <f>(E4*SUM(K8:K11)+F4*SUM(M8:M11)+G4*SUM(O8:O11)+H4*SUM(Q8:Q11))/SUM(K8:K11,M8:M11,O8:O11,Q8:Q11)</f>
        <v>659.44190751445092</v>
      </c>
      <c r="E4">
        <f>(L8*K8+L9*K9+L10*K10+L11*K11)/(K8+K9+K10+K11)</f>
        <v>553.71566265060244</v>
      </c>
      <c r="F4">
        <f>(N8*M8+N9*M9+N10*M10+N11*M11)/(M8+M9+M10+M11)</f>
        <v>853.28452380952376</v>
      </c>
      <c r="G4">
        <f>(P8*O8+P9*O9+P10*O10+P11*O11)/(O8+O9+O10+O11)</f>
        <v>582.26326530612243</v>
      </c>
      <c r="H4">
        <f>(R8*Q8+R9*Q9+R10*Q10+R11*Q11)/(Q8+Q9+Q10+Q11)</f>
        <v>660.13333333333333</v>
      </c>
      <c r="I4">
        <f>(U8*S8+U9*S9+U10*S10+U11*S11)/(S8+S9+S10+S11)</f>
        <v>1.5661984160066698</v>
      </c>
      <c r="S4" s="7"/>
      <c r="T4" s="12"/>
      <c r="U4" s="12"/>
      <c r="V4" s="12"/>
      <c r="W4" s="12"/>
      <c r="X4" s="11"/>
      <c r="Y4" s="12"/>
      <c r="Z4" s="11"/>
    </row>
    <row r="5" spans="1:26" x14ac:dyDescent="0.2">
      <c r="A5">
        <v>1478</v>
      </c>
      <c r="B5">
        <f>(S13+S14)*96.06</f>
        <v>414.97920000000005</v>
      </c>
      <c r="C5">
        <v>0</v>
      </c>
      <c r="D5">
        <f>(F5*SUM(M13:M14)+H5*SUM(Q13:Q14))/SUM(M13:M14,Q13:Q14)</f>
        <v>267.66064516129035</v>
      </c>
      <c r="F5">
        <f>(N13*M13+N14*M14)/(M13+M14)</f>
        <v>275.38684210526316</v>
      </c>
      <c r="H5">
        <f>(R13*Q13+R14*Q14)/(Q13+Q14)</f>
        <v>260.22784810126581</v>
      </c>
      <c r="I5">
        <f>(U13*S13+U14*S14)/(S13+S14)</f>
        <v>1.5222916666666666</v>
      </c>
      <c r="J5" s="3" t="s">
        <v>8</v>
      </c>
      <c r="K5" s="3">
        <v>610</v>
      </c>
      <c r="L5" s="3">
        <v>188.4</v>
      </c>
      <c r="M5" s="3">
        <v>580</v>
      </c>
      <c r="N5" s="3">
        <v>191.5</v>
      </c>
      <c r="O5" s="3">
        <v>660</v>
      </c>
      <c r="P5" s="3">
        <v>190.8</v>
      </c>
      <c r="Q5" s="3">
        <v>830</v>
      </c>
      <c r="R5" s="3">
        <v>167.6</v>
      </c>
      <c r="S5" s="4">
        <v>5.28</v>
      </c>
      <c r="T5" s="2">
        <v>2.48</v>
      </c>
      <c r="U5" s="2">
        <v>4.45</v>
      </c>
      <c r="V5" s="2">
        <v>7.89</v>
      </c>
      <c r="W5" s="2">
        <v>0.18</v>
      </c>
      <c r="X5" s="2">
        <v>0.04</v>
      </c>
      <c r="Y5" s="2" t="s">
        <v>27</v>
      </c>
      <c r="Z5" s="2">
        <v>0.18</v>
      </c>
    </row>
    <row r="6" spans="1:26" x14ac:dyDescent="0.2">
      <c r="A6">
        <v>1461</v>
      </c>
      <c r="B6">
        <f>(S16+S17)*96.06</f>
        <v>713.72579999999994</v>
      </c>
      <c r="C6">
        <v>1</v>
      </c>
      <c r="D6">
        <f>(F6*SUM(M16:M17)+H6*SUM(Q16:Q17))/SUM(M16:M17,Q16:Q17)</f>
        <v>173.31941747572816</v>
      </c>
      <c r="F6">
        <f>(N16*M16+N17*M17)/(M16+M17)</f>
        <v>171.48888888888888</v>
      </c>
      <c r="H6">
        <f>(R16*Q16+R17*Q17)/(Q16+Q17)</f>
        <v>175.01308411214953</v>
      </c>
      <c r="I6">
        <f>(U16*S16+U17*S17)/(S16+S17)</f>
        <v>3.6811440107671607</v>
      </c>
      <c r="J6" s="3" t="s">
        <v>9</v>
      </c>
      <c r="K6" s="3">
        <v>630</v>
      </c>
      <c r="L6" s="3">
        <v>100.7</v>
      </c>
      <c r="M6" s="3">
        <v>590</v>
      </c>
      <c r="N6" s="3">
        <v>176.7</v>
      </c>
      <c r="O6" s="3">
        <v>590</v>
      </c>
      <c r="P6" s="3">
        <v>112.8</v>
      </c>
      <c r="Q6" s="3">
        <v>790</v>
      </c>
      <c r="R6" s="3">
        <v>133.6</v>
      </c>
      <c r="S6" s="4">
        <v>3.54</v>
      </c>
      <c r="T6" s="2" t="s">
        <v>28</v>
      </c>
      <c r="U6" s="2">
        <v>-1.06</v>
      </c>
      <c r="V6" s="2" t="s">
        <v>29</v>
      </c>
      <c r="W6" s="2" t="s">
        <v>30</v>
      </c>
      <c r="X6" s="2">
        <v>0.06</v>
      </c>
      <c r="Y6" s="2">
        <v>0.22</v>
      </c>
      <c r="Z6" s="2">
        <v>1.1299999999999999</v>
      </c>
    </row>
    <row r="7" spans="1:26" x14ac:dyDescent="0.2">
      <c r="A7">
        <v>1454</v>
      </c>
      <c r="B7">
        <f>S19*96.06</f>
        <v>174.82920000000001</v>
      </c>
      <c r="C7">
        <v>1</v>
      </c>
      <c r="D7">
        <f>(F7*SUM(M19)+H7*SUM(Q19))/SUM(M19,Q19)</f>
        <v>213.01707317073172</v>
      </c>
      <c r="F7">
        <f>N19</f>
        <v>198.4</v>
      </c>
      <c r="H7">
        <f>R19</f>
        <v>244.5</v>
      </c>
      <c r="I7">
        <f>S19</f>
        <v>1.82</v>
      </c>
      <c r="S7" s="7"/>
      <c r="T7" s="11"/>
      <c r="U7" s="11"/>
      <c r="V7" s="11"/>
      <c r="W7" s="11"/>
      <c r="X7" s="11"/>
      <c r="Y7" s="11"/>
      <c r="Z7" s="11"/>
    </row>
    <row r="8" spans="1:26" x14ac:dyDescent="0.2">
      <c r="A8">
        <v>1259</v>
      </c>
      <c r="B8">
        <f>(S21+S22)*96.06</f>
        <v>1666.6410000000001</v>
      </c>
      <c r="C8">
        <v>1</v>
      </c>
      <c r="D8">
        <f>(F8*SUM(M21:M22)+H8*SUM(Q21:Q22))/SUM(M21:M22,Q21:Q22)</f>
        <v>327.98133561643834</v>
      </c>
      <c r="F8">
        <f>(N21*M21+N22*M22)/(M21+M22)</f>
        <v>315.03095238095239</v>
      </c>
      <c r="H8">
        <f>(R21*Q21+R22*Q22)/(Q21+Q22)</f>
        <v>341.11034482758623</v>
      </c>
      <c r="I8">
        <f>(U21*S21+U22*S22)/(S21+S22)</f>
        <v>1.1144610951008633</v>
      </c>
      <c r="J8" s="3" t="s">
        <v>10</v>
      </c>
      <c r="K8" s="3">
        <v>240</v>
      </c>
      <c r="L8" s="17">
        <v>259</v>
      </c>
      <c r="M8" s="3">
        <v>170</v>
      </c>
      <c r="N8" s="3">
        <v>271.5</v>
      </c>
      <c r="O8" s="3">
        <v>240</v>
      </c>
      <c r="P8" s="3">
        <v>362.6</v>
      </c>
      <c r="Q8" s="3">
        <v>180</v>
      </c>
      <c r="R8" s="3">
        <v>395.3</v>
      </c>
      <c r="S8" s="4">
        <v>2.77</v>
      </c>
      <c r="T8" s="13" t="s">
        <v>31</v>
      </c>
      <c r="U8" s="13">
        <v>-3.83</v>
      </c>
      <c r="V8" s="13" t="s">
        <v>32</v>
      </c>
      <c r="W8" s="13" t="s">
        <v>33</v>
      </c>
      <c r="X8" s="2">
        <v>0.09</v>
      </c>
      <c r="Y8" s="13">
        <v>0.5</v>
      </c>
      <c r="Z8" s="2">
        <v>1.31</v>
      </c>
    </row>
    <row r="9" spans="1:26" x14ac:dyDescent="0.2">
      <c r="J9" s="3" t="s">
        <v>11</v>
      </c>
      <c r="K9" s="3">
        <v>240</v>
      </c>
      <c r="L9" s="17">
        <v>826.4</v>
      </c>
      <c r="M9" s="3">
        <v>220</v>
      </c>
      <c r="N9" s="3">
        <v>1035.7</v>
      </c>
      <c r="O9" s="3">
        <v>240</v>
      </c>
      <c r="P9" s="3">
        <v>893.5</v>
      </c>
      <c r="Q9" s="3">
        <v>210</v>
      </c>
      <c r="R9" s="3">
        <v>1007.2</v>
      </c>
      <c r="S9" s="4">
        <v>8.8699999999999992</v>
      </c>
      <c r="T9" s="13">
        <v>0.27</v>
      </c>
      <c r="U9" s="13">
        <v>0.49</v>
      </c>
      <c r="V9" s="13">
        <v>1.25</v>
      </c>
      <c r="W9" s="13">
        <v>0.02</v>
      </c>
      <c r="X9" s="2">
        <v>0.05</v>
      </c>
      <c r="Y9" s="13">
        <v>0.31</v>
      </c>
      <c r="Z9" s="2">
        <v>0.34</v>
      </c>
    </row>
    <row r="10" spans="1:26" ht="16" x14ac:dyDescent="0.2">
      <c r="J10" s="3" t="s">
        <v>12</v>
      </c>
      <c r="K10" s="3">
        <v>170</v>
      </c>
      <c r="L10" s="17">
        <v>897.4</v>
      </c>
      <c r="M10" s="3">
        <v>220</v>
      </c>
      <c r="N10" s="3">
        <v>1414.5</v>
      </c>
      <c r="O10" s="3">
        <v>240</v>
      </c>
      <c r="P10" s="3">
        <v>838.4</v>
      </c>
      <c r="Q10" s="3">
        <v>210</v>
      </c>
      <c r="R10" s="3">
        <v>944.8</v>
      </c>
      <c r="S10" s="4">
        <v>8.99</v>
      </c>
      <c r="T10" s="13">
        <v>2.21</v>
      </c>
      <c r="U10" s="13">
        <v>4.45</v>
      </c>
      <c r="V10" s="13">
        <v>8.14</v>
      </c>
      <c r="W10" s="13" t="s">
        <v>34</v>
      </c>
      <c r="X10" s="2">
        <v>0.15</v>
      </c>
      <c r="Y10" s="13" t="s">
        <v>35</v>
      </c>
      <c r="Z10" s="2">
        <v>1.55</v>
      </c>
    </row>
    <row r="11" spans="1:26" x14ac:dyDescent="0.2">
      <c r="J11" s="3" t="s">
        <v>13</v>
      </c>
      <c r="K11" s="3">
        <v>180</v>
      </c>
      <c r="L11" s="17">
        <v>258.5</v>
      </c>
      <c r="M11" s="18">
        <v>230</v>
      </c>
      <c r="N11" s="19">
        <v>572</v>
      </c>
      <c r="O11" s="3">
        <v>260</v>
      </c>
      <c r="P11" s="3">
        <v>261.3</v>
      </c>
      <c r="Q11" s="3">
        <v>210</v>
      </c>
      <c r="R11" s="3">
        <v>255.4</v>
      </c>
      <c r="S11" s="4">
        <v>3.36</v>
      </c>
      <c r="T11" s="13">
        <v>0.6</v>
      </c>
      <c r="U11" s="13">
        <v>1.1399999999999999</v>
      </c>
      <c r="V11" s="13">
        <v>1.97</v>
      </c>
      <c r="W11" s="13">
        <v>0.01</v>
      </c>
      <c r="X11" s="2">
        <v>7.0000000000000007E-2</v>
      </c>
      <c r="Y11" s="13" t="s">
        <v>36</v>
      </c>
      <c r="Z11" s="2">
        <v>0.71</v>
      </c>
    </row>
    <row r="12" spans="1:26" x14ac:dyDescent="0.2">
      <c r="S12" s="7"/>
      <c r="T12" s="11"/>
      <c r="U12" s="11"/>
      <c r="V12" s="11"/>
      <c r="W12" s="11"/>
      <c r="X12" s="11"/>
      <c r="Y12" s="11"/>
      <c r="Z12" s="11"/>
    </row>
    <row r="13" spans="1:26" x14ac:dyDescent="0.2">
      <c r="J13" s="3" t="s">
        <v>14</v>
      </c>
      <c r="K13" s="3"/>
      <c r="L13" s="3"/>
      <c r="M13" s="3">
        <v>500</v>
      </c>
      <c r="N13" s="3">
        <v>317.5</v>
      </c>
      <c r="O13" s="3"/>
      <c r="P13" s="3"/>
      <c r="Q13" s="3">
        <v>560</v>
      </c>
      <c r="R13" s="3">
        <v>277.89999999999998</v>
      </c>
      <c r="S13" s="4">
        <v>3.27</v>
      </c>
      <c r="T13" s="2">
        <v>0.74</v>
      </c>
      <c r="U13" s="2">
        <v>1.34</v>
      </c>
      <c r="V13" s="13">
        <v>2.2799999999999998</v>
      </c>
      <c r="W13" s="13">
        <v>0.05</v>
      </c>
      <c r="X13" s="2">
        <v>0.06</v>
      </c>
      <c r="Y13" s="13" t="s">
        <v>37</v>
      </c>
      <c r="Z13" s="2">
        <v>0.63</v>
      </c>
    </row>
    <row r="14" spans="1:26" ht="16" x14ac:dyDescent="0.2">
      <c r="J14" s="1" t="s">
        <v>15</v>
      </c>
      <c r="K14" s="1"/>
      <c r="L14" s="1"/>
      <c r="M14" s="1">
        <v>260</v>
      </c>
      <c r="N14" s="1">
        <v>194.4</v>
      </c>
      <c r="O14" s="1"/>
      <c r="P14" s="1"/>
      <c r="Q14" s="1">
        <v>230</v>
      </c>
      <c r="R14" s="1">
        <v>217.2</v>
      </c>
      <c r="S14" s="4">
        <v>1.05</v>
      </c>
      <c r="T14" s="2">
        <v>1.1200000000000001</v>
      </c>
      <c r="U14" s="2">
        <v>2.09</v>
      </c>
      <c r="V14" s="13">
        <v>3.61</v>
      </c>
      <c r="W14" s="13">
        <v>0.04</v>
      </c>
      <c r="X14" s="2">
        <v>0.31</v>
      </c>
      <c r="Y14" s="13" t="s">
        <v>38</v>
      </c>
      <c r="Z14" s="2">
        <v>2.5499999999999998</v>
      </c>
    </row>
    <row r="15" spans="1:26" x14ac:dyDescent="0.2">
      <c r="S15" s="7"/>
      <c r="T15" s="11"/>
      <c r="U15" s="11"/>
      <c r="V15" s="11"/>
      <c r="W15" s="11"/>
      <c r="X15" s="11"/>
      <c r="Y15" s="11"/>
      <c r="Z15" s="11"/>
    </row>
    <row r="16" spans="1:26" x14ac:dyDescent="0.2">
      <c r="J16" s="3" t="s">
        <v>16</v>
      </c>
      <c r="K16" s="3"/>
      <c r="L16" s="3"/>
      <c r="M16" s="3">
        <v>1100</v>
      </c>
      <c r="N16" s="17">
        <v>179</v>
      </c>
      <c r="Q16" s="3">
        <v>1050</v>
      </c>
      <c r="R16" s="3">
        <v>185.2</v>
      </c>
      <c r="S16" s="4">
        <v>4.07</v>
      </c>
      <c r="T16" s="2">
        <v>6.15</v>
      </c>
      <c r="U16" s="2">
        <v>10.27</v>
      </c>
      <c r="V16" s="2">
        <v>18.29</v>
      </c>
      <c r="W16" s="2">
        <v>0.88</v>
      </c>
      <c r="X16" s="2">
        <v>0.05</v>
      </c>
      <c r="Y16" s="2" t="s">
        <v>39</v>
      </c>
      <c r="Z16" s="2">
        <v>0.09</v>
      </c>
    </row>
    <row r="17" spans="10:26" x14ac:dyDescent="0.2">
      <c r="J17" s="3" t="s">
        <v>17</v>
      </c>
      <c r="K17" s="3"/>
      <c r="L17" s="3"/>
      <c r="M17" s="3">
        <v>880</v>
      </c>
      <c r="N17" s="3">
        <v>162.1</v>
      </c>
      <c r="Q17" s="3">
        <v>1090</v>
      </c>
      <c r="R17" s="3">
        <v>165.2</v>
      </c>
      <c r="S17" s="4">
        <v>3.36</v>
      </c>
      <c r="T17" s="2" t="s">
        <v>40</v>
      </c>
      <c r="U17" s="2">
        <v>-4.3</v>
      </c>
      <c r="V17" s="2" t="s">
        <v>41</v>
      </c>
      <c r="W17" s="2" t="s">
        <v>42</v>
      </c>
      <c r="X17" s="2">
        <v>0.06</v>
      </c>
      <c r="Y17" s="2">
        <v>0.59</v>
      </c>
      <c r="Z17" s="2">
        <v>0.62</v>
      </c>
    </row>
    <row r="18" spans="10:26" x14ac:dyDescent="0.2">
      <c r="S18" s="7"/>
      <c r="T18" s="11"/>
      <c r="U18" s="11"/>
      <c r="V18" s="11"/>
      <c r="W18" s="11"/>
      <c r="X18" s="11"/>
      <c r="Y18" s="11"/>
      <c r="Z18" s="11"/>
    </row>
    <row r="19" spans="10:26" ht="16" x14ac:dyDescent="0.2">
      <c r="J19" s="1" t="s">
        <v>18</v>
      </c>
      <c r="K19" s="1"/>
      <c r="L19" s="1"/>
      <c r="M19" s="1">
        <v>560</v>
      </c>
      <c r="N19" s="1">
        <v>198.4</v>
      </c>
      <c r="O19" s="1"/>
      <c r="P19" s="1"/>
      <c r="Q19" s="1">
        <v>260</v>
      </c>
      <c r="R19" s="1">
        <v>244.5</v>
      </c>
      <c r="S19" s="4">
        <v>1.82</v>
      </c>
      <c r="T19" s="13">
        <v>2.73</v>
      </c>
      <c r="U19" s="13">
        <v>5</v>
      </c>
      <c r="V19" s="13">
        <v>10.039999999999999</v>
      </c>
      <c r="W19" s="13">
        <v>0.16</v>
      </c>
      <c r="X19" s="2">
        <v>0.14000000000000001</v>
      </c>
      <c r="Y19" s="13">
        <v>0.46</v>
      </c>
      <c r="Z19" s="2">
        <v>0.44</v>
      </c>
    </row>
    <row r="20" spans="10:26" x14ac:dyDescent="0.2">
      <c r="S20" s="7"/>
      <c r="T20" s="11"/>
      <c r="U20" s="11"/>
      <c r="V20" s="11"/>
      <c r="W20" s="11"/>
      <c r="X20" s="11"/>
      <c r="Y20" s="11"/>
      <c r="Z20" s="11"/>
    </row>
    <row r="21" spans="10:26" x14ac:dyDescent="0.2">
      <c r="J21" s="3" t="s">
        <v>19</v>
      </c>
      <c r="K21" s="3"/>
      <c r="L21" s="3"/>
      <c r="M21" s="3">
        <v>1330</v>
      </c>
      <c r="N21" s="3">
        <v>419.9</v>
      </c>
      <c r="O21" s="3"/>
      <c r="P21" s="3"/>
      <c r="Q21" s="3">
        <v>1200</v>
      </c>
      <c r="R21" s="3">
        <v>401.9</v>
      </c>
      <c r="S21" s="4">
        <v>8.34</v>
      </c>
      <c r="T21" s="13">
        <v>11.28</v>
      </c>
      <c r="U21" s="13">
        <v>18.88</v>
      </c>
      <c r="V21" s="13">
        <v>34.119999999999997</v>
      </c>
      <c r="W21" s="13">
        <v>1.6</v>
      </c>
      <c r="X21" s="2">
        <v>0.06</v>
      </c>
      <c r="Y21" s="13" t="s">
        <v>43</v>
      </c>
      <c r="Z21" s="2">
        <v>0.09</v>
      </c>
    </row>
    <row r="22" spans="10:26" ht="16" thickBot="1" x14ac:dyDescent="0.25">
      <c r="J22" s="8" t="s">
        <v>20</v>
      </c>
      <c r="K22" s="8"/>
      <c r="L22" s="8"/>
      <c r="M22" s="8">
        <v>1610</v>
      </c>
      <c r="N22" s="8">
        <v>228.4</v>
      </c>
      <c r="O22" s="8"/>
      <c r="P22" s="8"/>
      <c r="Q22" s="8">
        <v>1700</v>
      </c>
      <c r="R22" s="8">
        <v>298.2</v>
      </c>
      <c r="S22" s="9">
        <v>9.01</v>
      </c>
      <c r="T22" s="14" t="s">
        <v>44</v>
      </c>
      <c r="U22" s="14">
        <v>-15.33</v>
      </c>
      <c r="V22" s="14" t="s">
        <v>45</v>
      </c>
      <c r="W22" s="14" t="s">
        <v>46</v>
      </c>
      <c r="X22" s="15">
        <v>0.03</v>
      </c>
      <c r="Y22" s="14">
        <v>2.48</v>
      </c>
      <c r="Z22" s="15">
        <v>0.03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Cole-Dai, Jihong</dc:creator>
  <cp:lastModifiedBy>Microsoft Office User</cp:lastModifiedBy>
  <dcterms:created xsi:type="dcterms:W3CDTF">2020-11-07T17:27:21Z</dcterms:created>
  <dcterms:modified xsi:type="dcterms:W3CDTF">2020-12-16T23:01:33Z</dcterms:modified>
</cp:coreProperties>
</file>