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isc\Study\Entry Level\"/>
    </mc:Choice>
  </mc:AlternateContent>
  <xr:revisionPtr revIDLastSave="0" documentId="13_ncr:1_{B622CF13-34A7-4F93-97F8-C1D227E3A34F}" xr6:coauthVersionLast="47" xr6:coauthVersionMax="47" xr10:uidLastSave="{00000000-0000-0000-0000-000000000000}"/>
  <bookViews>
    <workbookView xWindow="-120" yWindow="-120" windowWidth="20730" windowHeight="11760" activeTab="1" xr2:uid="{61710DD0-4CC7-C04B-911A-3C97D6BFA8A3}"/>
  </bookViews>
  <sheets>
    <sheet name="Mission #5 - P&amp;L" sheetId="1" r:id="rId1"/>
    <sheet name="Mission #5 - BS" sheetId="2" r:id="rId2"/>
    <sheet name="Mission #5 - T accounts" sheetId="3" r:id="rId3"/>
    <sheet name="Workings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D7" i="4"/>
  <c r="E6" i="4"/>
  <c r="D6" i="4"/>
  <c r="D3" i="4"/>
  <c r="V14" i="2"/>
  <c r="V11" i="2"/>
  <c r="V10" i="2"/>
  <c r="V7" i="2"/>
  <c r="V6" i="2"/>
  <c r="U14" i="2"/>
  <c r="U11" i="2"/>
  <c r="U10" i="2"/>
  <c r="U7" i="2"/>
  <c r="U6" i="2"/>
  <c r="K14" i="2"/>
  <c r="K10" i="2"/>
  <c r="K9" i="2"/>
  <c r="K8" i="2"/>
  <c r="K7" i="2"/>
  <c r="K6" i="2"/>
  <c r="J14" i="2"/>
  <c r="J10" i="2"/>
  <c r="J9" i="2"/>
  <c r="J8" i="2"/>
  <c r="J7" i="2"/>
  <c r="J6" i="2"/>
  <c r="R10" i="2"/>
  <c r="S10" i="2" s="1"/>
  <c r="R7" i="2"/>
  <c r="S7" i="2" s="1"/>
  <c r="G10" i="2"/>
  <c r="H10" i="2" s="1"/>
  <c r="G9" i="2"/>
  <c r="K31" i="1"/>
  <c r="K29" i="1"/>
  <c r="K27" i="1"/>
  <c r="K25" i="1"/>
  <c r="K24" i="1"/>
  <c r="K23" i="1"/>
  <c r="K22" i="1"/>
  <c r="K21" i="1"/>
  <c r="K20" i="1"/>
  <c r="K19" i="1"/>
  <c r="K16" i="1"/>
  <c r="K14" i="1"/>
  <c r="K13" i="1"/>
  <c r="K12" i="1"/>
  <c r="K11" i="1"/>
  <c r="K10" i="1"/>
  <c r="K9" i="1"/>
  <c r="K8" i="1"/>
  <c r="K7" i="1"/>
  <c r="J31" i="1"/>
  <c r="J29" i="1"/>
  <c r="J27" i="1"/>
  <c r="J25" i="1"/>
  <c r="J24" i="1"/>
  <c r="J23" i="1"/>
  <c r="J22" i="1"/>
  <c r="J21" i="1"/>
  <c r="J20" i="1"/>
  <c r="J19" i="1"/>
  <c r="J16" i="1"/>
  <c r="J14" i="1"/>
  <c r="J13" i="1"/>
  <c r="J12" i="1"/>
  <c r="J11" i="1"/>
  <c r="J10" i="1"/>
  <c r="J9" i="1"/>
  <c r="J8" i="1"/>
  <c r="J7" i="1"/>
  <c r="H31" i="1"/>
  <c r="H29" i="1"/>
  <c r="H27" i="1"/>
  <c r="H25" i="1"/>
  <c r="H24" i="1"/>
  <c r="H23" i="1"/>
  <c r="H22" i="1"/>
  <c r="H21" i="1"/>
  <c r="H20" i="1"/>
  <c r="H19" i="1"/>
  <c r="H14" i="1"/>
  <c r="H13" i="1"/>
  <c r="H12" i="1"/>
  <c r="H11" i="1"/>
  <c r="H10" i="1"/>
  <c r="H9" i="1"/>
  <c r="H8" i="1"/>
  <c r="H7" i="1"/>
  <c r="G29" i="1"/>
  <c r="G24" i="1"/>
  <c r="G23" i="1"/>
  <c r="G22" i="1"/>
  <c r="G21" i="1"/>
  <c r="G20" i="1"/>
  <c r="G19" i="1"/>
  <c r="G16" i="1"/>
  <c r="G13" i="1"/>
  <c r="G11" i="1"/>
  <c r="G10" i="1"/>
  <c r="G9" i="1"/>
  <c r="G8" i="1"/>
  <c r="G7" i="1"/>
  <c r="E19" i="1" l="1"/>
  <c r="E25" i="1" s="1"/>
  <c r="G25" i="1" s="1"/>
  <c r="P11" i="2"/>
  <c r="R11" i="2" s="1"/>
  <c r="S11" i="2" s="1"/>
  <c r="P6" i="2"/>
  <c r="R6" i="2" s="1"/>
  <c r="S6" i="2" s="1"/>
  <c r="E7" i="2"/>
  <c r="G7" i="2" s="1"/>
  <c r="H7" i="2" s="1"/>
  <c r="E8" i="2"/>
  <c r="G8" i="2" s="1"/>
  <c r="H8" i="2" s="1"/>
  <c r="E6" i="2"/>
  <c r="G6" i="2" s="1"/>
  <c r="H6" i="2" s="1"/>
  <c r="Q14" i="3"/>
  <c r="Q12" i="3"/>
  <c r="M12" i="3"/>
  <c r="Q11" i="3"/>
  <c r="P11" i="3"/>
  <c r="M11" i="3"/>
  <c r="L11" i="3"/>
  <c r="H11" i="3"/>
  <c r="G11" i="3"/>
  <c r="D29" i="3"/>
  <c r="C29" i="3"/>
  <c r="C20" i="3"/>
  <c r="D20" i="3"/>
  <c r="D11" i="3"/>
  <c r="C11" i="3"/>
  <c r="D14" i="2"/>
  <c r="D25" i="1"/>
  <c r="D12" i="1"/>
  <c r="D14" i="1" s="1"/>
  <c r="E12" i="1"/>
  <c r="E14" i="2" l="1"/>
  <c r="G14" i="2" s="1"/>
  <c r="H14" i="2" s="1"/>
  <c r="E14" i="1"/>
  <c r="G14" i="1" s="1"/>
  <c r="G12" i="1"/>
  <c r="D27" i="1"/>
  <c r="D31" i="1" s="1"/>
  <c r="O14" i="2" s="1"/>
  <c r="E27" i="1"/>
  <c r="G27" i="1" s="1"/>
  <c r="E31" i="1" l="1"/>
  <c r="P14" i="2" l="1"/>
  <c r="R14" i="2" s="1"/>
  <c r="S14" i="2" s="1"/>
  <c r="G31" i="1"/>
</calcChain>
</file>

<file path=xl/sharedStrings.xml><?xml version="1.0" encoding="utf-8"?>
<sst xmlns="http://schemas.openxmlformats.org/spreadsheetml/2006/main" count="77" uniqueCount="61">
  <si>
    <t>Profit &amp; Loss Statement</t>
  </si>
  <si>
    <t>For the year ended 31 Dec 2021</t>
  </si>
  <si>
    <t>$</t>
  </si>
  <si>
    <t>Revenue</t>
  </si>
  <si>
    <t>Community club</t>
  </si>
  <si>
    <t>Individual reseller</t>
  </si>
  <si>
    <t>Online pet shop</t>
  </si>
  <si>
    <t>Physical pet shop</t>
  </si>
  <si>
    <t>Vet</t>
  </si>
  <si>
    <t>Total Revenue</t>
  </si>
  <si>
    <t>Cost of Sales</t>
  </si>
  <si>
    <t>Gross Profit</t>
  </si>
  <si>
    <t>Other income</t>
  </si>
  <si>
    <t>Operating Expenses</t>
  </si>
  <si>
    <t>Salaries &amp; wages</t>
  </si>
  <si>
    <t>Marketing expense</t>
  </si>
  <si>
    <t>Software subscriptions</t>
  </si>
  <si>
    <t>Rent and utilities</t>
  </si>
  <si>
    <t>Depreciation &amp; amortisation</t>
  </si>
  <si>
    <t>Other general expenses</t>
  </si>
  <si>
    <t>Total Operating Expenses</t>
  </si>
  <si>
    <t>Profit Before Tax</t>
  </si>
  <si>
    <t>Income Tax</t>
  </si>
  <si>
    <t>Net income after Tax</t>
  </si>
  <si>
    <t>Balance Sheet</t>
  </si>
  <si>
    <t>As at 31 Dec 2021</t>
  </si>
  <si>
    <t>Assets</t>
  </si>
  <si>
    <t>Liabilities</t>
  </si>
  <si>
    <t>Cash</t>
  </si>
  <si>
    <t>Accounts payable</t>
  </si>
  <si>
    <t>Accounts Receivable</t>
  </si>
  <si>
    <t>Debt</t>
  </si>
  <si>
    <t>Inventory</t>
  </si>
  <si>
    <t>PP&amp;E</t>
  </si>
  <si>
    <t>Equity</t>
  </si>
  <si>
    <t>Intangible assets</t>
  </si>
  <si>
    <t>Common Stock</t>
  </si>
  <si>
    <t>Retained Earnings (Accumulated profit/loss)</t>
  </si>
  <si>
    <t>Total Assets</t>
  </si>
  <si>
    <t>Total Liabilities &amp; Equity</t>
  </si>
  <si>
    <t>Income Statement</t>
  </si>
  <si>
    <t>Liabilities &amp; Equity</t>
  </si>
  <si>
    <t>Expenses</t>
  </si>
  <si>
    <t>Salaries</t>
  </si>
  <si>
    <t>Non-operating Income</t>
  </si>
  <si>
    <t>Accounts Payable</t>
  </si>
  <si>
    <t>Net Income</t>
  </si>
  <si>
    <t>Total Non-operating Income</t>
  </si>
  <si>
    <t>Total Salaries</t>
  </si>
  <si>
    <t>Retained Earnings</t>
  </si>
  <si>
    <t>Movement YoY</t>
  </si>
  <si>
    <t>%</t>
  </si>
  <si>
    <t>% of Revenue</t>
  </si>
  <si>
    <t>NA</t>
  </si>
  <si>
    <t>% of Assets</t>
  </si>
  <si>
    <t>YoY Revenue Growth</t>
  </si>
  <si>
    <t>Gross Profit Margin</t>
  </si>
  <si>
    <t>Net Profit Margin</t>
  </si>
  <si>
    <t>Current Ratio</t>
  </si>
  <si>
    <t>Debt Ratio</t>
  </si>
  <si>
    <t>Return 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</si>
</sst>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38" fontId="0" fillId="3" borderId="0" xfId="1" applyNumberFormat="1" applyFont="1" applyFill="1"/>
    <xf numFmtId="0" fontId="8" fillId="0" borderId="0" xfId="0" applyFont="1"/>
    <xf numFmtId="0" fontId="0" fillId="0" borderId="1" xfId="0" applyBorder="1" applyAlignment="1">
      <alignment horizontal="left" indent="1"/>
    </xf>
    <xf numFmtId="0" fontId="0" fillId="0" borderId="1" xfId="0" applyBorder="1"/>
    <xf numFmtId="38" fontId="0" fillId="3" borderId="1" xfId="1" applyNumberFormat="1" applyFont="1" applyFill="1" applyBorder="1"/>
    <xf numFmtId="0" fontId="4" fillId="0" borderId="0" xfId="0" applyFont="1" applyAlignment="1">
      <alignment horizontal="left"/>
    </xf>
    <xf numFmtId="38" fontId="4" fillId="3" borderId="0" xfId="1" applyNumberFormat="1" applyFont="1" applyFill="1"/>
    <xf numFmtId="0" fontId="0" fillId="0" borderId="1" xfId="0" applyBorder="1" applyAlignment="1">
      <alignment horizontal="left"/>
    </xf>
    <xf numFmtId="38" fontId="1" fillId="3" borderId="1" xfId="1" applyNumberFormat="1" applyFont="1" applyFill="1" applyBorder="1"/>
    <xf numFmtId="0" fontId="4" fillId="0" borderId="2" xfId="0" applyFont="1" applyBorder="1" applyAlignment="1">
      <alignment horizontal="left"/>
    </xf>
    <xf numFmtId="0" fontId="0" fillId="0" borderId="2" xfId="0" applyBorder="1"/>
    <xf numFmtId="38" fontId="4" fillId="3" borderId="2" xfId="1" applyNumberFormat="1" applyFont="1" applyFill="1" applyBorder="1"/>
    <xf numFmtId="0" fontId="9" fillId="0" borderId="0" xfId="0" applyFont="1"/>
    <xf numFmtId="9" fontId="9" fillId="3" borderId="0" xfId="2" applyFont="1" applyFill="1" applyBorder="1"/>
    <xf numFmtId="9" fontId="9" fillId="4" borderId="0" xfId="2" applyFont="1" applyFill="1" applyBorder="1"/>
    <xf numFmtId="43" fontId="0" fillId="3" borderId="0" xfId="1" applyFont="1" applyFill="1"/>
    <xf numFmtId="38" fontId="0" fillId="0" borderId="0" xfId="0" applyNumberFormat="1"/>
    <xf numFmtId="38" fontId="0" fillId="3" borderId="0" xfId="0" applyNumberFormat="1" applyFill="1"/>
    <xf numFmtId="38" fontId="0" fillId="3" borderId="1" xfId="0" applyNumberFormat="1" applyFill="1" applyBorder="1"/>
    <xf numFmtId="38" fontId="0" fillId="3" borderId="2" xfId="0" applyNumberFormat="1" applyFill="1" applyBorder="1"/>
    <xf numFmtId="9" fontId="0" fillId="0" borderId="0" xfId="2" applyFont="1"/>
    <xf numFmtId="0" fontId="0" fillId="4" borderId="0" xfId="0" applyFill="1"/>
    <xf numFmtId="38" fontId="4" fillId="3" borderId="2" xfId="0" applyNumberFormat="1" applyFont="1" applyFill="1" applyBorder="1"/>
    <xf numFmtId="1" fontId="2" fillId="2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4" borderId="0" xfId="1" applyNumberFormat="1" applyFont="1" applyFill="1"/>
    <xf numFmtId="0" fontId="4" fillId="0" borderId="0" xfId="0" applyFont="1" applyAlignment="1">
      <alignment horizontal="left" indent="1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164" fontId="0" fillId="0" borderId="4" xfId="1" applyNumberFormat="1" applyFont="1" applyBorder="1"/>
    <xf numFmtId="164" fontId="3" fillId="0" borderId="0" xfId="1" applyNumberFormat="1" applyFont="1"/>
    <xf numFmtId="164" fontId="0" fillId="0" borderId="1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0" xfId="1" applyNumberFormat="1" applyFont="1" applyAlignment="1"/>
    <xf numFmtId="164" fontId="10" fillId="3" borderId="0" xfId="1" applyNumberFormat="1" applyFont="1" applyFill="1" applyBorder="1"/>
    <xf numFmtId="164" fontId="0" fillId="3" borderId="0" xfId="1" applyNumberFormat="1" applyFont="1" applyFill="1" applyBorder="1"/>
    <xf numFmtId="0" fontId="0" fillId="3" borderId="0" xfId="0" applyFill="1"/>
    <xf numFmtId="0" fontId="0" fillId="3" borderId="4" xfId="0" applyFill="1" applyBorder="1"/>
    <xf numFmtId="164" fontId="0" fillId="3" borderId="0" xfId="1" applyNumberFormat="1" applyFont="1" applyFill="1"/>
    <xf numFmtId="164" fontId="0" fillId="3" borderId="4" xfId="1" applyNumberFormat="1" applyFont="1" applyFill="1" applyBorder="1"/>
    <xf numFmtId="164" fontId="0" fillId="3" borderId="3" xfId="1" applyNumberFormat="1" applyFont="1" applyFill="1" applyBorder="1"/>
    <xf numFmtId="164" fontId="1" fillId="3" borderId="3" xfId="1" applyNumberFormat="1" applyFont="1" applyFill="1" applyBorder="1"/>
    <xf numFmtId="164" fontId="0" fillId="3" borderId="1" xfId="1" applyNumberFormat="1" applyFont="1" applyFill="1" applyBorder="1"/>
    <xf numFmtId="164" fontId="0" fillId="3" borderId="5" xfId="1" applyNumberFormat="1" applyFont="1" applyFill="1" applyBorder="1"/>
    <xf numFmtId="164" fontId="0" fillId="3" borderId="0" xfId="1" applyNumberFormat="1" applyFont="1" applyFill="1" applyAlignment="1"/>
    <xf numFmtId="164" fontId="0" fillId="3" borderId="0" xfId="0" applyNumberFormat="1" applyFill="1"/>
    <xf numFmtId="164" fontId="10" fillId="3" borderId="0" xfId="1" applyNumberFormat="1" applyFont="1" applyFill="1"/>
    <xf numFmtId="164" fontId="1" fillId="3" borderId="4" xfId="1" applyNumberFormat="1" applyFont="1" applyFill="1" applyBorder="1"/>
    <xf numFmtId="164" fontId="1" fillId="3" borderId="0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/>
    </xf>
    <xf numFmtId="9" fontId="0" fillId="3" borderId="0" xfId="2" applyFont="1" applyFill="1"/>
    <xf numFmtId="9" fontId="0" fillId="3" borderId="1" xfId="2" applyFont="1" applyFill="1" applyBorder="1"/>
    <xf numFmtId="9" fontId="4" fillId="3" borderId="0" xfId="2" applyFont="1" applyFill="1"/>
    <xf numFmtId="9" fontId="1" fillId="3" borderId="1" xfId="2" applyFont="1" applyFill="1" applyBorder="1"/>
    <xf numFmtId="9" fontId="4" fillId="3" borderId="2" xfId="2" applyFont="1" applyFill="1" applyBorder="1"/>
    <xf numFmtId="9" fontId="0" fillId="3" borderId="2" xfId="2" applyFont="1" applyFill="1" applyBorder="1"/>
    <xf numFmtId="9" fontId="0" fillId="3" borderId="0" xfId="2" applyFont="1" applyFill="1" applyAlignment="1">
      <alignment horizontal="right"/>
    </xf>
    <xf numFmtId="9" fontId="0" fillId="0" borderId="2" xfId="2" applyFont="1" applyBorder="1"/>
    <xf numFmtId="9" fontId="0" fillId="0" borderId="0" xfId="2" applyFont="1" applyAlignment="1">
      <alignment horizontal="right"/>
    </xf>
    <xf numFmtId="0" fontId="4" fillId="0" borderId="0" xfId="0" applyFont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B5A5-9313-7547-9DA3-CC01A0E3C924}">
  <dimension ref="B1:K41"/>
  <sheetViews>
    <sheetView showGridLines="0" topLeftCell="A15" workbookViewId="0">
      <selection activeCell="D14" sqref="D14"/>
    </sheetView>
  </sheetViews>
  <sheetFormatPr defaultColWidth="11" defaultRowHeight="15.75" x14ac:dyDescent="0.25"/>
  <cols>
    <col min="1" max="1" width="4.5" customWidth="1"/>
    <col min="2" max="2" width="31.5" bestFit="1" customWidth="1"/>
    <col min="3" max="3" width="3.875" customWidth="1"/>
    <col min="4" max="4" width="13" bestFit="1" customWidth="1"/>
    <col min="5" max="5" width="14" bestFit="1" customWidth="1"/>
    <col min="6" max="6" width="3.125" customWidth="1"/>
    <col min="9" max="9" width="2.875" customWidth="1"/>
  </cols>
  <sheetData>
    <row r="1" spans="2:11" s="1" customFormat="1" ht="26.25" x14ac:dyDescent="0.4">
      <c r="B1" s="1" t="s">
        <v>0</v>
      </c>
    </row>
    <row r="2" spans="2:11" s="2" customFormat="1" ht="18.75" x14ac:dyDescent="0.3">
      <c r="B2" s="2" t="s">
        <v>1</v>
      </c>
    </row>
    <row r="3" spans="2:11" x14ac:dyDescent="0.25">
      <c r="E3" s="3"/>
    </row>
    <row r="4" spans="2:11" x14ac:dyDescent="0.25">
      <c r="D4" s="4">
        <v>2020</v>
      </c>
      <c r="E4" s="4">
        <v>2021</v>
      </c>
      <c r="G4" s="70" t="s">
        <v>50</v>
      </c>
      <c r="H4" s="70"/>
      <c r="J4" s="70" t="s">
        <v>52</v>
      </c>
      <c r="K4" s="70"/>
    </row>
    <row r="5" spans="2:11" x14ac:dyDescent="0.25">
      <c r="D5" s="5" t="s">
        <v>2</v>
      </c>
      <c r="E5" s="5" t="s">
        <v>2</v>
      </c>
      <c r="G5" s="69" t="s">
        <v>2</v>
      </c>
      <c r="H5" s="69" t="s">
        <v>51</v>
      </c>
      <c r="J5" s="4">
        <v>2020</v>
      </c>
      <c r="K5" s="4">
        <v>2021</v>
      </c>
    </row>
    <row r="6" spans="2:11" x14ac:dyDescent="0.25">
      <c r="B6" s="6" t="s">
        <v>3</v>
      </c>
    </row>
    <row r="7" spans="2:11" x14ac:dyDescent="0.25">
      <c r="B7" s="7" t="s">
        <v>4</v>
      </c>
      <c r="D7" s="8">
        <v>322908</v>
      </c>
      <c r="E7" s="8">
        <v>467799.45999999996</v>
      </c>
      <c r="F7" s="9"/>
      <c r="G7" s="8">
        <f>E7-D7</f>
        <v>144891.45999999996</v>
      </c>
      <c r="H7" s="71">
        <f>G7/D7</f>
        <v>0.44870817694203913</v>
      </c>
      <c r="J7" s="71">
        <f>D7/D$12</f>
        <v>0.10223165962291414</v>
      </c>
      <c r="K7" s="71">
        <f>E7/E$12</f>
        <v>7.4563455449080093E-2</v>
      </c>
    </row>
    <row r="8" spans="2:11" x14ac:dyDescent="0.25">
      <c r="B8" s="7" t="s">
        <v>5</v>
      </c>
      <c r="D8" s="8">
        <v>228130</v>
      </c>
      <c r="E8" s="8">
        <v>466053.59</v>
      </c>
      <c r="F8" s="9"/>
      <c r="G8" s="8">
        <f t="shared" ref="G8:G14" si="0">E8-D8</f>
        <v>237923.59000000003</v>
      </c>
      <c r="H8" s="71">
        <f t="shared" ref="H8:H14" si="1">G8/D8</f>
        <v>1.042929864550914</v>
      </c>
      <c r="J8" s="71">
        <f t="shared" ref="J8:K14" si="2">D8/D$12</f>
        <v>7.2225242204514609E-2</v>
      </c>
      <c r="K8" s="71">
        <f t="shared" si="2"/>
        <v>7.4285177872691108E-2</v>
      </c>
    </row>
    <row r="9" spans="2:11" x14ac:dyDescent="0.25">
      <c r="B9" s="7" t="s">
        <v>6</v>
      </c>
      <c r="D9" s="8">
        <v>901833</v>
      </c>
      <c r="E9" s="8">
        <v>1695776.8899999992</v>
      </c>
      <c r="F9" s="9"/>
      <c r="G9" s="8">
        <f t="shared" si="0"/>
        <v>793943.8899999992</v>
      </c>
      <c r="H9" s="71">
        <f t="shared" si="1"/>
        <v>0.8803668639315696</v>
      </c>
      <c r="J9" s="71">
        <f t="shared" si="2"/>
        <v>0.28551749815028282</v>
      </c>
      <c r="K9" s="71">
        <f t="shared" si="2"/>
        <v>0.27029313926333853</v>
      </c>
    </row>
    <row r="10" spans="2:11" x14ac:dyDescent="0.25">
      <c r="B10" s="7" t="s">
        <v>7</v>
      </c>
      <c r="D10" s="8">
        <v>1125837</v>
      </c>
      <c r="E10" s="8">
        <v>2460645.0500000007</v>
      </c>
      <c r="F10" s="9"/>
      <c r="G10" s="8">
        <f t="shared" si="0"/>
        <v>1334808.0500000007</v>
      </c>
      <c r="H10" s="71">
        <f t="shared" si="1"/>
        <v>1.1856139476673806</v>
      </c>
      <c r="J10" s="71">
        <f t="shared" si="2"/>
        <v>0.35643646170080268</v>
      </c>
      <c r="K10" s="71">
        <f t="shared" si="2"/>
        <v>0.39220694603126421</v>
      </c>
    </row>
    <row r="11" spans="2:11" x14ac:dyDescent="0.25">
      <c r="B11" s="10" t="s">
        <v>8</v>
      </c>
      <c r="C11" s="11"/>
      <c r="D11" s="12">
        <v>579883</v>
      </c>
      <c r="E11" s="12">
        <v>1183568.6399999997</v>
      </c>
      <c r="F11" s="9"/>
      <c r="G11" s="12">
        <f t="shared" si="0"/>
        <v>603685.63999999966</v>
      </c>
      <c r="H11" s="72">
        <f t="shared" si="1"/>
        <v>1.0410473147169337</v>
      </c>
      <c r="J11" s="72">
        <f t="shared" si="2"/>
        <v>0.18358913832148574</v>
      </c>
      <c r="K11" s="72">
        <f t="shared" si="2"/>
        <v>0.18865128138362602</v>
      </c>
    </row>
    <row r="12" spans="2:11" x14ac:dyDescent="0.25">
      <c r="B12" s="13" t="s">
        <v>9</v>
      </c>
      <c r="D12" s="14">
        <f>SUM(D7:D11)</f>
        <v>3158591</v>
      </c>
      <c r="E12" s="14">
        <f>SUM(E7:E11)</f>
        <v>6273843.6299999999</v>
      </c>
      <c r="F12" s="9"/>
      <c r="G12" s="14">
        <f t="shared" si="0"/>
        <v>3115252.63</v>
      </c>
      <c r="H12" s="73">
        <f t="shared" si="1"/>
        <v>0.98627920803928082</v>
      </c>
      <c r="J12" s="73">
        <f t="shared" si="2"/>
        <v>1</v>
      </c>
      <c r="K12" s="73">
        <f t="shared" si="2"/>
        <v>1</v>
      </c>
    </row>
    <row r="13" spans="2:11" x14ac:dyDescent="0.25">
      <c r="B13" s="15" t="s">
        <v>10</v>
      </c>
      <c r="C13" s="11"/>
      <c r="D13" s="16">
        <v>-1363876</v>
      </c>
      <c r="E13" s="16">
        <v>-1499467.1700000011</v>
      </c>
      <c r="F13" s="9"/>
      <c r="G13" s="16">
        <f t="shared" si="0"/>
        <v>-135591.17000000109</v>
      </c>
      <c r="H13" s="74">
        <f t="shared" si="1"/>
        <v>9.941605395211961E-2</v>
      </c>
      <c r="J13" s="74">
        <f t="shared" si="2"/>
        <v>-0.43179886221419617</v>
      </c>
      <c r="K13" s="74">
        <f t="shared" si="2"/>
        <v>-0.23900295551357265</v>
      </c>
    </row>
    <row r="14" spans="2:11" ht="16.5" thickBot="1" x14ac:dyDescent="0.3">
      <c r="B14" s="17" t="s">
        <v>11</v>
      </c>
      <c r="C14" s="18"/>
      <c r="D14" s="19">
        <f>SUM(D12:D13)</f>
        <v>1794715</v>
      </c>
      <c r="E14" s="19">
        <f>SUM(E12:E13)</f>
        <v>4774376.459999999</v>
      </c>
      <c r="F14" s="9"/>
      <c r="G14" s="19">
        <f t="shared" si="0"/>
        <v>2979661.459999999</v>
      </c>
      <c r="H14" s="75">
        <f t="shared" si="1"/>
        <v>1.6602421331520598</v>
      </c>
      <c r="J14" s="75">
        <f t="shared" si="2"/>
        <v>0.56820113778580383</v>
      </c>
      <c r="K14" s="75">
        <f t="shared" si="2"/>
        <v>0.76099704448642735</v>
      </c>
    </row>
    <row r="15" spans="2:11" x14ac:dyDescent="0.25">
      <c r="B15" s="20"/>
      <c r="C15" s="20"/>
      <c r="D15" s="21"/>
      <c r="E15" s="21"/>
      <c r="F15" s="9"/>
      <c r="G15" s="21"/>
      <c r="H15" s="21"/>
      <c r="J15" s="21"/>
      <c r="K15" s="21"/>
    </row>
    <row r="16" spans="2:11" x14ac:dyDescent="0.25">
      <c r="B16" s="6" t="s">
        <v>12</v>
      </c>
      <c r="C16" s="20"/>
      <c r="D16" s="23">
        <v>0</v>
      </c>
      <c r="E16" s="23">
        <v>300000</v>
      </c>
      <c r="F16" s="9"/>
      <c r="G16" s="23">
        <f>E16-D16</f>
        <v>300000</v>
      </c>
      <c r="H16" s="77" t="s">
        <v>53</v>
      </c>
      <c r="J16" s="71">
        <f>D16/D$12</f>
        <v>0</v>
      </c>
      <c r="K16" s="71">
        <f>E16/E$12</f>
        <v>4.7817576862367546E-2</v>
      </c>
    </row>
    <row r="17" spans="2:11" x14ac:dyDescent="0.25">
      <c r="D17" s="24"/>
      <c r="E17" s="24"/>
      <c r="G17" s="24"/>
      <c r="H17" s="28"/>
      <c r="J17" s="28"/>
      <c r="K17" s="28"/>
    </row>
    <row r="18" spans="2:11" x14ac:dyDescent="0.25">
      <c r="B18" s="6" t="s">
        <v>13</v>
      </c>
      <c r="D18" s="24"/>
      <c r="E18" s="24"/>
      <c r="G18" s="24"/>
      <c r="H18" s="28"/>
      <c r="J18" s="28"/>
      <c r="K18" s="28"/>
    </row>
    <row r="19" spans="2:11" x14ac:dyDescent="0.25">
      <c r="B19" s="7" t="s">
        <v>14</v>
      </c>
      <c r="D19" s="25">
        <v>-500600</v>
      </c>
      <c r="E19" s="25">
        <f>-(975600+120000)</f>
        <v>-1095600</v>
      </c>
      <c r="F19" s="9"/>
      <c r="G19" s="25">
        <f t="shared" ref="G19:G25" si="3">E19-D19</f>
        <v>-595000</v>
      </c>
      <c r="H19" s="71">
        <f t="shared" ref="H19:H25" si="4">G19/D19</f>
        <v>1.1885737115461446</v>
      </c>
      <c r="J19" s="71">
        <f t="shared" ref="J19:K25" si="5">D19/D$12</f>
        <v>-0.15848838928496914</v>
      </c>
      <c r="K19" s="71">
        <f t="shared" si="5"/>
        <v>-0.17462979070136628</v>
      </c>
    </row>
    <row r="20" spans="2:11" x14ac:dyDescent="0.25">
      <c r="B20" s="7" t="s">
        <v>15</v>
      </c>
      <c r="D20" s="25">
        <v>-172500</v>
      </c>
      <c r="E20" s="25">
        <v>-236400</v>
      </c>
      <c r="F20" s="9"/>
      <c r="G20" s="25">
        <f t="shared" si="3"/>
        <v>-63900</v>
      </c>
      <c r="H20" s="71">
        <f t="shared" si="4"/>
        <v>0.37043478260869567</v>
      </c>
      <c r="J20" s="71">
        <f t="shared" si="5"/>
        <v>-5.4612958752810983E-2</v>
      </c>
      <c r="K20" s="71">
        <f t="shared" si="5"/>
        <v>-3.7680250567545627E-2</v>
      </c>
    </row>
    <row r="21" spans="2:11" x14ac:dyDescent="0.25">
      <c r="B21" s="7" t="s">
        <v>16</v>
      </c>
      <c r="D21" s="25">
        <v>-92000</v>
      </c>
      <c r="E21" s="25">
        <v>-142200</v>
      </c>
      <c r="F21" s="9"/>
      <c r="G21" s="25">
        <f t="shared" si="3"/>
        <v>-50200</v>
      </c>
      <c r="H21" s="71">
        <f t="shared" si="4"/>
        <v>0.54565217391304344</v>
      </c>
      <c r="J21" s="71">
        <f t="shared" si="5"/>
        <v>-2.9126911334832525E-2</v>
      </c>
      <c r="K21" s="71">
        <f t="shared" si="5"/>
        <v>-2.2665531432762218E-2</v>
      </c>
    </row>
    <row r="22" spans="2:11" x14ac:dyDescent="0.25">
      <c r="B22" s="7" t="s">
        <v>17</v>
      </c>
      <c r="D22" s="25">
        <v>-99999.999999999985</v>
      </c>
      <c r="E22" s="25">
        <v>-120000</v>
      </c>
      <c r="F22" s="9"/>
      <c r="G22" s="25">
        <f t="shared" si="3"/>
        <v>-20000.000000000015</v>
      </c>
      <c r="H22" s="71">
        <f t="shared" si="4"/>
        <v>0.20000000000000018</v>
      </c>
      <c r="J22" s="71">
        <f t="shared" si="5"/>
        <v>-3.1659686233513611E-2</v>
      </c>
      <c r="K22" s="71">
        <f t="shared" si="5"/>
        <v>-1.9127030744947017E-2</v>
      </c>
    </row>
    <row r="23" spans="2:11" x14ac:dyDescent="0.25">
      <c r="B23" s="7" t="s">
        <v>18</v>
      </c>
      <c r="D23" s="25">
        <v>-25000</v>
      </c>
      <c r="E23" s="25">
        <v>-200000</v>
      </c>
      <c r="F23" s="9"/>
      <c r="G23" s="25">
        <f t="shared" si="3"/>
        <v>-175000</v>
      </c>
      <c r="H23" s="71">
        <f t="shared" si="4"/>
        <v>7</v>
      </c>
      <c r="J23" s="71">
        <f t="shared" si="5"/>
        <v>-7.9149215583784044E-3</v>
      </c>
      <c r="K23" s="71">
        <f t="shared" si="5"/>
        <v>-3.1878384574911697E-2</v>
      </c>
    </row>
    <row r="24" spans="2:11" x14ac:dyDescent="0.25">
      <c r="B24" s="10" t="s">
        <v>19</v>
      </c>
      <c r="C24" s="11"/>
      <c r="D24" s="26">
        <v>-49999.999999999993</v>
      </c>
      <c r="E24" s="26">
        <v>-70000.000000000015</v>
      </c>
      <c r="F24" s="9"/>
      <c r="G24" s="26">
        <f t="shared" si="3"/>
        <v>-20000.000000000022</v>
      </c>
      <c r="H24" s="72">
        <f t="shared" si="4"/>
        <v>0.40000000000000052</v>
      </c>
      <c r="J24" s="72">
        <f t="shared" si="5"/>
        <v>-1.5829843116756805E-2</v>
      </c>
      <c r="K24" s="72">
        <f t="shared" si="5"/>
        <v>-1.1157434601219096E-2</v>
      </c>
    </row>
    <row r="25" spans="2:11" x14ac:dyDescent="0.25">
      <c r="B25" s="13" t="s">
        <v>20</v>
      </c>
      <c r="D25" s="25">
        <f>SUM(D19:D24)</f>
        <v>-940100</v>
      </c>
      <c r="E25" s="25">
        <f>SUM(E19:E24)</f>
        <v>-1864200</v>
      </c>
      <c r="F25" s="9"/>
      <c r="G25" s="25">
        <f t="shared" si="3"/>
        <v>-924100</v>
      </c>
      <c r="H25" s="71">
        <f t="shared" si="4"/>
        <v>0.98298053398574625</v>
      </c>
      <c r="J25" s="71">
        <f t="shared" si="5"/>
        <v>-0.29763271028126148</v>
      </c>
      <c r="K25" s="71">
        <f t="shared" si="5"/>
        <v>-0.29713842262275192</v>
      </c>
    </row>
    <row r="26" spans="2:11" x14ac:dyDescent="0.25">
      <c r="D26" s="25"/>
      <c r="E26" s="25"/>
      <c r="F26" s="9"/>
      <c r="G26" s="25"/>
      <c r="H26" s="71"/>
      <c r="J26" s="71"/>
      <c r="K26" s="71"/>
    </row>
    <row r="27" spans="2:11" ht="16.5" thickBot="1" x14ac:dyDescent="0.3">
      <c r="B27" s="17" t="s">
        <v>21</v>
      </c>
      <c r="C27" s="18"/>
      <c r="D27" s="27">
        <f>D14+D25+D16</f>
        <v>854615</v>
      </c>
      <c r="E27" s="27">
        <f>E25+E14+E16</f>
        <v>3210176.459999999</v>
      </c>
      <c r="F27" s="9"/>
      <c r="G27" s="27">
        <f>E27-D27</f>
        <v>2355561.459999999</v>
      </c>
      <c r="H27" s="76">
        <f>G27/D27</f>
        <v>2.7562837769053892</v>
      </c>
      <c r="J27" s="76">
        <f>D27/D$12</f>
        <v>0.27056842750454235</v>
      </c>
      <c r="K27" s="76">
        <f>E27/E$12</f>
        <v>0.51167619872604297</v>
      </c>
    </row>
    <row r="28" spans="2:11" x14ac:dyDescent="0.25">
      <c r="B28" s="28"/>
      <c r="C28" s="28"/>
      <c r="D28" s="28"/>
      <c r="E28" s="28"/>
      <c r="F28" s="9"/>
      <c r="G28" s="28"/>
      <c r="H28" s="28"/>
      <c r="J28" s="28"/>
      <c r="K28" s="28"/>
    </row>
    <row r="29" spans="2:11" x14ac:dyDescent="0.25">
      <c r="B29" t="s">
        <v>22</v>
      </c>
      <c r="D29" s="24">
        <v>-213653.75</v>
      </c>
      <c r="E29" s="24">
        <v>-757544.11499999976</v>
      </c>
      <c r="F29" s="9"/>
      <c r="G29" s="24">
        <f>E29-D29</f>
        <v>-543890.36499999976</v>
      </c>
      <c r="H29" s="28">
        <f>G29/D29</f>
        <v>2.5456626200101788</v>
      </c>
      <c r="J29" s="28">
        <f>D29/D$12</f>
        <v>-6.7642106876135588E-2</v>
      </c>
      <c r="K29" s="28">
        <f>E29/E$12</f>
        <v>-0.12074641315215562</v>
      </c>
    </row>
    <row r="30" spans="2:11" x14ac:dyDescent="0.25">
      <c r="F30" s="9"/>
      <c r="H30" s="28"/>
      <c r="J30" s="28"/>
      <c r="K30" s="28"/>
    </row>
    <row r="31" spans="2:11" ht="16.5" thickBot="1" x14ac:dyDescent="0.3">
      <c r="B31" s="17" t="s">
        <v>23</v>
      </c>
      <c r="C31" s="18"/>
      <c r="D31" s="30">
        <f>SUM(D27:D29)</f>
        <v>640961.25</v>
      </c>
      <c r="E31" s="30">
        <f>SUM(E27:E29)</f>
        <v>2452632.3449999993</v>
      </c>
      <c r="F31" s="9"/>
      <c r="G31" s="30">
        <f>E31-D31</f>
        <v>1811671.0949999993</v>
      </c>
      <c r="H31" s="75">
        <f>G31/D31</f>
        <v>2.8264908292037925</v>
      </c>
      <c r="J31" s="75">
        <f>D31/D$12</f>
        <v>0.20292632062840679</v>
      </c>
      <c r="K31" s="75">
        <f>E31/E$12</f>
        <v>0.39092978557388741</v>
      </c>
    </row>
    <row r="32" spans="2:11" x14ac:dyDescent="0.25">
      <c r="B32" s="20"/>
      <c r="C32" s="20"/>
      <c r="D32" s="21"/>
      <c r="E32" s="22"/>
      <c r="F32" s="9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</sheetData>
  <mergeCells count="2">
    <mergeCell ref="G4:H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0F73-A7BE-7545-82AF-EDCB452BF293}">
  <dimension ref="B1:V19"/>
  <sheetViews>
    <sheetView showGridLines="0" tabSelected="1" workbookViewId="0">
      <selection activeCell="S18" sqref="S18"/>
    </sheetView>
  </sheetViews>
  <sheetFormatPr defaultColWidth="11" defaultRowHeight="15.75" x14ac:dyDescent="0.25"/>
  <cols>
    <col min="1" max="1" width="4" customWidth="1"/>
    <col min="2" max="2" width="21.5" customWidth="1"/>
    <col min="3" max="3" width="5.625" customWidth="1"/>
    <col min="4" max="4" width="13" bestFit="1" customWidth="1"/>
    <col min="5" max="5" width="13.5" customWidth="1"/>
    <col min="6" max="6" width="5" customWidth="1"/>
    <col min="7" max="8" width="10.375" customWidth="1"/>
    <col min="9" max="9" width="5" customWidth="1"/>
    <col min="10" max="10" width="10" customWidth="1"/>
    <col min="11" max="11" width="11.625" customWidth="1"/>
    <col min="12" max="12" width="4.375" customWidth="1"/>
    <col min="13" max="13" width="39.875" bestFit="1" customWidth="1"/>
    <col min="14" max="14" width="6.125" customWidth="1"/>
    <col min="15" max="15" width="11.5" bestFit="1" customWidth="1"/>
    <col min="16" max="16" width="13" bestFit="1" customWidth="1"/>
    <col min="17" max="17" width="3.875" customWidth="1"/>
    <col min="20" max="20" width="3.25" customWidth="1"/>
  </cols>
  <sheetData>
    <row r="1" spans="2:22" s="1" customFormat="1" ht="26.25" x14ac:dyDescent="0.4">
      <c r="B1" s="1" t="s">
        <v>24</v>
      </c>
    </row>
    <row r="2" spans="2:22" s="2" customFormat="1" ht="18.75" x14ac:dyDescent="0.3">
      <c r="B2" s="2" t="s">
        <v>25</v>
      </c>
    </row>
    <row r="3" spans="2:22" x14ac:dyDescent="0.25">
      <c r="E3" s="3"/>
      <c r="G3" s="68" t="s">
        <v>50</v>
      </c>
      <c r="H3" s="68"/>
      <c r="J3" s="68" t="s">
        <v>54</v>
      </c>
      <c r="K3" s="68"/>
      <c r="L3" s="80"/>
      <c r="P3" s="3"/>
      <c r="R3" s="68" t="s">
        <v>50</v>
      </c>
      <c r="S3" s="68"/>
      <c r="U3" s="68" t="s">
        <v>54</v>
      </c>
      <c r="V3" s="68"/>
    </row>
    <row r="4" spans="2:22" x14ac:dyDescent="0.25">
      <c r="D4" s="31">
        <v>2020</v>
      </c>
      <c r="E4" s="31">
        <v>2021</v>
      </c>
      <c r="F4" s="5"/>
      <c r="G4" s="31" t="s">
        <v>2</v>
      </c>
      <c r="H4" s="31" t="s">
        <v>51</v>
      </c>
      <c r="I4" s="5"/>
      <c r="J4" s="31">
        <v>2020</v>
      </c>
      <c r="K4" s="31">
        <v>2021</v>
      </c>
      <c r="L4" s="81"/>
      <c r="M4" s="5"/>
      <c r="N4" s="5"/>
      <c r="O4" s="31">
        <v>2020</v>
      </c>
      <c r="P4" s="31">
        <v>2021</v>
      </c>
      <c r="R4" s="31" t="s">
        <v>2</v>
      </c>
      <c r="S4" s="31" t="s">
        <v>51</v>
      </c>
      <c r="U4" s="31">
        <v>2020</v>
      </c>
      <c r="V4" s="31">
        <v>2021</v>
      </c>
    </row>
    <row r="5" spans="2:22" x14ac:dyDescent="0.25">
      <c r="B5" s="6" t="s">
        <v>26</v>
      </c>
      <c r="M5" s="6" t="s">
        <v>27</v>
      </c>
    </row>
    <row r="6" spans="2:22" x14ac:dyDescent="0.25">
      <c r="B6" s="7" t="s">
        <v>28</v>
      </c>
      <c r="D6" s="32">
        <v>560485</v>
      </c>
      <c r="E6" s="33">
        <f>1250880-120000</f>
        <v>1130880</v>
      </c>
      <c r="G6" s="32">
        <f>E6-D6</f>
        <v>570395</v>
      </c>
      <c r="H6" s="28">
        <f>G6/D6</f>
        <v>1.0176811154625012</v>
      </c>
      <c r="J6" s="28">
        <f>D6/D$14</f>
        <v>0.67044863245153918</v>
      </c>
      <c r="K6" s="28">
        <f t="shared" ref="K6:K10" si="0">E6/E$14</f>
        <v>0.29568350402522597</v>
      </c>
      <c r="M6" s="7" t="s">
        <v>29</v>
      </c>
      <c r="O6" s="32">
        <v>95024</v>
      </c>
      <c r="P6" s="33">
        <f>381036-150000</f>
        <v>231036</v>
      </c>
      <c r="R6" s="32">
        <f>P6-O6</f>
        <v>136012</v>
      </c>
      <c r="S6" s="28">
        <f>R6/O6</f>
        <v>1.431343660548914</v>
      </c>
      <c r="U6" s="28">
        <f>O6/D$14</f>
        <v>0.11366711125199615</v>
      </c>
      <c r="V6" s="28">
        <f>P6/E$14</f>
        <v>6.0407411958803857E-2</v>
      </c>
    </row>
    <row r="7" spans="2:22" x14ac:dyDescent="0.25">
      <c r="B7" s="7" t="s">
        <v>30</v>
      </c>
      <c r="D7" s="32">
        <v>87500</v>
      </c>
      <c r="E7" s="33">
        <f>490000+300000</f>
        <v>790000</v>
      </c>
      <c r="G7" s="32">
        <f t="shared" ref="G7:G10" si="1">E7-D7</f>
        <v>702500</v>
      </c>
      <c r="H7" s="28">
        <f t="shared" ref="H7:H10" si="2">G7/D7</f>
        <v>8.0285714285714285</v>
      </c>
      <c r="J7" s="28">
        <f t="shared" ref="J7:J10" si="3">D7/D$14</f>
        <v>0.10466694976584508</v>
      </c>
      <c r="K7" s="28">
        <f t="shared" si="0"/>
        <v>0.20655592828587341</v>
      </c>
      <c r="M7" s="7" t="s">
        <v>31</v>
      </c>
      <c r="O7" s="32">
        <v>50000</v>
      </c>
      <c r="P7" s="33">
        <v>450000</v>
      </c>
      <c r="R7" s="32">
        <f t="shared" ref="R7:R10" si="4">P7-O7</f>
        <v>400000</v>
      </c>
      <c r="S7" s="28">
        <f t="shared" ref="S7" si="5">R7/O7</f>
        <v>8</v>
      </c>
      <c r="U7" s="28">
        <f>O7/D$14</f>
        <v>5.9809685580482906E-2</v>
      </c>
      <c r="V7" s="28">
        <f>P7/E$14</f>
        <v>0.11765844016283929</v>
      </c>
    </row>
    <row r="8" spans="2:22" x14ac:dyDescent="0.25">
      <c r="B8" s="7" t="s">
        <v>32</v>
      </c>
      <c r="D8" s="32">
        <v>113000</v>
      </c>
      <c r="E8" s="33">
        <f>460000-150000</f>
        <v>310000</v>
      </c>
      <c r="G8" s="32">
        <f t="shared" si="1"/>
        <v>197000</v>
      </c>
      <c r="H8" s="28">
        <f t="shared" si="2"/>
        <v>1.7433628318584071</v>
      </c>
      <c r="J8" s="28">
        <f t="shared" si="3"/>
        <v>0.13516988941189137</v>
      </c>
      <c r="K8" s="28">
        <f t="shared" si="0"/>
        <v>8.1053592112178177E-2</v>
      </c>
      <c r="O8" s="32"/>
      <c r="P8" s="33"/>
      <c r="R8" s="32"/>
      <c r="S8" s="28"/>
      <c r="U8" s="28"/>
      <c r="V8" s="28"/>
    </row>
    <row r="9" spans="2:22" x14ac:dyDescent="0.25">
      <c r="B9" s="7" t="s">
        <v>33</v>
      </c>
      <c r="D9" s="32">
        <v>0</v>
      </c>
      <c r="E9" s="33">
        <v>1093750</v>
      </c>
      <c r="G9" s="32">
        <f t="shared" si="1"/>
        <v>1093750</v>
      </c>
      <c r="H9" s="79" t="s">
        <v>53</v>
      </c>
      <c r="J9" s="79">
        <f t="shared" si="3"/>
        <v>0</v>
      </c>
      <c r="K9" s="79">
        <f t="shared" si="0"/>
        <v>0.28597537539578993</v>
      </c>
      <c r="M9" s="6" t="s">
        <v>34</v>
      </c>
      <c r="O9" s="32"/>
      <c r="P9" s="33"/>
      <c r="R9" s="32"/>
      <c r="S9" s="79"/>
      <c r="U9" s="79"/>
      <c r="V9" s="79"/>
    </row>
    <row r="10" spans="2:22" x14ac:dyDescent="0.25">
      <c r="B10" s="7" t="s">
        <v>35</v>
      </c>
      <c r="D10" s="32">
        <v>75000</v>
      </c>
      <c r="E10" s="33">
        <v>500000</v>
      </c>
      <c r="G10" s="32">
        <f t="shared" si="1"/>
        <v>425000</v>
      </c>
      <c r="H10" s="28">
        <f t="shared" si="2"/>
        <v>5.666666666666667</v>
      </c>
      <c r="J10" s="28">
        <f t="shared" si="3"/>
        <v>8.9714528370724356E-2</v>
      </c>
      <c r="K10" s="28">
        <f t="shared" si="0"/>
        <v>0.13073160018093252</v>
      </c>
      <c r="M10" s="7" t="s">
        <v>36</v>
      </c>
      <c r="O10" s="32">
        <v>50000</v>
      </c>
      <c r="P10" s="33">
        <v>50000</v>
      </c>
      <c r="R10" s="32">
        <f t="shared" si="4"/>
        <v>0</v>
      </c>
      <c r="S10" s="28">
        <f t="shared" ref="S10" si="6">R10/O10</f>
        <v>0</v>
      </c>
      <c r="U10" s="28">
        <f>O10/D$14</f>
        <v>5.9809685580482906E-2</v>
      </c>
      <c r="V10" s="28">
        <f>P10/E$14</f>
        <v>1.3073160018093253E-2</v>
      </c>
    </row>
    <row r="11" spans="2:22" x14ac:dyDescent="0.25">
      <c r="D11" s="32"/>
      <c r="E11" s="33"/>
      <c r="G11" s="32"/>
      <c r="H11" s="28"/>
      <c r="J11" s="28"/>
      <c r="K11" s="28"/>
      <c r="M11" s="7" t="s">
        <v>37</v>
      </c>
      <c r="O11" s="32">
        <v>640961.25</v>
      </c>
      <c r="P11" s="33">
        <f>2913593.595+180000</f>
        <v>3093593.5950000002</v>
      </c>
      <c r="R11" s="32">
        <f>P11-O11</f>
        <v>2452632.3450000002</v>
      </c>
      <c r="S11" s="28">
        <f>R11/O11</f>
        <v>3.8264908292037938</v>
      </c>
      <c r="U11" s="28">
        <f>O11/D$14</f>
        <v>0.76671381663546589</v>
      </c>
      <c r="V11" s="28">
        <f>P11/E$14</f>
        <v>0.80886088196766748</v>
      </c>
    </row>
    <row r="12" spans="2:22" x14ac:dyDescent="0.25">
      <c r="D12" s="32"/>
      <c r="E12" s="33"/>
      <c r="G12" s="32"/>
      <c r="H12" s="28"/>
      <c r="J12" s="28"/>
      <c r="K12" s="28"/>
      <c r="O12" s="32"/>
      <c r="P12" s="33"/>
      <c r="R12" s="32"/>
      <c r="S12" s="28"/>
      <c r="U12" s="28"/>
      <c r="V12" s="28"/>
    </row>
    <row r="13" spans="2:22" x14ac:dyDescent="0.25">
      <c r="D13" s="32"/>
      <c r="E13" s="33"/>
      <c r="G13" s="32"/>
      <c r="H13" s="28"/>
      <c r="J13" s="28"/>
      <c r="K13" s="28"/>
      <c r="M13" s="6"/>
      <c r="O13" s="32"/>
      <c r="P13" s="33"/>
      <c r="R13" s="32"/>
      <c r="S13" s="28"/>
      <c r="U13" s="28"/>
      <c r="V13" s="28"/>
    </row>
    <row r="14" spans="2:22" ht="16.5" thickBot="1" x14ac:dyDescent="0.3">
      <c r="B14" s="34" t="s">
        <v>38</v>
      </c>
      <c r="D14" s="35">
        <f>SUM(D6:D12)</f>
        <v>835985</v>
      </c>
      <c r="E14" s="36">
        <f>SUM(E6:E12)</f>
        <v>3824630</v>
      </c>
      <c r="G14" s="35">
        <f>E14-D14</f>
        <v>2988645</v>
      </c>
      <c r="H14" s="78">
        <f>G14/D14</f>
        <v>3.5749983552336464</v>
      </c>
      <c r="J14" s="78">
        <f>D14/D$14</f>
        <v>1</v>
      </c>
      <c r="K14" s="78">
        <f>E14/E$14</f>
        <v>1</v>
      </c>
      <c r="M14" s="34" t="s">
        <v>39</v>
      </c>
      <c r="O14" s="35">
        <f>SUM(O6:O12)</f>
        <v>835985.25</v>
      </c>
      <c r="P14" s="36">
        <f>SUM(P6:P12)</f>
        <v>3824629.5950000002</v>
      </c>
      <c r="R14" s="35">
        <f>P14-O14</f>
        <v>2988644.3450000002</v>
      </c>
      <c r="S14" s="78">
        <f>R14/O14</f>
        <v>3.5749965026296819</v>
      </c>
      <c r="U14" s="78">
        <f>O14/D$14</f>
        <v>1.0000002990484278</v>
      </c>
      <c r="V14" s="78">
        <f>P14/E$14</f>
        <v>0.99999989410740386</v>
      </c>
    </row>
    <row r="15" spans="2:22" x14ac:dyDescent="0.25">
      <c r="E15" s="29"/>
      <c r="P15" s="29"/>
    </row>
    <row r="16" spans="2:22" x14ac:dyDescent="0.25">
      <c r="D16" s="37"/>
      <c r="E16" s="37"/>
      <c r="P16" s="37"/>
    </row>
    <row r="18" spans="5:15" x14ac:dyDescent="0.25">
      <c r="O18" s="37"/>
    </row>
    <row r="19" spans="5:15" x14ac:dyDescent="0.25">
      <c r="E19" s="37"/>
    </row>
  </sheetData>
  <mergeCells count="4">
    <mergeCell ref="G3:H3"/>
    <mergeCell ref="J3:K3"/>
    <mergeCell ref="U3:V3"/>
    <mergeCell ref="R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2453-4FE7-7741-B845-86051005E3D5}">
  <dimension ref="B2:R35"/>
  <sheetViews>
    <sheetView showGridLines="0" topLeftCell="D1" workbookViewId="0">
      <selection activeCell="H16" sqref="H16"/>
    </sheetView>
  </sheetViews>
  <sheetFormatPr defaultColWidth="11" defaultRowHeight="15.75" x14ac:dyDescent="0.25"/>
  <cols>
    <col min="1" max="1" width="3" customWidth="1"/>
  </cols>
  <sheetData>
    <row r="2" spans="2:18" x14ac:dyDescent="0.25">
      <c r="B2" s="66" t="s">
        <v>24</v>
      </c>
      <c r="C2" s="66"/>
      <c r="D2" s="66"/>
      <c r="E2" s="66"/>
      <c r="F2" s="66"/>
      <c r="G2" s="66"/>
      <c r="H2" s="66"/>
      <c r="I2" s="66"/>
      <c r="K2" s="66" t="s">
        <v>40</v>
      </c>
      <c r="L2" s="66"/>
      <c r="M2" s="66"/>
      <c r="N2" s="66"/>
      <c r="O2" s="66"/>
      <c r="P2" s="66"/>
      <c r="Q2" s="66"/>
      <c r="R2" s="66"/>
    </row>
    <row r="3" spans="2:18" x14ac:dyDescent="0.25">
      <c r="B3" s="67" t="s">
        <v>26</v>
      </c>
      <c r="C3" s="67"/>
      <c r="D3" s="67"/>
      <c r="E3" s="67"/>
      <c r="F3" s="67" t="s">
        <v>41</v>
      </c>
      <c r="G3" s="67"/>
      <c r="H3" s="67"/>
      <c r="I3" s="67"/>
      <c r="K3" s="67" t="s">
        <v>42</v>
      </c>
      <c r="L3" s="67"/>
      <c r="M3" s="67"/>
      <c r="N3" s="67"/>
      <c r="O3" s="67" t="s">
        <v>3</v>
      </c>
      <c r="P3" s="67"/>
      <c r="Q3" s="67"/>
      <c r="R3" s="67"/>
    </row>
    <row r="4" spans="2:18" x14ac:dyDescent="0.25">
      <c r="F4" s="38"/>
      <c r="O4" s="38"/>
    </row>
    <row r="5" spans="2:18" x14ac:dyDescent="0.25">
      <c r="C5" s="64" t="s">
        <v>28</v>
      </c>
      <c r="D5" s="64"/>
      <c r="F5" s="39"/>
      <c r="G5" s="64" t="s">
        <v>45</v>
      </c>
      <c r="H5" s="64"/>
      <c r="L5" s="65" t="s">
        <v>43</v>
      </c>
      <c r="M5" s="65"/>
      <c r="O5" s="39"/>
      <c r="P5" s="64" t="s">
        <v>44</v>
      </c>
      <c r="Q5" s="64"/>
    </row>
    <row r="6" spans="2:18" x14ac:dyDescent="0.25">
      <c r="C6" s="32"/>
      <c r="D6" s="40">
        <v>120000</v>
      </c>
      <c r="F6" s="39"/>
      <c r="G6" s="32">
        <v>150000</v>
      </c>
      <c r="H6" s="40"/>
      <c r="I6" s="32"/>
      <c r="J6" s="32"/>
      <c r="K6" s="32"/>
      <c r="L6" s="32">
        <v>120000</v>
      </c>
      <c r="M6" s="41"/>
      <c r="N6" s="32"/>
      <c r="O6" s="42"/>
      <c r="P6" s="43"/>
      <c r="Q6" s="40">
        <v>300000</v>
      </c>
    </row>
    <row r="7" spans="2:18" x14ac:dyDescent="0.25">
      <c r="C7" s="32"/>
      <c r="D7" s="42"/>
      <c r="F7" s="39"/>
      <c r="G7" s="32"/>
      <c r="H7" s="42"/>
      <c r="I7" s="32"/>
      <c r="J7" s="32"/>
      <c r="K7" s="32"/>
      <c r="L7" s="32"/>
      <c r="M7" s="42"/>
      <c r="N7" s="32"/>
      <c r="O7" s="42"/>
      <c r="P7" s="32"/>
      <c r="Q7" s="42"/>
    </row>
    <row r="8" spans="2:18" x14ac:dyDescent="0.25">
      <c r="C8" s="32"/>
      <c r="D8" s="42"/>
      <c r="F8" s="39"/>
      <c r="G8" s="32"/>
      <c r="H8" s="42"/>
      <c r="I8" s="32"/>
      <c r="J8" s="32"/>
      <c r="K8" s="32"/>
      <c r="L8" s="32"/>
      <c r="M8" s="42"/>
      <c r="N8" s="32"/>
      <c r="O8" s="42"/>
      <c r="P8" s="32"/>
      <c r="Q8" s="42"/>
    </row>
    <row r="9" spans="2:18" x14ac:dyDescent="0.25">
      <c r="C9" s="32"/>
      <c r="D9" s="42"/>
      <c r="F9" s="39"/>
      <c r="G9" s="32"/>
      <c r="H9" s="42"/>
      <c r="I9" s="32"/>
      <c r="J9" s="32"/>
      <c r="K9" s="32"/>
      <c r="L9" s="32"/>
      <c r="M9" s="42"/>
      <c r="N9" s="32"/>
      <c r="O9" s="42"/>
      <c r="P9" s="32"/>
      <c r="Q9" s="42"/>
    </row>
    <row r="10" spans="2:18" x14ac:dyDescent="0.25">
      <c r="C10" s="44"/>
      <c r="D10" s="45"/>
      <c r="F10" s="39"/>
      <c r="G10" s="44"/>
      <c r="H10" s="45"/>
      <c r="I10" s="32"/>
      <c r="J10" s="32"/>
      <c r="K10" s="32"/>
      <c r="L10" s="44"/>
      <c r="M10" s="45"/>
      <c r="N10" s="32"/>
      <c r="O10" s="42"/>
      <c r="P10" s="44"/>
      <c r="Q10" s="45"/>
    </row>
    <row r="11" spans="2:18" x14ac:dyDescent="0.25">
      <c r="C11" s="46">
        <f>SUM(C6:C10)</f>
        <v>0</v>
      </c>
      <c r="D11" s="46">
        <f>SUM(D6:D10)</f>
        <v>120000</v>
      </c>
      <c r="F11" s="39"/>
      <c r="G11" s="62">
        <f>SUM(G6:G10)</f>
        <v>150000</v>
      </c>
      <c r="H11" s="49">
        <f>SUM(H6:H10)</f>
        <v>0</v>
      </c>
      <c r="I11" s="52"/>
      <c r="J11" s="52"/>
      <c r="K11" s="52"/>
      <c r="L11" s="62">
        <f>SUM(L6:L10)</f>
        <v>120000</v>
      </c>
      <c r="M11" s="49">
        <f>SUM(M6:M10)</f>
        <v>0</v>
      </c>
      <c r="N11" s="52"/>
      <c r="O11" s="53"/>
      <c r="P11" s="62">
        <f>SUM(P6:P10)</f>
        <v>0</v>
      </c>
      <c r="Q11" s="49">
        <f>SUM(Q6:Q10)</f>
        <v>300000</v>
      </c>
    </row>
    <row r="12" spans="2:18" x14ac:dyDescent="0.25">
      <c r="C12" s="48"/>
      <c r="D12" s="49"/>
      <c r="E12" s="50"/>
      <c r="F12" s="51"/>
      <c r="G12" s="52"/>
      <c r="H12" s="52"/>
      <c r="I12" s="52"/>
      <c r="J12" s="52"/>
      <c r="K12" s="52"/>
      <c r="L12" s="52" t="s">
        <v>48</v>
      </c>
      <c r="M12" s="52">
        <f>L11-M11</f>
        <v>120000</v>
      </c>
      <c r="N12" s="52"/>
      <c r="O12" s="53"/>
      <c r="P12" s="52" t="s">
        <v>47</v>
      </c>
      <c r="Q12" s="52">
        <f>-(P11-Q11)</f>
        <v>300000</v>
      </c>
      <c r="R12" s="50"/>
    </row>
    <row r="13" spans="2:18" x14ac:dyDescent="0.25">
      <c r="C13" s="52"/>
      <c r="D13" s="52"/>
      <c r="E13" s="50"/>
      <c r="F13" s="51"/>
      <c r="G13" s="52"/>
      <c r="H13" s="52"/>
      <c r="I13" s="52"/>
      <c r="J13" s="52"/>
      <c r="K13" s="52"/>
      <c r="L13" s="52"/>
      <c r="M13" s="52"/>
      <c r="N13" s="52"/>
      <c r="O13" s="53"/>
      <c r="P13" s="52"/>
      <c r="Q13" s="52"/>
      <c r="R13" s="50"/>
    </row>
    <row r="14" spans="2:18" x14ac:dyDescent="0.25">
      <c r="C14" s="63" t="s">
        <v>32</v>
      </c>
      <c r="D14" s="63"/>
      <c r="E14" s="50"/>
      <c r="F14" s="51"/>
      <c r="G14" s="63" t="s">
        <v>49</v>
      </c>
      <c r="H14" s="63"/>
      <c r="I14" s="52"/>
      <c r="J14" s="52"/>
      <c r="K14" s="52"/>
      <c r="L14" s="50"/>
      <c r="M14" s="50"/>
      <c r="N14" s="52"/>
      <c r="O14" s="53"/>
      <c r="P14" s="50" t="s">
        <v>46</v>
      </c>
      <c r="Q14" s="52">
        <f>Q12-M12</f>
        <v>180000</v>
      </c>
      <c r="R14" s="50"/>
    </row>
    <row r="15" spans="2:18" x14ac:dyDescent="0.25">
      <c r="C15" s="52"/>
      <c r="D15" s="54">
        <v>150000</v>
      </c>
      <c r="E15" s="50"/>
      <c r="F15" s="51"/>
      <c r="G15" s="52"/>
      <c r="H15" s="55">
        <v>180000</v>
      </c>
      <c r="I15" s="52"/>
      <c r="J15" s="52"/>
      <c r="K15" s="52"/>
      <c r="L15" s="50"/>
      <c r="M15" s="50"/>
      <c r="N15" s="52"/>
      <c r="O15" s="53"/>
      <c r="P15" s="52"/>
      <c r="Q15" s="52"/>
      <c r="R15" s="50"/>
    </row>
    <row r="16" spans="2:18" x14ac:dyDescent="0.25">
      <c r="C16" s="52"/>
      <c r="D16" s="53"/>
      <c r="E16" s="50"/>
      <c r="F16" s="51"/>
      <c r="G16" s="52"/>
      <c r="H16" s="61"/>
      <c r="I16" s="52"/>
      <c r="J16" s="52"/>
      <c r="K16" s="52"/>
      <c r="L16" s="50"/>
      <c r="M16" s="50"/>
      <c r="N16" s="52"/>
      <c r="O16" s="53"/>
      <c r="P16" s="52"/>
      <c r="Q16" s="52"/>
      <c r="R16" s="50"/>
    </row>
    <row r="17" spans="3:18" x14ac:dyDescent="0.25">
      <c r="C17" s="52"/>
      <c r="D17" s="53"/>
      <c r="E17" s="50"/>
      <c r="F17" s="51"/>
      <c r="G17" s="52"/>
      <c r="H17" s="53"/>
      <c r="I17" s="52"/>
      <c r="J17" s="52"/>
      <c r="K17" s="52"/>
      <c r="L17" s="50"/>
      <c r="M17" s="50"/>
      <c r="N17" s="52"/>
      <c r="O17" s="53"/>
      <c r="P17" s="52"/>
      <c r="Q17" s="52"/>
      <c r="R17" s="50"/>
    </row>
    <row r="18" spans="3:18" x14ac:dyDescent="0.25">
      <c r="C18" s="52"/>
      <c r="D18" s="53"/>
      <c r="E18" s="50"/>
      <c r="F18" s="51"/>
      <c r="G18" s="52"/>
      <c r="H18" s="53"/>
      <c r="I18" s="52"/>
      <c r="J18" s="52"/>
      <c r="K18" s="52"/>
      <c r="L18" s="50"/>
      <c r="M18" s="50"/>
      <c r="N18" s="52"/>
      <c r="O18" s="53"/>
      <c r="P18" s="52"/>
      <c r="Q18" s="52"/>
      <c r="R18" s="50"/>
    </row>
    <row r="19" spans="3:18" x14ac:dyDescent="0.25">
      <c r="C19" s="56"/>
      <c r="D19" s="57"/>
      <c r="E19" s="50"/>
      <c r="F19" s="51"/>
      <c r="G19" s="56"/>
      <c r="H19" s="57"/>
      <c r="I19" s="52"/>
      <c r="J19" s="52"/>
      <c r="K19" s="52"/>
      <c r="L19" s="50"/>
      <c r="M19" s="50"/>
      <c r="N19" s="52"/>
      <c r="O19" s="53"/>
      <c r="P19" s="52"/>
      <c r="Q19" s="52"/>
      <c r="R19" s="50"/>
    </row>
    <row r="20" spans="3:18" x14ac:dyDescent="0.25">
      <c r="C20" s="52">
        <f>SUM(C15:C19)</f>
        <v>0</v>
      </c>
      <c r="D20" s="52">
        <f>SUM(D15:D19)</f>
        <v>150000</v>
      </c>
      <c r="E20" s="50"/>
      <c r="F20" s="51"/>
      <c r="G20" s="52"/>
      <c r="H20" s="52"/>
      <c r="I20" s="52"/>
      <c r="J20" s="52"/>
      <c r="K20" s="52"/>
      <c r="L20" s="50"/>
      <c r="M20" s="50"/>
      <c r="N20" s="52"/>
      <c r="O20" s="53"/>
      <c r="P20" s="52"/>
      <c r="Q20" s="52"/>
      <c r="R20" s="50"/>
    </row>
    <row r="21" spans="3:18" x14ac:dyDescent="0.25">
      <c r="C21" s="48"/>
      <c r="D21" s="49"/>
      <c r="E21" s="50"/>
      <c r="F21" s="51"/>
      <c r="G21" s="48"/>
      <c r="H21" s="49"/>
      <c r="I21" s="52"/>
      <c r="J21" s="52"/>
      <c r="K21" s="52"/>
      <c r="L21" s="50"/>
      <c r="M21" s="50"/>
      <c r="N21" s="52"/>
      <c r="O21" s="53"/>
      <c r="P21" s="52"/>
      <c r="Q21" s="52"/>
      <c r="R21" s="50"/>
    </row>
    <row r="22" spans="3:18" x14ac:dyDescent="0.25">
      <c r="C22" s="52"/>
      <c r="D22" s="52"/>
      <c r="E22" s="50"/>
      <c r="F22" s="51"/>
      <c r="G22" s="52"/>
      <c r="H22" s="52"/>
      <c r="I22" s="52"/>
      <c r="J22" s="52"/>
      <c r="K22" s="52"/>
      <c r="L22" s="58"/>
      <c r="M22" s="58"/>
      <c r="N22" s="52"/>
      <c r="O22" s="53"/>
      <c r="P22" s="52"/>
      <c r="Q22" s="52"/>
      <c r="R22" s="50"/>
    </row>
    <row r="23" spans="3:18" x14ac:dyDescent="0.25">
      <c r="C23" s="63" t="s">
        <v>30</v>
      </c>
      <c r="D23" s="63"/>
      <c r="E23" s="50"/>
      <c r="F23" s="51"/>
      <c r="G23" s="50"/>
      <c r="H23" s="50"/>
      <c r="I23" s="52"/>
      <c r="J23" s="52"/>
      <c r="K23" s="52"/>
      <c r="L23" s="58"/>
      <c r="M23" s="58"/>
      <c r="N23" s="52"/>
      <c r="O23" s="53"/>
      <c r="P23" s="52"/>
      <c r="Q23" s="52"/>
      <c r="R23" s="50"/>
    </row>
    <row r="24" spans="3:18" x14ac:dyDescent="0.25">
      <c r="C24" s="52">
        <v>300000</v>
      </c>
      <c r="D24" s="54"/>
      <c r="E24" s="50"/>
      <c r="F24" s="51"/>
      <c r="G24" s="50"/>
      <c r="H24" s="50"/>
      <c r="I24" s="52"/>
      <c r="J24" s="52"/>
      <c r="K24" s="52"/>
      <c r="L24" s="58"/>
      <c r="M24" s="58"/>
      <c r="N24" s="52"/>
      <c r="O24" s="53"/>
      <c r="P24" s="52"/>
      <c r="Q24" s="52"/>
      <c r="R24" s="50"/>
    </row>
    <row r="25" spans="3:18" x14ac:dyDescent="0.25">
      <c r="C25" s="52"/>
      <c r="D25" s="53"/>
      <c r="E25" s="50"/>
      <c r="F25" s="51"/>
      <c r="G25" s="50"/>
      <c r="H25" s="50"/>
      <c r="I25" s="52"/>
      <c r="J25" s="52"/>
      <c r="K25" s="52"/>
      <c r="L25" s="58"/>
      <c r="M25" s="58"/>
      <c r="N25" s="52"/>
      <c r="O25" s="53"/>
      <c r="P25" s="52"/>
      <c r="Q25" s="52"/>
      <c r="R25" s="50"/>
    </row>
    <row r="26" spans="3:18" x14ac:dyDescent="0.25">
      <c r="C26" s="52"/>
      <c r="D26" s="53"/>
      <c r="E26" s="50"/>
      <c r="F26" s="51"/>
      <c r="G26" s="50"/>
      <c r="H26" s="50"/>
      <c r="I26" s="52"/>
      <c r="J26" s="52"/>
      <c r="K26" s="52"/>
      <c r="L26" s="58"/>
      <c r="M26" s="58"/>
      <c r="N26" s="52"/>
      <c r="O26" s="53"/>
      <c r="P26" s="52"/>
      <c r="Q26" s="52"/>
      <c r="R26" s="50"/>
    </row>
    <row r="27" spans="3:18" x14ac:dyDescent="0.25">
      <c r="C27" s="52"/>
      <c r="D27" s="53"/>
      <c r="E27" s="50"/>
      <c r="F27" s="51"/>
      <c r="G27" s="50"/>
      <c r="H27" s="50"/>
      <c r="I27" s="52"/>
      <c r="J27" s="52"/>
      <c r="K27" s="52"/>
      <c r="L27" s="58"/>
      <c r="M27" s="58"/>
      <c r="N27" s="52"/>
      <c r="O27" s="53"/>
      <c r="P27" s="52"/>
      <c r="Q27" s="52"/>
      <c r="R27" s="50"/>
    </row>
    <row r="28" spans="3:18" x14ac:dyDescent="0.25">
      <c r="C28" s="56"/>
      <c r="D28" s="57"/>
      <c r="E28" s="50"/>
      <c r="F28" s="51"/>
      <c r="G28" s="50"/>
      <c r="H28" s="50"/>
      <c r="I28" s="52"/>
      <c r="J28" s="52"/>
      <c r="K28" s="52"/>
      <c r="L28" s="58"/>
      <c r="M28" s="58"/>
      <c r="N28" s="52"/>
      <c r="O28" s="53"/>
      <c r="P28" s="52"/>
      <c r="Q28" s="52"/>
      <c r="R28" s="50"/>
    </row>
    <row r="29" spans="3:18" x14ac:dyDescent="0.25">
      <c r="C29" s="59">
        <f>SUM(C24:C28)</f>
        <v>300000</v>
      </c>
      <c r="D29" s="59">
        <f>SUM(D24:D28)</f>
        <v>0</v>
      </c>
      <c r="E29" s="50"/>
      <c r="F29" s="51"/>
      <c r="G29" s="50"/>
      <c r="H29" s="50"/>
      <c r="I29" s="52"/>
      <c r="J29" s="52"/>
      <c r="K29" s="52"/>
      <c r="L29" s="58"/>
      <c r="M29" s="58"/>
      <c r="N29" s="52"/>
      <c r="O29" s="53"/>
      <c r="P29" s="52"/>
      <c r="Q29" s="52"/>
      <c r="R29" s="50"/>
    </row>
    <row r="30" spans="3:18" x14ac:dyDescent="0.25">
      <c r="C30" s="60"/>
      <c r="D30" s="59"/>
      <c r="E30" s="50"/>
      <c r="F30" s="51"/>
      <c r="G30" s="50"/>
      <c r="H30" s="50"/>
      <c r="I30" s="50"/>
      <c r="J30" s="50"/>
      <c r="K30" s="50"/>
      <c r="L30" s="58"/>
      <c r="M30" s="58"/>
      <c r="N30" s="50"/>
      <c r="O30" s="51"/>
      <c r="P30" s="50"/>
      <c r="Q30" s="50"/>
      <c r="R30" s="50"/>
    </row>
    <row r="31" spans="3:18" x14ac:dyDescent="0.25">
      <c r="F31" s="39"/>
      <c r="L31" s="47"/>
      <c r="M31" s="47"/>
      <c r="O31" s="39"/>
    </row>
    <row r="32" spans="3:18" x14ac:dyDescent="0.25">
      <c r="F32" s="39"/>
      <c r="L32" s="47"/>
      <c r="M32" s="47"/>
      <c r="O32" s="39"/>
    </row>
    <row r="33" spans="6:15" x14ac:dyDescent="0.25">
      <c r="F33" s="39"/>
      <c r="O33" s="39"/>
    </row>
    <row r="34" spans="6:15" x14ac:dyDescent="0.25">
      <c r="F34" s="39"/>
      <c r="O34" s="39"/>
    </row>
    <row r="35" spans="6:15" x14ac:dyDescent="0.25">
      <c r="F35" s="39"/>
      <c r="O35" s="39"/>
    </row>
  </sheetData>
  <mergeCells count="13">
    <mergeCell ref="B2:I2"/>
    <mergeCell ref="K2:R2"/>
    <mergeCell ref="B3:E3"/>
    <mergeCell ref="F3:I3"/>
    <mergeCell ref="K3:N3"/>
    <mergeCell ref="O3:R3"/>
    <mergeCell ref="C23:D23"/>
    <mergeCell ref="C5:D5"/>
    <mergeCell ref="G5:H5"/>
    <mergeCell ref="L5:M5"/>
    <mergeCell ref="P5:Q5"/>
    <mergeCell ref="C14:D14"/>
    <mergeCell ref="G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3872-5638-4EA8-A933-7C95710C6E87}">
  <dimension ref="B3:E10"/>
  <sheetViews>
    <sheetView showGridLines="0" workbookViewId="0">
      <selection activeCell="D10" sqref="D10"/>
    </sheetView>
  </sheetViews>
  <sheetFormatPr defaultRowHeight="15.75" x14ac:dyDescent="0.25"/>
  <cols>
    <col min="1" max="1" width="4.5" customWidth="1"/>
    <col min="2" max="2" width="18" bestFit="1" customWidth="1"/>
  </cols>
  <sheetData>
    <row r="3" spans="2:5" x14ac:dyDescent="0.25">
      <c r="B3" t="s">
        <v>55</v>
      </c>
      <c r="D3" s="28">
        <f>('Mission #5 - P&amp;L'!E12-'Mission #5 - P&amp;L'!D12)/'Mission #5 - P&amp;L'!D12</f>
        <v>0.98627920803928082</v>
      </c>
    </row>
    <row r="4" spans="2:5" x14ac:dyDescent="0.25">
      <c r="D4" s="28"/>
    </row>
    <row r="5" spans="2:5" x14ac:dyDescent="0.25">
      <c r="D5" s="82">
        <v>2020</v>
      </c>
      <c r="E5" s="6">
        <v>2021</v>
      </c>
    </row>
    <row r="6" spans="2:5" x14ac:dyDescent="0.25">
      <c r="B6" t="s">
        <v>56</v>
      </c>
      <c r="D6" s="28">
        <f>'Mission #5 - P&amp;L'!D14/'Mission #5 - P&amp;L'!D12</f>
        <v>0.56820113778580383</v>
      </c>
      <c r="E6" s="28">
        <f>'Mission #5 - P&amp;L'!E14/'Mission #5 - P&amp;L'!E12</f>
        <v>0.76099704448642735</v>
      </c>
    </row>
    <row r="7" spans="2:5" x14ac:dyDescent="0.25">
      <c r="B7" t="s">
        <v>57</v>
      </c>
      <c r="D7" s="28">
        <f>'Mission #5 - P&amp;L'!D31/'Mission #5 - P&amp;L'!D12</f>
        <v>0.20292632062840679</v>
      </c>
      <c r="E7" s="28">
        <f>'Mission #5 - P&amp;L'!E31/'Mission #5 - P&amp;L'!E12</f>
        <v>0.39092978557388741</v>
      </c>
    </row>
    <row r="8" spans="2:5" x14ac:dyDescent="0.25">
      <c r="B8" t="s">
        <v>58</v>
      </c>
    </row>
    <row r="9" spans="2:5" x14ac:dyDescent="0.25">
      <c r="B9" t="s">
        <v>59</v>
      </c>
    </row>
    <row r="10" spans="2:5" x14ac:dyDescent="0.25">
      <c r="B1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Mission #5 - P&amp;L</vt:lpstr>
      <vt:lpstr>Mission #5 - BS</vt:lpstr>
      <vt:lpstr>Mission #5 - T accounts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Charlopova</dc:creator>
  <cp:lastModifiedBy>Ujwal</cp:lastModifiedBy>
  <dcterms:created xsi:type="dcterms:W3CDTF">2022-03-11T05:52:07Z</dcterms:created>
  <dcterms:modified xsi:type="dcterms:W3CDTF">2023-04-27T07:24:53Z</dcterms:modified>
</cp:coreProperties>
</file>