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5" yWindow="-105" windowWidth="19425" windowHeight="11025" tabRatio="500"/>
  </bookViews>
  <sheets>
    <sheet name="令和02年10月" sheetId="1" r:id="rId1"/>
    <sheet name="売上台帳" sheetId="6" r:id="rId2"/>
    <sheet name="ｼﾌﾄ" sheetId="2" r:id="rId3"/>
  </sheets>
  <definedNames>
    <definedName name="AverageCare" localSheetId="1">#REF!</definedName>
    <definedName name="AverageCare">#REF!</definedName>
    <definedName name="Cares" localSheetId="1">#REF!</definedName>
    <definedName name="Cares">#REF!</definedName>
    <definedName name="endUserName" localSheetId="1">#REF!</definedName>
    <definedName name="endUserName">#REF!</definedName>
    <definedName name="headerLine" localSheetId="1">#REF!</definedName>
    <definedName name="headerLine">#REF!</definedName>
    <definedName name="JcgYears" localSheetId="1">#REF!</definedName>
    <definedName name="JcgYears">#REF!</definedName>
    <definedName name="Members" localSheetId="1">#REF!</definedName>
    <definedName name="Members">#REF!</definedName>
    <definedName name="Month" localSheetId="1">#REF!</definedName>
    <definedName name="Month">#REF!</definedName>
    <definedName name="MonthData1" localSheetId="1">#REF!</definedName>
    <definedName name="MonthData1">#REF!</definedName>
    <definedName name="MonthData10" localSheetId="1">#REF!</definedName>
    <definedName name="MonthData10">#REF!</definedName>
    <definedName name="MonthData11" localSheetId="1">#REF!</definedName>
    <definedName name="MonthData11">#REF!</definedName>
    <definedName name="MonthData12" localSheetId="1">#REF!</definedName>
    <definedName name="MonthData12">#REF!</definedName>
    <definedName name="MonthData13" localSheetId="1">#REF!</definedName>
    <definedName name="MonthData13">#REF!</definedName>
    <definedName name="MonthData14" localSheetId="1">#REF!</definedName>
    <definedName name="MonthData14">#REF!</definedName>
    <definedName name="MonthData15" localSheetId="1">#REF!</definedName>
    <definedName name="MonthData15">#REF!</definedName>
    <definedName name="MonthData16" localSheetId="1">#REF!</definedName>
    <definedName name="MonthData16">#REF!</definedName>
    <definedName name="MonthData17" localSheetId="1">#REF!</definedName>
    <definedName name="MonthData17">#REF!</definedName>
    <definedName name="MonthData18" localSheetId="1">#REF!</definedName>
    <definedName name="MonthData18">#REF!</definedName>
    <definedName name="MonthData19" localSheetId="1">#REF!</definedName>
    <definedName name="MonthData19">#REF!</definedName>
    <definedName name="MonthData2" localSheetId="1">#REF!</definedName>
    <definedName name="MonthData2">#REF!</definedName>
    <definedName name="MonthData20" localSheetId="1">#REF!</definedName>
    <definedName name="MonthData20">#REF!</definedName>
    <definedName name="MonthData21" localSheetId="1">#REF!</definedName>
    <definedName name="MonthData21">#REF!</definedName>
    <definedName name="MonthData22" localSheetId="1">#REF!</definedName>
    <definedName name="MonthData22">#REF!</definedName>
    <definedName name="MonthData23" localSheetId="1">#REF!</definedName>
    <definedName name="MonthData23">#REF!</definedName>
    <definedName name="MonthData24" localSheetId="1">#REF!</definedName>
    <definedName name="MonthData24">#REF!</definedName>
    <definedName name="MonthData25" localSheetId="1">#REF!</definedName>
    <definedName name="MonthData25">#REF!</definedName>
    <definedName name="MonthData26" localSheetId="1">#REF!</definedName>
    <definedName name="MonthData26">#REF!</definedName>
    <definedName name="MonthData27" localSheetId="1">#REF!</definedName>
    <definedName name="MonthData27">#REF!</definedName>
    <definedName name="MonthData28" localSheetId="1">#REF!</definedName>
    <definedName name="MonthData28">#REF!</definedName>
    <definedName name="MonthData29" localSheetId="1">#REF!</definedName>
    <definedName name="MonthData29">#REF!</definedName>
    <definedName name="MonthData3" localSheetId="1">#REF!</definedName>
    <definedName name="MonthData3">#REF!</definedName>
    <definedName name="MonthData30" localSheetId="1">#REF!</definedName>
    <definedName name="MonthData30">#REF!</definedName>
    <definedName name="MonthData31" localSheetId="1">#REF!</definedName>
    <definedName name="MonthData31">#REF!</definedName>
    <definedName name="MonthData4" localSheetId="1">#REF!</definedName>
    <definedName name="MonthData4">#REF!</definedName>
    <definedName name="MonthData5" localSheetId="1">#REF!</definedName>
    <definedName name="MonthData5">#REF!</definedName>
    <definedName name="MonthData6" localSheetId="1">#REF!</definedName>
    <definedName name="MonthData6">#REF!</definedName>
    <definedName name="MonthData7" localSheetId="1">#REF!</definedName>
    <definedName name="MonthData7">#REF!</definedName>
    <definedName name="MonthData8" localSheetId="1">#REF!</definedName>
    <definedName name="MonthData8">#REF!</definedName>
    <definedName name="MonthData9" localSheetId="1">#REF!</definedName>
    <definedName name="MonthData9">#REF!</definedName>
    <definedName name="MonthDataIN" localSheetId="1">#REF!</definedName>
    <definedName name="MonthDataIN">#REF!</definedName>
    <definedName name="MonthDataOut" localSheetId="1">#REF!</definedName>
    <definedName name="MonthDataOut">#REF!</definedName>
    <definedName name="Name1" localSheetId="1">#REF!</definedName>
    <definedName name="Name1">#REF!</definedName>
    <definedName name="Name2" localSheetId="1">#REF!</definedName>
    <definedName name="Name2">#REF!</definedName>
    <definedName name="Name3" localSheetId="1">#REF!</definedName>
    <definedName name="Name3">#REF!</definedName>
    <definedName name="Name4" localSheetId="1">#REF!</definedName>
    <definedName name="Name4">#REF!</definedName>
    <definedName name="Num" localSheetId="1">#REF!</definedName>
    <definedName name="Num">#REF!</definedName>
    <definedName name="_xlnm.Print_Area" localSheetId="1">売上台帳!$A$1:$BD$56</definedName>
    <definedName name="_xlnm.Print_Area" localSheetId="0">令和02年10月!$A$1:$AT$226</definedName>
    <definedName name="PrintDate" localSheetId="1">#REF!</definedName>
    <definedName name="PrintDate">#REF!</definedName>
    <definedName name="seikyusakiZip" localSheetId="1">#REF!</definedName>
    <definedName name="seikyusakiZip">#REF!</definedName>
    <definedName name="svcOfficeName" localSheetId="1">#REF!</definedName>
    <definedName name="svcOfficeName">#REF!</definedName>
    <definedName name="Total1" localSheetId="1">#REF!</definedName>
    <definedName name="Total1">#REF!</definedName>
    <definedName name="Total10" localSheetId="1">#REF!</definedName>
    <definedName name="Total10">#REF!</definedName>
    <definedName name="Total11" localSheetId="1">#REF!</definedName>
    <definedName name="Total11">#REF!</definedName>
    <definedName name="Total12" localSheetId="1">#REF!</definedName>
    <definedName name="Total12">#REF!</definedName>
    <definedName name="Total13" localSheetId="1">#REF!</definedName>
    <definedName name="Total13">#REF!</definedName>
    <definedName name="Total14" localSheetId="1">#REF!</definedName>
    <definedName name="Total14">#REF!</definedName>
    <definedName name="Total15" localSheetId="1">#REF!</definedName>
    <definedName name="Total15">#REF!</definedName>
    <definedName name="Total16" localSheetId="1">#REF!</definedName>
    <definedName name="Total16">#REF!</definedName>
    <definedName name="Total17" localSheetId="1">#REF!</definedName>
    <definedName name="Total17">#REF!</definedName>
    <definedName name="Total18" localSheetId="1">#REF!</definedName>
    <definedName name="Total18">#REF!</definedName>
    <definedName name="Total19" localSheetId="1">#REF!</definedName>
    <definedName name="Total19">#REF!</definedName>
    <definedName name="Total2" localSheetId="1">#REF!</definedName>
    <definedName name="Total2">#REF!</definedName>
    <definedName name="Total20" localSheetId="1">#REF!</definedName>
    <definedName name="Total20">#REF!</definedName>
    <definedName name="Total21" localSheetId="1">#REF!</definedName>
    <definedName name="Total21">#REF!</definedName>
    <definedName name="Total22" localSheetId="1">#REF!</definedName>
    <definedName name="Total22">#REF!</definedName>
    <definedName name="Total23" localSheetId="1">#REF!</definedName>
    <definedName name="Total23">#REF!</definedName>
    <definedName name="Total24" localSheetId="1">#REF!</definedName>
    <definedName name="Total24">#REF!</definedName>
    <definedName name="Total25" localSheetId="1">#REF!</definedName>
    <definedName name="Total25">#REF!</definedName>
    <definedName name="Total26" localSheetId="1">#REF!</definedName>
    <definedName name="Total26">#REF!</definedName>
    <definedName name="Total27" localSheetId="1">#REF!</definedName>
    <definedName name="Total27">#REF!</definedName>
    <definedName name="Total28" localSheetId="1">#REF!</definedName>
    <definedName name="Total28">#REF!</definedName>
    <definedName name="Total29" localSheetId="1">#REF!</definedName>
    <definedName name="Total29">#REF!</definedName>
    <definedName name="Total3" localSheetId="1">#REF!</definedName>
    <definedName name="Total3">#REF!</definedName>
    <definedName name="Total30" localSheetId="1">#REF!</definedName>
    <definedName name="Total30">#REF!</definedName>
    <definedName name="Total31" localSheetId="1">#REF!</definedName>
    <definedName name="Total31">#REF!</definedName>
    <definedName name="Total4" localSheetId="1">#REF!</definedName>
    <definedName name="Total4">#REF!</definedName>
    <definedName name="Total5" localSheetId="1">#REF!</definedName>
    <definedName name="Total5">#REF!</definedName>
    <definedName name="Total6" localSheetId="1">#REF!</definedName>
    <definedName name="Total6">#REF!</definedName>
    <definedName name="Total7" localSheetId="1">#REF!</definedName>
    <definedName name="Total7">#REF!</definedName>
    <definedName name="Total8" localSheetId="1">#REF!</definedName>
    <definedName name="Total8">#REF!</definedName>
    <definedName name="Total9" localSheetId="1">#REF!</definedName>
    <definedName name="Total9">#REF!</definedName>
    <definedName name="TotalAll" localSheetId="1">#REF!</definedName>
    <definedName name="TotalAll">#REF!</definedName>
    <definedName name="Week1" localSheetId="1">#REF!</definedName>
    <definedName name="Week1">#REF!</definedName>
    <definedName name="Week10" localSheetId="1">#REF!</definedName>
    <definedName name="Week10">#REF!</definedName>
    <definedName name="Week11" localSheetId="1">#REF!</definedName>
    <definedName name="Week11">#REF!</definedName>
    <definedName name="Week12" localSheetId="1">#REF!</definedName>
    <definedName name="Week12">#REF!</definedName>
    <definedName name="Week13" localSheetId="1">#REF!</definedName>
    <definedName name="Week13">#REF!</definedName>
    <definedName name="Week14" localSheetId="1">#REF!</definedName>
    <definedName name="Week14">#REF!</definedName>
    <definedName name="Week15" localSheetId="1">#REF!</definedName>
    <definedName name="Week15">#REF!</definedName>
    <definedName name="Week16" localSheetId="1">#REF!</definedName>
    <definedName name="Week16">#REF!</definedName>
    <definedName name="Week17" localSheetId="1">#REF!</definedName>
    <definedName name="Week17">#REF!</definedName>
    <definedName name="Week18" localSheetId="1">#REF!</definedName>
    <definedName name="Week18">#REF!</definedName>
    <definedName name="Week19" localSheetId="1">#REF!</definedName>
    <definedName name="Week19">#REF!</definedName>
    <definedName name="Week2" localSheetId="1">#REF!</definedName>
    <definedName name="Week2">#REF!</definedName>
    <definedName name="Week20" localSheetId="1">#REF!</definedName>
    <definedName name="Week20">#REF!</definedName>
    <definedName name="Week21" localSheetId="1">#REF!</definedName>
    <definedName name="Week21">#REF!</definedName>
    <definedName name="Week22" localSheetId="1">#REF!</definedName>
    <definedName name="Week22">#REF!</definedName>
    <definedName name="Week23" localSheetId="1">#REF!</definedName>
    <definedName name="Week23">#REF!</definedName>
    <definedName name="Week24" localSheetId="1">#REF!</definedName>
    <definedName name="Week24">#REF!</definedName>
    <definedName name="Week25" localSheetId="1">#REF!</definedName>
    <definedName name="Week25">#REF!</definedName>
    <definedName name="Week26" localSheetId="1">#REF!</definedName>
    <definedName name="Week26">#REF!</definedName>
    <definedName name="Week27" localSheetId="1">#REF!</definedName>
    <definedName name="Week27">#REF!</definedName>
    <definedName name="Week28" localSheetId="1">#REF!</definedName>
    <definedName name="Week28">#REF!</definedName>
    <definedName name="Week29" localSheetId="1">#REF!</definedName>
    <definedName name="Week29">#REF!</definedName>
    <definedName name="Week3" localSheetId="1">#REF!</definedName>
    <definedName name="Week3">#REF!</definedName>
    <definedName name="Week30" localSheetId="1">#REF!</definedName>
    <definedName name="Week30">#REF!</definedName>
    <definedName name="Week31" localSheetId="1">#REF!</definedName>
    <definedName name="Week31">#REF!</definedName>
    <definedName name="Week4" localSheetId="1">#REF!</definedName>
    <definedName name="Week4">#REF!</definedName>
    <definedName name="Week5" localSheetId="1">#REF!</definedName>
    <definedName name="Week5">#REF!</definedName>
    <definedName name="Week6" localSheetId="1">#REF!</definedName>
    <definedName name="Week6">#REF!</definedName>
    <definedName name="Week7" localSheetId="1">#REF!</definedName>
    <definedName name="Week7">#REF!</definedName>
    <definedName name="Week8" localSheetId="1">#REF!</definedName>
    <definedName name="Week8">#REF!</definedName>
    <definedName name="Week9" localSheetId="1">#REF!</definedName>
    <definedName name="Week9">#REF!</definedName>
    <definedName name="WorkDays28" localSheetId="1">#REF!</definedName>
    <definedName name="WorkDays28">#REF!</definedName>
    <definedName name="WorkDays29" localSheetId="1">#REF!</definedName>
    <definedName name="WorkDays29">#REF!</definedName>
    <definedName name="WorkDays30" localSheetId="1">#REF!</definedName>
    <definedName name="WorkDays30">#REF!</definedName>
    <definedName name="WorkDays31" localSheetId="1">#REF!</definedName>
    <definedName name="WorkDays31">#REF!</definedName>
    <definedName name="WorkLevel" localSheetId="1">#REF!</definedName>
    <definedName name="WorkLevel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19" i="1" l="1"/>
  <c r="AH219" i="1"/>
  <c r="AG219" i="1"/>
  <c r="AI218" i="1"/>
  <c r="AH218" i="1"/>
  <c r="AG218" i="1"/>
  <c r="AI177" i="1"/>
  <c r="AH177" i="1"/>
  <c r="AG177" i="1"/>
  <c r="AI176" i="1"/>
  <c r="AH176" i="1"/>
  <c r="AG176" i="1"/>
  <c r="AI135" i="1"/>
  <c r="AH135" i="1"/>
  <c r="AG135" i="1"/>
  <c r="AI134" i="1"/>
  <c r="AH134" i="1"/>
  <c r="AG134" i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I93" i="1"/>
  <c r="AH93" i="1"/>
  <c r="AG93" i="1"/>
  <c r="E93" i="1"/>
  <c r="E135" i="1" s="1"/>
  <c r="AI92" i="1"/>
  <c r="AH92" i="1"/>
  <c r="AG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E92" i="1"/>
  <c r="F92" i="1" s="1"/>
  <c r="E177" i="1" l="1"/>
  <c r="F135" i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E176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E8" i="1"/>
  <c r="F8" i="1"/>
  <c r="G8" i="1" s="1"/>
  <c r="H8" i="1"/>
  <c r="I8" i="1" s="1"/>
  <c r="J8" i="1" s="1"/>
  <c r="E50" i="1"/>
  <c r="AG51" i="1"/>
  <c r="F50" i="1"/>
  <c r="G50" i="1"/>
  <c r="H50" i="1" s="1"/>
  <c r="I50" i="1"/>
  <c r="AJ102" i="1"/>
  <c r="AJ103" i="1"/>
  <c r="AJ33" i="1"/>
  <c r="AJ114" i="1"/>
  <c r="AK114" i="1" s="1"/>
  <c r="G31" i="6" s="1"/>
  <c r="M31" i="6" s="1"/>
  <c r="AJ115" i="1"/>
  <c r="E31" i="6" s="1"/>
  <c r="AK115" i="1"/>
  <c r="F31" i="6" s="1"/>
  <c r="AJ117" i="1"/>
  <c r="AK117" i="1"/>
  <c r="H31" i="6" s="1"/>
  <c r="N31" i="6" s="1"/>
  <c r="AJ139" i="1"/>
  <c r="AJ137" i="1"/>
  <c r="E36" i="6" s="1"/>
  <c r="AJ136" i="1"/>
  <c r="AT136" i="1" s="1"/>
  <c r="AJ214" i="1"/>
  <c r="AJ215" i="1"/>
  <c r="AJ217" i="1"/>
  <c r="AJ129" i="1"/>
  <c r="AJ127" i="1"/>
  <c r="E34" i="6" s="1"/>
  <c r="AK127" i="1"/>
  <c r="F34" i="6" s="1"/>
  <c r="AJ126" i="1"/>
  <c r="AK126" i="1" s="1"/>
  <c r="G34" i="6" s="1"/>
  <c r="AK59" i="1"/>
  <c r="H17" i="6" s="1"/>
  <c r="N17" i="6" s="1"/>
  <c r="AJ59" i="1"/>
  <c r="AK57" i="1"/>
  <c r="F17" i="6" s="1"/>
  <c r="AJ57" i="1"/>
  <c r="E17" i="6" s="1"/>
  <c r="AJ56" i="1"/>
  <c r="AT56" i="1" s="1"/>
  <c r="AJ15" i="1"/>
  <c r="E7" i="6" s="1"/>
  <c r="K7" i="6" s="1"/>
  <c r="AK15" i="1"/>
  <c r="F7" i="6" s="1"/>
  <c r="AK17" i="1"/>
  <c r="H7" i="6" s="1"/>
  <c r="N7" i="6" s="1"/>
  <c r="AJ19" i="1"/>
  <c r="E8" i="6" s="1"/>
  <c r="AK19" i="1"/>
  <c r="F8" i="6" s="1"/>
  <c r="AJ18" i="1"/>
  <c r="AT18" i="1" s="1"/>
  <c r="AK21" i="1"/>
  <c r="H8" i="6" s="1"/>
  <c r="AJ23" i="1"/>
  <c r="E9" i="6" s="1"/>
  <c r="I9" i="6" s="1"/>
  <c r="O9" i="6" s="1"/>
  <c r="AK23" i="1"/>
  <c r="F9" i="6" s="1"/>
  <c r="Q9" i="6" s="1"/>
  <c r="AK25" i="1"/>
  <c r="H9" i="6" s="1"/>
  <c r="N9" i="6" s="1"/>
  <c r="AJ27" i="1"/>
  <c r="E10" i="6" s="1"/>
  <c r="K10" i="6" s="1"/>
  <c r="AK27" i="1"/>
  <c r="F10" i="6"/>
  <c r="AK29" i="1"/>
  <c r="H10" i="6" s="1"/>
  <c r="N10" i="6" s="1"/>
  <c r="AJ31" i="1"/>
  <c r="E11" i="6" s="1"/>
  <c r="S11" i="6" s="1"/>
  <c r="AK31" i="1"/>
  <c r="F11" i="6" s="1"/>
  <c r="AK33" i="1"/>
  <c r="H11" i="6" s="1"/>
  <c r="N11" i="6" s="1"/>
  <c r="AJ35" i="1"/>
  <c r="E12" i="6" s="1"/>
  <c r="AK35" i="1"/>
  <c r="F12" i="6" s="1"/>
  <c r="L12" i="6" s="1"/>
  <c r="AK37" i="1"/>
  <c r="H12" i="6" s="1"/>
  <c r="N12" i="6" s="1"/>
  <c r="AJ39" i="1"/>
  <c r="E13" i="6" s="1"/>
  <c r="AK39" i="1"/>
  <c r="F13" i="6" s="1"/>
  <c r="AK41" i="1"/>
  <c r="H13" i="6" s="1"/>
  <c r="N13" i="6" s="1"/>
  <c r="AJ43" i="1"/>
  <c r="E14" i="6" s="1"/>
  <c r="AK43" i="1"/>
  <c r="F14" i="6" s="1"/>
  <c r="L14" i="6" s="1"/>
  <c r="AK45" i="1"/>
  <c r="H14" i="6"/>
  <c r="N14" i="6" s="1"/>
  <c r="AJ47" i="1"/>
  <c r="E15" i="6" s="1"/>
  <c r="AK47" i="1"/>
  <c r="F15" i="6" s="1"/>
  <c r="L15" i="6" s="1"/>
  <c r="AK49" i="1"/>
  <c r="H15" i="6"/>
  <c r="N15" i="6" s="1"/>
  <c r="AJ53" i="1"/>
  <c r="E16" i="6" s="1"/>
  <c r="K16" i="6" s="1"/>
  <c r="AK53" i="1"/>
  <c r="F16" i="6" s="1"/>
  <c r="AK55" i="1"/>
  <c r="H16" i="6" s="1"/>
  <c r="N16" i="6" s="1"/>
  <c r="AJ61" i="1"/>
  <c r="E18" i="6" s="1"/>
  <c r="AK61" i="1"/>
  <c r="F18" i="6" s="1"/>
  <c r="L18" i="6" s="1"/>
  <c r="AK63" i="1"/>
  <c r="H18" i="6" s="1"/>
  <c r="N18" i="6" s="1"/>
  <c r="AJ65" i="1"/>
  <c r="E19" i="6" s="1"/>
  <c r="AK65" i="1"/>
  <c r="F19" i="6" s="1"/>
  <c r="AK67" i="1"/>
  <c r="H19" i="6" s="1"/>
  <c r="N19" i="6" s="1"/>
  <c r="AJ69" i="1"/>
  <c r="E20" i="6" s="1"/>
  <c r="AK69" i="1"/>
  <c r="F20" i="6" s="1"/>
  <c r="L20" i="6" s="1"/>
  <c r="AK71" i="1"/>
  <c r="H20" i="6" s="1"/>
  <c r="N20" i="6" s="1"/>
  <c r="AJ73" i="1"/>
  <c r="E21" i="6" s="1"/>
  <c r="AK73" i="1"/>
  <c r="F21" i="6" s="1"/>
  <c r="AK75" i="1"/>
  <c r="H21" i="6" s="1"/>
  <c r="N21" i="6" s="1"/>
  <c r="AJ77" i="1"/>
  <c r="E22" i="6" s="1"/>
  <c r="AK77" i="1"/>
  <c r="F22" i="6" s="1"/>
  <c r="L22" i="6" s="1"/>
  <c r="AK79" i="1"/>
  <c r="H22" i="6" s="1"/>
  <c r="N22" i="6" s="1"/>
  <c r="AJ81" i="1"/>
  <c r="E23" i="6" s="1"/>
  <c r="AK81" i="1"/>
  <c r="F23" i="6" s="1"/>
  <c r="AK83" i="1"/>
  <c r="H23" i="6" s="1"/>
  <c r="N23" i="6" s="1"/>
  <c r="AJ85" i="1"/>
  <c r="E24" i="6" s="1"/>
  <c r="K24" i="6" s="1"/>
  <c r="AK85" i="1"/>
  <c r="F24" i="6" s="1"/>
  <c r="AK87" i="1"/>
  <c r="H24" i="6" s="1"/>
  <c r="N24" i="6" s="1"/>
  <c r="AJ89" i="1"/>
  <c r="E25" i="6" s="1"/>
  <c r="AK89" i="1"/>
  <c r="F25" i="6" s="1"/>
  <c r="L25" i="6" s="1"/>
  <c r="AK91" i="1"/>
  <c r="H25" i="6" s="1"/>
  <c r="N25" i="6" s="1"/>
  <c r="AJ95" i="1"/>
  <c r="E26" i="6" s="1"/>
  <c r="K26" i="6" s="1"/>
  <c r="AK95" i="1"/>
  <c r="F26" i="6" s="1"/>
  <c r="Q26" i="6" s="1"/>
  <c r="AK97" i="1"/>
  <c r="H26" i="6" s="1"/>
  <c r="N26" i="6" s="1"/>
  <c r="AJ99" i="1"/>
  <c r="E27" i="6" s="1"/>
  <c r="K27" i="6" s="1"/>
  <c r="AK99" i="1"/>
  <c r="F27" i="6" s="1"/>
  <c r="L27" i="6" s="1"/>
  <c r="AK101" i="1"/>
  <c r="H27" i="6" s="1"/>
  <c r="N27" i="6" s="1"/>
  <c r="E28" i="6"/>
  <c r="K28" i="6" s="1"/>
  <c r="AK103" i="1"/>
  <c r="F28" i="6" s="1"/>
  <c r="AK105" i="1"/>
  <c r="H28" i="6" s="1"/>
  <c r="N28" i="6" s="1"/>
  <c r="AJ107" i="1"/>
  <c r="E29" i="6" s="1"/>
  <c r="AK107" i="1"/>
  <c r="F29" i="6" s="1"/>
  <c r="L29" i="6" s="1"/>
  <c r="AK109" i="1"/>
  <c r="H29" i="6" s="1"/>
  <c r="AJ111" i="1"/>
  <c r="E30" i="6" s="1"/>
  <c r="AK111" i="1"/>
  <c r="F30" i="6" s="1"/>
  <c r="AK113" i="1"/>
  <c r="H30" i="6" s="1"/>
  <c r="N30" i="6" s="1"/>
  <c r="AJ119" i="1"/>
  <c r="E32" i="6"/>
  <c r="AK119" i="1"/>
  <c r="F32" i="6" s="1"/>
  <c r="L32" i="6" s="1"/>
  <c r="AK121" i="1"/>
  <c r="H32" i="6" s="1"/>
  <c r="N32" i="6" s="1"/>
  <c r="AJ123" i="1"/>
  <c r="E33" i="6"/>
  <c r="AK123" i="1"/>
  <c r="F33" i="6" s="1"/>
  <c r="AK125" i="1"/>
  <c r="H33" i="6" s="1"/>
  <c r="N33" i="6" s="1"/>
  <c r="AK129" i="1"/>
  <c r="H34" i="6"/>
  <c r="N34" i="6" s="1"/>
  <c r="AJ131" i="1"/>
  <c r="E35" i="6" s="1"/>
  <c r="AK131" i="1"/>
  <c r="F35" i="6" s="1"/>
  <c r="AJ130" i="1"/>
  <c r="AT130" i="1" s="1"/>
  <c r="AK133" i="1"/>
  <c r="H35" i="6" s="1"/>
  <c r="N35" i="6" s="1"/>
  <c r="AK137" i="1"/>
  <c r="F36" i="6" s="1"/>
  <c r="AK139" i="1"/>
  <c r="H36" i="6" s="1"/>
  <c r="N36" i="6" s="1"/>
  <c r="AJ141" i="1"/>
  <c r="E37" i="6" s="1"/>
  <c r="K37" i="6" s="1"/>
  <c r="AK141" i="1"/>
  <c r="F37" i="6" s="1"/>
  <c r="AK143" i="1"/>
  <c r="H37" i="6" s="1"/>
  <c r="N37" i="6" s="1"/>
  <c r="AJ145" i="1"/>
  <c r="E38" i="6" s="1"/>
  <c r="AK145" i="1"/>
  <c r="F38" i="6" s="1"/>
  <c r="AK147" i="1"/>
  <c r="H38" i="6" s="1"/>
  <c r="N38" i="6" s="1"/>
  <c r="AJ149" i="1"/>
  <c r="E39" i="6"/>
  <c r="AK149" i="1"/>
  <c r="F39" i="6"/>
  <c r="AK151" i="1"/>
  <c r="H39" i="6"/>
  <c r="N39" i="6" s="1"/>
  <c r="AJ153" i="1"/>
  <c r="E40" i="6" s="1"/>
  <c r="AK153" i="1"/>
  <c r="F40" i="6" s="1"/>
  <c r="L40" i="6" s="1"/>
  <c r="AK155" i="1"/>
  <c r="H40" i="6" s="1"/>
  <c r="N40" i="6" s="1"/>
  <c r="AJ157" i="1"/>
  <c r="E41" i="6" s="1"/>
  <c r="AK157" i="1"/>
  <c r="F41" i="6" s="1"/>
  <c r="AK159" i="1"/>
  <c r="H41" i="6" s="1"/>
  <c r="N41" i="6" s="1"/>
  <c r="AJ161" i="1"/>
  <c r="E42" i="6"/>
  <c r="AK161" i="1"/>
  <c r="F42" i="6"/>
  <c r="AK163" i="1"/>
  <c r="H42" i="6"/>
  <c r="N42" i="6" s="1"/>
  <c r="AJ165" i="1"/>
  <c r="E43" i="6" s="1"/>
  <c r="AK165" i="1"/>
  <c r="F43" i="6" s="1"/>
  <c r="AK167" i="1"/>
  <c r="H43" i="6"/>
  <c r="AJ169" i="1"/>
  <c r="E44" i="6"/>
  <c r="K44" i="6" s="1"/>
  <c r="AK169" i="1"/>
  <c r="F44" i="6" s="1"/>
  <c r="AK171" i="1"/>
  <c r="H44" i="6"/>
  <c r="N44" i="6" s="1"/>
  <c r="AJ173" i="1"/>
  <c r="E45" i="6" s="1"/>
  <c r="AK173" i="1"/>
  <c r="F45" i="6" s="1"/>
  <c r="AK175" i="1"/>
  <c r="H45" i="6" s="1"/>
  <c r="N45" i="6" s="1"/>
  <c r="AJ179" i="1"/>
  <c r="E46" i="6"/>
  <c r="AK179" i="1"/>
  <c r="F46" i="6"/>
  <c r="L46" i="6"/>
  <c r="AK181" i="1"/>
  <c r="H46" i="6"/>
  <c r="AJ183" i="1"/>
  <c r="E47" i="6"/>
  <c r="K47" i="6"/>
  <c r="AK183" i="1"/>
  <c r="F47" i="6"/>
  <c r="AK185" i="1"/>
  <c r="H47" i="6"/>
  <c r="N47" i="6"/>
  <c r="AJ187" i="1"/>
  <c r="E48" i="6"/>
  <c r="AK187" i="1"/>
  <c r="F48" i="6"/>
  <c r="Q48" i="6"/>
  <c r="AK189" i="1"/>
  <c r="H48" i="6"/>
  <c r="N48" i="6"/>
  <c r="AJ191" i="1"/>
  <c r="E49" i="6"/>
  <c r="AK191" i="1"/>
  <c r="F49" i="6"/>
  <c r="L49" i="6"/>
  <c r="AK193" i="1"/>
  <c r="H49" i="6"/>
  <c r="N49" i="6"/>
  <c r="AJ195" i="1"/>
  <c r="E50" i="6"/>
  <c r="K50" i="6"/>
  <c r="AK195" i="1"/>
  <c r="F50" i="6"/>
  <c r="AK197" i="1"/>
  <c r="H50" i="6"/>
  <c r="S50" i="6"/>
  <c r="N50" i="6"/>
  <c r="AJ199" i="1"/>
  <c r="E51" i="6"/>
  <c r="AK199" i="1"/>
  <c r="F51" i="6"/>
  <c r="AK201" i="1"/>
  <c r="H51" i="6"/>
  <c r="N51" i="6"/>
  <c r="AJ203" i="1"/>
  <c r="E52" i="6"/>
  <c r="AK203" i="1"/>
  <c r="F52" i="6"/>
  <c r="AK205" i="1"/>
  <c r="H52" i="6"/>
  <c r="S52" i="6"/>
  <c r="L52" i="6"/>
  <c r="N52" i="6"/>
  <c r="AJ207" i="1"/>
  <c r="E53" i="6"/>
  <c r="AK207" i="1"/>
  <c r="F53" i="6"/>
  <c r="AK209" i="1"/>
  <c r="H53" i="6"/>
  <c r="N53" i="6"/>
  <c r="AJ211" i="1"/>
  <c r="E54" i="6"/>
  <c r="AK211" i="1"/>
  <c r="F54" i="6"/>
  <c r="AK213" i="1"/>
  <c r="H54" i="6"/>
  <c r="N54" i="6"/>
  <c r="E55" i="6"/>
  <c r="K55" i="6"/>
  <c r="AK215" i="1"/>
  <c r="F55" i="6"/>
  <c r="AK217" i="1"/>
  <c r="H55" i="6"/>
  <c r="N55" i="6"/>
  <c r="AJ11" i="1"/>
  <c r="E6" i="6" s="1"/>
  <c r="S6" i="6" s="1"/>
  <c r="AK11" i="1"/>
  <c r="F6" i="6" s="1"/>
  <c r="Q6" i="6" s="1"/>
  <c r="AK13" i="1"/>
  <c r="H6" i="6" s="1"/>
  <c r="N6" i="6" s="1"/>
  <c r="AN1" i="1"/>
  <c r="AB3" i="1"/>
  <c r="K222" i="1" s="1"/>
  <c r="K2" i="6" s="1"/>
  <c r="AJ14" i="1"/>
  <c r="AK14" i="1" s="1"/>
  <c r="G7" i="6" s="1"/>
  <c r="M7" i="6" s="1"/>
  <c r="AJ22" i="1"/>
  <c r="AT22" i="1" s="1"/>
  <c r="AJ26" i="1"/>
  <c r="AT26" i="1" s="1"/>
  <c r="AJ30" i="1"/>
  <c r="AS30" i="1" s="1"/>
  <c r="AJ34" i="1"/>
  <c r="AT34" i="1" s="1"/>
  <c r="AJ38" i="1"/>
  <c r="AK38" i="1" s="1"/>
  <c r="G13" i="6" s="1"/>
  <c r="M13" i="6" s="1"/>
  <c r="AJ42" i="1"/>
  <c r="AT42" i="1" s="1"/>
  <c r="AJ46" i="1"/>
  <c r="AT46" i="1" s="1"/>
  <c r="AJ52" i="1"/>
  <c r="AT52" i="1" s="1"/>
  <c r="AJ60" i="1"/>
  <c r="AS60" i="1" s="1"/>
  <c r="AJ64" i="1"/>
  <c r="AS64" i="1" s="1"/>
  <c r="AJ68" i="1"/>
  <c r="AS68" i="1" s="1"/>
  <c r="AJ72" i="1"/>
  <c r="AS72" i="1" s="1"/>
  <c r="AJ76" i="1"/>
  <c r="AK76" i="1" s="1"/>
  <c r="G22" i="6" s="1"/>
  <c r="M22" i="6" s="1"/>
  <c r="AJ80" i="1"/>
  <c r="AK80" i="1" s="1"/>
  <c r="G23" i="6" s="1"/>
  <c r="M23" i="6" s="1"/>
  <c r="AJ84" i="1"/>
  <c r="AK84" i="1" s="1"/>
  <c r="G24" i="6" s="1"/>
  <c r="AJ88" i="1"/>
  <c r="AK88" i="1" s="1"/>
  <c r="G25" i="6" s="1"/>
  <c r="M25" i="6" s="1"/>
  <c r="AJ94" i="1"/>
  <c r="AT94" i="1" s="1"/>
  <c r="AJ98" i="1"/>
  <c r="AT98" i="1" s="1"/>
  <c r="AS102" i="1"/>
  <c r="AJ106" i="1"/>
  <c r="AS106" i="1" s="1"/>
  <c r="AJ110" i="1"/>
  <c r="AS110" i="1" s="1"/>
  <c r="AJ118" i="1"/>
  <c r="AT118" i="1" s="1"/>
  <c r="AJ122" i="1"/>
  <c r="AJ140" i="1"/>
  <c r="AK140" i="1" s="1"/>
  <c r="G37" i="6" s="1"/>
  <c r="AJ144" i="1"/>
  <c r="AK144" i="1" s="1"/>
  <c r="G38" i="6" s="1"/>
  <c r="M38" i="6" s="1"/>
  <c r="AJ148" i="1"/>
  <c r="AK148" i="1" s="1"/>
  <c r="G39" i="6" s="1"/>
  <c r="M39" i="6" s="1"/>
  <c r="AJ152" i="1"/>
  <c r="AK152" i="1" s="1"/>
  <c r="G40" i="6" s="1"/>
  <c r="M40" i="6" s="1"/>
  <c r="AJ156" i="1"/>
  <c r="AJ160" i="1"/>
  <c r="AJ164" i="1"/>
  <c r="AS164" i="1" s="1"/>
  <c r="AJ168" i="1"/>
  <c r="AJ172" i="1"/>
  <c r="AJ178" i="1"/>
  <c r="AT178" i="1"/>
  <c r="AS178" i="1"/>
  <c r="AJ182" i="1"/>
  <c r="AJ186" i="1"/>
  <c r="AT186" i="1"/>
  <c r="AJ190" i="1"/>
  <c r="AK190" i="1"/>
  <c r="G49" i="6"/>
  <c r="M49" i="6"/>
  <c r="AJ194" i="1"/>
  <c r="AK194" i="1"/>
  <c r="G50" i="6"/>
  <c r="M50" i="6"/>
  <c r="AJ198" i="1"/>
  <c r="AJ202" i="1"/>
  <c r="AT202" i="1"/>
  <c r="AS202" i="1"/>
  <c r="AJ206" i="1"/>
  <c r="AK206" i="1"/>
  <c r="G53" i="6"/>
  <c r="M53" i="6"/>
  <c r="AJ210" i="1"/>
  <c r="AS210" i="1"/>
  <c r="AJ10" i="1"/>
  <c r="AK10" i="1" s="1"/>
  <c r="G6" i="6" s="1"/>
  <c r="AS214" i="1"/>
  <c r="AJ193" i="1"/>
  <c r="AJ189" i="1"/>
  <c r="AJ185" i="1"/>
  <c r="AJ181" i="1"/>
  <c r="B55" i="6"/>
  <c r="B54" i="6"/>
  <c r="B53" i="6"/>
  <c r="B52" i="6"/>
  <c r="B51" i="6"/>
  <c r="B50" i="6"/>
  <c r="B49" i="6"/>
  <c r="B48" i="6"/>
  <c r="B47" i="6"/>
  <c r="B46" i="6"/>
  <c r="B40" i="6"/>
  <c r="AJ197" i="1"/>
  <c r="AJ201" i="1"/>
  <c r="AJ205" i="1"/>
  <c r="AJ209" i="1"/>
  <c r="AJ213" i="1"/>
  <c r="B45" i="6"/>
  <c r="B44" i="6"/>
  <c r="B43" i="6"/>
  <c r="B42" i="6"/>
  <c r="B41" i="6"/>
  <c r="AJ175" i="1"/>
  <c r="AJ171" i="1"/>
  <c r="AJ167" i="1"/>
  <c r="AJ163" i="1"/>
  <c r="AJ159" i="1"/>
  <c r="AJ155" i="1"/>
  <c r="AJ83" i="1"/>
  <c r="AI23" i="2"/>
  <c r="AJ25" i="1"/>
  <c r="AJ29" i="1"/>
  <c r="AJ37" i="1"/>
  <c r="AJ41" i="1"/>
  <c r="AJ45" i="1"/>
  <c r="AJ49" i="1"/>
  <c r="AJ55" i="1"/>
  <c r="AJ63" i="1"/>
  <c r="AJ67" i="1"/>
  <c r="AJ71" i="1"/>
  <c r="AJ75" i="1"/>
  <c r="AJ79" i="1"/>
  <c r="AJ87" i="1"/>
  <c r="AJ91" i="1"/>
  <c r="AJ97" i="1"/>
  <c r="AJ101" i="1"/>
  <c r="AJ105" i="1"/>
  <c r="AJ109" i="1"/>
  <c r="AJ113" i="1"/>
  <c r="AJ121" i="1"/>
  <c r="AJ125" i="1"/>
  <c r="AJ133" i="1"/>
  <c r="AJ143" i="1"/>
  <c r="AJ147" i="1"/>
  <c r="AJ151" i="1"/>
  <c r="AJ17" i="1"/>
  <c r="AJ21" i="1"/>
  <c r="AK9" i="2"/>
  <c r="AK11" i="2"/>
  <c r="AK13" i="2"/>
  <c r="AK15" i="2"/>
  <c r="AK17" i="2"/>
  <c r="AK19" i="2"/>
  <c r="AK21" i="2"/>
  <c r="W1" i="6"/>
  <c r="D1" i="6"/>
  <c r="B1" i="6"/>
  <c r="AW7" i="2"/>
  <c r="AX7" i="2"/>
  <c r="AM7" i="2"/>
  <c r="AY7" i="2"/>
  <c r="AW9" i="2"/>
  <c r="AX9" i="2"/>
  <c r="AY9" i="2"/>
  <c r="AW11" i="2"/>
  <c r="AM11" i="2"/>
  <c r="AX11" i="2"/>
  <c r="AY11" i="2"/>
  <c r="AW13" i="2"/>
  <c r="AM13" i="2"/>
  <c r="AX13" i="2"/>
  <c r="AY13" i="2"/>
  <c r="AW15" i="2"/>
  <c r="AX15" i="2"/>
  <c r="AY15" i="2"/>
  <c r="AW17" i="2"/>
  <c r="AX17" i="2"/>
  <c r="AY17" i="2"/>
  <c r="AW19" i="2"/>
  <c r="AX19" i="2"/>
  <c r="AY19" i="2"/>
  <c r="AM19" i="2"/>
  <c r="AM5" i="2"/>
  <c r="AN30" i="2"/>
  <c r="AJ13" i="1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J23" i="2"/>
  <c r="F23" i="2"/>
  <c r="AL19" i="2"/>
  <c r="AL17" i="2"/>
  <c r="AL15" i="2"/>
  <c r="AL13" i="2"/>
  <c r="AL11" i="2"/>
  <c r="AL9" i="2"/>
  <c r="AL7" i="2"/>
  <c r="AK7" i="2"/>
  <c r="AY5" i="2"/>
  <c r="AX5" i="2"/>
  <c r="AW5" i="2"/>
  <c r="AL5" i="2"/>
  <c r="AK5" i="2"/>
  <c r="Q222" i="1"/>
  <c r="J56" i="6"/>
  <c r="F3" i="2"/>
  <c r="G3" i="2"/>
  <c r="AT206" i="1"/>
  <c r="K54" i="6"/>
  <c r="P56" i="6"/>
  <c r="AT194" i="1"/>
  <c r="AS186" i="1"/>
  <c r="AK210" i="1"/>
  <c r="G54" i="6"/>
  <c r="M54" i="6"/>
  <c r="AK182" i="1"/>
  <c r="G47" i="6"/>
  <c r="AK164" i="1"/>
  <c r="G43" i="6" s="1"/>
  <c r="AT164" i="1"/>
  <c r="L48" i="6"/>
  <c r="AK186" i="1"/>
  <c r="G48" i="6"/>
  <c r="R48" i="6"/>
  <c r="L53" i="6"/>
  <c r="K49" i="6"/>
  <c r="L45" i="6"/>
  <c r="K46" i="6"/>
  <c r="I44" i="6"/>
  <c r="O44" i="6" s="1"/>
  <c r="K51" i="6"/>
  <c r="AT210" i="1"/>
  <c r="AK202" i="1"/>
  <c r="G52" i="6"/>
  <c r="M52" i="6"/>
  <c r="L51" i="6"/>
  <c r="Q51" i="6"/>
  <c r="Q49" i="6"/>
  <c r="Q53" i="6"/>
  <c r="K53" i="6"/>
  <c r="I53" i="6"/>
  <c r="O53" i="6"/>
  <c r="L54" i="6"/>
  <c r="Q47" i="6"/>
  <c r="AS156" i="1"/>
  <c r="AS194" i="1"/>
  <c r="AS206" i="1"/>
  <c r="Q52" i="6"/>
  <c r="K52" i="6"/>
  <c r="I52" i="6"/>
  <c r="O52" i="6"/>
  <c r="R52" i="6"/>
  <c r="T52" i="6"/>
  <c r="U52" i="6"/>
  <c r="V52" i="6"/>
  <c r="X52" i="6"/>
  <c r="S47" i="6"/>
  <c r="Q46" i="6"/>
  <c r="I46" i="6"/>
  <c r="O46" i="6"/>
  <c r="R53" i="6"/>
  <c r="R49" i="6"/>
  <c r="L50" i="6"/>
  <c r="I48" i="6"/>
  <c r="O48" i="6"/>
  <c r="AK178" i="1"/>
  <c r="G46" i="6"/>
  <c r="M46" i="6"/>
  <c r="I49" i="6"/>
  <c r="O49" i="6"/>
  <c r="AT190" i="1"/>
  <c r="AK198" i="1"/>
  <c r="G51" i="6"/>
  <c r="S51" i="6"/>
  <c r="S53" i="6"/>
  <c r="T53" i="6"/>
  <c r="U53" i="6"/>
  <c r="V53" i="6"/>
  <c r="S49" i="6"/>
  <c r="Q54" i="6"/>
  <c r="K45" i="6"/>
  <c r="S44" i="6"/>
  <c r="AK160" i="1"/>
  <c r="G42" i="6" s="1"/>
  <c r="R42" i="6" s="1"/>
  <c r="AT168" i="1"/>
  <c r="F4" i="2"/>
  <c r="M48" i="6"/>
  <c r="AK102" i="1"/>
  <c r="G28" i="6" s="1"/>
  <c r="M28" i="6" s="1"/>
  <c r="AT102" i="1"/>
  <c r="AT182" i="1"/>
  <c r="AS182" i="1"/>
  <c r="N46" i="6"/>
  <c r="S46" i="6"/>
  <c r="AM9" i="2"/>
  <c r="I47" i="6"/>
  <c r="O47" i="6"/>
  <c r="L47" i="6"/>
  <c r="I51" i="6"/>
  <c r="O51" i="6"/>
  <c r="I50" i="6"/>
  <c r="O50" i="6"/>
  <c r="S54" i="6"/>
  <c r="I54" i="6"/>
  <c r="O54" i="6"/>
  <c r="W52" i="6"/>
  <c r="Y52" i="6"/>
  <c r="AK26" i="1"/>
  <c r="G10" i="6" s="1"/>
  <c r="M10" i="6"/>
  <c r="AS26" i="1"/>
  <c r="I33" i="6"/>
  <c r="O33" i="6" s="1"/>
  <c r="S33" i="6"/>
  <c r="K33" i="6"/>
  <c r="AS136" i="1"/>
  <c r="AT114" i="1"/>
  <c r="AK106" i="1"/>
  <c r="G29" i="6" s="1"/>
  <c r="K43" i="6"/>
  <c r="L10" i="6"/>
  <c r="I10" i="6"/>
  <c r="O10" i="6" s="1"/>
  <c r="Q10" i="6"/>
  <c r="S10" i="6"/>
  <c r="AS130" i="1"/>
  <c r="AK56" i="1"/>
  <c r="G17" i="6" s="1"/>
  <c r="M17" i="6" s="1"/>
  <c r="AS148" i="1"/>
  <c r="AT144" i="1"/>
  <c r="AS144" i="1"/>
  <c r="X53" i="6"/>
  <c r="W53" i="6"/>
  <c r="Y53" i="6"/>
  <c r="R47" i="6"/>
  <c r="M47" i="6"/>
  <c r="M42" i="6"/>
  <c r="M51" i="6"/>
  <c r="R51" i="6"/>
  <c r="S48" i="6"/>
  <c r="T48" i="6"/>
  <c r="U48" i="6"/>
  <c r="V48" i="6"/>
  <c r="L55" i="6"/>
  <c r="S55" i="6"/>
  <c r="Q50" i="6"/>
  <c r="R46" i="6"/>
  <c r="T46" i="6"/>
  <c r="R54" i="6"/>
  <c r="T51" i="6"/>
  <c r="R50" i="6"/>
  <c r="Q55" i="6"/>
  <c r="AS190" i="1"/>
  <c r="AT172" i="1"/>
  <c r="AK156" i="1"/>
  <c r="G41" i="6" s="1"/>
  <c r="M41" i="6" s="1"/>
  <c r="AT156" i="1"/>
  <c r="R38" i="6"/>
  <c r="I55" i="6"/>
  <c r="O55" i="6"/>
  <c r="AM15" i="2"/>
  <c r="AM21" i="2"/>
  <c r="AN28" i="2"/>
  <c r="AT198" i="1"/>
  <c r="AS198" i="1"/>
  <c r="AK122" i="1"/>
  <c r="G33" i="6"/>
  <c r="AS122" i="1"/>
  <c r="AT122" i="1"/>
  <c r="K48" i="6"/>
  <c r="T49" i="6"/>
  <c r="U49" i="6"/>
  <c r="V49" i="6"/>
  <c r="AM17" i="2"/>
  <c r="K32" i="6"/>
  <c r="AK214" i="1"/>
  <c r="G55" i="6"/>
  <c r="AT214" i="1"/>
  <c r="K6" i="6"/>
  <c r="L30" i="6"/>
  <c r="AS46" i="1"/>
  <c r="AK46" i="1"/>
  <c r="G15" i="6" s="1"/>
  <c r="S15" i="6"/>
  <c r="K15" i="6"/>
  <c r="Q15" i="6"/>
  <c r="AT126" i="1"/>
  <c r="AS126" i="1"/>
  <c r="L26" i="6"/>
  <c r="L9" i="6"/>
  <c r="K9" i="6"/>
  <c r="AS88" i="1"/>
  <c r="K29" i="6"/>
  <c r="I27" i="6"/>
  <c r="O27" i="6" s="1"/>
  <c r="Q27" i="6"/>
  <c r="S27" i="6"/>
  <c r="AK98" i="1"/>
  <c r="G27" i="6" s="1"/>
  <c r="L17" i="6"/>
  <c r="R43" i="6"/>
  <c r="M43" i="6"/>
  <c r="L42" i="6"/>
  <c r="Q42" i="6"/>
  <c r="Q41" i="6"/>
  <c r="L41" i="6"/>
  <c r="Q18" i="6"/>
  <c r="K18" i="6"/>
  <c r="L11" i="6"/>
  <c r="S42" i="6"/>
  <c r="K42" i="6"/>
  <c r="I42" i="6"/>
  <c r="O42" i="6"/>
  <c r="R41" i="6"/>
  <c r="K41" i="6"/>
  <c r="I41" i="6"/>
  <c r="O41" i="6"/>
  <c r="S41" i="6"/>
  <c r="Q39" i="6"/>
  <c r="L39" i="6"/>
  <c r="Q38" i="6"/>
  <c r="L38" i="6"/>
  <c r="S43" i="6"/>
  <c r="T43" i="6" s="1"/>
  <c r="N43" i="6"/>
  <c r="K39" i="6"/>
  <c r="R39" i="6"/>
  <c r="U39" i="6" s="1"/>
  <c r="V39" i="6" s="1"/>
  <c r="S39" i="6"/>
  <c r="I39" i="6"/>
  <c r="O39" i="6"/>
  <c r="K38" i="6"/>
  <c r="S38" i="6"/>
  <c r="T38" i="6" s="1"/>
  <c r="I38" i="6"/>
  <c r="O38" i="6"/>
  <c r="K13" i="6"/>
  <c r="K36" i="6"/>
  <c r="H3" i="2"/>
  <c r="N29" i="6"/>
  <c r="AK130" i="1"/>
  <c r="G35" i="6" s="1"/>
  <c r="Q35" i="6"/>
  <c r="L35" i="6"/>
  <c r="S35" i="6"/>
  <c r="K35" i="6"/>
  <c r="I35" i="6"/>
  <c r="O35" i="6" s="1"/>
  <c r="M34" i="6"/>
  <c r="L34" i="6"/>
  <c r="R34" i="6"/>
  <c r="K34" i="6"/>
  <c r="I34" i="6"/>
  <c r="O34" i="6" s="1"/>
  <c r="R10" i="6"/>
  <c r="U10" i="6" s="1"/>
  <c r="V10" i="6" s="1"/>
  <c r="T10" i="6"/>
  <c r="T41" i="6"/>
  <c r="U41" i="6" s="1"/>
  <c r="V41" i="6" s="1"/>
  <c r="R55" i="6"/>
  <c r="M55" i="6"/>
  <c r="M33" i="6"/>
  <c r="R33" i="6"/>
  <c r="T50" i="6"/>
  <c r="U50" i="6"/>
  <c r="V50" i="6"/>
  <c r="X48" i="6"/>
  <c r="W48" i="6"/>
  <c r="Y48" i="6"/>
  <c r="T47" i="6"/>
  <c r="U47" i="6"/>
  <c r="V47" i="6"/>
  <c r="T54" i="6"/>
  <c r="U54" i="6"/>
  <c r="V54" i="6"/>
  <c r="U51" i="6"/>
  <c r="V51" i="6"/>
  <c r="X49" i="6"/>
  <c r="W49" i="6"/>
  <c r="Y49" i="6"/>
  <c r="G4" i="2"/>
  <c r="U46" i="6"/>
  <c r="V46" i="6"/>
  <c r="T55" i="6"/>
  <c r="T39" i="6"/>
  <c r="T42" i="6"/>
  <c r="U42" i="6"/>
  <c r="V42" i="6" s="1"/>
  <c r="I3" i="2"/>
  <c r="X54" i="6"/>
  <c r="W54" i="6"/>
  <c r="W47" i="6"/>
  <c r="X47" i="6"/>
  <c r="W46" i="6"/>
  <c r="X46" i="6"/>
  <c r="Y46" i="6"/>
  <c r="U55" i="6"/>
  <c r="V55" i="6"/>
  <c r="W51" i="6"/>
  <c r="X51" i="6"/>
  <c r="X50" i="6"/>
  <c r="W50" i="6"/>
  <c r="T33" i="6"/>
  <c r="U33" i="6"/>
  <c r="V33" i="6"/>
  <c r="X33" i="6" s="1"/>
  <c r="H4" i="2"/>
  <c r="W33" i="6"/>
  <c r="Y47" i="6"/>
  <c r="I4" i="2"/>
  <c r="Y51" i="6"/>
  <c r="Y54" i="6"/>
  <c r="Y50" i="6"/>
  <c r="W55" i="6"/>
  <c r="X55" i="6"/>
  <c r="Y55" i="6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I29" i="6" l="1"/>
  <c r="O29" i="6" s="1"/>
  <c r="AS18" i="1"/>
  <c r="AS10" i="1"/>
  <c r="Q24" i="6"/>
  <c r="L24" i="6"/>
  <c r="AK110" i="1"/>
  <c r="G30" i="6" s="1"/>
  <c r="M30" i="6" s="1"/>
  <c r="AT110" i="1"/>
  <c r="K30" i="6"/>
  <c r="I30" i="6"/>
  <c r="O30" i="6" s="1"/>
  <c r="Q30" i="6"/>
  <c r="S30" i="6"/>
  <c r="AK22" i="1"/>
  <c r="G9" i="6" s="1"/>
  <c r="AT14" i="1"/>
  <c r="AS14" i="1"/>
  <c r="L7" i="6"/>
  <c r="S7" i="6"/>
  <c r="Q7" i="6"/>
  <c r="R7" i="6"/>
  <c r="I7" i="6"/>
  <c r="O7" i="6" s="1"/>
  <c r="L6" i="6"/>
  <c r="I6" i="6"/>
  <c r="O6" i="6" s="1"/>
  <c r="AS22" i="1"/>
  <c r="AT10" i="1"/>
  <c r="S32" i="6"/>
  <c r="I32" i="6"/>
  <c r="O32" i="6" s="1"/>
  <c r="AS118" i="1"/>
  <c r="AK118" i="1"/>
  <c r="G32" i="6" s="1"/>
  <c r="Q32" i="6"/>
  <c r="R37" i="6"/>
  <c r="M37" i="6"/>
  <c r="Q37" i="6"/>
  <c r="S37" i="6"/>
  <c r="L37" i="6"/>
  <c r="I37" i="6"/>
  <c r="O37" i="6" s="1"/>
  <c r="AS140" i="1"/>
  <c r="L28" i="6"/>
  <c r="Q28" i="6"/>
  <c r="R28" i="6"/>
  <c r="I28" i="6"/>
  <c r="O28" i="6" s="1"/>
  <c r="I18" i="6"/>
  <c r="O18" i="6" s="1"/>
  <c r="S18" i="6"/>
  <c r="AK60" i="1"/>
  <c r="G18" i="6" s="1"/>
  <c r="AT60" i="1"/>
  <c r="I22" i="6"/>
  <c r="O22" i="6" s="1"/>
  <c r="R22" i="6"/>
  <c r="Q22" i="6"/>
  <c r="AS76" i="1"/>
  <c r="S22" i="6"/>
  <c r="K22" i="6"/>
  <c r="AT76" i="1"/>
  <c r="L19" i="6"/>
  <c r="S19" i="6"/>
  <c r="I19" i="6"/>
  <c r="O19" i="6" s="1"/>
  <c r="AT64" i="1"/>
  <c r="AK64" i="1"/>
  <c r="G19" i="6" s="1"/>
  <c r="M19" i="6" s="1"/>
  <c r="AT84" i="1"/>
  <c r="I24" i="6"/>
  <c r="O24" i="6" s="1"/>
  <c r="AS84" i="1"/>
  <c r="M24" i="6"/>
  <c r="R24" i="6"/>
  <c r="S24" i="6"/>
  <c r="T24" i="6" s="1"/>
  <c r="AS34" i="1"/>
  <c r="AK34" i="1"/>
  <c r="G12" i="6" s="1"/>
  <c r="M12" i="6" s="1"/>
  <c r="K12" i="6"/>
  <c r="S12" i="6"/>
  <c r="I12" i="6"/>
  <c r="O12" i="6" s="1"/>
  <c r="Q12" i="6"/>
  <c r="AK30" i="1"/>
  <c r="G11" i="6" s="1"/>
  <c r="M11" i="6" s="1"/>
  <c r="I11" i="6"/>
  <c r="O11" i="6" s="1"/>
  <c r="K11" i="6"/>
  <c r="Q11" i="6"/>
  <c r="AT30" i="1"/>
  <c r="AS42" i="1"/>
  <c r="I14" i="6"/>
  <c r="O14" i="6" s="1"/>
  <c r="AK42" i="1"/>
  <c r="G14" i="6" s="1"/>
  <c r="M14" i="6" s="1"/>
  <c r="Q14" i="6"/>
  <c r="S14" i="6"/>
  <c r="K14" i="6"/>
  <c r="I40" i="6"/>
  <c r="O40" i="6" s="1"/>
  <c r="AT152" i="1"/>
  <c r="R40" i="6"/>
  <c r="AS152" i="1"/>
  <c r="S40" i="6"/>
  <c r="S9" i="6"/>
  <c r="L36" i="6"/>
  <c r="Q36" i="6"/>
  <c r="I36" i="6"/>
  <c r="O36" i="6" s="1"/>
  <c r="S36" i="6"/>
  <c r="AK136" i="1"/>
  <c r="G36" i="6" s="1"/>
  <c r="R36" i="6" s="1"/>
  <c r="Q34" i="6"/>
  <c r="S34" i="6"/>
  <c r="T34" i="6" s="1"/>
  <c r="U34" i="6" s="1"/>
  <c r="V34" i="6" s="1"/>
  <c r="W34" i="6" s="1"/>
  <c r="Q31" i="6"/>
  <c r="L31" i="6"/>
  <c r="K31" i="6"/>
  <c r="I31" i="6"/>
  <c r="O31" i="6" s="1"/>
  <c r="R31" i="6"/>
  <c r="S31" i="6"/>
  <c r="T31" i="6" s="1"/>
  <c r="U31" i="6" s="1"/>
  <c r="V31" i="6" s="1"/>
  <c r="AS114" i="1"/>
  <c r="Q29" i="6"/>
  <c r="M29" i="6"/>
  <c r="R29" i="6"/>
  <c r="AT106" i="1"/>
  <c r="S29" i="6"/>
  <c r="M27" i="6"/>
  <c r="R27" i="6"/>
  <c r="T27" i="6"/>
  <c r="U27" i="6" s="1"/>
  <c r="V27" i="6" s="1"/>
  <c r="W27" i="6" s="1"/>
  <c r="AS98" i="1"/>
  <c r="S26" i="6"/>
  <c r="AS94" i="1"/>
  <c r="I26" i="6"/>
  <c r="O26" i="6" s="1"/>
  <c r="AK94" i="1"/>
  <c r="G26" i="6" s="1"/>
  <c r="K25" i="6"/>
  <c r="R25" i="6"/>
  <c r="I25" i="6"/>
  <c r="O25" i="6" s="1"/>
  <c r="Q25" i="6"/>
  <c r="S25" i="6"/>
  <c r="AT88" i="1"/>
  <c r="AS80" i="1"/>
  <c r="I23" i="6"/>
  <c r="O23" i="6" s="1"/>
  <c r="S23" i="6"/>
  <c r="K23" i="6"/>
  <c r="R23" i="6"/>
  <c r="L23" i="6"/>
  <c r="Q23" i="6"/>
  <c r="AT80" i="1"/>
  <c r="AK72" i="1"/>
  <c r="G21" i="6" s="1"/>
  <c r="R21" i="6" s="1"/>
  <c r="AT72" i="1"/>
  <c r="L21" i="6"/>
  <c r="Q21" i="6"/>
  <c r="K21" i="6"/>
  <c r="S21" i="6"/>
  <c r="I21" i="6"/>
  <c r="O21" i="6" s="1"/>
  <c r="AK68" i="1"/>
  <c r="G20" i="6" s="1"/>
  <c r="M20" i="6" s="1"/>
  <c r="K20" i="6"/>
  <c r="Q20" i="6"/>
  <c r="I20" i="6"/>
  <c r="O20" i="6" s="1"/>
  <c r="S20" i="6"/>
  <c r="AT68" i="1"/>
  <c r="S17" i="6"/>
  <c r="I17" i="6"/>
  <c r="O17" i="6" s="1"/>
  <c r="Q17" i="6"/>
  <c r="R17" i="6"/>
  <c r="K17" i="6"/>
  <c r="AS56" i="1"/>
  <c r="AS52" i="1"/>
  <c r="I16" i="6"/>
  <c r="O16" i="6" s="1"/>
  <c r="L16" i="6"/>
  <c r="Q16" i="6"/>
  <c r="S16" i="6"/>
  <c r="AK52" i="1"/>
  <c r="G16" i="6" s="1"/>
  <c r="M16" i="6" s="1"/>
  <c r="AT38" i="1"/>
  <c r="AS38" i="1"/>
  <c r="L13" i="6"/>
  <c r="R13" i="6"/>
  <c r="Q13" i="6"/>
  <c r="S13" i="6"/>
  <c r="T13" i="6" s="1"/>
  <c r="I13" i="6"/>
  <c r="O13" i="6" s="1"/>
  <c r="N8" i="6"/>
  <c r="H56" i="6"/>
  <c r="AK18" i="1"/>
  <c r="G8" i="6" s="1"/>
  <c r="M8" i="6" s="1"/>
  <c r="E219" i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E218" i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F176" i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K8" i="1"/>
  <c r="K3" i="2"/>
  <c r="J50" i="1"/>
  <c r="J3" i="2"/>
  <c r="AH9" i="1"/>
  <c r="AH51" i="1"/>
  <c r="E51" i="1"/>
  <c r="M6" i="6"/>
  <c r="R6" i="6"/>
  <c r="X10" i="6"/>
  <c r="W10" i="6"/>
  <c r="X39" i="6"/>
  <c r="W39" i="6"/>
  <c r="Y39" i="6" s="1"/>
  <c r="W41" i="6"/>
  <c r="Y41" i="6" s="1"/>
  <c r="X41" i="6"/>
  <c r="M35" i="6"/>
  <c r="R35" i="6"/>
  <c r="M15" i="6"/>
  <c r="R15" i="6"/>
  <c r="Y33" i="6"/>
  <c r="X27" i="6"/>
  <c r="M32" i="6"/>
  <c r="R32" i="6"/>
  <c r="R30" i="6"/>
  <c r="W42" i="6"/>
  <c r="Y42" i="6" s="1"/>
  <c r="X42" i="6"/>
  <c r="AS172" i="1"/>
  <c r="AK172" i="1"/>
  <c r="G45" i="6" s="1"/>
  <c r="AT160" i="1"/>
  <c r="AS160" i="1"/>
  <c r="I43" i="6"/>
  <c r="O43" i="6" s="1"/>
  <c r="L33" i="6"/>
  <c r="Q33" i="6"/>
  <c r="I15" i="6"/>
  <c r="O15" i="6" s="1"/>
  <c r="U43" i="6"/>
  <c r="V43" i="6" s="1"/>
  <c r="U38" i="6"/>
  <c r="V38" i="6" s="1"/>
  <c r="AK168" i="1"/>
  <c r="G44" i="6" s="1"/>
  <c r="M44" i="6" s="1"/>
  <c r="AS168" i="1"/>
  <c r="Q45" i="6"/>
  <c r="L44" i="6"/>
  <c r="Q44" i="6"/>
  <c r="K40" i="6"/>
  <c r="Q40" i="6"/>
  <c r="N56" i="6"/>
  <c r="S45" i="6"/>
  <c r="I45" i="6"/>
  <c r="O45" i="6" s="1"/>
  <c r="L43" i="6"/>
  <c r="Q43" i="6"/>
  <c r="K19" i="6"/>
  <c r="Q19" i="6"/>
  <c r="AT148" i="1"/>
  <c r="AT140" i="1"/>
  <c r="S28" i="6"/>
  <c r="L8" i="6"/>
  <c r="F56" i="6"/>
  <c r="Q2" i="6" s="1"/>
  <c r="Q8" i="6"/>
  <c r="S8" i="6"/>
  <c r="K8" i="6"/>
  <c r="E56" i="6"/>
  <c r="O2" i="6" s="1"/>
  <c r="I8" i="6"/>
  <c r="T9" i="6" l="1"/>
  <c r="U9" i="6" s="1"/>
  <c r="V9" i="6" s="1"/>
  <c r="W9" i="6" s="1"/>
  <c r="M9" i="6"/>
  <c r="R9" i="6"/>
  <c r="T7" i="6"/>
  <c r="U7" i="6" s="1"/>
  <c r="V7" i="6" s="1"/>
  <c r="T37" i="6"/>
  <c r="U37" i="6" s="1"/>
  <c r="V37" i="6" s="1"/>
  <c r="R18" i="6"/>
  <c r="T18" i="6" s="1"/>
  <c r="U18" i="6" s="1"/>
  <c r="V18" i="6" s="1"/>
  <c r="M18" i="6"/>
  <c r="T22" i="6"/>
  <c r="U22" i="6" s="1"/>
  <c r="V22" i="6" s="1"/>
  <c r="R19" i="6"/>
  <c r="U24" i="6"/>
  <c r="V24" i="6" s="1"/>
  <c r="R12" i="6"/>
  <c r="R11" i="6"/>
  <c r="T11" i="6" s="1"/>
  <c r="U11" i="6" s="1"/>
  <c r="V11" i="6" s="1"/>
  <c r="T12" i="6"/>
  <c r="U12" i="6" s="1"/>
  <c r="V12" i="6" s="1"/>
  <c r="R14" i="6"/>
  <c r="T40" i="6"/>
  <c r="U40" i="6" s="1"/>
  <c r="V40" i="6" s="1"/>
  <c r="M36" i="6"/>
  <c r="X34" i="6"/>
  <c r="Y34" i="6" s="1"/>
  <c r="X31" i="6"/>
  <c r="W31" i="6"/>
  <c r="T29" i="6"/>
  <c r="U29" i="6"/>
  <c r="V29" i="6" s="1"/>
  <c r="R26" i="6"/>
  <c r="T26" i="6" s="1"/>
  <c r="U26" i="6" s="1"/>
  <c r="V26" i="6" s="1"/>
  <c r="W26" i="6" s="1"/>
  <c r="M26" i="6"/>
  <c r="T25" i="6"/>
  <c r="U25" i="6" s="1"/>
  <c r="V25" i="6" s="1"/>
  <c r="T23" i="6"/>
  <c r="U23" i="6" s="1"/>
  <c r="V23" i="6" s="1"/>
  <c r="M21" i="6"/>
  <c r="R20" i="6"/>
  <c r="T17" i="6"/>
  <c r="U17" i="6" s="1"/>
  <c r="V17" i="6" s="1"/>
  <c r="R16" i="6"/>
  <c r="T16" i="6" s="1"/>
  <c r="Q56" i="6"/>
  <c r="AT218" i="1"/>
  <c r="U13" i="6"/>
  <c r="V13" i="6" s="1"/>
  <c r="R8" i="6"/>
  <c r="T8" i="6" s="1"/>
  <c r="U8" i="6" s="1"/>
  <c r="F51" i="1"/>
  <c r="K50" i="1"/>
  <c r="AI51" i="1"/>
  <c r="AI4" i="2"/>
  <c r="AI9" i="1"/>
  <c r="AJ4" i="2" s="1"/>
  <c r="L8" i="1"/>
  <c r="L3" i="2"/>
  <c r="W18" i="6"/>
  <c r="X18" i="6"/>
  <c r="X43" i="6"/>
  <c r="W43" i="6"/>
  <c r="Y43" i="6" s="1"/>
  <c r="AS218" i="1"/>
  <c r="T36" i="6"/>
  <c r="U36" i="6" s="1"/>
  <c r="V36" i="6" s="1"/>
  <c r="Y27" i="6"/>
  <c r="R44" i="6"/>
  <c r="T21" i="6"/>
  <c r="U21" i="6" s="1"/>
  <c r="V21" i="6" s="1"/>
  <c r="T30" i="6"/>
  <c r="U30" i="6" s="1"/>
  <c r="V30" i="6" s="1"/>
  <c r="Y10" i="6"/>
  <c r="T20" i="6"/>
  <c r="U20" i="6" s="1"/>
  <c r="V20" i="6" s="1"/>
  <c r="G56" i="6"/>
  <c r="K56" i="6"/>
  <c r="L56" i="6"/>
  <c r="T14" i="6"/>
  <c r="U14" i="6" s="1"/>
  <c r="V14" i="6" s="1"/>
  <c r="R45" i="6"/>
  <c r="M45" i="6"/>
  <c r="Y31" i="6"/>
  <c r="T32" i="6"/>
  <c r="U32" i="6" s="1"/>
  <c r="V32" i="6" s="1"/>
  <c r="T6" i="6"/>
  <c r="U6" i="6" s="1"/>
  <c r="V6" i="6" s="1"/>
  <c r="X38" i="6"/>
  <c r="W38" i="6"/>
  <c r="U15" i="6"/>
  <c r="V15" i="6" s="1"/>
  <c r="T15" i="6"/>
  <c r="T35" i="6"/>
  <c r="U35" i="6" s="1"/>
  <c r="V35" i="6" s="1"/>
  <c r="T28" i="6"/>
  <c r="U28" i="6" s="1"/>
  <c r="V28" i="6" s="1"/>
  <c r="O8" i="6"/>
  <c r="O56" i="6" s="1"/>
  <c r="I56" i="6"/>
  <c r="S56" i="6"/>
  <c r="X9" i="6" l="1"/>
  <c r="Y9" i="6" s="1"/>
  <c r="X7" i="6"/>
  <c r="W7" i="6"/>
  <c r="W37" i="6"/>
  <c r="X37" i="6"/>
  <c r="Y18" i="6"/>
  <c r="X22" i="6"/>
  <c r="W22" i="6"/>
  <c r="T19" i="6"/>
  <c r="U19" i="6"/>
  <c r="V19" i="6" s="1"/>
  <c r="X24" i="6"/>
  <c r="W24" i="6"/>
  <c r="X12" i="6"/>
  <c r="W12" i="6"/>
  <c r="X11" i="6"/>
  <c r="W11" i="6"/>
  <c r="X40" i="6"/>
  <c r="W40" i="6"/>
  <c r="M56" i="6"/>
  <c r="X29" i="6"/>
  <c r="W29" i="6"/>
  <c r="X26" i="6"/>
  <c r="Y26" i="6" s="1"/>
  <c r="X25" i="6"/>
  <c r="W25" i="6"/>
  <c r="W23" i="6"/>
  <c r="X23" i="6"/>
  <c r="W17" i="6"/>
  <c r="X17" i="6"/>
  <c r="AI3" i="1"/>
  <c r="U16" i="6"/>
  <c r="V16" i="6" s="1"/>
  <c r="X13" i="6"/>
  <c r="W13" i="6"/>
  <c r="M8" i="1"/>
  <c r="M3" i="2"/>
  <c r="L50" i="1"/>
  <c r="G51" i="1"/>
  <c r="W20" i="6"/>
  <c r="X20" i="6"/>
  <c r="W36" i="6"/>
  <c r="X36" i="6"/>
  <c r="X35" i="6"/>
  <c r="W35" i="6"/>
  <c r="W30" i="6"/>
  <c r="X30" i="6"/>
  <c r="X15" i="6"/>
  <c r="W15" i="6"/>
  <c r="X14" i="6"/>
  <c r="W14" i="6"/>
  <c r="W21" i="6"/>
  <c r="X21" i="6"/>
  <c r="Y38" i="6"/>
  <c r="X6" i="6"/>
  <c r="W6" i="6"/>
  <c r="Y6" i="6" s="1"/>
  <c r="X32" i="6"/>
  <c r="W32" i="6"/>
  <c r="R56" i="6"/>
  <c r="T45" i="6"/>
  <c r="U45" i="6" s="1"/>
  <c r="T44" i="6"/>
  <c r="U44" i="6"/>
  <c r="V44" i="6" s="1"/>
  <c r="X28" i="6"/>
  <c r="W28" i="6"/>
  <c r="V8" i="6"/>
  <c r="Y7" i="6" l="1"/>
  <c r="Y30" i="6"/>
  <c r="Y37" i="6"/>
  <c r="Y28" i="6"/>
  <c r="Y22" i="6"/>
  <c r="X19" i="6"/>
  <c r="W19" i="6"/>
  <c r="Y24" i="6"/>
  <c r="Y12" i="6"/>
  <c r="Y11" i="6"/>
  <c r="Y40" i="6"/>
  <c r="Y36" i="6"/>
  <c r="Y29" i="6"/>
  <c r="Y25" i="6"/>
  <c r="Y23" i="6"/>
  <c r="Y21" i="6"/>
  <c r="Y20" i="6"/>
  <c r="Y17" i="6"/>
  <c r="X16" i="6"/>
  <c r="W16" i="6"/>
  <c r="Y13" i="6"/>
  <c r="M50" i="1"/>
  <c r="N8" i="1"/>
  <c r="N3" i="2"/>
  <c r="E5" i="1"/>
  <c r="H51" i="1"/>
  <c r="V45" i="6"/>
  <c r="U56" i="6"/>
  <c r="T56" i="6"/>
  <c r="Y14" i="6"/>
  <c r="W44" i="6"/>
  <c r="Y44" i="6" s="1"/>
  <c r="X44" i="6"/>
  <c r="Y32" i="6"/>
  <c r="Y15" i="6"/>
  <c r="Y35" i="6"/>
  <c r="X8" i="6"/>
  <c r="V56" i="6"/>
  <c r="W8" i="6"/>
  <c r="Y19" i="6" l="1"/>
  <c r="Y16" i="6"/>
  <c r="F5" i="1"/>
  <c r="G24" i="2" s="1"/>
  <c r="I51" i="1"/>
  <c r="F24" i="2"/>
  <c r="O8" i="1"/>
  <c r="O3" i="2"/>
  <c r="N50" i="1"/>
  <c r="W45" i="6"/>
  <c r="Y45" i="6" s="1"/>
  <c r="X45" i="6"/>
  <c r="X56" i="6"/>
  <c r="Y8" i="6"/>
  <c r="Y56" i="6" l="1"/>
  <c r="G5" i="1"/>
  <c r="H24" i="2" s="1"/>
  <c r="O50" i="1"/>
  <c r="P3" i="2"/>
  <c r="P8" i="1"/>
  <c r="J51" i="1"/>
  <c r="W56" i="6"/>
  <c r="AN26" i="2" s="1"/>
  <c r="AN32" i="2" s="1"/>
  <c r="K51" i="1" l="1"/>
  <c r="P50" i="1"/>
  <c r="H5" i="1"/>
  <c r="I24" i="2" s="1"/>
  <c r="Q8" i="1"/>
  <c r="Q3" i="2"/>
  <c r="AN34" i="2"/>
  <c r="R8" i="1" l="1"/>
  <c r="R3" i="2"/>
  <c r="I5" i="1"/>
  <c r="J24" i="2" s="1"/>
  <c r="L51" i="1"/>
  <c r="Q50" i="1"/>
  <c r="R50" i="1" l="1"/>
  <c r="J5" i="1"/>
  <c r="K24" i="2" s="1"/>
  <c r="M51" i="1"/>
  <c r="S8" i="1"/>
  <c r="S3" i="2"/>
  <c r="S50" i="1" l="1"/>
  <c r="T3" i="2"/>
  <c r="T8" i="1"/>
  <c r="K5" i="1"/>
  <c r="L24" i="2" s="1"/>
  <c r="N51" i="1"/>
  <c r="O51" i="1" l="1"/>
  <c r="L5" i="1"/>
  <c r="M24" i="2" s="1"/>
  <c r="T50" i="1"/>
  <c r="U8" i="1"/>
  <c r="U3" i="2"/>
  <c r="U50" i="1" l="1"/>
  <c r="P51" i="1"/>
  <c r="V8" i="1"/>
  <c r="V3" i="2"/>
  <c r="M5" i="1"/>
  <c r="N24" i="2" s="1"/>
  <c r="W8" i="1" l="1"/>
  <c r="W3" i="2"/>
  <c r="N5" i="1"/>
  <c r="O24" i="2" s="1"/>
  <c r="Q51" i="1"/>
  <c r="V50" i="1"/>
  <c r="R51" i="1" l="1"/>
  <c r="X8" i="1"/>
  <c r="X3" i="2"/>
  <c r="W50" i="1"/>
  <c r="O5" i="1"/>
  <c r="P24" i="2" s="1"/>
  <c r="P5" i="1" l="1"/>
  <c r="Q24" i="2" s="1"/>
  <c r="Y8" i="1"/>
  <c r="Y3" i="2"/>
  <c r="X50" i="1"/>
  <c r="S51" i="1"/>
  <c r="Q5" i="1" l="1"/>
  <c r="R24" i="2" s="1"/>
  <c r="T51" i="1"/>
  <c r="Z8" i="1"/>
  <c r="Z3" i="2"/>
  <c r="Y50" i="1"/>
  <c r="Z50" i="1" l="1"/>
  <c r="U51" i="1"/>
  <c r="AA8" i="1"/>
  <c r="AA3" i="2"/>
  <c r="R5" i="1"/>
  <c r="S24" i="2" s="1"/>
  <c r="S5" i="1" l="1"/>
  <c r="T24" i="2" s="1"/>
  <c r="V51" i="1"/>
  <c r="AB3" i="2"/>
  <c r="AB8" i="1"/>
  <c r="AA50" i="1"/>
  <c r="AC8" i="1" l="1"/>
  <c r="AC3" i="2"/>
  <c r="AB50" i="1"/>
  <c r="W51" i="1"/>
  <c r="T5" i="1"/>
  <c r="U24" i="2" s="1"/>
  <c r="AC50" i="1" l="1"/>
  <c r="X51" i="1"/>
  <c r="U5" i="1"/>
  <c r="V24" i="2" s="1"/>
  <c r="AD3" i="2"/>
  <c r="AD8" i="1"/>
  <c r="V5" i="1" l="1"/>
  <c r="W24" i="2" s="1"/>
  <c r="AE8" i="1"/>
  <c r="AE3" i="2"/>
  <c r="Y51" i="1"/>
  <c r="AD50" i="1"/>
  <c r="Z51" i="1" l="1"/>
  <c r="W5" i="1"/>
  <c r="X24" i="2" s="1"/>
  <c r="AF3" i="2"/>
  <c r="AF8" i="1"/>
  <c r="AE50" i="1"/>
  <c r="AG8" i="1" l="1"/>
  <c r="AG3" i="2"/>
  <c r="AG50" i="1"/>
  <c r="AF50" i="1"/>
  <c r="X5" i="1"/>
  <c r="Y24" i="2" s="1"/>
  <c r="AA51" i="1"/>
  <c r="AH8" i="1" l="1"/>
  <c r="AH3" i="2"/>
  <c r="AH50" i="1"/>
  <c r="AB51" i="1"/>
  <c r="AG5" i="1"/>
  <c r="AH24" i="2" s="1"/>
  <c r="Y5" i="1"/>
  <c r="Z24" i="2" s="1"/>
  <c r="AC51" i="1" l="1"/>
  <c r="AI8" i="1"/>
  <c r="AJ3" i="2" s="1"/>
  <c r="AI3" i="2"/>
  <c r="AI50" i="1"/>
  <c r="Z5" i="1"/>
  <c r="AA24" i="2" s="1"/>
  <c r="AH5" i="1"/>
  <c r="AJ24" i="2" l="1"/>
  <c r="AI24" i="2"/>
  <c r="AI5" i="1"/>
  <c r="AA5" i="1"/>
  <c r="AB24" i="2" s="1"/>
  <c r="AD51" i="1"/>
  <c r="AB5" i="1" l="1"/>
  <c r="AC24" i="2" s="1"/>
  <c r="AE51" i="1"/>
  <c r="AC5" i="1" l="1"/>
  <c r="AD24" i="2" s="1"/>
  <c r="AF51" i="1"/>
  <c r="AD5" i="1" l="1"/>
  <c r="AE24" i="2" s="1"/>
  <c r="AF5" i="1" l="1"/>
  <c r="AG24" i="2" s="1"/>
  <c r="AE5" i="1"/>
  <c r="AF24" i="2" s="1"/>
  <c r="AJ5" i="1" l="1"/>
  <c r="E3" i="1" l="1"/>
  <c r="L2" i="6" s="1"/>
  <c r="O3" i="1"/>
  <c r="U3" i="1" l="1"/>
</calcChain>
</file>

<file path=xl/sharedStrings.xml><?xml version="1.0" encoding="utf-8"?>
<sst xmlns="http://schemas.openxmlformats.org/spreadsheetml/2006/main" count="1214" uniqueCount="246">
  <si>
    <t>年</t>
    <rPh sb="0" eb="1">
      <t>ネン</t>
    </rPh>
    <phoneticPr fontId="6"/>
  </si>
  <si>
    <t>月</t>
    <rPh sb="0" eb="1">
      <t>ガツ</t>
    </rPh>
    <phoneticPr fontId="6"/>
  </si>
  <si>
    <t>稼働率</t>
  </si>
  <si>
    <t>当月営業日数</t>
    <phoneticPr fontId="6"/>
  </si>
  <si>
    <t>日</t>
    <rPh sb="0" eb="1">
      <t>ニチ</t>
    </rPh>
    <phoneticPr fontId="6"/>
  </si>
  <si>
    <t>介護保険内利用者計</t>
  </si>
  <si>
    <t>№</t>
    <phoneticPr fontId="6"/>
  </si>
  <si>
    <t>氏　名</t>
  </si>
  <si>
    <t>内計</t>
  </si>
  <si>
    <t>外計</t>
    <rPh sb="0" eb="1">
      <t>ガイ</t>
    </rPh>
    <phoneticPr fontId="6"/>
  </si>
  <si>
    <t>利用</t>
  </si>
  <si>
    <t>延長</t>
    <rPh sb="0" eb="2">
      <t>エンチョウ</t>
    </rPh>
    <phoneticPr fontId="6"/>
  </si>
  <si>
    <t>事業所名</t>
    <phoneticPr fontId="6"/>
  </si>
  <si>
    <t>当月利用定員</t>
  </si>
  <si>
    <t>.</t>
    <phoneticPr fontId="6"/>
  </si>
  <si>
    <t>備考</t>
    <rPh sb="0" eb="2">
      <t>ビコウ</t>
    </rPh>
    <phoneticPr fontId="6"/>
  </si>
  <si>
    <t>入社日</t>
    <rPh sb="0" eb="2">
      <t>ニュウシャ</t>
    </rPh>
    <rPh sb="2" eb="3">
      <t>ビ</t>
    </rPh>
    <phoneticPr fontId="5"/>
  </si>
  <si>
    <t>氏名</t>
    <rPh sb="0" eb="2">
      <t>シメイ</t>
    </rPh>
    <phoneticPr fontId="5"/>
  </si>
  <si>
    <t>備考</t>
    <rPh sb="0" eb="2">
      <t>ビコウ</t>
    </rPh>
    <phoneticPr fontId="5"/>
  </si>
  <si>
    <t>勤務日</t>
    <rPh sb="0" eb="3">
      <t>キンムビ</t>
    </rPh>
    <phoneticPr fontId="5"/>
  </si>
  <si>
    <t>公休日</t>
    <rPh sb="0" eb="3">
      <t>コウキュウビ</t>
    </rPh>
    <phoneticPr fontId="5"/>
  </si>
  <si>
    <t>給与</t>
    <rPh sb="0" eb="2">
      <t>キュウヨ</t>
    </rPh>
    <phoneticPr fontId="5"/>
  </si>
  <si>
    <t>(＋－休暇日数)</t>
    <rPh sb="3" eb="5">
      <t>キュウカ</t>
    </rPh>
    <rPh sb="5" eb="7">
      <t>ニッスウ</t>
    </rPh>
    <phoneticPr fontId="5"/>
  </si>
  <si>
    <t>A</t>
    <phoneticPr fontId="5"/>
  </si>
  <si>
    <t>B</t>
    <phoneticPr fontId="5"/>
  </si>
  <si>
    <t>C</t>
    <phoneticPr fontId="5"/>
  </si>
  <si>
    <t>①</t>
    <phoneticPr fontId="5"/>
  </si>
  <si>
    <t>常</t>
    <rPh sb="0" eb="1">
      <t>ジョウ</t>
    </rPh>
    <phoneticPr fontId="5"/>
  </si>
  <si>
    <t>●</t>
    <phoneticPr fontId="5"/>
  </si>
  <si>
    <t>②</t>
    <phoneticPr fontId="5"/>
  </si>
  <si>
    <t>③</t>
    <phoneticPr fontId="5"/>
  </si>
  <si>
    <t>常</t>
    <rPh sb="0" eb="1">
      <t>ツネ</t>
    </rPh>
    <phoneticPr fontId="5"/>
  </si>
  <si>
    <t>④</t>
    <phoneticPr fontId="5"/>
  </si>
  <si>
    <t>非</t>
    <rPh sb="0" eb="1">
      <t>ヒ</t>
    </rPh>
    <phoneticPr fontId="5"/>
  </si>
  <si>
    <t>D</t>
    <phoneticPr fontId="5"/>
  </si>
  <si>
    <t>⑤</t>
    <phoneticPr fontId="5"/>
  </si>
  <si>
    <t>⑥</t>
    <phoneticPr fontId="5"/>
  </si>
  <si>
    <t>⑦</t>
    <phoneticPr fontId="5"/>
  </si>
  <si>
    <t>⑧</t>
    <phoneticPr fontId="5"/>
  </si>
  <si>
    <t>職員</t>
    <rPh sb="0" eb="2">
      <t>ショクイン</t>
    </rPh>
    <phoneticPr fontId="5"/>
  </si>
  <si>
    <t>利用者</t>
    <rPh sb="0" eb="3">
      <t>リヨウシャ</t>
    </rPh>
    <phoneticPr fontId="5"/>
  </si>
  <si>
    <t>シフト</t>
    <phoneticPr fontId="5"/>
  </si>
  <si>
    <t>勤務時間</t>
    <rPh sb="0" eb="2">
      <t>キンム</t>
    </rPh>
    <rPh sb="2" eb="4">
      <t>ジカン</t>
    </rPh>
    <phoneticPr fontId="5"/>
  </si>
  <si>
    <t>休憩</t>
    <rPh sb="0" eb="2">
      <t>キュウケイ</t>
    </rPh>
    <phoneticPr fontId="5"/>
  </si>
  <si>
    <t>A</t>
    <phoneticPr fontId="6"/>
  </si>
  <si>
    <t>10：00～19：00</t>
    <phoneticPr fontId="6"/>
  </si>
  <si>
    <t>1Ｈ</t>
    <phoneticPr fontId="5"/>
  </si>
  <si>
    <t>8Ｈ</t>
    <phoneticPr fontId="5"/>
  </si>
  <si>
    <t>※７月より、土日（祝日）・開校記念日等の休みは、パートも社員も同じ時間</t>
    <rPh sb="28" eb="30">
      <t>シャイン</t>
    </rPh>
    <rPh sb="31" eb="32">
      <t>オナ</t>
    </rPh>
    <rPh sb="33" eb="35">
      <t>ジカン</t>
    </rPh>
    <phoneticPr fontId="5"/>
  </si>
  <si>
    <t>Ｂ</t>
    <phoneticPr fontId="6"/>
  </si>
  <si>
    <t>9：00～18：00</t>
    <phoneticPr fontId="5"/>
  </si>
  <si>
    <t>1Ｈ</t>
    <phoneticPr fontId="5"/>
  </si>
  <si>
    <t>8Ｈ</t>
    <phoneticPr fontId="5"/>
  </si>
  <si>
    <t>※利用者からの延長希望により、勤務時間をずらして勤務を組んでいきます。</t>
    <rPh sb="1" eb="4">
      <t>リヨウシャ</t>
    </rPh>
    <rPh sb="7" eb="9">
      <t>エンチョウ</t>
    </rPh>
    <rPh sb="9" eb="11">
      <t>キボウ</t>
    </rPh>
    <rPh sb="15" eb="17">
      <t>キンム</t>
    </rPh>
    <rPh sb="17" eb="19">
      <t>ジカン</t>
    </rPh>
    <rPh sb="24" eb="26">
      <t>キンム</t>
    </rPh>
    <rPh sb="27" eb="28">
      <t>ク</t>
    </rPh>
    <phoneticPr fontId="5"/>
  </si>
  <si>
    <t>Ｃ</t>
    <phoneticPr fontId="6"/>
  </si>
  <si>
    <t>13：00～18：00</t>
    <phoneticPr fontId="6"/>
  </si>
  <si>
    <t>なし</t>
    <phoneticPr fontId="5"/>
  </si>
  <si>
    <t>5Ｈ</t>
    <phoneticPr fontId="5"/>
  </si>
  <si>
    <t>※個別に下校時間により、送迎時間等を変更する場合があります。</t>
    <rPh sb="1" eb="3">
      <t>コベツ</t>
    </rPh>
    <rPh sb="4" eb="6">
      <t>ゲコウ</t>
    </rPh>
    <rPh sb="6" eb="8">
      <t>ジカン</t>
    </rPh>
    <rPh sb="12" eb="14">
      <t>ソウゲイ</t>
    </rPh>
    <rPh sb="14" eb="16">
      <t>ジカン</t>
    </rPh>
    <rPh sb="16" eb="17">
      <t>トウ</t>
    </rPh>
    <rPh sb="18" eb="20">
      <t>ヘンコウ</t>
    </rPh>
    <rPh sb="22" eb="24">
      <t>バアイ</t>
    </rPh>
    <phoneticPr fontId="5"/>
  </si>
  <si>
    <t>14：00～19：00</t>
    <phoneticPr fontId="5"/>
  </si>
  <si>
    <t>なし</t>
    <phoneticPr fontId="5"/>
  </si>
  <si>
    <r>
      <t>休み　（</t>
    </r>
    <r>
      <rPr>
        <sz val="11"/>
        <color theme="8" tint="-0.249977111117893"/>
        <rFont val="ＭＳ Ｐゴシック"/>
        <family val="3"/>
        <charset val="128"/>
        <scheme val="minor"/>
      </rPr>
      <t>●</t>
    </r>
    <r>
      <rPr>
        <sz val="12"/>
        <color theme="1"/>
        <rFont val="ＭＳ Ｐゴシック"/>
        <family val="2"/>
        <charset val="128"/>
        <scheme val="minor"/>
      </rPr>
      <t>希望休）</t>
    </r>
    <rPh sb="0" eb="1">
      <t>ヤス</t>
    </rPh>
    <rPh sb="5" eb="7">
      <t>キボウ</t>
    </rPh>
    <rPh sb="7" eb="8">
      <t>ヤス</t>
    </rPh>
    <phoneticPr fontId="5"/>
  </si>
  <si>
    <t>定員</t>
    <phoneticPr fontId="6"/>
  </si>
  <si>
    <t>地域</t>
    <phoneticPr fontId="6"/>
  </si>
  <si>
    <t>処遇改善加算</t>
    <rPh sb="0" eb="4">
      <t>ショグウカイゼン</t>
    </rPh>
    <rPh sb="4" eb="6">
      <t>カサン</t>
    </rPh>
    <phoneticPr fontId="6"/>
  </si>
  <si>
    <t>NO</t>
    <phoneticPr fontId="6"/>
  </si>
  <si>
    <t>氏　名</t>
    <phoneticPr fontId="6"/>
  </si>
  <si>
    <t>通所回数</t>
    <rPh sb="0" eb="2">
      <t>ツウショ</t>
    </rPh>
    <rPh sb="2" eb="4">
      <t>カイスウ</t>
    </rPh>
    <phoneticPr fontId="6"/>
  </si>
  <si>
    <t>その他</t>
    <rPh sb="2" eb="3">
      <t>タ</t>
    </rPh>
    <phoneticPr fontId="6"/>
  </si>
  <si>
    <t>通所金額</t>
    <rPh sb="0" eb="2">
      <t>ツウショ</t>
    </rPh>
    <rPh sb="2" eb="4">
      <t>キンガク</t>
    </rPh>
    <phoneticPr fontId="6"/>
  </si>
  <si>
    <t>保険内</t>
    <rPh sb="0" eb="2">
      <t>ホケン</t>
    </rPh>
    <rPh sb="2" eb="3">
      <t>ナイ</t>
    </rPh>
    <phoneticPr fontId="6"/>
  </si>
  <si>
    <t>保険内費用合計</t>
    <phoneticPr fontId="6"/>
  </si>
  <si>
    <t>売上合計</t>
    <phoneticPr fontId="6"/>
  </si>
  <si>
    <t>利用者請求</t>
    <phoneticPr fontId="6"/>
  </si>
  <si>
    <t>国保請求</t>
    <phoneticPr fontId="6"/>
  </si>
  <si>
    <t>処遇改善</t>
    <rPh sb="0" eb="4">
      <t>ショグウカイゼン</t>
    </rPh>
    <phoneticPr fontId="6"/>
  </si>
  <si>
    <t>合計単位</t>
    <rPh sb="0" eb="2">
      <t>ゴウケイ</t>
    </rPh>
    <rPh sb="2" eb="4">
      <t>タンイ</t>
    </rPh>
    <phoneticPr fontId="6"/>
  </si>
  <si>
    <t>合計</t>
    <rPh sb="0" eb="2">
      <t>ゴウケイ</t>
    </rPh>
    <phoneticPr fontId="6"/>
  </si>
  <si>
    <t>放課後利用数</t>
    <rPh sb="0" eb="3">
      <t>ホウカゴ</t>
    </rPh>
    <rPh sb="3" eb="6">
      <t>リヨウスウ</t>
    </rPh>
    <phoneticPr fontId="5"/>
  </si>
  <si>
    <t>休日利用数</t>
    <rPh sb="0" eb="2">
      <t>キュウジツ</t>
    </rPh>
    <rPh sb="2" eb="5">
      <t>リヨウスウ</t>
    </rPh>
    <phoneticPr fontId="6"/>
  </si>
  <si>
    <t>休日</t>
    <rPh sb="0" eb="2">
      <t>キュウジツ</t>
    </rPh>
    <phoneticPr fontId="6"/>
  </si>
  <si>
    <t>放課後</t>
    <rPh sb="0" eb="3">
      <t>ホウカゴ</t>
    </rPh>
    <phoneticPr fontId="6"/>
  </si>
  <si>
    <t>単位</t>
    <phoneticPr fontId="6"/>
  </si>
  <si>
    <t>送迎</t>
    <rPh sb="0" eb="2">
      <t>ソウゲイ</t>
    </rPh>
    <phoneticPr fontId="6"/>
  </si>
  <si>
    <t>回数</t>
    <rPh sb="0" eb="2">
      <t>カイスウ</t>
    </rPh>
    <phoneticPr fontId="6"/>
  </si>
  <si>
    <t>おやつ</t>
    <phoneticPr fontId="6"/>
  </si>
  <si>
    <t>送迎</t>
    <rPh sb="0" eb="2">
      <t>ソウゲイ</t>
    </rPh>
    <phoneticPr fontId="5"/>
  </si>
  <si>
    <t>①</t>
    <phoneticPr fontId="5"/>
  </si>
  <si>
    <t>②</t>
    <phoneticPr fontId="5"/>
  </si>
  <si>
    <t>加算</t>
    <rPh sb="0" eb="2">
      <t>カサン</t>
    </rPh>
    <phoneticPr fontId="6"/>
  </si>
  <si>
    <t>児発管</t>
    <rPh sb="0" eb="3">
      <t>ジハツカン</t>
    </rPh>
    <phoneticPr fontId="6"/>
  </si>
  <si>
    <t>加配</t>
    <rPh sb="0" eb="2">
      <t>カハイ</t>
    </rPh>
    <phoneticPr fontId="6"/>
  </si>
  <si>
    <t>通常</t>
    <rPh sb="0" eb="2">
      <t>ツウジョウ</t>
    </rPh>
    <phoneticPr fontId="6"/>
  </si>
  <si>
    <t>単位小計</t>
    <rPh sb="0" eb="2">
      <t>タンイ</t>
    </rPh>
    <rPh sb="2" eb="4">
      <t>ショウケイ</t>
    </rPh>
    <phoneticPr fontId="6"/>
  </si>
  <si>
    <t>売上</t>
    <rPh sb="0" eb="2">
      <t>ウリアゲ</t>
    </rPh>
    <phoneticPr fontId="5"/>
  </si>
  <si>
    <t>人件費</t>
    <rPh sb="0" eb="3">
      <t>ジンケンヒ</t>
    </rPh>
    <phoneticPr fontId="5"/>
  </si>
  <si>
    <t>経費</t>
    <rPh sb="0" eb="2">
      <t>ケイヒ</t>
    </rPh>
    <phoneticPr fontId="5"/>
  </si>
  <si>
    <t>損益</t>
    <rPh sb="0" eb="2">
      <t>ソンエキ</t>
    </rPh>
    <phoneticPr fontId="5"/>
  </si>
  <si>
    <t>労働分配率</t>
    <rPh sb="0" eb="5">
      <t>ロウドウブンパイリツ</t>
    </rPh>
    <phoneticPr fontId="5"/>
  </si>
  <si>
    <t>売上台帳</t>
    <rPh sb="0" eb="4">
      <t>ウリアゲダイチョウ</t>
    </rPh>
    <phoneticPr fontId="5"/>
  </si>
  <si>
    <t>年</t>
    <rPh sb="0" eb="1">
      <t>ネン</t>
    </rPh>
    <phoneticPr fontId="5"/>
  </si>
  <si>
    <t>△</t>
    <phoneticPr fontId="5"/>
  </si>
  <si>
    <t>×</t>
    <phoneticPr fontId="5"/>
  </si>
  <si>
    <t>欠席</t>
    <rPh sb="0" eb="2">
      <t>ケッセキ</t>
    </rPh>
    <phoneticPr fontId="5"/>
  </si>
  <si>
    <r>
      <t>勤務表　　　　Ｈ28年1月分（公休8</t>
    </r>
    <r>
      <rPr>
        <sz val="28"/>
        <rFont val="ＭＳ Ｐゴシック"/>
        <family val="3"/>
        <charset val="128"/>
        <scheme val="minor"/>
      </rPr>
      <t>日</t>
    </r>
    <r>
      <rPr>
        <sz val="28"/>
        <color theme="1"/>
        <rFont val="ＭＳ Ｐゴシック"/>
        <family val="2"/>
        <charset val="128"/>
        <scheme val="minor"/>
      </rPr>
      <t>）勤務</t>
    </r>
    <rPh sb="0" eb="2">
      <t>キンム</t>
    </rPh>
    <rPh sb="2" eb="3">
      <t>ヒョウ</t>
    </rPh>
    <rPh sb="10" eb="11">
      <t>ネン</t>
    </rPh>
    <rPh sb="12" eb="13">
      <t>ガツ</t>
    </rPh>
    <rPh sb="13" eb="14">
      <t>ブン</t>
    </rPh>
    <rPh sb="15" eb="17">
      <t>コウキュウ</t>
    </rPh>
    <rPh sb="18" eb="19">
      <t>ニチ</t>
    </rPh>
    <rPh sb="20" eb="22">
      <t>キンム</t>
    </rPh>
    <phoneticPr fontId="5"/>
  </si>
  <si>
    <t>予定稼働率</t>
    <rPh sb="0" eb="5">
      <t>ヨテイカドウリツ</t>
    </rPh>
    <phoneticPr fontId="5"/>
  </si>
  <si>
    <t>差異</t>
    <rPh sb="0" eb="2">
      <t>サイ</t>
    </rPh>
    <phoneticPr fontId="5"/>
  </si>
  <si>
    <t>キャンセル</t>
    <phoneticPr fontId="5"/>
  </si>
  <si>
    <t>送迎先</t>
    <rPh sb="0" eb="3">
      <t>ソウゲイサキ</t>
    </rPh>
    <phoneticPr fontId="5"/>
  </si>
  <si>
    <t>時間</t>
    <rPh sb="0" eb="2">
      <t>ジカン</t>
    </rPh>
    <phoneticPr fontId="6"/>
  </si>
  <si>
    <t>上菅田</t>
    <rPh sb="0" eb="1">
      <t>カミ</t>
    </rPh>
    <rPh sb="1" eb="3">
      <t>スゲタ</t>
    </rPh>
    <phoneticPr fontId="6"/>
  </si>
  <si>
    <t>中村</t>
    <rPh sb="0" eb="2">
      <t>ナカムラ</t>
    </rPh>
    <phoneticPr fontId="6"/>
  </si>
  <si>
    <t>大岡</t>
    <rPh sb="0" eb="2">
      <t>オオオカ</t>
    </rPh>
    <phoneticPr fontId="6"/>
  </si>
  <si>
    <t>通町1</t>
    <rPh sb="0" eb="1">
      <t>ツウ</t>
    </rPh>
    <rPh sb="1" eb="2">
      <t>チョウ</t>
    </rPh>
    <phoneticPr fontId="6"/>
  </si>
  <si>
    <t>向田橋</t>
    <rPh sb="0" eb="2">
      <t>ムコウダ</t>
    </rPh>
    <rPh sb="2" eb="3">
      <t>ハシ</t>
    </rPh>
    <phoneticPr fontId="6"/>
  </si>
  <si>
    <t>宮元町</t>
    <rPh sb="0" eb="3">
      <t>ミヤモトチョウ</t>
    </rPh>
    <phoneticPr fontId="6"/>
  </si>
  <si>
    <t>吉野町</t>
    <rPh sb="0" eb="3">
      <t>ヨシノチョウ</t>
    </rPh>
    <phoneticPr fontId="6"/>
  </si>
  <si>
    <t>鶴巻</t>
    <rPh sb="0" eb="2">
      <t>ツルマキ</t>
    </rPh>
    <phoneticPr fontId="6"/>
  </si>
  <si>
    <t>六ッ川</t>
    <rPh sb="0" eb="3">
      <t>ムツカワ</t>
    </rPh>
    <phoneticPr fontId="6"/>
  </si>
  <si>
    <t>平楽中</t>
    <rPh sb="0" eb="2">
      <t>ヘイラク</t>
    </rPh>
    <rPh sb="2" eb="3">
      <t>チュウ</t>
    </rPh>
    <phoneticPr fontId="6"/>
  </si>
  <si>
    <t>永田台</t>
    <rPh sb="0" eb="2">
      <t>ナガタ</t>
    </rPh>
    <rPh sb="2" eb="3">
      <t>ダイ</t>
    </rPh>
    <phoneticPr fontId="6"/>
  </si>
  <si>
    <t>通町３</t>
    <rPh sb="0" eb="1">
      <t>トオ</t>
    </rPh>
    <rPh sb="1" eb="2">
      <t>チョウ</t>
    </rPh>
    <phoneticPr fontId="6"/>
  </si>
  <si>
    <t>自宅</t>
    <rPh sb="0" eb="2">
      <t>ジタク</t>
    </rPh>
    <phoneticPr fontId="6"/>
  </si>
  <si>
    <t>アレッタ児童デイサービス弘明寺</t>
    <rPh sb="4" eb="6">
      <t>ジドウ</t>
    </rPh>
    <rPh sb="12" eb="15">
      <t>グミョウジ</t>
    </rPh>
    <phoneticPr fontId="5"/>
  </si>
  <si>
    <t>利用の箇所に学校後は①、休日は②、欠席加算△、欠席×を記載</t>
    <rPh sb="0" eb="2">
      <t>リヨウ</t>
    </rPh>
    <rPh sb="3" eb="5">
      <t>カショ</t>
    </rPh>
    <rPh sb="6" eb="9">
      <t>ガッコウゴ</t>
    </rPh>
    <rPh sb="12" eb="14">
      <t>キュウジツ</t>
    </rPh>
    <rPh sb="17" eb="21">
      <t>ケッセキカサン</t>
    </rPh>
    <rPh sb="23" eb="25">
      <t>ケッセキ</t>
    </rPh>
    <rPh sb="27" eb="29">
      <t>キサイ</t>
    </rPh>
    <phoneticPr fontId="6"/>
  </si>
  <si>
    <t>送迎は迎えのみ又は送りのみは１、送り迎え共にある場合２を記載</t>
    <rPh sb="0" eb="2">
      <t>ソウゲイ</t>
    </rPh>
    <rPh sb="3" eb="4">
      <t>ムカ</t>
    </rPh>
    <rPh sb="7" eb="8">
      <t>マタ</t>
    </rPh>
    <rPh sb="9" eb="10">
      <t>オク</t>
    </rPh>
    <rPh sb="16" eb="17">
      <t>オク</t>
    </rPh>
    <rPh sb="18" eb="19">
      <t>ムカ</t>
    </rPh>
    <rPh sb="20" eb="21">
      <t>トモ</t>
    </rPh>
    <rPh sb="24" eb="26">
      <t>バアイ</t>
    </rPh>
    <rPh sb="28" eb="30">
      <t>キサイ</t>
    </rPh>
    <phoneticPr fontId="6"/>
  </si>
  <si>
    <t>送迎先は迎え先を記載（ドロップダウンより選ぶ）</t>
    <rPh sb="0" eb="3">
      <t>ソウゲイサキ</t>
    </rPh>
    <rPh sb="4" eb="5">
      <t>ムカ</t>
    </rPh>
    <rPh sb="6" eb="7">
      <t>サキ</t>
    </rPh>
    <rPh sb="8" eb="10">
      <t>キサイ</t>
    </rPh>
    <rPh sb="20" eb="21">
      <t>エラ</t>
    </rPh>
    <phoneticPr fontId="5"/>
  </si>
  <si>
    <t>時間は迎え時間を記載</t>
    <rPh sb="0" eb="2">
      <t>ジカン</t>
    </rPh>
    <rPh sb="3" eb="4">
      <t>ムカ</t>
    </rPh>
    <rPh sb="5" eb="7">
      <t>ジカン</t>
    </rPh>
    <rPh sb="8" eb="10">
      <t>キサイ</t>
    </rPh>
    <phoneticPr fontId="5"/>
  </si>
  <si>
    <t>上菅田特別支援学校</t>
    <rPh sb="0" eb="1">
      <t>カミ</t>
    </rPh>
    <rPh sb="1" eb="3">
      <t>スゲタ</t>
    </rPh>
    <rPh sb="3" eb="5">
      <t>トクベツ</t>
    </rPh>
    <rPh sb="5" eb="7">
      <t>シエン</t>
    </rPh>
    <rPh sb="7" eb="9">
      <t>ガッコウ</t>
    </rPh>
    <phoneticPr fontId="5"/>
  </si>
  <si>
    <t>石渡　姫香</t>
    <rPh sb="0" eb="2">
      <t>イシワタ</t>
    </rPh>
    <rPh sb="3" eb="4">
      <t>ヒメ</t>
    </rPh>
    <rPh sb="4" eb="5">
      <t>カ</t>
    </rPh>
    <phoneticPr fontId="5"/>
  </si>
  <si>
    <t>加藤　遼一</t>
    <rPh sb="0" eb="2">
      <t>カトウ</t>
    </rPh>
    <rPh sb="3" eb="4">
      <t>リョウ</t>
    </rPh>
    <rPh sb="4" eb="5">
      <t>イチ</t>
    </rPh>
    <phoneticPr fontId="5"/>
  </si>
  <si>
    <t>別所小学校</t>
    <rPh sb="0" eb="2">
      <t>ベッショ</t>
    </rPh>
    <rPh sb="2" eb="5">
      <t>ショウガッコウ</t>
    </rPh>
    <phoneticPr fontId="5"/>
  </si>
  <si>
    <t>南</t>
    <rPh sb="0" eb="1">
      <t>ミナミ</t>
    </rPh>
    <phoneticPr fontId="6"/>
  </si>
  <si>
    <t>南太田</t>
    <rPh sb="0" eb="3">
      <t>ミナミオオタ</t>
    </rPh>
    <phoneticPr fontId="5"/>
  </si>
  <si>
    <t>国大附属</t>
    <rPh sb="0" eb="2">
      <t>コクダイ</t>
    </rPh>
    <rPh sb="2" eb="4">
      <t>フゾク</t>
    </rPh>
    <phoneticPr fontId="5"/>
  </si>
  <si>
    <t>別所</t>
    <rPh sb="0" eb="2">
      <t>ベッショ</t>
    </rPh>
    <phoneticPr fontId="5"/>
  </si>
  <si>
    <t>児童遊園地</t>
    <rPh sb="0" eb="2">
      <t>ジドウ</t>
    </rPh>
    <rPh sb="2" eb="5">
      <t>ユウエンチ</t>
    </rPh>
    <phoneticPr fontId="5"/>
  </si>
  <si>
    <t>№</t>
  </si>
  <si>
    <t>外計</t>
  </si>
  <si>
    <t>母送り</t>
    <rPh sb="0" eb="1">
      <t>ハハ</t>
    </rPh>
    <rPh sb="1" eb="2">
      <t>オク</t>
    </rPh>
    <phoneticPr fontId="6"/>
  </si>
  <si>
    <t>保土ヶ谷</t>
    <rPh sb="0" eb="4">
      <t>ホドガヤ</t>
    </rPh>
    <phoneticPr fontId="6"/>
  </si>
  <si>
    <t>蒔田中</t>
    <rPh sb="0" eb="2">
      <t>マイタ</t>
    </rPh>
    <rPh sb="2" eb="3">
      <t>チュウ</t>
    </rPh>
    <phoneticPr fontId="6"/>
  </si>
  <si>
    <t>宇野　創也</t>
    <rPh sb="0" eb="1">
      <t>ウ</t>
    </rPh>
    <rPh sb="1" eb="2">
      <t>ノ</t>
    </rPh>
    <rPh sb="3" eb="4">
      <t>ソウ</t>
    </rPh>
    <rPh sb="4" eb="5">
      <t>ヤ</t>
    </rPh>
    <phoneticPr fontId="5"/>
  </si>
  <si>
    <t>藤の木小学校</t>
    <rPh sb="0" eb="1">
      <t>フジ</t>
    </rPh>
    <rPh sb="2" eb="3">
      <t>キ</t>
    </rPh>
    <rPh sb="3" eb="6">
      <t>ショウガッコウ</t>
    </rPh>
    <phoneticPr fontId="5"/>
  </si>
  <si>
    <t>大岡小学校</t>
    <rPh sb="0" eb="2">
      <t>オオオカ</t>
    </rPh>
    <rPh sb="2" eb="5">
      <t>ショウガッコウ</t>
    </rPh>
    <phoneticPr fontId="5"/>
  </si>
  <si>
    <t>住吉　快一</t>
    <rPh sb="0" eb="2">
      <t>スミヨシ</t>
    </rPh>
    <rPh sb="3" eb="4">
      <t>カイ</t>
    </rPh>
    <rPh sb="4" eb="5">
      <t>イチ</t>
    </rPh>
    <phoneticPr fontId="5"/>
  </si>
  <si>
    <t>金沢養護学校</t>
    <rPh sb="0" eb="2">
      <t>カナザワ</t>
    </rPh>
    <rPh sb="2" eb="4">
      <t>ヨウゴ</t>
    </rPh>
    <rPh sb="4" eb="6">
      <t>ガッコウ</t>
    </rPh>
    <phoneticPr fontId="5"/>
  </si>
  <si>
    <t>寺田　唯花</t>
    <rPh sb="0" eb="2">
      <t>テラダ</t>
    </rPh>
    <rPh sb="3" eb="4">
      <t>ユイ</t>
    </rPh>
    <rPh sb="4" eb="5">
      <t>ハナ</t>
    </rPh>
    <phoneticPr fontId="5"/>
  </si>
  <si>
    <t>六つ川西小学校</t>
    <rPh sb="0" eb="1">
      <t>ム</t>
    </rPh>
    <rPh sb="2" eb="3">
      <t>カワ</t>
    </rPh>
    <rPh sb="3" eb="4">
      <t>ニシ</t>
    </rPh>
    <rPh sb="4" eb="7">
      <t>ショウガッコウ</t>
    </rPh>
    <phoneticPr fontId="5"/>
  </si>
  <si>
    <t>蒔田小学校</t>
    <rPh sb="0" eb="2">
      <t>マイタ</t>
    </rPh>
    <rPh sb="2" eb="5">
      <t>ショウガッコウ</t>
    </rPh>
    <phoneticPr fontId="5"/>
  </si>
  <si>
    <t>ひの特別支援学校</t>
    <rPh sb="2" eb="4">
      <t>トクベツ</t>
    </rPh>
    <rPh sb="4" eb="6">
      <t>シエン</t>
    </rPh>
    <rPh sb="6" eb="8">
      <t>ガッコウ</t>
    </rPh>
    <phoneticPr fontId="5"/>
  </si>
  <si>
    <t>内尾　拓夢</t>
    <rPh sb="0" eb="2">
      <t>ウチオ</t>
    </rPh>
    <rPh sb="3" eb="5">
      <t>タクム</t>
    </rPh>
    <phoneticPr fontId="5"/>
  </si>
  <si>
    <t>藤本　昂志</t>
    <rPh sb="0" eb="2">
      <t>フジモト</t>
    </rPh>
    <rPh sb="3" eb="4">
      <t>コウ</t>
    </rPh>
    <rPh sb="4" eb="5">
      <t>シ</t>
    </rPh>
    <phoneticPr fontId="5"/>
  </si>
  <si>
    <t>保土ヶ谷養護学校</t>
    <rPh sb="0" eb="4">
      <t>ホドガヤ</t>
    </rPh>
    <rPh sb="4" eb="6">
      <t>ヨウゴ</t>
    </rPh>
    <rPh sb="6" eb="8">
      <t>ガッコウ</t>
    </rPh>
    <phoneticPr fontId="5"/>
  </si>
  <si>
    <t>岡本　遼</t>
    <rPh sb="0" eb="2">
      <t>オカモト</t>
    </rPh>
    <rPh sb="3" eb="4">
      <t>リョウ</t>
    </rPh>
    <phoneticPr fontId="5"/>
  </si>
  <si>
    <t>永田台小学校</t>
    <rPh sb="0" eb="2">
      <t>ナガタ</t>
    </rPh>
    <rPh sb="2" eb="3">
      <t>ダイ</t>
    </rPh>
    <rPh sb="3" eb="6">
      <t>ショウガッコウ</t>
    </rPh>
    <phoneticPr fontId="5"/>
  </si>
  <si>
    <t>伊澤　昴</t>
    <rPh sb="0" eb="2">
      <t>イザワ</t>
    </rPh>
    <rPh sb="3" eb="4">
      <t>スバル</t>
    </rPh>
    <phoneticPr fontId="5"/>
  </si>
  <si>
    <t>齋藤　爽祐</t>
    <rPh sb="0" eb="2">
      <t>サイトウ</t>
    </rPh>
    <rPh sb="3" eb="4">
      <t>ソウ</t>
    </rPh>
    <rPh sb="4" eb="5">
      <t>スケ</t>
    </rPh>
    <phoneticPr fontId="5"/>
  </si>
  <si>
    <t>安藤　圭人</t>
    <rPh sb="0" eb="2">
      <t>アンドウ</t>
    </rPh>
    <rPh sb="3" eb="4">
      <t>ケイ</t>
    </rPh>
    <rPh sb="4" eb="5">
      <t>ニン</t>
    </rPh>
    <phoneticPr fontId="5"/>
  </si>
  <si>
    <t>高木　幸喜</t>
    <rPh sb="0" eb="2">
      <t>タカギ</t>
    </rPh>
    <rPh sb="3" eb="5">
      <t>コウキ</t>
    </rPh>
    <phoneticPr fontId="5"/>
  </si>
  <si>
    <t>菊田　由里亜</t>
    <rPh sb="0" eb="2">
      <t>キクタ</t>
    </rPh>
    <rPh sb="3" eb="4">
      <t>ユ</t>
    </rPh>
    <rPh sb="4" eb="5">
      <t>リ</t>
    </rPh>
    <rPh sb="5" eb="6">
      <t>ア</t>
    </rPh>
    <phoneticPr fontId="5"/>
  </si>
  <si>
    <t>五十嵐　圭恋</t>
    <rPh sb="0" eb="3">
      <t>イガラシ</t>
    </rPh>
    <rPh sb="4" eb="5">
      <t>ケイ</t>
    </rPh>
    <rPh sb="5" eb="6">
      <t>レン</t>
    </rPh>
    <phoneticPr fontId="5"/>
  </si>
  <si>
    <t>菊野　泰星</t>
    <rPh sb="0" eb="2">
      <t>キクノ</t>
    </rPh>
    <rPh sb="3" eb="4">
      <t>タイ</t>
    </rPh>
    <rPh sb="4" eb="5">
      <t>セイ</t>
    </rPh>
    <phoneticPr fontId="5"/>
  </si>
  <si>
    <t>奥田　尚希</t>
    <rPh sb="0" eb="2">
      <t>オクダ</t>
    </rPh>
    <rPh sb="3" eb="4">
      <t>ナオ</t>
    </rPh>
    <rPh sb="4" eb="5">
      <t>キ</t>
    </rPh>
    <phoneticPr fontId="5"/>
  </si>
  <si>
    <t>今泉　明花</t>
    <rPh sb="0" eb="2">
      <t>イマイズミ</t>
    </rPh>
    <rPh sb="3" eb="4">
      <t>アケ</t>
    </rPh>
    <rPh sb="4" eb="5">
      <t>ハナ</t>
    </rPh>
    <phoneticPr fontId="5"/>
  </si>
  <si>
    <t>宗像　翔</t>
    <rPh sb="0" eb="2">
      <t>ムナカタ</t>
    </rPh>
    <rPh sb="3" eb="4">
      <t>ショウ</t>
    </rPh>
    <phoneticPr fontId="5"/>
  </si>
  <si>
    <t>下永谷小学校</t>
    <rPh sb="0" eb="3">
      <t>シモナガヤ</t>
    </rPh>
    <rPh sb="3" eb="6">
      <t>ショウガッコウ</t>
    </rPh>
    <phoneticPr fontId="5"/>
  </si>
  <si>
    <t>佐々木　葉琉</t>
    <rPh sb="0" eb="3">
      <t>ササキ</t>
    </rPh>
    <rPh sb="4" eb="5">
      <t>ハ</t>
    </rPh>
    <rPh sb="5" eb="6">
      <t>リュウ</t>
    </rPh>
    <phoneticPr fontId="5"/>
  </si>
  <si>
    <t>杉山　悠馬</t>
    <rPh sb="0" eb="2">
      <t>スギヤマ</t>
    </rPh>
    <rPh sb="3" eb="4">
      <t>ユウ</t>
    </rPh>
    <rPh sb="4" eb="5">
      <t>マ</t>
    </rPh>
    <phoneticPr fontId="5"/>
  </si>
  <si>
    <t>越智　翔真</t>
    <rPh sb="0" eb="2">
      <t>オチ</t>
    </rPh>
    <rPh sb="3" eb="4">
      <t>ショウ</t>
    </rPh>
    <rPh sb="4" eb="5">
      <t>マ</t>
    </rPh>
    <phoneticPr fontId="5"/>
  </si>
  <si>
    <t>遠藤　敬音</t>
    <rPh sb="0" eb="2">
      <t>エンドウ</t>
    </rPh>
    <rPh sb="3" eb="4">
      <t>ケイ</t>
    </rPh>
    <rPh sb="4" eb="5">
      <t>オト</t>
    </rPh>
    <phoneticPr fontId="5"/>
  </si>
  <si>
    <t>101　稼働表</t>
    <rPh sb="4" eb="6">
      <t>カドウ</t>
    </rPh>
    <rPh sb="6" eb="7">
      <t>ヒョウ</t>
    </rPh>
    <phoneticPr fontId="5"/>
  </si>
  <si>
    <t>芹が谷中</t>
    <rPh sb="0" eb="1">
      <t>セリ</t>
    </rPh>
    <rPh sb="2" eb="3">
      <t>ヤ</t>
    </rPh>
    <rPh sb="3" eb="4">
      <t>チュウ</t>
    </rPh>
    <phoneticPr fontId="5"/>
  </si>
  <si>
    <t>芹が谷南</t>
    <rPh sb="0" eb="1">
      <t>セリ</t>
    </rPh>
    <rPh sb="2" eb="3">
      <t>ヤ</t>
    </rPh>
    <rPh sb="3" eb="4">
      <t>ミナミ</t>
    </rPh>
    <phoneticPr fontId="6"/>
  </si>
  <si>
    <t>藤の木小</t>
    <rPh sb="0" eb="1">
      <t>フジ</t>
    </rPh>
    <rPh sb="2" eb="3">
      <t>キ</t>
    </rPh>
    <rPh sb="3" eb="4">
      <t>ショウ</t>
    </rPh>
    <phoneticPr fontId="6"/>
  </si>
  <si>
    <t>蒔田小</t>
    <rPh sb="0" eb="2">
      <t>マイタ</t>
    </rPh>
    <rPh sb="2" eb="3">
      <t>ショウ</t>
    </rPh>
    <phoneticPr fontId="6"/>
  </si>
  <si>
    <t>南が丘中</t>
    <rPh sb="0" eb="1">
      <t>ミナミ</t>
    </rPh>
    <rPh sb="2" eb="3">
      <t>オカ</t>
    </rPh>
    <rPh sb="3" eb="4">
      <t>チュウ</t>
    </rPh>
    <phoneticPr fontId="6"/>
  </si>
  <si>
    <t>永田小</t>
    <rPh sb="0" eb="2">
      <t>ナガタ</t>
    </rPh>
    <rPh sb="2" eb="3">
      <t>ショウ</t>
    </rPh>
    <phoneticPr fontId="6"/>
  </si>
  <si>
    <t>滝頭小</t>
    <rPh sb="0" eb="2">
      <t>タキガシラ</t>
    </rPh>
    <rPh sb="2" eb="3">
      <t>ショウ</t>
    </rPh>
    <phoneticPr fontId="6"/>
  </si>
  <si>
    <t>井土ヶ谷小</t>
    <rPh sb="0" eb="4">
      <t>イドガヤ</t>
    </rPh>
    <rPh sb="4" eb="5">
      <t>ショウ</t>
    </rPh>
    <phoneticPr fontId="6"/>
  </si>
  <si>
    <t>金沢養護</t>
    <rPh sb="0" eb="2">
      <t>カナザワ</t>
    </rPh>
    <rPh sb="2" eb="4">
      <t>ヨウゴ</t>
    </rPh>
    <phoneticPr fontId="6"/>
  </si>
  <si>
    <t>六ツ川西</t>
    <rPh sb="0" eb="1">
      <t>ム</t>
    </rPh>
    <rPh sb="2" eb="3">
      <t>カワ</t>
    </rPh>
    <rPh sb="3" eb="4">
      <t>ニシ</t>
    </rPh>
    <phoneticPr fontId="6"/>
  </si>
  <si>
    <t>最戸橋</t>
    <rPh sb="0" eb="2">
      <t>サイド</t>
    </rPh>
    <rPh sb="2" eb="3">
      <t>ハシ</t>
    </rPh>
    <phoneticPr fontId="6"/>
  </si>
  <si>
    <t>南中</t>
    <rPh sb="0" eb="1">
      <t>ナン</t>
    </rPh>
    <rPh sb="1" eb="2">
      <t>チュウ</t>
    </rPh>
    <phoneticPr fontId="6"/>
  </si>
  <si>
    <t>永田中</t>
    <rPh sb="0" eb="2">
      <t>ナガタ</t>
    </rPh>
    <rPh sb="2" eb="3">
      <t>チュウ</t>
    </rPh>
    <phoneticPr fontId="6"/>
  </si>
  <si>
    <t>下永谷小</t>
    <rPh sb="0" eb="3">
      <t>シモナガヤ</t>
    </rPh>
    <rPh sb="3" eb="4">
      <t>ショウ</t>
    </rPh>
    <phoneticPr fontId="6"/>
  </si>
  <si>
    <t>藤の木中</t>
    <rPh sb="0" eb="1">
      <t>フジ</t>
    </rPh>
    <rPh sb="2" eb="3">
      <t>キ</t>
    </rPh>
    <rPh sb="3" eb="4">
      <t>チュウ</t>
    </rPh>
    <phoneticPr fontId="6"/>
  </si>
  <si>
    <t>訓盲学院</t>
    <rPh sb="0" eb="1">
      <t>クン</t>
    </rPh>
    <rPh sb="1" eb="2">
      <t>モウ</t>
    </rPh>
    <rPh sb="2" eb="4">
      <t>ガクイン</t>
    </rPh>
    <phoneticPr fontId="6"/>
  </si>
  <si>
    <t>日枝小</t>
    <rPh sb="0" eb="2">
      <t>ヒエ</t>
    </rPh>
    <rPh sb="2" eb="3">
      <t>ショウ</t>
    </rPh>
    <phoneticPr fontId="6"/>
  </si>
  <si>
    <t>六ッ川中</t>
    <rPh sb="0" eb="3">
      <t>ムツカワ</t>
    </rPh>
    <rPh sb="3" eb="4">
      <t>チュウ</t>
    </rPh>
    <phoneticPr fontId="6"/>
  </si>
  <si>
    <t>越智　結香</t>
    <rPh sb="0" eb="2">
      <t>オチ</t>
    </rPh>
    <rPh sb="3" eb="4">
      <t>ユ</t>
    </rPh>
    <rPh sb="4" eb="5">
      <t>カ</t>
    </rPh>
    <phoneticPr fontId="5"/>
  </si>
  <si>
    <t>山本　奈輝</t>
    <rPh sb="0" eb="2">
      <t>ヤマモト</t>
    </rPh>
    <rPh sb="3" eb="4">
      <t>ナ</t>
    </rPh>
    <rPh sb="4" eb="5">
      <t>キ</t>
    </rPh>
    <phoneticPr fontId="5"/>
  </si>
  <si>
    <t>石井　乃々葉</t>
    <rPh sb="0" eb="2">
      <t>イシイ</t>
    </rPh>
    <rPh sb="3" eb="4">
      <t>ノ</t>
    </rPh>
    <rPh sb="5" eb="6">
      <t>ハ</t>
    </rPh>
    <phoneticPr fontId="5"/>
  </si>
  <si>
    <t>石井　要</t>
    <rPh sb="0" eb="2">
      <t>イシイ</t>
    </rPh>
    <rPh sb="3" eb="4">
      <t>カナメ</t>
    </rPh>
    <phoneticPr fontId="5"/>
  </si>
  <si>
    <t>北野　世夏</t>
    <rPh sb="0" eb="2">
      <t>キタノ</t>
    </rPh>
    <rPh sb="3" eb="4">
      <t>ヨ</t>
    </rPh>
    <rPh sb="4" eb="5">
      <t>ナツ</t>
    </rPh>
    <phoneticPr fontId="5"/>
  </si>
  <si>
    <t>六ツ川西小学校</t>
    <rPh sb="0" eb="1">
      <t>ム</t>
    </rPh>
    <rPh sb="2" eb="3">
      <t>カワ</t>
    </rPh>
    <rPh sb="3" eb="4">
      <t>ニシ</t>
    </rPh>
    <rPh sb="4" eb="7">
      <t>ショウガッコウ</t>
    </rPh>
    <phoneticPr fontId="5"/>
  </si>
  <si>
    <t>祖父母宅</t>
    <rPh sb="0" eb="3">
      <t>ソフボ</t>
    </rPh>
    <rPh sb="3" eb="4">
      <t>タク</t>
    </rPh>
    <phoneticPr fontId="6"/>
  </si>
  <si>
    <t>ひの</t>
    <phoneticPr fontId="6"/>
  </si>
  <si>
    <t>パークタウン</t>
    <phoneticPr fontId="6"/>
  </si>
  <si>
    <t>石川小</t>
    <rPh sb="0" eb="2">
      <t>イシカワ</t>
    </rPh>
    <rPh sb="2" eb="3">
      <t>ショウ</t>
    </rPh>
    <phoneticPr fontId="6"/>
  </si>
  <si>
    <t>柏尾小</t>
    <rPh sb="0" eb="2">
      <t>カシオ</t>
    </rPh>
    <rPh sb="2" eb="3">
      <t>ショウ</t>
    </rPh>
    <phoneticPr fontId="6"/>
  </si>
  <si>
    <t>キッズ</t>
    <phoneticPr fontId="6"/>
  </si>
  <si>
    <t>張　恭睿</t>
    <rPh sb="0" eb="1">
      <t>チョウ</t>
    </rPh>
    <rPh sb="2" eb="3">
      <t>キョウ</t>
    </rPh>
    <rPh sb="3" eb="4">
      <t>エイ</t>
    </rPh>
    <phoneticPr fontId="5"/>
  </si>
  <si>
    <t>畠野　茉弥</t>
    <rPh sb="0" eb="2">
      <t>ハタノ</t>
    </rPh>
    <rPh sb="3" eb="5">
      <t>マヤ</t>
    </rPh>
    <phoneticPr fontId="5"/>
  </si>
  <si>
    <t>蒔田小学校</t>
    <rPh sb="0" eb="5">
      <t>マイタショウガッコウ</t>
    </rPh>
    <phoneticPr fontId="5"/>
  </si>
  <si>
    <t>小松田　彩月</t>
    <rPh sb="0" eb="3">
      <t>コマツダ</t>
    </rPh>
    <rPh sb="4" eb="6">
      <t>サツキ</t>
    </rPh>
    <phoneticPr fontId="5"/>
  </si>
  <si>
    <t>岡村中</t>
    <rPh sb="0" eb="2">
      <t>オカムラ</t>
    </rPh>
    <rPh sb="2" eb="3">
      <t>チュウ</t>
    </rPh>
    <phoneticPr fontId="6"/>
  </si>
  <si>
    <t>岡村中学校</t>
    <rPh sb="0" eb="2">
      <t>オカムラ</t>
    </rPh>
    <rPh sb="2" eb="5">
      <t>チュウガッコウ</t>
    </rPh>
    <phoneticPr fontId="5"/>
  </si>
  <si>
    <t>高2</t>
    <rPh sb="0" eb="1">
      <t>コウ</t>
    </rPh>
    <phoneticPr fontId="5"/>
  </si>
  <si>
    <t>小６</t>
    <rPh sb="0" eb="1">
      <t>ショウ</t>
    </rPh>
    <phoneticPr fontId="5"/>
  </si>
  <si>
    <t>23日</t>
    <rPh sb="2" eb="3">
      <t>ニチ</t>
    </rPh>
    <phoneticPr fontId="5"/>
  </si>
  <si>
    <t>14日</t>
    <rPh sb="2" eb="3">
      <t>ニチ</t>
    </rPh>
    <phoneticPr fontId="5"/>
  </si>
  <si>
    <t>小５</t>
    <rPh sb="0" eb="1">
      <t>ショウ</t>
    </rPh>
    <phoneticPr fontId="5"/>
  </si>
  <si>
    <t>高１</t>
    <rPh sb="0" eb="1">
      <t>コウ</t>
    </rPh>
    <phoneticPr fontId="5"/>
  </si>
  <si>
    <t>９日</t>
    <rPh sb="1" eb="2">
      <t>ニチ</t>
    </rPh>
    <phoneticPr fontId="5"/>
  </si>
  <si>
    <t>18日</t>
    <rPh sb="2" eb="3">
      <t>ニチ</t>
    </rPh>
    <phoneticPr fontId="5"/>
  </si>
  <si>
    <t>15日</t>
    <rPh sb="2" eb="3">
      <t>ニチ</t>
    </rPh>
    <phoneticPr fontId="5"/>
  </si>
  <si>
    <t>中１</t>
    <rPh sb="0" eb="1">
      <t>チュウ</t>
    </rPh>
    <phoneticPr fontId="5"/>
  </si>
  <si>
    <t>9日</t>
    <rPh sb="1" eb="2">
      <t>ニチ</t>
    </rPh>
    <phoneticPr fontId="5"/>
  </si>
  <si>
    <t>14日</t>
    <rPh sb="2" eb="3">
      <t>ニチ</t>
    </rPh>
    <phoneticPr fontId="5"/>
  </si>
  <si>
    <t>5日</t>
    <rPh sb="1" eb="2">
      <t>ニチ</t>
    </rPh>
    <phoneticPr fontId="5"/>
  </si>
  <si>
    <t>小４</t>
    <rPh sb="0" eb="1">
      <t>ショウ</t>
    </rPh>
    <phoneticPr fontId="5"/>
  </si>
  <si>
    <t>10日</t>
    <rPh sb="2" eb="3">
      <t>ニチ</t>
    </rPh>
    <phoneticPr fontId="5"/>
  </si>
  <si>
    <t>8日</t>
    <rPh sb="1" eb="2">
      <t>ニチ</t>
    </rPh>
    <phoneticPr fontId="5"/>
  </si>
  <si>
    <t>中２</t>
    <rPh sb="0" eb="1">
      <t>チュウ</t>
    </rPh>
    <phoneticPr fontId="5"/>
  </si>
  <si>
    <t>15日</t>
    <rPh sb="2" eb="3">
      <t>ニチ</t>
    </rPh>
    <phoneticPr fontId="5"/>
  </si>
  <si>
    <t>南中学校</t>
    <rPh sb="0" eb="1">
      <t>ミナミ</t>
    </rPh>
    <rPh sb="1" eb="4">
      <t>チュウガッコウ</t>
    </rPh>
    <phoneticPr fontId="5"/>
  </si>
  <si>
    <t>小３</t>
    <rPh sb="0" eb="1">
      <t>ショウ</t>
    </rPh>
    <phoneticPr fontId="5"/>
  </si>
  <si>
    <t>13日</t>
    <rPh sb="2" eb="3">
      <t>ニチ</t>
    </rPh>
    <phoneticPr fontId="5"/>
  </si>
  <si>
    <t>小２</t>
    <rPh sb="0" eb="1">
      <t>ショウ</t>
    </rPh>
    <phoneticPr fontId="5"/>
  </si>
  <si>
    <t>原田　瑛斗</t>
    <rPh sb="0" eb="2">
      <t>ハラダ</t>
    </rPh>
    <rPh sb="3" eb="4">
      <t>エイ</t>
    </rPh>
    <rPh sb="4" eb="5">
      <t>ト</t>
    </rPh>
    <phoneticPr fontId="5"/>
  </si>
  <si>
    <t>松本　くるみ</t>
    <rPh sb="0" eb="2">
      <t>マツモト</t>
    </rPh>
    <phoneticPr fontId="5"/>
  </si>
  <si>
    <t>井土ヶ谷小学校</t>
    <rPh sb="0" eb="4">
      <t>イドガヤ</t>
    </rPh>
    <rPh sb="4" eb="7">
      <t>ショウガッコウ</t>
    </rPh>
    <phoneticPr fontId="5"/>
  </si>
  <si>
    <t>田中　舜</t>
    <rPh sb="0" eb="2">
      <t>タナカ</t>
    </rPh>
    <rPh sb="3" eb="4">
      <t>シュン</t>
    </rPh>
    <phoneticPr fontId="5"/>
  </si>
  <si>
    <t>六ッ川西小学校</t>
    <rPh sb="0" eb="3">
      <t>ムツカワ</t>
    </rPh>
    <rPh sb="3" eb="4">
      <t>ニシ</t>
    </rPh>
    <rPh sb="4" eb="7">
      <t>ショウガッコウ</t>
    </rPh>
    <phoneticPr fontId="5"/>
  </si>
  <si>
    <t>田中　憐</t>
    <rPh sb="0" eb="2">
      <t>タナカ</t>
    </rPh>
    <rPh sb="3" eb="4">
      <t>レン</t>
    </rPh>
    <phoneticPr fontId="5"/>
  </si>
  <si>
    <t>親送り</t>
    <rPh sb="0" eb="1">
      <t>オヤ</t>
    </rPh>
    <rPh sb="1" eb="2">
      <t>オク</t>
    </rPh>
    <phoneticPr fontId="5"/>
  </si>
  <si>
    <t>ヘルパー</t>
    <phoneticPr fontId="5"/>
  </si>
  <si>
    <t>向井　蒼</t>
    <rPh sb="0" eb="2">
      <t>ムカイ</t>
    </rPh>
    <rPh sb="3" eb="4">
      <t>アオイ</t>
    </rPh>
    <phoneticPr fontId="5"/>
  </si>
  <si>
    <t>永田小学校</t>
    <rPh sb="0" eb="2">
      <t>ナガタ</t>
    </rPh>
    <rPh sb="2" eb="5">
      <t>ショウガッコウ</t>
    </rPh>
    <phoneticPr fontId="5"/>
  </si>
  <si>
    <t>小6</t>
    <rPh sb="0" eb="1">
      <t>ショウ</t>
    </rPh>
    <phoneticPr fontId="5"/>
  </si>
  <si>
    <t>①</t>
  </si>
  <si>
    <t>②</t>
  </si>
  <si>
    <t>ひの</t>
  </si>
  <si>
    <t>×</t>
  </si>
  <si>
    <t>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</si>
</sst>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1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&quot;人&quot;"/>
    <numFmt numFmtId="177" formatCode="#,##0;\-#,##0;&quot;-&quot;"/>
    <numFmt numFmtId="178" formatCode="#,##0.00;\-#,##0.00;&quot;-&quot;"/>
    <numFmt numFmtId="179" formatCode="#,##0%;\-#,##0%;&quot;- &quot;"/>
    <numFmt numFmtId="180" formatCode="#,##0.0%;\-#,##0.0%;&quot;- &quot;"/>
    <numFmt numFmtId="181" formatCode="#,##0.00%;\-#,##0.00%;&quot;- &quot;"/>
    <numFmt numFmtId="182" formatCode="#,##0.0;\-#,##0.0;&quot;-&quot;"/>
    <numFmt numFmtId="183" formatCode="#,##0_);[Red]\(#,##0\)"/>
    <numFmt numFmtId="184" formatCode="&quot;¥&quot;#,##0.0;[Red]&quot;¥&quot;\-#,##0.0"/>
    <numFmt numFmtId="185" formatCode="mmm\-yyyy"/>
    <numFmt numFmtId="186" formatCode="&quot;¥&quot;#,##0.000;[Red]&quot;¥&quot;\-#,##0.000"/>
    <numFmt numFmtId="187" formatCode="&quot;$&quot;#,##0_);[Red]\(&quot;$&quot;#,##0\)"/>
    <numFmt numFmtId="188" formatCode="&quot;$&quot;#,##0.00_);[Red]\(&quot;$&quot;#,##0.00\)"/>
    <numFmt numFmtId="189" formatCode="#\ ?/8"/>
    <numFmt numFmtId="190" formatCode="0.0000000"/>
    <numFmt numFmtId="191" formatCode="#,##0.0;[Red]\-#,##0.0"/>
    <numFmt numFmtId="192" formatCode="#,##0.0;&quot;▲ &quot;#,##0.0"/>
    <numFmt numFmtId="193" formatCode="\r\r&quot;年&quot;m&quot;月&quot;d&quot;日&quot;"/>
    <numFmt numFmtId="194" formatCode="#,##0;&quot;▲ &quot;#,##0"/>
    <numFmt numFmtId="195" formatCode="#,##0_ "/>
    <numFmt numFmtId="196" formatCode="#,##0.0_);[Red]\(#,##0.0\)"/>
    <numFmt numFmtId="197" formatCode="#,##0.0_ ;[Red]\-#,##0.0\ "/>
    <numFmt numFmtId="198" formatCode="m"/>
    <numFmt numFmtId="199" formatCode="0&quot;日&quot;"/>
    <numFmt numFmtId="200" formatCode="0.000000000"/>
    <numFmt numFmtId="201" formatCode="0&quot;室 &quot;"/>
    <numFmt numFmtId="202" formatCode="0.0%"/>
    <numFmt numFmtId="203" formatCode="#,##0;\-#,##0\ "/>
    <numFmt numFmtId="204" formatCode="[$-411]\(gggee&quot;年&quot;m&quot;月&quot;d&quot;日&quot;&quot;現&quot;&quot;在&quot;\)"/>
    <numFmt numFmtId="205" formatCode="0.0_ "/>
    <numFmt numFmtId="206" formatCode="0&quot; 席&quot;"/>
    <numFmt numFmtId="207" formatCode="0.00_ "/>
    <numFmt numFmtId="208" formatCode="&quot;売上対比A/P時間数（&quot;0.0%&quot;)&quot;"/>
    <numFmt numFmtId="209" formatCode="#,##0\ \ \ "/>
    <numFmt numFmtId="210" formatCode="&quot;$&quot;#,##0;[Red]&quot;$&quot;\-#,##0"/>
    <numFmt numFmtId="211" formatCode="0.0000%"/>
    <numFmt numFmtId="212" formatCode="#,##0.0000;[Red]\-#,##0.0000"/>
    <numFmt numFmtId="213" formatCode="#,##0&quot;千&quot;&quot;円&quot;\ "/>
    <numFmt numFmtId="214" formatCode="0.0000000000"/>
    <numFmt numFmtId="215" formatCode="d"/>
    <numFmt numFmtId="216" formatCode="&quot;$&quot;#,##0_);\(&quot;$&quot;#,##0\)"/>
    <numFmt numFmtId="217" formatCode="0.0000"/>
    <numFmt numFmtId="218" formatCode="_ &quot;$&quot;* #,##0_ ;_ &quot;$&quot;* \-#,##0_ ;_ &quot;$&quot;* &quot;-&quot;_ ;_ @_ "/>
    <numFmt numFmtId="219" formatCode="0.000000"/>
    <numFmt numFmtId="220" formatCode="&quot;R&quot;\ #,##0.00;[Red]&quot;R&quot;\ \-#,##0.00"/>
    <numFmt numFmtId="221" formatCode="&quot;$&quot;#,##0.00_);\(&quot;$&quot;#,##0.00\)"/>
    <numFmt numFmtId="222" formatCode="\r&quot;年&quot;m&quot;月&quot;d&quot;日&quot;"/>
    <numFmt numFmtId="223" formatCode="#,##0;[Red]#,##0"/>
    <numFmt numFmtId="224" formatCode="0.0_);[Red]\(0.0\)"/>
    <numFmt numFmtId="225" formatCode="\+0"/>
    <numFmt numFmtId="226" formatCode="m/d"/>
    <numFmt numFmtId="227" formatCode="0.000"/>
    <numFmt numFmtId="228" formatCode="yy/m"/>
    <numFmt numFmtId="229" formatCode="\9\2"/>
    <numFmt numFmtId="230" formatCode="&quot;True&quot;;&quot;True&quot;;&quot;False&quot;"/>
    <numFmt numFmtId="231" formatCode="_-&quot;L.&quot;\ * #,##0.00_-;\-&quot;L.&quot;\ * #,##0.00_-;_-&quot;L.&quot;\ * &quot;-&quot;??_-;_-@_-"/>
    <numFmt numFmtId="232" formatCode="&quot;$&quot;#,##0;&quot;$&quot;\-#,##0"/>
    <numFmt numFmtId="233" formatCode="&quot;$&quot;#,##0.00;&quot;$&quot;\-#,##0.00"/>
    <numFmt numFmtId="234" formatCode="_(* #,##0_);_(* \(#,##0\);_(* &quot;-&quot;_);_(@_)"/>
    <numFmt numFmtId="235" formatCode="#,##0.000;\-#,##0.000"/>
    <numFmt numFmtId="236" formatCode="#,##0.00000;[Red]\-#,##0.00000"/>
    <numFmt numFmtId="237" formatCode="0.00000"/>
    <numFmt numFmtId="238" formatCode="0.00000000"/>
    <numFmt numFmtId="239" formatCode="&quot;現在までのオープン店舗は&quot;0&quot;店舗&quot;"/>
    <numFmt numFmtId="240" formatCode="0_ "/>
    <numFmt numFmtId="241" formatCode="[&lt;=999]000;000\-0000"/>
    <numFmt numFmtId="242" formatCode="[$-411]ggge&quot;年&quot;m&quot;月&quot;"/>
    <numFmt numFmtId="243" formatCode="&quot;On&quot;;&quot;On&quot;;&quot;Off&quot;"/>
    <numFmt numFmtId="244" formatCode="#&quot;社&quot;"/>
    <numFmt numFmtId="245" formatCode="0.E+00"/>
    <numFmt numFmtId="246" formatCode="0.00_ ;[Red]\-0.00\ "/>
    <numFmt numFmtId="247" formatCode="0.0_ ;[Red]\-0.0\ "/>
    <numFmt numFmtId="248" formatCode="m/d/yy\ h:mm:ss\ AM/PM"/>
    <numFmt numFmtId="249" formatCode="_(&quot;$&quot;* #,##0.00_);_(&quot;$&quot;* \(#,##0.00\);_(&quot;$&quot;* &quot;-&quot;??_);_(@_)"/>
    <numFmt numFmtId="250" formatCode="_(* #,##0.0_);_(* \(#,##0.0\);_(* &quot;-&quot;_);_(@_)"/>
    <numFmt numFmtId="251" formatCode="_(* #,##0.00_);_(* \(#,##0.00\);_(* &quot;-&quot;_);_(@_)"/>
    <numFmt numFmtId="252" formatCode="mm/dd/yy\ h:mm"/>
    <numFmt numFmtId="253" formatCode="#,##0.00_);[Red]\(#,##0.00\)"/>
    <numFmt numFmtId="254" formatCode="#,##0.000;[Red]\-#,##0.000"/>
    <numFmt numFmtId="255" formatCode="0_);[Red]\(0\)"/>
    <numFmt numFmtId="256" formatCode="00000000"/>
    <numFmt numFmtId="257" formatCode="0&quot;社&quot;"/>
    <numFmt numFmtId="258" formatCode="&quot;直&quot;;[Red]\-#,##0;&quot;FC&quot;"/>
    <numFmt numFmtId="259" formatCode="0.0"/>
    <numFmt numFmtId="260" formatCode="0&quot;円/件&quot;"/>
    <numFmt numFmtId="261" formatCode="0.000%"/>
    <numFmt numFmtId="262" formatCode="_-&quot;｣&quot;* #,##0.00_-;\-&quot;｣&quot;* #,##0.00_-;_-&quot;｣&quot;* &quot;-&quot;??_-;_-@_-"/>
    <numFmt numFmtId="263" formatCode="&quot;｣&quot;#,##0.00;[Red]\-&quot;｣&quot;#,##0.00"/>
    <numFmt numFmtId="264" formatCode="&quot;持&quot;&quot;株&quot;\ \ #,##0&quot;千&quot;&quot;株&quot;"/>
    <numFmt numFmtId="265" formatCode="&quot;｣&quot;#,##0;[Red]\-&quot;｣&quot;#,##0"/>
    <numFmt numFmtId="266" formatCode="_-&quot;｣&quot;* #,##0_-;\-&quot;｣&quot;* #,##0_-;_-&quot;｣&quot;* &quot;-&quot;_-;_-@_-"/>
    <numFmt numFmtId="267" formatCode="0.00&quot;回転&quot;"/>
    <numFmt numFmtId="268" formatCode="#,##0&quot;年&quot;&quot;目&quot;;[Red]\-#,##0"/>
    <numFmt numFmtId="269" formatCode="#,##0_);\(#,##0\)"/>
    <numFmt numFmtId="270" formatCode="0&quot;邸&quot;"/>
    <numFmt numFmtId="271" formatCode="#,##0.0000000;[Red]\-#,##0.0000000"/>
    <numFmt numFmtId="272" formatCode="&quot;R&quot;\ #,##0.00;&quot;R&quot;\ \-#,##0.00"/>
    <numFmt numFmtId="273" formatCode="#\ ?/6"/>
    <numFmt numFmtId="274" formatCode="#,##0.0"/>
    <numFmt numFmtId="275" formatCode="\1&quot;名&quot;&quot;当&quot;&quot;り&quot;\ \ #,##0&quot;千株&quot;"/>
    <numFmt numFmtId="276" formatCode="yy\'\'mm"/>
    <numFmt numFmtId="277" formatCode="0.00_);[Red]\(0.00\)"/>
    <numFmt numFmtId="278" formatCode="&quot;Yes&quot;;&quot;Yes&quot;;&quot;No&quot;"/>
    <numFmt numFmtId="279" formatCode="#,##0&quot;千&quot;&quot;円&quot;\ \ "/>
    <numFmt numFmtId="280" formatCode="&quot;各&quot;#,##0&quot;千&quot;&quot;株&quot;"/>
    <numFmt numFmtId="281" formatCode="#,##0_ ;[Red]\-#,##0\ "/>
    <numFmt numFmtId="282" formatCode="00"/>
    <numFmt numFmtId="283" formatCode="yy/mm/dd"/>
    <numFmt numFmtId="284" formatCode="&quot;｣&quot;#,##0;\-&quot;｣&quot;#,##0"/>
    <numFmt numFmtId="285" formatCode="&quot;｣&quot;#,##0.00;\-&quot;｣&quot;#,##0.00"/>
    <numFmt numFmtId="286" formatCode="0&quot;業&quot;&quot;態&quot;"/>
    <numFmt numFmtId="287" formatCode="_(* #,##0.00_);_(* \(#,##0.00\);_(* &quot;-&quot;??_);_(@_)"/>
    <numFmt numFmtId="288" formatCode="yyyy/m"/>
    <numFmt numFmtId="289" formatCode="#,##0.0;[Red]#,##0.0"/>
    <numFmt numFmtId="290" formatCode="&quot;R&quot;\ #,##0;[Red]&quot;R&quot;\ \-#,##0"/>
    <numFmt numFmtId="291" formatCode="#,##0.0000;\-#,##0.0000"/>
    <numFmt numFmtId="292" formatCode="#"/>
    <numFmt numFmtId="293" formatCode="0_);\(0\)"/>
    <numFmt numFmtId="294" formatCode="[$-411]ee&quot;年&quot;"/>
    <numFmt numFmtId="295" formatCode="0&quot;年目&quot;_ "/>
    <numFmt numFmtId="296" formatCode="#,##0.0_ "/>
    <numFmt numFmtId="297" formatCode="0.00000%"/>
    <numFmt numFmtId="298" formatCode="[$-411]ge\.m"/>
    <numFmt numFmtId="299" formatCode="#,##0.0_);\(#,##0.0\)"/>
    <numFmt numFmtId="300" formatCode="#,##0.00000;\-#,##0.00000"/>
    <numFmt numFmtId="301" formatCode="0&quot;年&quot;"/>
    <numFmt numFmtId="302" formatCode="yy/m/d"/>
    <numFmt numFmtId="303" formatCode="&quot;R&quot;\ #,##0;&quot;R&quot;\ \-#,##0"/>
    <numFmt numFmtId="304" formatCode="&quot;¥&quot;#,##0;[Red]&quot;¥&quot;#,##0"/>
    <numFmt numFmtId="305" formatCode="#,##0.00_ "/>
    <numFmt numFmtId="306" formatCode="00&quot;月&quot;"/>
    <numFmt numFmtId="307" formatCode="_(&quot;$&quot;* #,##0_);_(&quot;$&quot;* \(#,##0\);_(&quot;$&quot;* &quot;-&quot;_);_(@_)"/>
    <numFmt numFmtId="308" formatCode="0_ ;[Red]\-0\ "/>
    <numFmt numFmtId="309" formatCode="#,##0.00_);\(#,##0.00\)"/>
    <numFmt numFmtId="310" formatCode="0.0&quot;h&quot;;[Red]General"/>
    <numFmt numFmtId="311" formatCode="0.00000000000000000000000000000000000_);[Red]\(0.00000000000000000000000000000000000\)"/>
    <numFmt numFmtId="312" formatCode="&quot;¥&quot;#,##0.000_);[Red]\(&quot;¥&quot;#,##0.000\)"/>
    <numFmt numFmtId="313" formatCode="_(* #,##0.000_);_(* \(#,##0.000\);_(* &quot;-&quot;_);_(@_)"/>
    <numFmt numFmtId="314" formatCode="0&quot;月度&quot;"/>
    <numFmt numFmtId="315" formatCode="#,##0.00_ ;[Red]\-#,##0.00\ "/>
    <numFmt numFmtId="316" formatCode="0&quot;件&quot;"/>
    <numFmt numFmtId="317" formatCode="#&quot;枚&quot;"/>
    <numFmt numFmtId="318" formatCode="0;[Red]0"/>
    <numFmt numFmtId="319" formatCode="&quot;元&quot;&quot;金&quot;&quot;均&quot;&quot;等&quot;\ #,##0;[Red]\-#,##0"/>
    <numFmt numFmtId="320" formatCode="&quot;元&quot;&quot;利&quot;&quot;均&quot;&quot;等&quot;\ \=\ #,###,_);[Red]\(#,###,\)"/>
    <numFmt numFmtId="321" formatCode="#,##0.000000000_ "/>
    <numFmt numFmtId="322" formatCode="#,##0.0;\-#,##0.0"/>
    <numFmt numFmtId="323" formatCode="#&quot; 回&quot;"/>
    <numFmt numFmtId="324" formatCode="yy/mm"/>
    <numFmt numFmtId="325" formatCode="#,##0.0000000000_);[Red]\(#,##0.0000000000\)"/>
    <numFmt numFmtId="326" formatCode="m/d;@"/>
    <numFmt numFmtId="327" formatCode="&quot;¥&quot;#,##0_);[Red]\(&quot;¥&quot;#,##0\)"/>
    <numFmt numFmtId="328" formatCode="aaa"/>
  </numFmts>
  <fonts count="153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HG丸ｺﾞｼｯｸM-PRO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b/>
      <sz val="26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6"/>
      <name val="HG丸ｺﾞｼｯｸM-PRO"/>
      <family val="3"/>
      <charset val="128"/>
    </font>
    <font>
      <b/>
      <sz val="18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sz val="16"/>
      <color indexed="8"/>
      <name val="ＭＳ Ｐゴシック"/>
      <family val="3"/>
      <charset val="128"/>
    </font>
    <font>
      <sz val="9"/>
      <color rgb="FF000000"/>
      <name val="HG丸ｺﾞｼｯｸM-PRO"/>
      <family val="3"/>
      <charset val="128"/>
    </font>
    <font>
      <b/>
      <sz val="10"/>
      <color rgb="FF00000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sz val="9"/>
      <name val="HG丸ｺﾞｼｯｸM-PRO"/>
      <family val="3"/>
      <charset val="128"/>
    </font>
    <font>
      <sz val="7"/>
      <name val="HG丸ｺﾞｼｯｸM-PRO"/>
      <family val="3"/>
      <charset val="128"/>
    </font>
    <font>
      <sz val="6"/>
      <color rgb="FF000000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20"/>
      <name val="HG丸ｺﾞｼｯｸM-PRO"/>
      <family val="3"/>
      <charset val="128"/>
    </font>
    <font>
      <sz val="11"/>
      <color rgb="FF00B0F0"/>
      <name val="HG丸ｺﾞｼｯｸM-PRO"/>
      <family val="3"/>
      <charset val="128"/>
    </font>
    <font>
      <sz val="12"/>
      <name val="Osaka"/>
      <family val="3"/>
      <charset val="128"/>
    </font>
    <font>
      <sz val="12"/>
      <name val="細明朝体"/>
      <family val="3"/>
      <charset val="128"/>
    </font>
    <font>
      <sz val="10"/>
      <name val="Arial"/>
      <family val="2"/>
    </font>
    <font>
      <sz val="11"/>
      <name val="細明朝体"/>
      <family val="3"/>
      <charset val="128"/>
    </font>
    <font>
      <sz val="9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sz val="10"/>
      <name val="明朝"/>
      <family val="3"/>
      <charset val="128"/>
    </font>
    <font>
      <sz val="12"/>
      <name val="ＭＳ ゴシック"/>
      <family val="3"/>
      <charset val="128"/>
    </font>
    <font>
      <sz val="11"/>
      <name val="明朝"/>
      <family val="3"/>
      <charset val="128"/>
    </font>
    <font>
      <sz val="10"/>
      <color indexed="12"/>
      <name val="Arial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0"/>
      <color indexed="14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8"/>
      <color indexed="23"/>
      <name val="Verdana"/>
      <family val="2"/>
    </font>
    <font>
      <sz val="12"/>
      <name val="標準明朝"/>
      <family val="1"/>
      <charset val="128"/>
    </font>
    <font>
      <sz val="12"/>
      <color indexed="14"/>
      <name val="細明朝体"/>
      <family val="3"/>
      <charset val="128"/>
    </font>
    <font>
      <sz val="10"/>
      <color indexed="10"/>
      <name val="Arial"/>
      <family val="2"/>
    </font>
    <font>
      <sz val="16"/>
      <color indexed="9"/>
      <name val="Tahoma"/>
      <family val="2"/>
    </font>
    <font>
      <b/>
      <sz val="10"/>
      <name val="MS Sans Serif"/>
      <family val="2"/>
    </font>
    <font>
      <sz val="8"/>
      <name val="ＭＳ 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2"/>
      <name val="ＭＳ 明朝"/>
      <family val="1"/>
      <charset val="128"/>
    </font>
    <font>
      <sz val="10"/>
      <name val="Helv"/>
      <family val="2"/>
    </font>
    <font>
      <sz val="10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b/>
      <sz val="16"/>
      <name val="ＭＳ ゴシック"/>
      <family val="3"/>
      <charset val="128"/>
    </font>
    <font>
      <sz val="11"/>
      <name val="・団"/>
      <family val="3"/>
      <charset val="128"/>
    </font>
    <font>
      <sz val="6"/>
      <color indexed="64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9"/>
      <name val="Osaka"/>
      <family val="3"/>
      <charset val="128"/>
    </font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7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AR P丸ゴシック体M"/>
      <family val="3"/>
      <charset val="128"/>
    </font>
    <font>
      <b/>
      <sz val="11"/>
      <name val="AR P丸ゴシック体M"/>
      <family val="3"/>
      <charset val="128"/>
    </font>
    <font>
      <sz val="11"/>
      <name val="AR P丸ゴシック体M"/>
      <family val="3"/>
      <charset val="128"/>
    </font>
    <font>
      <sz val="8"/>
      <color theme="1"/>
      <name val="AR P丸ゴシック体M"/>
      <family val="3"/>
      <charset val="128"/>
    </font>
    <font>
      <b/>
      <sz val="1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2"/>
      <color theme="1"/>
      <name val="AR P丸ゴシック体M"/>
      <family val="3"/>
      <charset val="128"/>
    </font>
    <font>
      <sz val="12"/>
      <name val="ＭＳ Ｐゴシック"/>
      <family val="2"/>
      <charset val="128"/>
      <scheme val="minor"/>
    </font>
    <font>
      <sz val="12"/>
      <color theme="4" tint="-0.249977111117893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4"/>
      <name val="ＭＳ Ｐゴシック"/>
      <family val="3"/>
      <charset val="128"/>
      <scheme val="minor"/>
    </font>
    <font>
      <sz val="11"/>
      <color theme="4" tint="-0.249977111117893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4.5"/>
      <color theme="1"/>
      <name val="AR P丸ゴシック体M"/>
      <family val="3"/>
      <charset val="128"/>
    </font>
    <font>
      <sz val="9"/>
      <name val="ＭＳ Ｐゴシック"/>
      <family val="2"/>
      <charset val="128"/>
      <scheme val="minor"/>
    </font>
    <font>
      <b/>
      <sz val="12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11"/>
      <color rgb="FFC00000"/>
      <name val="HG丸ｺﾞｼｯｸM-PRO"/>
      <family val="3"/>
      <charset val="128"/>
    </font>
    <font>
      <sz val="11"/>
      <color theme="8" tint="-0.249977111117893"/>
      <name val="ＭＳ Ｐゴシック"/>
      <family val="3"/>
      <charset val="128"/>
      <scheme val="minor"/>
    </font>
    <font>
      <b/>
      <sz val="26"/>
      <color theme="1"/>
      <name val="HGS明朝E"/>
      <family val="1"/>
      <charset val="128"/>
    </font>
    <font>
      <b/>
      <sz val="14"/>
      <color theme="1"/>
      <name val="HGS明朝E"/>
      <family val="1"/>
      <charset val="128"/>
    </font>
    <font>
      <sz val="36"/>
      <color theme="1"/>
      <name val="HGS明朝E"/>
      <family val="1"/>
      <charset val="128"/>
    </font>
    <font>
      <b/>
      <sz val="20"/>
      <color theme="1"/>
      <name val="HGS明朝E"/>
      <family val="1"/>
      <charset val="128"/>
    </font>
    <font>
      <sz val="11"/>
      <name val="HGS明朝E"/>
      <family val="1"/>
      <charset val="128"/>
    </font>
    <font>
      <sz val="12"/>
      <name val="HGS明朝E"/>
      <family val="1"/>
      <charset val="128"/>
    </font>
    <font>
      <sz val="11"/>
      <color theme="1"/>
      <name val="HGS明朝E"/>
      <family val="1"/>
      <charset val="128"/>
    </font>
    <font>
      <sz val="12"/>
      <color theme="1"/>
      <name val="HGS明朝E"/>
      <family val="1"/>
      <charset val="128"/>
    </font>
    <font>
      <sz val="16"/>
      <name val="HGS明朝E"/>
      <family val="1"/>
      <charset val="128"/>
    </font>
    <font>
      <sz val="16"/>
      <color theme="1"/>
      <name val="HGS明朝E"/>
      <family val="1"/>
      <charset val="128"/>
    </font>
    <font>
      <sz val="18"/>
      <name val="HGS明朝E"/>
      <family val="1"/>
      <charset val="128"/>
    </font>
    <font>
      <b/>
      <sz val="18"/>
      <name val="HGS明朝E"/>
      <family val="1"/>
      <charset val="128"/>
    </font>
    <font>
      <sz val="14"/>
      <color indexed="8"/>
      <name val="ＭＳ Ｐゴシック"/>
      <family val="3"/>
      <charset val="128"/>
    </font>
    <font>
      <sz val="10"/>
      <color theme="1"/>
      <name val="HGS明朝E"/>
      <family val="1"/>
      <charset val="128"/>
    </font>
    <font>
      <b/>
      <sz val="12"/>
      <color theme="1"/>
      <name val="HGS明朝E"/>
      <family val="1"/>
      <charset val="128"/>
    </font>
    <font>
      <b/>
      <i/>
      <u/>
      <sz val="11"/>
      <name val="HGS明朝E"/>
      <family val="1"/>
      <charset val="128"/>
    </font>
    <font>
      <b/>
      <i/>
      <u/>
      <sz val="11"/>
      <color theme="1"/>
      <name val="HGS明朝E"/>
      <family val="1"/>
      <charset val="128"/>
    </font>
    <font>
      <b/>
      <i/>
      <u/>
      <sz val="10"/>
      <color theme="1"/>
      <name val="HGS明朝E"/>
      <family val="1"/>
      <charset val="128"/>
    </font>
    <font>
      <b/>
      <i/>
      <sz val="14"/>
      <name val="HGS明朝E"/>
      <family val="1"/>
      <charset val="128"/>
    </font>
    <font>
      <b/>
      <sz val="10"/>
      <color theme="1"/>
      <name val="HGS明朝E"/>
      <family val="1"/>
      <charset val="128"/>
    </font>
    <font>
      <b/>
      <sz val="9"/>
      <color theme="1"/>
      <name val="HGS明朝E"/>
      <family val="1"/>
      <charset val="128"/>
    </font>
    <font>
      <b/>
      <sz val="9"/>
      <name val="HGS明朝E"/>
      <family val="1"/>
      <charset val="128"/>
    </font>
    <font>
      <sz val="12"/>
      <color theme="1"/>
      <name val="HG丸ｺﾞｼｯｸM-PRO"/>
      <family val="3"/>
      <charset val="128"/>
    </font>
    <font>
      <sz val="9"/>
      <color theme="0"/>
      <name val="HG丸ｺﾞｼｯｸM-PRO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4"/>
      <color theme="1"/>
      <name val="HGS明朝E"/>
      <family val="1"/>
      <charset val="128"/>
    </font>
    <font>
      <b/>
      <sz val="12"/>
      <color theme="1"/>
      <name val="ＭＳ Ｐゴシック"/>
      <family val="2"/>
      <charset val="128"/>
      <scheme val="minor"/>
    </font>
    <font>
      <b/>
      <sz val="16"/>
      <name val="HG丸ｺﾞｼｯｸM-PRO"/>
      <family val="3"/>
      <charset val="128"/>
    </font>
    <font>
      <b/>
      <sz val="16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2"/>
      <charset val="128"/>
      <scheme val="minor"/>
    </font>
    <font>
      <sz val="16"/>
      <color theme="0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5"/>
      <color rgb="FF000000"/>
      <name val="HG丸ｺﾞｼｯｸM-PRO"/>
      <family val="3"/>
      <charset val="128"/>
    </font>
    <font>
      <sz val="9"/>
      <color rgb="FFFF0000"/>
      <name val="HG丸ｺﾞｼｯｸM-PRO"/>
      <family val="3"/>
      <charset val="128"/>
    </font>
    <font>
      <sz val="10"/>
      <color rgb="FFFF0000"/>
      <name val="HG丸ｺﾞｼｯｸM-PRO"/>
      <family val="3"/>
      <charset val="128"/>
    </font>
    <font>
      <sz val="9"/>
      <color rgb="FF0070C0"/>
      <name val="HG丸ｺﾞｼｯｸM-PRO"/>
      <family val="3"/>
      <charset val="128"/>
    </font>
    <font>
      <sz val="10"/>
      <color rgb="FF0070C0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6"/>
      <color theme="1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7"/>
      <color indexed="8"/>
      <name val="ＭＳ Ｐゴシック"/>
      <family val="3"/>
      <charset val="128"/>
    </font>
    <font>
      <sz val="6"/>
      <name val="HG丸ｺﾞｼｯｸM-PRO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mediumGray">
        <bgColor indexed="13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2878">
    <xf numFmtId="0" fontId="0" fillId="0" borderId="0"/>
    <xf numFmtId="0" fontId="3" fillId="0" borderId="0">
      <alignment vertical="center"/>
    </xf>
    <xf numFmtId="6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6" fontId="3" fillId="0" borderId="0" applyFont="0" applyFill="0" applyBorder="0" applyAlignment="0" applyProtection="0">
      <alignment vertical="center"/>
    </xf>
    <xf numFmtId="0" fontId="28" fillId="0" borderId="0"/>
    <xf numFmtId="0" fontId="29" fillId="0" borderId="0"/>
    <xf numFmtId="0" fontId="28" fillId="0" borderId="0"/>
    <xf numFmtId="9" fontId="30" fillId="7" borderId="0"/>
    <xf numFmtId="176" fontId="31" fillId="0" borderId="19"/>
    <xf numFmtId="0" fontId="32" fillId="0" borderId="20" applyNumberFormat="0" applyFont="0" applyAlignment="0"/>
    <xf numFmtId="0" fontId="33" fillId="8" borderId="0" applyBorder="0">
      <alignment horizontal="left" vertical="center" indent="1"/>
    </xf>
    <xf numFmtId="177" fontId="34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34" fillId="0" borderId="0" applyFill="0" applyBorder="0" applyAlignment="0"/>
    <xf numFmtId="181" fontId="34" fillId="0" borderId="0" applyFill="0" applyBorder="0" applyAlignment="0"/>
    <xf numFmtId="177" fontId="34" fillId="0" borderId="0" applyFill="0" applyBorder="0" applyAlignment="0"/>
    <xf numFmtId="182" fontId="34" fillId="0" borderId="0" applyFill="0" applyBorder="0" applyAlignment="0"/>
    <xf numFmtId="178" fontId="34" fillId="0" borderId="0" applyFill="0" applyBorder="0" applyAlignment="0"/>
    <xf numFmtId="0" fontId="35" fillId="0" borderId="0"/>
    <xf numFmtId="0" fontId="3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7" fillId="0" borderId="0" applyNumberFormat="0" applyFont="0" applyBorder="0" applyAlignment="0" applyProtection="0"/>
    <xf numFmtId="8" fontId="38" fillId="0" borderId="0" applyFont="0" applyFill="0" applyBorder="0" applyAlignment="0" applyProtection="0"/>
    <xf numFmtId="0" fontId="36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4" fontId="34" fillId="0" borderId="0" applyFill="0" applyBorder="0" applyAlignment="0"/>
    <xf numFmtId="177" fontId="39" fillId="0" borderId="0" applyFill="0" applyBorder="0" applyAlignment="0"/>
    <xf numFmtId="178" fontId="39" fillId="0" borderId="0" applyFill="0" applyBorder="0" applyAlignment="0"/>
    <xf numFmtId="177" fontId="39" fillId="0" borderId="0" applyFill="0" applyBorder="0" applyAlignment="0"/>
    <xf numFmtId="182" fontId="39" fillId="0" borderId="0" applyFill="0" applyBorder="0" applyAlignment="0"/>
    <xf numFmtId="178" fontId="39" fillId="0" borderId="0" applyFill="0" applyBorder="0" applyAlignment="0"/>
    <xf numFmtId="0" fontId="40" fillId="0" borderId="0">
      <alignment horizontal="left"/>
    </xf>
    <xf numFmtId="0" fontId="41" fillId="0" borderId="0" applyNumberFormat="0" applyFill="0" applyBorder="0" applyAlignment="0" applyProtection="0"/>
    <xf numFmtId="38" fontId="42" fillId="9" borderId="0" applyNumberFormat="0" applyBorder="0" applyAlignment="0" applyProtection="0"/>
    <xf numFmtId="0" fontId="43" fillId="0" borderId="0">
      <alignment horizontal="left"/>
    </xf>
    <xf numFmtId="0" fontId="44" fillId="0" borderId="21" applyNumberFormat="0" applyAlignment="0" applyProtection="0">
      <alignment horizontal="left" vertical="center"/>
    </xf>
    <xf numFmtId="0" fontId="44" fillId="0" borderId="2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10" fontId="42" fillId="10" borderId="4" applyNumberFormat="0" applyBorder="0" applyAlignment="0" applyProtection="0"/>
    <xf numFmtId="1" fontId="46" fillId="0" borderId="0" applyProtection="0">
      <protection locked="0"/>
    </xf>
    <xf numFmtId="177" fontId="47" fillId="0" borderId="0" applyFill="0" applyBorder="0" applyAlignment="0"/>
    <xf numFmtId="178" fontId="47" fillId="0" borderId="0" applyFill="0" applyBorder="0" applyAlignment="0"/>
    <xf numFmtId="177" fontId="47" fillId="0" borderId="0" applyFill="0" applyBorder="0" applyAlignment="0"/>
    <xf numFmtId="182" fontId="47" fillId="0" borderId="0" applyFill="0" applyBorder="0" applyAlignment="0"/>
    <xf numFmtId="178" fontId="47" fillId="0" borderId="0" applyFill="0" applyBorder="0" applyAlignment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0" fontId="49" fillId="0" borderId="22"/>
    <xf numFmtId="187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0" fontId="50" fillId="9" borderId="0">
      <alignment horizontal="left" indent="1"/>
    </xf>
    <xf numFmtId="189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0" fillId="0" borderId="0"/>
    <xf numFmtId="0" fontId="52" fillId="0" borderId="0">
      <alignment vertical="center"/>
    </xf>
    <xf numFmtId="190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0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177" fontId="53" fillId="0" borderId="0" applyFill="0" applyBorder="0" applyAlignment="0"/>
    <xf numFmtId="178" fontId="53" fillId="0" borderId="0" applyFill="0" applyBorder="0" applyAlignment="0"/>
    <xf numFmtId="177" fontId="53" fillId="0" borderId="0" applyFill="0" applyBorder="0" applyAlignment="0"/>
    <xf numFmtId="182" fontId="53" fillId="0" borderId="0" applyFill="0" applyBorder="0" applyAlignment="0"/>
    <xf numFmtId="178" fontId="53" fillId="0" borderId="0" applyFill="0" applyBorder="0" applyAlignment="0"/>
    <xf numFmtId="4" fontId="40" fillId="0" borderId="0">
      <alignment horizontal="right"/>
    </xf>
    <xf numFmtId="0" fontId="54" fillId="8" borderId="0">
      <alignment horizontal="left" indent="1"/>
    </xf>
    <xf numFmtId="0" fontId="48" fillId="0" borderId="0" applyNumberFormat="0" applyFont="0" applyFill="0" applyBorder="0" applyAlignment="0" applyProtection="0">
      <alignment horizontal="left"/>
    </xf>
    <xf numFmtId="0" fontId="55" fillId="0" borderId="22">
      <alignment horizontal="center"/>
    </xf>
    <xf numFmtId="0" fontId="56" fillId="0" borderId="0">
      <alignment vertical="center"/>
    </xf>
    <xf numFmtId="4" fontId="57" fillId="0" borderId="0">
      <alignment horizontal="right"/>
    </xf>
    <xf numFmtId="0" fontId="58" fillId="0" borderId="0">
      <alignment horizontal="left"/>
    </xf>
    <xf numFmtId="0" fontId="49" fillId="0" borderId="0"/>
    <xf numFmtId="193" fontId="3" fillId="0" borderId="0" applyFont="0" applyFill="0" applyBorder="0" applyAlignment="0" applyProtection="0">
      <alignment vertical="top"/>
    </xf>
    <xf numFmtId="49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59" fillId="0" borderId="0">
      <alignment horizontal="center"/>
    </xf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28" fillId="0" borderId="0"/>
    <xf numFmtId="0" fontId="60" fillId="0" borderId="0"/>
    <xf numFmtId="0" fontId="28" fillId="0" borderId="0"/>
    <xf numFmtId="0" fontId="28" fillId="0" borderId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>
      <alignment vertical="top"/>
    </xf>
    <xf numFmtId="200" fontId="3" fillId="0" borderId="0" applyFont="0" applyFill="0" applyBorder="0" applyAlignment="0" applyProtection="0"/>
    <xf numFmtId="0" fontId="61" fillId="0" borderId="0"/>
    <xf numFmtId="41" fontId="30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0">
      <alignment vertical="center"/>
    </xf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63" fillId="0" borderId="0" applyFont="0" applyFill="0" applyBorder="0" applyAlignment="0" applyProtection="0">
      <alignment vertical="center"/>
    </xf>
    <xf numFmtId="0" fontId="64" fillId="0" borderId="0">
      <alignment horizontal="center" vertical="center"/>
    </xf>
    <xf numFmtId="0" fontId="65" fillId="0" borderId="0" applyFill="0" applyBorder="0" applyProtection="0"/>
    <xf numFmtId="0" fontId="66" fillId="11" borderId="0" applyFill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4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8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12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209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09" fontId="3" fillId="0" borderId="0" applyFont="0" applyFill="0" applyBorder="0" applyAlignment="0" applyProtection="0"/>
    <xf numFmtId="211" fontId="68" fillId="0" borderId="0" applyFont="0" applyFill="0" applyBorder="0" applyAlignment="0" applyProtection="0"/>
    <xf numFmtId="209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4" fontId="68" fillId="0" borderId="0" applyFont="0" applyFill="0" applyBorder="0" applyAlignment="0" applyProtection="0"/>
    <xf numFmtId="215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1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7" fontId="60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4" fontId="68" fillId="0" borderId="0" applyFont="0" applyFill="0" applyBorder="0" applyAlignment="0" applyProtection="0"/>
    <xf numFmtId="193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25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21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228" fontId="32" fillId="0" borderId="0" applyFont="0" applyFill="0" applyBorder="0" applyAlignment="0" applyProtection="0"/>
    <xf numFmtId="228" fontId="32" fillId="0" borderId="0" applyFont="0" applyFill="0" applyBorder="0" applyAlignment="0" applyProtection="0"/>
    <xf numFmtId="207" fontId="3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30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4" fontId="3" fillId="0" borderId="0" applyFont="0" applyFill="0" applyBorder="0" applyAlignment="0" applyProtection="0"/>
    <xf numFmtId="233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6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7" fontId="3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5" fontId="32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235" fontId="32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4" fontId="68" fillId="0" borderId="0" applyFont="0" applyFill="0" applyBorder="0" applyAlignment="0" applyProtection="0"/>
    <xf numFmtId="204" fontId="3" fillId="0" borderId="0" applyFont="0" applyFill="0" applyBorder="0" applyAlignment="0" applyProtection="0"/>
    <xf numFmtId="235" fontId="32" fillId="0" borderId="0" applyFont="0" applyFill="0" applyBorder="0" applyAlignment="0" applyProtection="0"/>
    <xf numFmtId="238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39" fontId="69" fillId="0" borderId="0" applyFont="0" applyFill="0" applyBorder="0" applyAlignment="0" applyProtection="0"/>
    <xf numFmtId="201" fontId="28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4" fontId="28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24" fontId="66" fillId="0" borderId="0" applyFont="0" applyFill="0" applyBorder="0" applyAlignment="0" applyProtection="0"/>
    <xf numFmtId="224" fontId="66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24" fontId="66" fillId="0" borderId="0" applyFont="0" applyFill="0" applyBorder="0" applyAlignment="0" applyProtection="0"/>
    <xf numFmtId="246" fontId="67" fillId="0" borderId="0" applyFont="0" applyFill="0" applyBorder="0" applyAlignment="0" applyProtection="0"/>
    <xf numFmtId="219" fontId="32" fillId="0" borderId="0" applyFont="0" applyFill="0" applyBorder="0" applyAlignment="0" applyProtection="0"/>
    <xf numFmtId="246" fontId="67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19" fontId="32" fillId="0" borderId="0" applyFont="0" applyFill="0" applyBorder="0" applyAlignment="0" applyProtection="0"/>
    <xf numFmtId="246" fontId="67" fillId="0" borderId="0" applyFont="0" applyFill="0" applyBorder="0" applyAlignment="0" applyProtection="0"/>
    <xf numFmtId="246" fontId="67" fillId="0" borderId="0" applyFont="0" applyFill="0" applyBorder="0" applyAlignment="0" applyProtection="0"/>
    <xf numFmtId="246" fontId="67" fillId="0" borderId="0" applyFont="0" applyFill="0" applyBorder="0" applyAlignment="0" applyProtection="0"/>
    <xf numFmtId="221" fontId="3" fillId="0" borderId="0" applyFont="0" applyFill="0" applyBorder="0" applyAlignment="0" applyProtection="0"/>
    <xf numFmtId="219" fontId="32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47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03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01" fontId="28" fillId="0" borderId="0" applyFont="0" applyFill="0" applyBorder="0" applyAlignment="0" applyProtection="0"/>
    <xf numFmtId="205" fontId="67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249" fontId="28" fillId="0" borderId="0" applyFont="0" applyFill="0" applyBorder="0" applyAlignment="0" applyProtection="0"/>
    <xf numFmtId="250" fontId="68" fillId="0" borderId="0" applyFont="0" applyFill="0" applyBorder="0" applyAlignment="0" applyProtection="0"/>
    <xf numFmtId="176" fontId="3" fillId="0" borderId="0" applyFont="0" applyFill="0" applyBorder="0" applyAlignment="0" applyProtection="0"/>
    <xf numFmtId="251" fontId="68" fillId="0" borderId="0" applyFont="0" applyFill="0" applyBorder="0" applyAlignment="0" applyProtection="0"/>
    <xf numFmtId="252" fontId="3" fillId="0" borderId="0" applyFont="0" applyFill="0" applyBorder="0" applyAlignment="0" applyProtection="0"/>
    <xf numFmtId="249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54" fontId="3" fillId="0" borderId="0" applyFont="0" applyFill="0" applyBorder="0" applyAlignment="0" applyProtection="0"/>
    <xf numFmtId="255" fontId="3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4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247" fontId="3" fillId="0" borderId="0" applyFont="0" applyFill="0" applyBorder="0" applyAlignment="0" applyProtection="0"/>
    <xf numFmtId="205" fontId="67" fillId="0" borderId="0" applyFont="0" applyFill="0" applyBorder="0" applyAlignment="0" applyProtection="0"/>
    <xf numFmtId="191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5" fontId="3" fillId="0" borderId="0" applyFont="0" applyFill="0" applyBorder="0" applyAlignment="0" applyProtection="0"/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258" fontId="69" fillId="0" borderId="0" applyFont="0" applyFill="0" applyBorder="0" applyAlignment="0" applyProtection="0"/>
    <xf numFmtId="257" fontId="32" fillId="0" borderId="0" applyFont="0" applyFill="0" applyBorder="0" applyAlignment="0" applyProtection="0"/>
    <xf numFmtId="205" fontId="67" fillId="0" borderId="0" applyFont="0" applyFill="0" applyBorder="0" applyAlignment="0" applyProtection="0"/>
    <xf numFmtId="191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5" fontId="67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0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60" fontId="3" fillId="0" borderId="0" applyFont="0" applyFill="0" applyBorder="0" applyAlignment="0" applyProtection="0"/>
    <xf numFmtId="261" fontId="68" fillId="0" borderId="0" applyFont="0" applyFill="0" applyBorder="0" applyAlignment="0" applyProtection="0"/>
    <xf numFmtId="262" fontId="68" fillId="0" borderId="0" applyFont="0" applyFill="0" applyBorder="0" applyAlignment="0" applyProtection="0"/>
    <xf numFmtId="260" fontId="3" fillId="0" borderId="0" applyFont="0" applyFill="0" applyBorder="0" applyAlignment="0" applyProtection="0"/>
    <xf numFmtId="263" fontId="68" fillId="0" borderId="0" applyFont="0" applyFill="0" applyBorder="0" applyAlignment="0" applyProtection="0"/>
    <xf numFmtId="262" fontId="68" fillId="0" borderId="0" applyFont="0" applyFill="0" applyBorder="0" applyAlignment="0" applyProtection="0"/>
    <xf numFmtId="260" fontId="3" fillId="0" borderId="0" applyFont="0" applyFill="0" applyBorder="0" applyAlignment="0" applyProtection="0"/>
    <xf numFmtId="261" fontId="68" fillId="0" borderId="0" applyFont="0" applyFill="0" applyBorder="0" applyAlignment="0" applyProtection="0"/>
    <xf numFmtId="264" fontId="3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27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64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64" fontId="38" fillId="0" borderId="0" applyFont="0" applyFill="0" applyBorder="0" applyAlignment="0" applyProtection="0"/>
    <xf numFmtId="205" fontId="68" fillId="0" borderId="0" applyFont="0" applyFill="0" applyBorder="0" applyAlignment="0" applyProtection="0"/>
    <xf numFmtId="266" fontId="68" fillId="0" borderId="0" applyFont="0" applyFill="0" applyBorder="0" applyAlignment="0" applyProtection="0"/>
    <xf numFmtId="264" fontId="38" fillId="0" borderId="0" applyFont="0" applyFill="0" applyBorder="0" applyAlignment="0" applyProtection="0"/>
    <xf numFmtId="265" fontId="68" fillId="0" borderId="0" applyFont="0" applyFill="0" applyBorder="0" applyAlignment="0" applyProtection="0"/>
    <xf numFmtId="266" fontId="68" fillId="0" borderId="0" applyFont="0" applyFill="0" applyBorder="0" applyAlignment="0" applyProtection="0"/>
    <xf numFmtId="264" fontId="38" fillId="0" borderId="0" applyFont="0" applyFill="0" applyBorder="0" applyAlignment="0" applyProtection="0"/>
    <xf numFmtId="205" fontId="68" fillId="0" borderId="0" applyFont="0" applyFill="0" applyBorder="0" applyAlignment="0" applyProtection="0"/>
    <xf numFmtId="26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67" fontId="69" fillId="0" borderId="0" applyFont="0" applyFill="0" applyBorder="0" applyAlignment="0" applyProtection="0"/>
    <xf numFmtId="205" fontId="67" fillId="0" borderId="0" applyFont="0" applyFill="0" applyBorder="0" applyAlignment="0" applyProtection="0"/>
    <xf numFmtId="205" fontId="67" fillId="0" borderId="0" applyFont="0" applyFill="0" applyBorder="0" applyAlignment="0" applyProtection="0"/>
    <xf numFmtId="201" fontId="28" fillId="0" borderId="0" applyFont="0" applyFill="0" applyBorder="0" applyAlignment="0" applyProtection="0"/>
    <xf numFmtId="191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27" fontId="68" fillId="0" borderId="0" applyFont="0" applyFill="0" applyBorder="0" applyAlignment="0" applyProtection="0"/>
    <xf numFmtId="26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69" fontId="68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70" fontId="68" fillId="0" borderId="0" applyFont="0" applyFill="0" applyBorder="0" applyAlignment="0" applyProtection="0"/>
    <xf numFmtId="225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69" fontId="68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8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1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6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02" fontId="68" fillId="0" borderId="0" applyFont="0" applyFill="0" applyBorder="0" applyAlignment="0" applyProtection="0"/>
    <xf numFmtId="277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7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13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78" fontId="32" fillId="0" borderId="0" applyFont="0" applyFill="0" applyBorder="0" applyAlignment="0" applyProtection="0"/>
    <xf numFmtId="278" fontId="32" fillId="0" borderId="0" applyFont="0" applyFill="0" applyBorder="0" applyAlignment="0" applyProtection="0"/>
    <xf numFmtId="211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02" fontId="3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01" fontId="32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02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79" fontId="28" fillId="0" borderId="0" applyFont="0" applyFill="0" applyBorder="0" applyAlignment="0" applyProtection="0"/>
    <xf numFmtId="213" fontId="3" fillId="0" borderId="0" applyFont="0" applyFill="0" applyBorder="0" applyAlignment="0" applyProtection="0"/>
    <xf numFmtId="201" fontId="32" fillId="0" borderId="0" applyFont="0" applyFill="0" applyBorder="0" applyAlignment="0" applyProtection="0"/>
    <xf numFmtId="0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27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195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25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285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275" fontId="38" fillId="0" borderId="0" applyFont="0" applyFill="0" applyBorder="0" applyAlignment="0" applyProtection="0"/>
    <xf numFmtId="225" fontId="68" fillId="0" borderId="0" applyFont="0" applyFill="0" applyBorder="0" applyAlignment="0" applyProtection="0"/>
    <xf numFmtId="285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27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32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195" fontId="3" fillId="0" borderId="0" applyFont="0" applyFill="0" applyBorder="0" applyAlignment="0" applyProtection="0"/>
    <xf numFmtId="275" fontId="38" fillId="0" borderId="0" applyFont="0" applyFill="0" applyBorder="0" applyAlignment="0" applyProtection="0"/>
    <xf numFmtId="275" fontId="38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9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79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37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96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82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29" fontId="32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1" fontId="3" fillId="0" borderId="0" applyFont="0" applyFill="0" applyBorder="0" applyAlignment="0" applyProtection="0"/>
    <xf numFmtId="281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84" fontId="68" fillId="0" borderId="0" applyFont="0" applyFill="0" applyBorder="0" applyAlignment="0" applyProtection="0"/>
    <xf numFmtId="263" fontId="68" fillId="0" borderId="0" applyFont="0" applyFill="0" applyBorder="0" applyAlignment="0" applyProtection="0"/>
    <xf numFmtId="280" fontId="28" fillId="0" borderId="0" applyFont="0" applyFill="0" applyBorder="0" applyAlignment="0" applyProtection="0"/>
    <xf numFmtId="224" fontId="68" fillId="0" borderId="0" applyFont="0" applyFill="0" applyBorder="0" applyAlignment="0" applyProtection="0"/>
    <xf numFmtId="284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1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29" fontId="32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0" fontId="28" fillId="0" borderId="0" applyFont="0" applyFill="0" applyBorder="0" applyAlignment="0" applyProtection="0"/>
    <xf numFmtId="280" fontId="2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259" fontId="68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28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27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02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37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02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64" fontId="38" fillId="0" borderId="0" applyFont="0" applyFill="0" applyBorder="0" applyAlignment="0" applyProtection="0"/>
    <xf numFmtId="264" fontId="38" fillId="0" borderId="0" applyFont="0" applyFill="0" applyBorder="0" applyAlignment="0" applyProtection="0"/>
    <xf numFmtId="24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59" fontId="3" fillId="0" borderId="0" applyFont="0" applyFill="0" applyBorder="0" applyAlignment="0" applyProtection="0"/>
    <xf numFmtId="28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7" fontId="3" fillId="0" borderId="0" applyFont="0" applyFill="0" applyBorder="0" applyAlignment="0" applyProtection="0"/>
    <xf numFmtId="288" fontId="32" fillId="0" borderId="0" applyFont="0" applyFill="0" applyBorder="0" applyAlignment="0" applyProtection="0"/>
    <xf numFmtId="288" fontId="32" fillId="0" borderId="0" applyFont="0" applyFill="0" applyBorder="0" applyAlignment="0" applyProtection="0"/>
    <xf numFmtId="185" fontId="3" fillId="0" borderId="0" applyFont="0" applyFill="0" applyBorder="0" applyAlignment="0" applyProtection="0"/>
    <xf numFmtId="15" fontId="32" fillId="0" borderId="0" applyFont="0" applyFill="0" applyBorder="0" applyAlignment="0" applyProtection="0"/>
    <xf numFmtId="15" fontId="32" fillId="0" borderId="0" applyFont="0" applyFill="0" applyBorder="0" applyAlignment="0" applyProtection="0"/>
    <xf numFmtId="234" fontId="32" fillId="0" borderId="0" applyFont="0" applyFill="0" applyBorder="0" applyAlignment="0" applyProtection="0"/>
    <xf numFmtId="234" fontId="32" fillId="0" borderId="0" applyFont="0" applyFill="0" applyBorder="0" applyAlignment="0" applyProtection="0"/>
    <xf numFmtId="0" fontId="60" fillId="0" borderId="0" applyFont="0" applyFill="0" applyBorder="0" applyAlignment="0" applyProtection="0"/>
    <xf numFmtId="216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89" fontId="67" fillId="0" borderId="0" applyFont="0" applyFill="0" applyBorder="0" applyAlignment="0" applyProtection="0"/>
    <xf numFmtId="213" fontId="32" fillId="0" borderId="0" applyFont="0" applyFill="0" applyBorder="0" applyAlignment="0" applyProtection="0"/>
    <xf numFmtId="289" fontId="67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89" fontId="67" fillId="0" borderId="0" applyFont="0" applyFill="0" applyBorder="0" applyAlignment="0" applyProtection="0"/>
    <xf numFmtId="289" fontId="67" fillId="0" borderId="0" applyFont="0" applyFill="0" applyBorder="0" applyAlignment="0" applyProtection="0"/>
    <xf numFmtId="289" fontId="67" fillId="0" borderId="0" applyFont="0" applyFill="0" applyBorder="0" applyAlignment="0" applyProtection="0"/>
    <xf numFmtId="250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24" fontId="66" fillId="0" borderId="0" applyFont="0" applyFill="0" applyBorder="0" applyAlignment="0" applyProtection="0"/>
    <xf numFmtId="201" fontId="28" fillId="0" borderId="0" applyFont="0" applyFill="0" applyBorder="0" applyAlignment="0" applyProtection="0"/>
    <xf numFmtId="227" fontId="68" fillId="0" borderId="0" applyFont="0" applyFill="0" applyBorder="0" applyAlignment="0" applyProtection="0"/>
    <xf numFmtId="183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290" fontId="68" fillId="0" borderId="0" applyFont="0" applyFill="0" applyBorder="0" applyAlignment="0" applyProtection="0"/>
    <xf numFmtId="290" fontId="68" fillId="0" borderId="0" applyFont="0" applyFill="0" applyBorder="0" applyAlignment="0" applyProtection="0"/>
    <xf numFmtId="290" fontId="68" fillId="0" borderId="0" applyFont="0" applyFill="0" applyBorder="0" applyAlignment="0" applyProtection="0"/>
    <xf numFmtId="183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64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7" fontId="32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256" fontId="67" fillId="0" borderId="0" applyFont="0" applyFill="0" applyBorder="0" applyAlignment="0" applyProtection="0"/>
    <xf numFmtId="5" fontId="3" fillId="0" borderId="0" applyFont="0" applyFill="0" applyBorder="0" applyAlignment="0" applyProtection="0"/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258" fontId="69" fillId="0" borderId="0" applyFont="0" applyFill="0" applyBorder="0" applyAlignment="0" applyProtection="0"/>
    <xf numFmtId="257" fontId="32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17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14" fontId="68" fillId="0" borderId="0" applyFont="0" applyFill="0" applyBorder="0" applyAlignment="0" applyProtection="0"/>
    <xf numFmtId="215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0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293" fontId="68" fillId="0" borderId="0" applyFont="0" applyFill="0" applyBorder="0" applyAlignment="0" applyProtection="0"/>
    <xf numFmtId="294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17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5" fontId="38" fillId="0" borderId="0" applyFont="0" applyFill="0" applyBorder="0" applyAlignment="0" applyProtection="0"/>
    <xf numFmtId="295" fontId="38" fillId="0" borderId="0" applyFont="0" applyFill="0" applyBorder="0" applyAlignment="0" applyProtection="0"/>
    <xf numFmtId="274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259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14" fontId="68" fillId="0" borderId="0" applyFont="0" applyFill="0" applyBorder="0" applyAlignment="0" applyProtection="0"/>
    <xf numFmtId="215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1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291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16" fontId="68" fillId="0" borderId="0" applyFont="0" applyFill="0" applyBorder="0" applyAlignment="0" applyProtection="0"/>
    <xf numFmtId="213" fontId="3" fillId="0" borderId="0" applyFont="0" applyFill="0" applyBorder="0" applyAlignment="0" applyProtection="0"/>
    <xf numFmtId="292" fontId="68" fillId="0" borderId="0" applyFont="0" applyFill="0" applyBorder="0" applyAlignment="0" applyProtection="0"/>
    <xf numFmtId="291" fontId="3" fillId="0" borderId="0" applyFont="0" applyFill="0" applyBorder="0" applyAlignment="0" applyProtection="0"/>
    <xf numFmtId="291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40" fontId="68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2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188" fontId="3" fillId="0" borderId="0" applyFont="0" applyFill="0" applyBorder="0" applyAlignment="0" applyProtection="0"/>
    <xf numFmtId="213" fontId="32" fillId="0" borderId="0" applyFont="0" applyFill="0" applyBorder="0" applyAlignment="0" applyProtection="0"/>
    <xf numFmtId="213" fontId="32" fillId="0" borderId="0" applyFont="0" applyFill="0" applyBorder="0" applyAlignment="0" applyProtection="0"/>
    <xf numFmtId="2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240" fontId="32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96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24" fontId="66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97" fontId="3" fillId="0" borderId="0" applyFont="0" applyFill="0" applyBorder="0" applyAlignment="0" applyProtection="0"/>
    <xf numFmtId="191" fontId="68" fillId="0" borderId="0" applyFont="0" applyFill="0" applyBorder="0" applyAlignment="0" applyProtection="0"/>
    <xf numFmtId="19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64" fontId="38" fillId="0" borderId="0" applyFont="0" applyFill="0" applyBorder="0" applyAlignment="0" applyProtection="0"/>
    <xf numFmtId="201" fontId="28" fillId="0" borderId="0" applyFont="0" applyFill="0" applyBorder="0" applyAlignment="0" applyProtection="0"/>
    <xf numFmtId="220" fontId="68" fillId="0" borderId="0" applyFont="0" applyFill="0" applyBorder="0" applyAlignment="0" applyProtection="0"/>
    <xf numFmtId="221" fontId="68" fillId="0" borderId="0" applyFont="0" applyFill="0" applyBorder="0" applyAlignment="0" applyProtection="0"/>
    <xf numFmtId="222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24" fontId="66" fillId="0" borderId="0" applyFont="0" applyFill="0" applyBorder="0" applyAlignment="0" applyProtection="0"/>
    <xf numFmtId="201" fontId="28" fillId="0" borderId="0" applyFont="0" applyFill="0" applyBorder="0" applyAlignment="0" applyProtection="0"/>
    <xf numFmtId="279" fontId="3" fillId="0" borderId="0" applyFont="0" applyFill="0" applyBorder="0" applyAlignment="0" applyProtection="0"/>
    <xf numFmtId="286" fontId="32" fillId="0" borderId="0" applyFont="0" applyFill="0" applyBorder="0" applyAlignment="0" applyProtection="0"/>
    <xf numFmtId="286" fontId="32" fillId="0" borderId="0" applyFont="0" applyFill="0" applyBorder="0" applyAlignment="0" applyProtection="0"/>
    <xf numFmtId="298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279" fontId="3" fillId="0" borderId="0" applyFont="0" applyFill="0" applyBorder="0" applyAlignment="0" applyProtection="0"/>
    <xf numFmtId="176" fontId="32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70" fontId="68" fillId="0" borderId="0" applyFont="0" applyFill="0" applyBorder="0" applyAlignment="0" applyProtection="0"/>
    <xf numFmtId="201" fontId="28" fillId="0" borderId="0" applyFont="0" applyFill="0" applyBorder="0" applyAlignment="0" applyProtection="0"/>
    <xf numFmtId="20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48" fontId="68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195" fontId="3" fillId="0" borderId="0" applyFont="0" applyFill="0" applyBorder="0" applyAlignment="0" applyProtection="0"/>
    <xf numFmtId="201" fontId="28" fillId="0" borderId="0" applyFont="0" applyFill="0" applyBorder="0" applyAlignment="0" applyProtection="0"/>
    <xf numFmtId="237" fontId="67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0" fontId="70" fillId="0" borderId="1">
      <alignment horizontal="center" vertical="center"/>
    </xf>
    <xf numFmtId="229" fontId="28" fillId="0" borderId="0" applyFont="0" applyFill="0" applyBorder="0" applyAlignment="0" applyProtection="0">
      <alignment horizontal="right"/>
    </xf>
    <xf numFmtId="259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38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05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91" fontId="60" fillId="0" borderId="0" applyFont="0" applyFill="0" applyBorder="0" applyAlignment="0" applyProtection="0">
      <alignment horizontal="right"/>
    </xf>
    <xf numFmtId="0" fontId="60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69" fontId="68" fillId="0" borderId="0" applyFont="0" applyFill="0" applyBorder="0" applyAlignment="0" applyProtection="0">
      <alignment horizontal="right"/>
    </xf>
    <xf numFmtId="301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3" fontId="68" fillId="0" borderId="0" applyFont="0" applyFill="0" applyBorder="0" applyAlignment="0" applyProtection="0">
      <alignment horizontal="right"/>
    </xf>
    <xf numFmtId="304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37" fontId="60" fillId="0" borderId="0" applyFont="0" applyFill="0" applyBorder="0" applyAlignment="0" applyProtection="0">
      <alignment horizontal="right"/>
    </xf>
    <xf numFmtId="254" fontId="68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36" fontId="3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5" fontId="68" fillId="0" borderId="0" applyFont="0" applyFill="0" applyBorder="0" applyAlignment="0" applyProtection="0">
      <alignment horizontal="right"/>
    </xf>
    <xf numFmtId="305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14" fontId="68" fillId="0" borderId="0" applyFont="0" applyFill="0" applyBorder="0" applyAlignment="0" applyProtection="0">
      <alignment horizontal="right"/>
    </xf>
    <xf numFmtId="215" fontId="3" fillId="0" borderId="0" applyFont="0" applyFill="0" applyBorder="0" applyAlignment="0" applyProtection="0">
      <alignment horizontal="right"/>
    </xf>
    <xf numFmtId="176" fontId="3" fillId="0" borderId="0" applyFont="0" applyFill="0" applyBorder="0" applyAlignment="0" applyProtection="0">
      <alignment horizontal="right"/>
    </xf>
    <xf numFmtId="306" fontId="32" fillId="0" borderId="0" applyFont="0" applyFill="0" applyBorder="0" applyAlignment="0" applyProtection="0">
      <alignment horizontal="right"/>
    </xf>
    <xf numFmtId="306" fontId="32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30" fontId="3" fillId="0" borderId="0" applyFont="0" applyFill="0" applyBorder="0" applyAlignment="0" applyProtection="0">
      <alignment horizontal="right"/>
    </xf>
    <xf numFmtId="307" fontId="32" fillId="0" borderId="0" applyFont="0" applyFill="0" applyBorder="0" applyAlignment="0" applyProtection="0">
      <alignment horizontal="right"/>
    </xf>
    <xf numFmtId="307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190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36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1" fontId="67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96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97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6" fontId="68" fillId="0" borderId="0" applyFont="0" applyFill="0" applyBorder="0" applyAlignment="0" applyProtection="0">
      <alignment horizontal="right"/>
    </xf>
    <xf numFmtId="269" fontId="3" fillId="0" borderId="0" applyFont="0" applyFill="0" applyBorder="0" applyAlignment="0" applyProtection="0">
      <alignment horizontal="right"/>
    </xf>
    <xf numFmtId="234" fontId="3" fillId="0" borderId="0" applyFont="0" applyFill="0" applyBorder="0" applyAlignment="0" applyProtection="0">
      <alignment horizontal="right"/>
    </xf>
    <xf numFmtId="309" fontId="3" fillId="0" borderId="0" applyFont="0" applyFill="0" applyBorder="0" applyAlignment="0" applyProtection="0">
      <alignment horizontal="right"/>
    </xf>
    <xf numFmtId="237" fontId="3" fillId="0" borderId="0" applyFont="0" applyFill="0" applyBorder="0" applyAlignment="0" applyProtection="0">
      <alignment horizontal="right"/>
    </xf>
    <xf numFmtId="191" fontId="3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7" fontId="3" fillId="0" borderId="0" applyFont="0" applyFill="0" applyBorder="0" applyAlignment="0" applyProtection="0">
      <alignment horizontal="right"/>
    </xf>
    <xf numFmtId="296" fontId="3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184" fontId="3" fillId="0" borderId="0" applyFont="0" applyFill="0" applyBorder="0" applyAlignment="0" applyProtection="0">
      <alignment horizontal="right"/>
    </xf>
    <xf numFmtId="5" fontId="3" fillId="0" borderId="0" applyFont="0" applyFill="0" applyBorder="0" applyAlignment="0" applyProtection="0">
      <alignment horizontal="right"/>
    </xf>
    <xf numFmtId="310" fontId="3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07" fontId="3" fillId="0" borderId="0" applyFont="0" applyFill="0" applyBorder="0" applyAlignment="0" applyProtection="0">
      <alignment horizontal="right"/>
    </xf>
    <xf numFmtId="311" fontId="69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313" fontId="3" fillId="0" borderId="0" applyFont="0" applyFill="0" applyBorder="0" applyAlignment="0" applyProtection="0">
      <alignment horizontal="right"/>
    </xf>
    <xf numFmtId="193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27" fontId="3" fillId="0" borderId="0" applyFont="0" applyFill="0" applyBorder="0" applyAlignment="0" applyProtection="0">
      <alignment horizontal="right"/>
    </xf>
    <xf numFmtId="314" fontId="69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184" fontId="3" fillId="0" borderId="0" applyFont="0" applyFill="0" applyBorder="0" applyAlignment="0" applyProtection="0">
      <alignment horizontal="right"/>
    </xf>
    <xf numFmtId="5" fontId="3" fillId="0" borderId="0" applyFont="0" applyFill="0" applyBorder="0" applyAlignment="0" applyProtection="0">
      <alignment horizontal="right"/>
    </xf>
    <xf numFmtId="310" fontId="3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8" fontId="3" fillId="0" borderId="0" applyFont="0" applyFill="0" applyBorder="0" applyAlignment="0" applyProtection="0">
      <alignment horizontal="right"/>
    </xf>
    <xf numFmtId="207" fontId="3" fillId="0" borderId="0" applyFont="0" applyFill="0" applyBorder="0" applyAlignment="0" applyProtection="0">
      <alignment horizontal="right"/>
    </xf>
    <xf numFmtId="311" fontId="69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81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55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4" fontId="68" fillId="0" borderId="0" applyFont="0" applyFill="0" applyBorder="0" applyAlignment="0" applyProtection="0">
      <alignment horizontal="right"/>
    </xf>
    <xf numFmtId="215" fontId="3" fillId="0" borderId="0" applyFont="0" applyFill="0" applyBorder="0" applyAlignment="0" applyProtection="0">
      <alignment horizontal="right"/>
    </xf>
    <xf numFmtId="315" fontId="3" fillId="0" borderId="0" applyFont="0" applyFill="0" applyBorder="0" applyAlignment="0" applyProtection="0">
      <alignment horizontal="right"/>
    </xf>
    <xf numFmtId="18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90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79" fontId="28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24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16" fontId="69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99" fontId="67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4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90" fontId="68" fillId="0" borderId="0" applyFont="0" applyFill="0" applyBorder="0" applyAlignment="0" applyProtection="0">
      <alignment horizontal="right"/>
    </xf>
    <xf numFmtId="225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9" fontId="68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76" fontId="68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9" fontId="68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38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20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05" fontId="6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21" fontId="38" fillId="0" borderId="0" applyFont="0" applyFill="0" applyBorder="0" applyAlignment="0" applyProtection="0">
      <alignment horizontal="right"/>
    </xf>
    <xf numFmtId="321" fontId="38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93" fontId="68" fillId="0" borderId="0" applyFont="0" applyFill="0" applyBorder="0" applyAlignment="0" applyProtection="0">
      <alignment horizontal="right"/>
    </xf>
    <xf numFmtId="294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81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92" fontId="68" fillId="0" borderId="0" applyFont="0" applyFill="0" applyBorder="0" applyAlignment="0" applyProtection="0">
      <alignment horizontal="right"/>
    </xf>
    <xf numFmtId="291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34" fontId="3" fillId="0" borderId="0" applyFont="0" applyFill="0" applyBorder="0" applyAlignment="0" applyProtection="0">
      <alignment horizontal="right"/>
    </xf>
    <xf numFmtId="249" fontId="32" fillId="0" borderId="0" applyFont="0" applyFill="0" applyBorder="0" applyAlignment="0" applyProtection="0">
      <alignment horizontal="right"/>
    </xf>
    <xf numFmtId="249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190" fontId="68" fillId="0" borderId="0" applyFont="0" applyFill="0" applyBorder="0" applyAlignment="0" applyProtection="0">
      <alignment horizontal="right"/>
    </xf>
    <xf numFmtId="322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286" fontId="3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307" fontId="3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224" fontId="3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312" fontId="67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313" fontId="3" fillId="0" borderId="0" applyFont="0" applyFill="0" applyBorder="0" applyAlignment="0" applyProtection="0">
      <alignment horizontal="right"/>
    </xf>
    <xf numFmtId="193" fontId="3" fillId="0" borderId="0" applyFont="0" applyFill="0" applyBorder="0" applyAlignment="0" applyProtection="0">
      <alignment horizontal="right"/>
    </xf>
    <xf numFmtId="6" fontId="3" fillId="0" borderId="0" applyFont="0" applyFill="0" applyBorder="0" applyAlignment="0" applyProtection="0">
      <alignment horizontal="right"/>
    </xf>
    <xf numFmtId="227" fontId="3" fillId="0" borderId="0" applyFont="0" applyFill="0" applyBorder="0" applyAlignment="0" applyProtection="0">
      <alignment horizontal="right"/>
    </xf>
    <xf numFmtId="314" fontId="69" fillId="0" borderId="0" applyFont="0" applyFill="0" applyBorder="0" applyAlignment="0" applyProtection="0">
      <alignment horizontal="right"/>
    </xf>
    <xf numFmtId="286" fontId="32" fillId="0" borderId="0" applyFont="0" applyFill="0" applyBorder="0" applyAlignment="0" applyProtection="0">
      <alignment horizontal="right"/>
    </xf>
    <xf numFmtId="20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317" fontId="3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188" fontId="32" fillId="0" borderId="0" applyFont="0" applyFill="0" applyBorder="0" applyAlignment="0" applyProtection="0">
      <alignment horizontal="right"/>
    </xf>
    <xf numFmtId="318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79" fontId="32" fillId="0" borderId="0" applyFont="0" applyFill="0" applyBorder="0" applyAlignment="0" applyProtection="0">
      <alignment horizontal="right"/>
    </xf>
    <xf numFmtId="290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297" fontId="32" fillId="0" borderId="0" applyFont="0" applyFill="0" applyBorder="0" applyAlignment="0" applyProtection="0">
      <alignment horizontal="right"/>
    </xf>
    <xf numFmtId="199" fontId="32" fillId="0" borderId="0" applyFont="0" applyFill="0" applyBorder="0" applyAlignment="0" applyProtection="0">
      <alignment horizontal="right"/>
    </xf>
    <xf numFmtId="219" fontId="3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319" fontId="38" fillId="0" borderId="0" applyFont="0" applyFill="0" applyBorder="0" applyAlignment="0" applyProtection="0">
      <alignment horizontal="right"/>
    </xf>
    <xf numFmtId="195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308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199" fontId="3" fillId="0" borderId="0" applyFont="0" applyFill="0" applyBorder="0" applyAlignment="0" applyProtection="0">
      <alignment horizontal="right"/>
    </xf>
    <xf numFmtId="322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8" fontId="3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286" fontId="3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234" fontId="32" fillId="0" borderId="0" applyFont="0" applyFill="0" applyBorder="0" applyAlignment="0" applyProtection="0">
      <alignment horizontal="right"/>
    </xf>
    <xf numFmtId="307" fontId="3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185" fontId="32" fillId="0" borderId="0" applyFont="0" applyFill="0" applyBorder="0" applyAlignment="0" applyProtection="0">
      <alignment horizontal="right"/>
    </xf>
    <xf numFmtId="224" fontId="3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323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287" fontId="32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71" fontId="3" fillId="0" borderId="0" applyFont="0" applyFill="0" applyBorder="0" applyAlignment="0" applyProtection="0">
      <alignment horizontal="right"/>
    </xf>
    <xf numFmtId="18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7" fontId="38" fillId="0" borderId="0" applyFont="0" applyFill="0" applyBorder="0" applyAlignment="0" applyProtection="0">
      <alignment horizontal="right"/>
    </xf>
    <xf numFmtId="229" fontId="3" fillId="0" borderId="0" applyFont="0" applyFill="0" applyBorder="0" applyAlignment="0" applyProtection="0">
      <alignment horizontal="right"/>
    </xf>
    <xf numFmtId="226" fontId="3" fillId="0" borderId="0" applyFont="0" applyFill="0" applyBorder="0" applyAlignment="0" applyProtection="0">
      <alignment horizontal="right"/>
    </xf>
    <xf numFmtId="188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91" fontId="3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176" fontId="68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69" fontId="68" fillId="0" borderId="0" applyFont="0" applyFill="0" applyBorder="0" applyAlignment="0" applyProtection="0">
      <alignment horizontal="right"/>
    </xf>
    <xf numFmtId="301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01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3" fontId="68" fillId="0" borderId="0" applyFont="0" applyFill="0" applyBorder="0" applyAlignment="0" applyProtection="0">
      <alignment horizontal="right"/>
    </xf>
    <xf numFmtId="304" fontId="3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0" fontId="3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25" fontId="38" fillId="0" borderId="0" applyFont="0" applyFill="0" applyBorder="0" applyAlignment="0" applyProtection="0">
      <alignment horizontal="right"/>
    </xf>
    <xf numFmtId="325" fontId="38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24" fontId="3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59" fontId="38" fillId="0" borderId="0" applyFont="0" applyFill="0" applyBorder="0" applyAlignment="0" applyProtection="0">
      <alignment horizontal="right"/>
    </xf>
    <xf numFmtId="226" fontId="38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302" fontId="68" fillId="0" borderId="0" applyFont="0" applyFill="0" applyBorder="0" applyAlignment="0" applyProtection="0">
      <alignment horizontal="right"/>
    </xf>
    <xf numFmtId="300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>
      <alignment horizontal="right"/>
    </xf>
    <xf numFmtId="216" fontId="68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213" fontId="3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229" fontId="28" fillId="0" borderId="0" applyFont="0" applyFill="0" applyBorder="0" applyAlignment="0" applyProtection="0">
      <alignment horizontal="right"/>
    </xf>
    <xf numFmtId="191" fontId="60" fillId="0" borderId="0" applyFont="0" applyFill="0" applyBorder="0" applyAlignment="0" applyProtection="0">
      <alignment horizontal="right"/>
    </xf>
    <xf numFmtId="0" fontId="60" fillId="0" borderId="0" applyFont="0" applyFill="0" applyBorder="0" applyAlignment="0" applyProtection="0">
      <alignment horizontal="right"/>
    </xf>
    <xf numFmtId="219" fontId="67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7" fontId="3" fillId="0" borderId="0" applyFont="0" applyFill="0" applyBorder="0" applyAlignment="0" applyProtection="0">
      <alignment horizontal="right"/>
    </xf>
    <xf numFmtId="1" fontId="70" fillId="0" borderId="0" applyFont="0" applyFill="0" applyBorder="0" applyAlignment="0" applyProtection="0">
      <alignment vertical="center"/>
    </xf>
    <xf numFmtId="0" fontId="70" fillId="0" borderId="0" applyNumberFormat="0" applyFont="0" applyFill="0" applyBorder="0">
      <alignment horizontal="left" vertical="top" wrapText="1"/>
    </xf>
    <xf numFmtId="0" fontId="71" fillId="0" borderId="0"/>
    <xf numFmtId="188" fontId="72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42" fontId="73" fillId="0" borderId="0" applyFont="0" applyFill="0" applyBorder="0" applyAlignment="0" applyProtection="0">
      <alignment vertical="center"/>
    </xf>
    <xf numFmtId="0" fontId="74" fillId="12" borderId="4">
      <alignment horizontal="distributed" vertical="distributed"/>
    </xf>
    <xf numFmtId="55" fontId="28" fillId="0" borderId="0" applyFont="0" applyFill="0" applyBorder="0" applyAlignment="0" applyProtection="0">
      <alignment horizontal="right"/>
    </xf>
    <xf numFmtId="31" fontId="75" fillId="0" borderId="0" applyFont="0" applyFill="0" applyBorder="0" applyAlignment="0" applyProtection="0"/>
    <xf numFmtId="240" fontId="68" fillId="0" borderId="23" applyNumberFormat="0" applyFont="0" applyAlignment="0" applyProtection="0"/>
    <xf numFmtId="0" fontId="3" fillId="0" borderId="0">
      <alignment vertical="center"/>
    </xf>
    <xf numFmtId="0" fontId="32" fillId="0" borderId="0">
      <alignment vertical="center"/>
    </xf>
    <xf numFmtId="0" fontId="66" fillId="0" borderId="0" applyNumberFormat="0" applyFont="0" applyFill="0" applyBorder="0" applyProtection="0">
      <alignment horizontal="left" vertical="center"/>
    </xf>
    <xf numFmtId="0" fontId="38" fillId="13" borderId="24" applyNumberFormat="0" applyBorder="0"/>
    <xf numFmtId="0" fontId="3" fillId="0" borderId="0">
      <alignment vertical="center"/>
    </xf>
    <xf numFmtId="0" fontId="75" fillId="9" borderId="9" applyNumberFormat="0" applyFont="0" applyFill="0" applyBorder="0" applyProtection="0">
      <alignment vertical="top" wrapText="1"/>
    </xf>
    <xf numFmtId="49" fontId="70" fillId="0" borderId="0" applyFont="0" applyFill="0" applyBorder="0" applyAlignment="0" applyProtection="0">
      <alignment vertical="center"/>
    </xf>
    <xf numFmtId="49" fontId="70" fillId="0" borderId="0" applyFont="0" applyFill="0" applyBorder="0" applyProtection="0">
      <alignment vertical="top" wrapText="1"/>
    </xf>
    <xf numFmtId="0" fontId="76" fillId="0" borderId="0"/>
    <xf numFmtId="0" fontId="77" fillId="0" borderId="0">
      <alignment vertical="center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</cellStyleXfs>
  <cellXfs count="646">
    <xf numFmtId="0" fontId="0" fillId="0" borderId="0" xfId="0"/>
    <xf numFmtId="0" fontId="7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shrinkToFit="1"/>
    </xf>
    <xf numFmtId="42" fontId="12" fillId="0" borderId="0" xfId="2" applyNumberFormat="1" applyFont="1" applyFill="1" applyBorder="1" applyAlignment="1">
      <alignment horizontal="left" vertical="center" shrinkToFit="1"/>
    </xf>
    <xf numFmtId="42" fontId="9" fillId="0" borderId="0" xfId="2" applyNumberFormat="1" applyFont="1" applyFill="1" applyBorder="1" applyAlignment="1">
      <alignment vertical="center" shrinkToFit="1"/>
    </xf>
    <xf numFmtId="0" fontId="9" fillId="0" borderId="0" xfId="2" applyNumberFormat="1" applyFont="1" applyFill="1" applyBorder="1" applyAlignment="1">
      <alignment horizontal="center" vertical="center" shrinkToFit="1"/>
    </xf>
    <xf numFmtId="0" fontId="11" fillId="0" borderId="0" xfId="3">
      <alignment vertical="center"/>
    </xf>
    <xf numFmtId="0" fontId="7" fillId="0" borderId="0" xfId="1" applyFont="1" applyFill="1" applyBorder="1" applyAlignment="1">
      <alignment horizontal="left" vertical="center"/>
    </xf>
    <xf numFmtId="0" fontId="9" fillId="0" borderId="3" xfId="1" applyFont="1" applyFill="1" applyBorder="1" applyAlignment="1">
      <alignment horizontal="center" vertical="center"/>
    </xf>
    <xf numFmtId="0" fontId="15" fillId="0" borderId="0" xfId="3" applyFont="1" applyAlignment="1">
      <alignment horizontal="left" vertical="center"/>
    </xf>
    <xf numFmtId="0" fontId="18" fillId="0" borderId="0" xfId="1" applyFont="1" applyFill="1" applyBorder="1" applyAlignment="1">
      <alignment vertical="center" shrinkToFit="1"/>
    </xf>
    <xf numFmtId="42" fontId="18" fillId="0" borderId="0" xfId="2" applyNumberFormat="1" applyFont="1" applyFill="1" applyBorder="1" applyAlignment="1">
      <alignment vertical="center" shrinkToFit="1"/>
    </xf>
    <xf numFmtId="0" fontId="18" fillId="0" borderId="0" xfId="2" applyNumberFormat="1" applyFont="1" applyFill="1" applyBorder="1" applyAlignment="1">
      <alignment horizontal="center" vertical="center" shrinkToFit="1"/>
    </xf>
    <xf numFmtId="0" fontId="19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vertical="center" shrinkToFit="1"/>
    </xf>
    <xf numFmtId="42" fontId="22" fillId="0" borderId="0" xfId="2" applyNumberFormat="1" applyFont="1" applyFill="1" applyBorder="1" applyAlignment="1">
      <alignment vertical="center" shrinkToFit="1"/>
    </xf>
    <xf numFmtId="0" fontId="22" fillId="0" borderId="0" xfId="2" applyNumberFormat="1" applyFont="1" applyFill="1" applyBorder="1" applyAlignment="1">
      <alignment horizontal="center" vertical="center" shrinkToFit="1"/>
    </xf>
    <xf numFmtId="0" fontId="22" fillId="0" borderId="13" xfId="1" applyFont="1" applyFill="1" applyBorder="1" applyAlignment="1">
      <alignment vertical="center" shrinkToFit="1"/>
    </xf>
    <xf numFmtId="0" fontId="22" fillId="0" borderId="0" xfId="1" applyFont="1" applyFill="1" applyBorder="1" applyAlignment="1">
      <alignment horizontal="center" vertical="center" shrinkToFit="1"/>
    </xf>
    <xf numFmtId="0" fontId="19" fillId="0" borderId="14" xfId="1" applyFont="1" applyFill="1" applyBorder="1" applyAlignment="1">
      <alignment horizontal="center" vertical="center"/>
    </xf>
    <xf numFmtId="42" fontId="22" fillId="0" borderId="0" xfId="2" applyNumberFormat="1" applyFont="1" applyFill="1" applyBorder="1" applyAlignment="1">
      <alignment horizontal="center" vertical="center" shrinkToFit="1"/>
    </xf>
    <xf numFmtId="0" fontId="11" fillId="0" borderId="0" xfId="3" applyFill="1">
      <alignment vertical="center"/>
    </xf>
    <xf numFmtId="0" fontId="19" fillId="0" borderId="12" xfId="1" applyFont="1" applyFill="1" applyBorder="1" applyAlignment="1">
      <alignment horizontal="center" vertical="center"/>
    </xf>
    <xf numFmtId="56" fontId="12" fillId="0" borderId="0" xfId="2" applyNumberFormat="1" applyFont="1" applyFill="1" applyBorder="1" applyAlignment="1">
      <alignment horizontal="left" vertical="center" shrinkToFit="1"/>
    </xf>
    <xf numFmtId="0" fontId="24" fillId="0" borderId="0" xfId="3" applyFont="1" applyFill="1" applyBorder="1" applyAlignment="1">
      <alignment vertical="center" shrinkToFit="1"/>
    </xf>
    <xf numFmtId="0" fontId="18" fillId="0" borderId="0" xfId="3" applyFont="1" applyFill="1" applyBorder="1" applyAlignment="1">
      <alignment vertical="center" shrinkToFit="1"/>
    </xf>
    <xf numFmtId="0" fontId="22" fillId="5" borderId="0" xfId="1" applyFont="1" applyFill="1" applyBorder="1" applyAlignment="1">
      <alignment horizontal="center" vertical="center" shrinkToFit="1"/>
    </xf>
    <xf numFmtId="42" fontId="12" fillId="5" borderId="0" xfId="2" applyNumberFormat="1" applyFont="1" applyFill="1" applyBorder="1" applyAlignment="1">
      <alignment horizontal="left" vertical="center" shrinkToFit="1"/>
    </xf>
    <xf numFmtId="42" fontId="22" fillId="6" borderId="0" xfId="2" applyNumberFormat="1" applyFont="1" applyFill="1" applyBorder="1" applyAlignment="1">
      <alignment horizontal="center" vertical="center" shrinkToFit="1"/>
    </xf>
    <xf numFmtId="0" fontId="22" fillId="6" borderId="0" xfId="2" applyNumberFormat="1" applyFont="1" applyFill="1" applyBorder="1" applyAlignment="1">
      <alignment horizontal="center" vertical="center" shrinkToFit="1"/>
    </xf>
    <xf numFmtId="0" fontId="22" fillId="6" borderId="0" xfId="1" applyFont="1" applyFill="1" applyBorder="1" applyAlignment="1">
      <alignment horizontal="center" vertical="center" shrinkToFit="1"/>
    </xf>
    <xf numFmtId="0" fontId="11" fillId="6" borderId="0" xfId="3" applyFill="1">
      <alignment vertical="center"/>
    </xf>
    <xf numFmtId="42" fontId="12" fillId="6" borderId="0" xfId="2" applyNumberFormat="1" applyFont="1" applyFill="1" applyBorder="1" applyAlignment="1">
      <alignment horizontal="left" vertical="center" shrinkToFit="1"/>
    </xf>
    <xf numFmtId="0" fontId="22" fillId="6" borderId="0" xfId="1" applyFont="1" applyFill="1" applyBorder="1" applyAlignment="1">
      <alignment vertical="center" shrinkToFit="1"/>
    </xf>
    <xf numFmtId="0" fontId="18" fillId="6" borderId="0" xfId="2" applyNumberFormat="1" applyFont="1" applyFill="1" applyBorder="1" applyAlignment="1">
      <alignment horizontal="center" vertical="center" shrinkToFit="1"/>
    </xf>
    <xf numFmtId="0" fontId="18" fillId="6" borderId="0" xfId="1" applyFont="1" applyFill="1" applyBorder="1" applyAlignment="1">
      <alignment vertical="center" shrinkToFit="1"/>
    </xf>
    <xf numFmtId="0" fontId="23" fillId="5" borderId="18" xfId="1" applyFont="1" applyFill="1" applyBorder="1" applyAlignment="1">
      <alignment horizontal="center" vertical="center"/>
    </xf>
    <xf numFmtId="0" fontId="24" fillId="5" borderId="18" xfId="3" applyFont="1" applyFill="1" applyBorder="1" applyAlignment="1">
      <alignment horizontal="center" vertical="center" shrinkToFit="1"/>
    </xf>
    <xf numFmtId="0" fontId="19" fillId="5" borderId="18" xfId="1" applyFont="1" applyFill="1" applyBorder="1" applyAlignment="1">
      <alignment horizontal="center" vertical="center"/>
    </xf>
    <xf numFmtId="0" fontId="8" fillId="5" borderId="18" xfId="1" applyFont="1" applyFill="1" applyBorder="1" applyAlignment="1">
      <alignment horizontal="center" vertical="center"/>
    </xf>
    <xf numFmtId="0" fontId="16" fillId="5" borderId="18" xfId="1" applyFont="1" applyFill="1" applyBorder="1" applyAlignment="1">
      <alignment horizontal="center" vertical="center"/>
    </xf>
    <xf numFmtId="0" fontId="21" fillId="6" borderId="18" xfId="1" applyFont="1" applyFill="1" applyBorder="1" applyAlignment="1">
      <alignment horizontal="center" vertical="center" shrinkToFit="1"/>
    </xf>
    <xf numFmtId="0" fontId="27" fillId="5" borderId="10" xfId="1" applyFont="1" applyFill="1" applyBorder="1" applyAlignment="1">
      <alignment vertical="top" wrapText="1"/>
    </xf>
    <xf numFmtId="0" fontId="9" fillId="6" borderId="19" xfId="1" applyFont="1" applyFill="1" applyBorder="1" applyAlignment="1">
      <alignment vertical="center" shrinkToFit="1"/>
    </xf>
    <xf numFmtId="0" fontId="9" fillId="6" borderId="19" xfId="1" applyFont="1" applyFill="1" applyBorder="1" applyAlignment="1">
      <alignment vertical="top" wrapText="1"/>
    </xf>
    <xf numFmtId="0" fontId="77" fillId="0" borderId="0" xfId="2841" applyAlignment="1">
      <alignment horizontal="center" vertical="center"/>
    </xf>
    <xf numFmtId="326" fontId="77" fillId="0" borderId="0" xfId="2841" applyNumberFormat="1" applyAlignment="1">
      <alignment horizontal="center" vertical="center"/>
    </xf>
    <xf numFmtId="326" fontId="81" fillId="0" borderId="0" xfId="2841" applyNumberFormat="1" applyFont="1" applyAlignment="1">
      <alignment horizontal="center" vertical="center"/>
    </xf>
    <xf numFmtId="0" fontId="77" fillId="0" borderId="0" xfId="2841" applyFill="1" applyAlignment="1">
      <alignment horizontal="center" vertical="center"/>
    </xf>
    <xf numFmtId="0" fontId="82" fillId="0" borderId="0" xfId="2841" applyFont="1" applyFill="1" applyAlignment="1">
      <alignment horizontal="center" vertical="center"/>
    </xf>
    <xf numFmtId="0" fontId="83" fillId="0" borderId="0" xfId="2841" applyFont="1" applyFill="1" applyAlignment="1">
      <alignment horizontal="center" vertical="center"/>
    </xf>
    <xf numFmtId="0" fontId="84" fillId="0" borderId="0" xfId="2841" applyFont="1" applyFill="1" applyAlignment="1">
      <alignment horizontal="center" vertical="center"/>
    </xf>
    <xf numFmtId="0" fontId="85" fillId="0" borderId="22" xfId="2841" applyFont="1" applyFill="1" applyBorder="1" applyAlignment="1">
      <alignment vertical="center"/>
    </xf>
    <xf numFmtId="0" fontId="83" fillId="0" borderId="0" xfId="2841" applyFont="1" applyFill="1" applyAlignment="1">
      <alignment horizontal="left" vertical="center"/>
    </xf>
    <xf numFmtId="0" fontId="86" fillId="0" borderId="27" xfId="2841" applyFont="1" applyBorder="1" applyAlignment="1">
      <alignment horizontal="center" vertical="center"/>
    </xf>
    <xf numFmtId="0" fontId="89" fillId="0" borderId="35" xfId="2841" applyFont="1" applyBorder="1" applyAlignment="1">
      <alignment horizontal="center" vertical="center"/>
    </xf>
    <xf numFmtId="326" fontId="84" fillId="0" borderId="0" xfId="2841" applyNumberFormat="1" applyFont="1" applyAlignment="1">
      <alignment horizontal="center" vertical="center"/>
    </xf>
    <xf numFmtId="0" fontId="91" fillId="0" borderId="26" xfId="2841" applyFont="1" applyBorder="1" applyAlignment="1">
      <alignment horizontal="center" vertical="center"/>
    </xf>
    <xf numFmtId="0" fontId="91" fillId="0" borderId="27" xfId="2841" applyFont="1" applyBorder="1" applyAlignment="1">
      <alignment horizontal="center" vertical="center"/>
    </xf>
    <xf numFmtId="0" fontId="91" fillId="0" borderId="54" xfId="2841" applyFont="1" applyBorder="1" applyAlignment="1">
      <alignment horizontal="center" vertical="center"/>
    </xf>
    <xf numFmtId="0" fontId="91" fillId="0" borderId="48" xfId="2841" applyFont="1" applyBorder="1" applyAlignment="1">
      <alignment horizontal="center" vertical="center"/>
    </xf>
    <xf numFmtId="0" fontId="91" fillId="0" borderId="8" xfId="2841" applyFont="1" applyBorder="1" applyAlignment="1">
      <alignment horizontal="center" vertical="center"/>
    </xf>
    <xf numFmtId="0" fontId="91" fillId="0" borderId="7" xfId="2841" applyFont="1" applyBorder="1" applyAlignment="1">
      <alignment horizontal="center" vertical="center"/>
    </xf>
    <xf numFmtId="0" fontId="91" fillId="0" borderId="65" xfId="2841" applyFont="1" applyBorder="1" applyAlignment="1">
      <alignment horizontal="center" vertical="center"/>
    </xf>
    <xf numFmtId="0" fontId="91" fillId="0" borderId="49" xfId="2841" applyFont="1" applyBorder="1" applyAlignment="1">
      <alignment horizontal="center" vertical="center"/>
    </xf>
    <xf numFmtId="0" fontId="91" fillId="0" borderId="16" xfId="2841" applyFont="1" applyBorder="1" applyAlignment="1">
      <alignment horizontal="center" vertical="center"/>
    </xf>
    <xf numFmtId="0" fontId="91" fillId="0" borderId="13" xfId="2841" applyFont="1" applyBorder="1" applyAlignment="1">
      <alignment horizontal="center" vertical="center"/>
    </xf>
    <xf numFmtId="0" fontId="91" fillId="0" borderId="74" xfId="2841" applyFont="1" applyBorder="1" applyAlignment="1">
      <alignment horizontal="center" vertical="center"/>
    </xf>
    <xf numFmtId="0" fontId="91" fillId="0" borderId="10" xfId="2841" applyFont="1" applyBorder="1" applyAlignment="1">
      <alignment horizontal="center" vertical="center"/>
    </xf>
    <xf numFmtId="0" fontId="91" fillId="0" borderId="56" xfId="2841" applyFont="1" applyBorder="1" applyAlignment="1">
      <alignment horizontal="center" vertical="center"/>
    </xf>
    <xf numFmtId="0" fontId="77" fillId="0" borderId="49" xfId="2841" applyBorder="1" applyAlignment="1">
      <alignment horizontal="center" vertical="center"/>
    </xf>
    <xf numFmtId="0" fontId="77" fillId="0" borderId="7" xfId="2841" applyBorder="1" applyAlignment="1">
      <alignment horizontal="center" vertical="center"/>
    </xf>
    <xf numFmtId="0" fontId="77" fillId="0" borderId="81" xfId="2841" applyBorder="1" applyAlignment="1">
      <alignment horizontal="center" vertical="center"/>
    </xf>
    <xf numFmtId="0" fontId="77" fillId="0" borderId="83" xfId="2841" applyBorder="1" applyAlignment="1">
      <alignment horizontal="center" vertical="center"/>
    </xf>
    <xf numFmtId="0" fontId="77" fillId="0" borderId="40" xfId="2841" applyBorder="1" applyAlignment="1">
      <alignment horizontal="center" vertical="center"/>
    </xf>
    <xf numFmtId="0" fontId="77" fillId="0" borderId="0" xfId="2841" applyAlignment="1">
      <alignment horizontal="left" vertical="center"/>
    </xf>
    <xf numFmtId="0" fontId="9" fillId="0" borderId="0" xfId="2841" applyFont="1" applyFill="1" applyBorder="1" applyAlignment="1">
      <alignment horizontal="center"/>
    </xf>
    <xf numFmtId="0" fontId="9" fillId="0" borderId="0" xfId="2841" applyFont="1" applyFill="1" applyBorder="1" applyAlignment="1"/>
    <xf numFmtId="0" fontId="9" fillId="0" borderId="0" xfId="2841" applyFont="1" applyBorder="1" applyAlignment="1"/>
    <xf numFmtId="0" fontId="9" fillId="0" borderId="0" xfId="2841" applyFont="1" applyBorder="1" applyAlignment="1">
      <alignment horizontal="center"/>
    </xf>
    <xf numFmtId="0" fontId="88" fillId="0" borderId="0" xfId="2841" applyFont="1" applyFill="1" applyBorder="1" applyAlignment="1">
      <alignment vertical="center"/>
    </xf>
    <xf numFmtId="0" fontId="9" fillId="0" borderId="0" xfId="2841" applyFont="1" applyBorder="1" applyAlignment="1">
      <alignment shrinkToFit="1"/>
    </xf>
    <xf numFmtId="0" fontId="103" fillId="0" borderId="0" xfId="2841" applyFont="1" applyFill="1" applyBorder="1" applyAlignment="1">
      <alignment horizontal="center" vertical="center" shrinkToFit="1"/>
    </xf>
    <xf numFmtId="20" fontId="9" fillId="0" borderId="0" xfId="2841" applyNumberFormat="1" applyFont="1" applyBorder="1" applyAlignment="1"/>
    <xf numFmtId="0" fontId="86" fillId="0" borderId="0" xfId="2841" applyFont="1" applyAlignment="1">
      <alignment horizontal="left" vertical="center"/>
    </xf>
    <xf numFmtId="0" fontId="9" fillId="0" borderId="0" xfId="2841" applyFont="1" applyAlignment="1"/>
    <xf numFmtId="0" fontId="9" fillId="0" borderId="0" xfId="2841" applyFont="1" applyFill="1" applyBorder="1" applyAlignment="1">
      <alignment vertical="center"/>
    </xf>
    <xf numFmtId="0" fontId="104" fillId="0" borderId="0" xfId="2841" applyFont="1" applyFill="1" applyBorder="1" applyAlignment="1">
      <alignment vertical="center" shrinkToFit="1"/>
    </xf>
    <xf numFmtId="0" fontId="101" fillId="0" borderId="91" xfId="2841" applyFont="1" applyFill="1" applyBorder="1" applyAlignment="1">
      <alignment horizontal="center" vertical="center"/>
    </xf>
    <xf numFmtId="0" fontId="101" fillId="0" borderId="92" xfId="2841" applyFont="1" applyFill="1" applyBorder="1" applyAlignment="1">
      <alignment horizontal="center" vertical="center"/>
    </xf>
    <xf numFmtId="0" fontId="101" fillId="0" borderId="84" xfId="2841" applyFont="1" applyFill="1" applyBorder="1" applyAlignment="1">
      <alignment horizontal="center" vertical="center"/>
    </xf>
    <xf numFmtId="0" fontId="101" fillId="0" borderId="86" xfId="2841" applyFont="1" applyFill="1" applyBorder="1" applyAlignment="1">
      <alignment horizontal="center" vertical="center"/>
    </xf>
    <xf numFmtId="0" fontId="104" fillId="0" borderId="0" xfId="2841" applyFont="1" applyFill="1" applyBorder="1" applyAlignment="1">
      <alignment vertical="center"/>
    </xf>
    <xf numFmtId="0" fontId="16" fillId="0" borderId="4" xfId="1" applyFont="1" applyFill="1" applyBorder="1" applyAlignment="1">
      <alignment horizontal="center" vertical="center" shrinkToFit="1"/>
    </xf>
    <xf numFmtId="0" fontId="11" fillId="0" borderId="0" xfId="3" applyAlignment="1">
      <alignment vertical="center" shrinkToFit="1"/>
    </xf>
    <xf numFmtId="183" fontId="116" fillId="14" borderId="45" xfId="3" applyNumberFormat="1" applyFont="1" applyFill="1" applyBorder="1" applyAlignment="1" applyProtection="1">
      <alignment vertical="center" shrinkToFit="1"/>
    </xf>
    <xf numFmtId="183" fontId="116" fillId="16" borderId="55" xfId="3" applyNumberFormat="1" applyFont="1" applyFill="1" applyBorder="1" applyAlignment="1" applyProtection="1">
      <alignment vertical="center" shrinkToFit="1"/>
    </xf>
    <xf numFmtId="183" fontId="116" fillId="17" borderId="107" xfId="3" applyNumberFormat="1" applyFont="1" applyFill="1" applyBorder="1" applyAlignment="1" applyProtection="1">
      <alignment vertical="center" shrinkToFit="1"/>
    </xf>
    <xf numFmtId="327" fontId="118" fillId="0" borderId="0" xfId="3" applyNumberFormat="1" applyFont="1" applyAlignment="1">
      <alignment vertical="center" shrinkToFit="1"/>
    </xf>
    <xf numFmtId="327" fontId="11" fillId="0" borderId="0" xfId="3" applyNumberFormat="1" applyAlignment="1">
      <alignment vertical="center" shrinkToFit="1"/>
    </xf>
    <xf numFmtId="0" fontId="114" fillId="15" borderId="36" xfId="3" applyFont="1" applyFill="1" applyBorder="1" applyAlignment="1" applyProtection="1">
      <alignment vertical="center" shrinkToFit="1"/>
    </xf>
    <xf numFmtId="183" fontId="115" fillId="15" borderId="35" xfId="3" applyNumberFormat="1" applyFont="1" applyFill="1" applyBorder="1" applyAlignment="1" applyProtection="1">
      <alignment vertical="center" shrinkToFit="1"/>
    </xf>
    <xf numFmtId="183" fontId="115" fillId="15" borderId="36" xfId="3" applyNumberFormat="1" applyFont="1" applyFill="1" applyBorder="1" applyAlignment="1" applyProtection="1">
      <alignment vertical="center" shrinkToFit="1"/>
    </xf>
    <xf numFmtId="0" fontId="110" fillId="0" borderId="0" xfId="3" applyFont="1" applyFill="1" applyBorder="1" applyAlignment="1">
      <alignment horizontal="center" vertical="center" shrinkToFit="1"/>
    </xf>
    <xf numFmtId="0" fontId="112" fillId="0" borderId="0" xfId="3" applyFont="1" applyFill="1" applyBorder="1" applyAlignment="1">
      <alignment horizontal="center" vertical="center" shrinkToFit="1"/>
    </xf>
    <xf numFmtId="183" fontId="112" fillId="0" borderId="0" xfId="3" applyNumberFormat="1" applyFont="1" applyFill="1" applyAlignment="1">
      <alignment horizontal="center" vertical="center" shrinkToFit="1"/>
    </xf>
    <xf numFmtId="0" fontId="112" fillId="0" borderId="0" xfId="3" applyNumberFormat="1" applyFont="1" applyFill="1" applyAlignment="1">
      <alignment horizontal="center" vertical="center" shrinkToFit="1"/>
    </xf>
    <xf numFmtId="183" fontId="112" fillId="0" borderId="0" xfId="3" applyNumberFormat="1" applyFont="1" applyFill="1" applyBorder="1" applyAlignment="1">
      <alignment horizontal="center" vertical="center" shrinkToFit="1"/>
    </xf>
    <xf numFmtId="183" fontId="119" fillId="0" borderId="0" xfId="3" applyNumberFormat="1" applyFont="1" applyFill="1" applyAlignment="1">
      <alignment horizontal="center" vertical="center" shrinkToFit="1"/>
    </xf>
    <xf numFmtId="183" fontId="110" fillId="0" borderId="0" xfId="3" applyNumberFormat="1" applyFont="1" applyFill="1" applyAlignment="1">
      <alignment horizontal="center" vertical="center" shrinkToFit="1"/>
    </xf>
    <xf numFmtId="183" fontId="110" fillId="0" borderId="0" xfId="3" applyNumberFormat="1" applyFont="1" applyFill="1" applyBorder="1" applyAlignment="1">
      <alignment horizontal="center" vertical="center" shrinkToFit="1"/>
    </xf>
    <xf numFmtId="5" fontId="112" fillId="0" borderId="0" xfId="3" applyNumberFormat="1" applyFont="1" applyFill="1" applyBorder="1" applyAlignment="1">
      <alignment horizontal="center" vertical="center" shrinkToFit="1"/>
    </xf>
    <xf numFmtId="5" fontId="112" fillId="0" borderId="0" xfId="3" applyNumberFormat="1" applyFont="1" applyFill="1" applyBorder="1" applyAlignment="1">
      <alignment vertical="center" shrinkToFit="1"/>
    </xf>
    <xf numFmtId="0" fontId="112" fillId="0" borderId="0" xfId="3" applyNumberFormat="1" applyFont="1" applyFill="1" applyBorder="1" applyAlignment="1">
      <alignment horizontal="center" vertical="center" shrinkToFit="1"/>
    </xf>
    <xf numFmtId="183" fontId="112" fillId="0" borderId="0" xfId="3" applyNumberFormat="1" applyFont="1" applyFill="1" applyBorder="1" applyAlignment="1">
      <alignment vertical="center" shrinkToFit="1"/>
    </xf>
    <xf numFmtId="183" fontId="119" fillId="0" borderId="0" xfId="3" applyNumberFormat="1" applyFont="1" applyFill="1" applyBorder="1" applyAlignment="1">
      <alignment vertical="center" shrinkToFit="1"/>
    </xf>
    <xf numFmtId="183" fontId="119" fillId="0" borderId="0" xfId="3" applyNumberFormat="1" applyFont="1" applyFill="1" applyBorder="1" applyAlignment="1">
      <alignment horizontal="center" vertical="center" shrinkToFit="1"/>
    </xf>
    <xf numFmtId="0" fontId="120" fillId="0" borderId="0" xfId="3" applyNumberFormat="1" applyFont="1" applyFill="1" applyBorder="1" applyAlignment="1">
      <alignment horizontal="center" vertical="center" shrinkToFit="1"/>
    </xf>
    <xf numFmtId="183" fontId="120" fillId="0" borderId="0" xfId="3" applyNumberFormat="1" applyFont="1" applyFill="1" applyBorder="1" applyAlignment="1">
      <alignment horizontal="center" vertical="center" shrinkToFit="1"/>
    </xf>
    <xf numFmtId="0" fontId="110" fillId="0" borderId="0" xfId="3" applyFont="1" applyFill="1" applyAlignment="1">
      <alignment horizontal="center" vertical="center" shrinkToFit="1"/>
    </xf>
    <xf numFmtId="0" fontId="121" fillId="0" borderId="0" xfId="3" applyFont="1" applyFill="1" applyBorder="1" applyAlignment="1">
      <alignment horizontal="center" vertical="center" shrinkToFit="1"/>
    </xf>
    <xf numFmtId="183" fontId="122" fillId="0" borderId="0" xfId="3" applyNumberFormat="1" applyFont="1" applyFill="1" applyBorder="1" applyAlignment="1">
      <alignment horizontal="center" vertical="center" shrinkToFit="1"/>
    </xf>
    <xf numFmtId="183" fontId="123" fillId="0" borderId="0" xfId="3" applyNumberFormat="1" applyFont="1" applyFill="1" applyBorder="1" applyAlignment="1">
      <alignment horizontal="center" vertical="center" shrinkToFit="1"/>
    </xf>
    <xf numFmtId="183" fontId="121" fillId="0" borderId="0" xfId="3" applyNumberFormat="1" applyFont="1" applyFill="1" applyBorder="1" applyAlignment="1">
      <alignment horizontal="center" vertical="center" shrinkToFit="1"/>
    </xf>
    <xf numFmtId="183" fontId="124" fillId="0" borderId="0" xfId="3" applyNumberFormat="1" applyFont="1" applyFill="1" applyAlignment="1">
      <alignment horizontal="center" vertical="center" shrinkToFit="1"/>
    </xf>
    <xf numFmtId="183" fontId="125" fillId="0" borderId="0" xfId="3" applyNumberFormat="1" applyFont="1" applyFill="1" applyBorder="1" applyAlignment="1">
      <alignment horizontal="center" vertical="center" shrinkToFit="1"/>
    </xf>
    <xf numFmtId="183" fontId="126" fillId="0" borderId="0" xfId="3" applyNumberFormat="1" applyFont="1" applyFill="1" applyBorder="1" applyAlignment="1">
      <alignment horizontal="center" vertical="center" shrinkToFit="1"/>
    </xf>
    <xf numFmtId="183" fontId="127" fillId="0" borderId="0" xfId="3" applyNumberFormat="1" applyFont="1" applyFill="1" applyBorder="1" applyAlignment="1">
      <alignment horizontal="center" vertical="center" shrinkToFit="1"/>
    </xf>
    <xf numFmtId="0" fontId="112" fillId="0" borderId="0" xfId="3" applyFont="1" applyFill="1" applyAlignment="1">
      <alignment horizontal="center" vertical="center" shrinkToFit="1"/>
    </xf>
    <xf numFmtId="253" fontId="112" fillId="0" borderId="0" xfId="3" applyNumberFormat="1" applyFont="1" applyFill="1" applyBorder="1" applyAlignment="1">
      <alignment horizontal="center" vertical="center" shrinkToFit="1"/>
    </xf>
    <xf numFmtId="253" fontId="0" fillId="0" borderId="0" xfId="0" applyNumberFormat="1" applyAlignment="1">
      <alignment horizontal="center" vertical="center" shrinkToFit="1"/>
    </xf>
    <xf numFmtId="0" fontId="129" fillId="0" borderId="4" xfId="1" applyFont="1" applyFill="1" applyBorder="1" applyAlignment="1">
      <alignment horizontal="center" vertical="center" shrinkToFit="1"/>
    </xf>
    <xf numFmtId="183" fontId="107" fillId="6" borderId="4" xfId="3" applyNumberFormat="1" applyFont="1" applyFill="1" applyBorder="1" applyAlignment="1" applyProtection="1">
      <alignment horizontal="center" vertical="center" shrinkToFit="1"/>
    </xf>
    <xf numFmtId="183" fontId="116" fillId="15" borderId="33" xfId="3" applyNumberFormat="1" applyFont="1" applyFill="1" applyBorder="1" applyAlignment="1" applyProtection="1">
      <alignment vertical="center" shrinkToFit="1"/>
    </xf>
    <xf numFmtId="183" fontId="117" fillId="15" borderId="35" xfId="3" applyNumberFormat="1" applyFont="1" applyFill="1" applyBorder="1" applyAlignment="1" applyProtection="1">
      <alignment vertical="center" shrinkToFit="1"/>
    </xf>
    <xf numFmtId="183" fontId="117" fillId="15" borderId="46" xfId="3" applyNumberFormat="1" applyFont="1" applyFill="1" applyBorder="1" applyAlignment="1" applyProtection="1">
      <alignment vertical="center" shrinkToFit="1"/>
    </xf>
    <xf numFmtId="0" fontId="19" fillId="0" borderId="110" xfId="1" applyFont="1" applyFill="1" applyBorder="1" applyAlignment="1">
      <alignment horizontal="center" vertical="center"/>
    </xf>
    <xf numFmtId="253" fontId="112" fillId="0" borderId="0" xfId="3" applyNumberFormat="1" applyFont="1" applyFill="1" applyAlignment="1">
      <alignment horizontal="center" vertical="center" shrinkToFit="1"/>
    </xf>
    <xf numFmtId="0" fontId="113" fillId="0" borderId="0" xfId="3" applyNumberFormat="1" applyFont="1" applyFill="1" applyBorder="1" applyAlignment="1" applyProtection="1">
      <alignment horizontal="center" vertical="center" shrinkToFit="1"/>
    </xf>
    <xf numFmtId="183" fontId="108" fillId="0" borderId="0" xfId="3" applyNumberFormat="1" applyFont="1" applyFill="1" applyBorder="1" applyAlignment="1">
      <alignment horizontal="center" vertical="center" shrinkToFit="1"/>
    </xf>
    <xf numFmtId="0" fontId="114" fillId="15" borderId="112" xfId="3" applyFont="1" applyFill="1" applyBorder="1" applyAlignment="1" applyProtection="1">
      <alignment horizontal="center" vertical="center" shrinkToFit="1"/>
    </xf>
    <xf numFmtId="0" fontId="114" fillId="15" borderId="36" xfId="3" applyFont="1" applyFill="1" applyBorder="1" applyAlignment="1" applyProtection="1">
      <alignment horizontal="center" vertical="center" shrinkToFit="1"/>
    </xf>
    <xf numFmtId="183" fontId="115" fillId="15" borderId="36" xfId="3" applyNumberFormat="1" applyFont="1" applyFill="1" applyBorder="1" applyAlignment="1" applyProtection="1">
      <alignment horizontal="center" vertical="center" shrinkToFit="1"/>
    </xf>
    <xf numFmtId="183" fontId="117" fillId="15" borderId="112" xfId="3" applyNumberFormat="1" applyFont="1" applyFill="1" applyBorder="1" applyAlignment="1" applyProtection="1">
      <alignment vertical="center" shrinkToFit="1"/>
    </xf>
    <xf numFmtId="183" fontId="117" fillId="15" borderId="113" xfId="3" applyNumberFormat="1" applyFont="1" applyFill="1" applyBorder="1" applyAlignment="1" applyProtection="1">
      <alignment vertical="center" shrinkToFit="1"/>
    </xf>
    <xf numFmtId="183" fontId="117" fillId="15" borderId="86" xfId="3" applyNumberFormat="1" applyFont="1" applyFill="1" applyBorder="1" applyAlignment="1" applyProtection="1">
      <alignment vertical="center" shrinkToFit="1"/>
    </xf>
    <xf numFmtId="183" fontId="116" fillId="16" borderId="84" xfId="3" applyNumberFormat="1" applyFont="1" applyFill="1" applyBorder="1" applyAlignment="1" applyProtection="1">
      <alignment vertical="center" shrinkToFit="1"/>
    </xf>
    <xf numFmtId="183" fontId="113" fillId="18" borderId="91" xfId="3" applyNumberFormat="1" applyFont="1" applyFill="1" applyBorder="1" applyAlignment="1" applyProtection="1">
      <alignment horizontal="center" vertical="center" shrinkToFit="1"/>
    </xf>
    <xf numFmtId="183" fontId="113" fillId="18" borderId="95" xfId="3" applyNumberFormat="1" applyFont="1" applyFill="1" applyBorder="1" applyAlignment="1" applyProtection="1">
      <alignment horizontal="center" vertical="center" shrinkToFit="1"/>
    </xf>
    <xf numFmtId="183" fontId="113" fillId="18" borderId="94" xfId="3" applyNumberFormat="1" applyFont="1" applyFill="1" applyBorder="1" applyAlignment="1" applyProtection="1">
      <alignment horizontal="center" vertical="center" shrinkToFit="1"/>
    </xf>
    <xf numFmtId="0" fontId="113" fillId="18" borderId="99" xfId="3" applyNumberFormat="1" applyFont="1" applyFill="1" applyBorder="1" applyAlignment="1" applyProtection="1">
      <alignment horizontal="center" vertical="center" shrinkToFit="1"/>
    </xf>
    <xf numFmtId="0" fontId="113" fillId="18" borderId="100" xfId="3" applyNumberFormat="1" applyFont="1" applyFill="1" applyBorder="1" applyAlignment="1" applyProtection="1">
      <alignment horizontal="center" vertical="center" shrinkToFit="1"/>
    </xf>
    <xf numFmtId="183" fontId="113" fillId="18" borderId="99" xfId="3" applyNumberFormat="1" applyFont="1" applyFill="1" applyBorder="1" applyAlignment="1" applyProtection="1">
      <alignment horizontal="center" vertical="center" shrinkToFit="1"/>
    </xf>
    <xf numFmtId="183" fontId="113" fillId="18" borderId="100" xfId="3" applyNumberFormat="1" applyFont="1" applyFill="1" applyBorder="1" applyAlignment="1" applyProtection="1">
      <alignment horizontal="center" vertical="center" shrinkToFit="1"/>
    </xf>
    <xf numFmtId="183" fontId="113" fillId="18" borderId="102" xfId="3" applyNumberFormat="1" applyFont="1" applyFill="1" applyBorder="1" applyAlignment="1" applyProtection="1">
      <alignment horizontal="center" vertical="center" shrinkToFit="1"/>
    </xf>
    <xf numFmtId="183" fontId="113" fillId="18" borderId="101" xfId="3" applyNumberFormat="1" applyFont="1" applyFill="1" applyBorder="1" applyAlignment="1" applyProtection="1">
      <alignment horizontal="center" vertical="center" shrinkToFit="1"/>
    </xf>
    <xf numFmtId="183" fontId="113" fillId="18" borderId="103" xfId="3" applyNumberFormat="1" applyFont="1" applyFill="1" applyBorder="1" applyAlignment="1" applyProtection="1">
      <alignment horizontal="center" vertical="center" shrinkToFit="1"/>
    </xf>
    <xf numFmtId="0" fontId="114" fillId="18" borderId="45" xfId="3" applyFont="1" applyFill="1" applyBorder="1" applyAlignment="1" applyProtection="1">
      <alignment horizontal="center" vertical="center" shrinkToFit="1"/>
    </xf>
    <xf numFmtId="0" fontId="114" fillId="18" borderId="84" xfId="3" applyFont="1" applyFill="1" applyBorder="1" applyAlignment="1" applyProtection="1">
      <alignment horizontal="center" vertical="center" shrinkToFit="1"/>
    </xf>
    <xf numFmtId="0" fontId="114" fillId="16" borderId="104" xfId="3" applyFont="1" applyFill="1" applyBorder="1" applyAlignment="1" applyProtection="1">
      <alignment horizontal="center" vertical="center" shrinkToFit="1"/>
    </xf>
    <xf numFmtId="183" fontId="115" fillId="16" borderId="11" xfId="3" applyNumberFormat="1" applyFont="1" applyFill="1" applyBorder="1" applyAlignment="1" applyProtection="1">
      <alignment horizontal="center" vertical="center" shrinkToFit="1"/>
    </xf>
    <xf numFmtId="183" fontId="115" fillId="16" borderId="105" xfId="3" applyNumberFormat="1" applyFont="1" applyFill="1" applyBorder="1" applyAlignment="1" applyProtection="1">
      <alignment horizontal="center" vertical="center" shrinkToFit="1"/>
      <protection locked="0"/>
    </xf>
    <xf numFmtId="183" fontId="115" fillId="16" borderId="12" xfId="3" applyNumberFormat="1" applyFont="1" applyFill="1" applyBorder="1" applyAlignment="1" applyProtection="1">
      <alignment horizontal="center" vertical="center" shrinkToFit="1"/>
    </xf>
    <xf numFmtId="0" fontId="114" fillId="16" borderId="12" xfId="3" applyFont="1" applyFill="1" applyBorder="1" applyAlignment="1" applyProtection="1">
      <alignment horizontal="center" vertical="center" shrinkToFit="1"/>
    </xf>
    <xf numFmtId="0" fontId="115" fillId="16" borderId="4" xfId="3" applyNumberFormat="1" applyFont="1" applyFill="1" applyBorder="1" applyAlignment="1" applyProtection="1">
      <alignment horizontal="center" vertical="center" shrinkToFit="1"/>
    </xf>
    <xf numFmtId="183" fontId="115" fillId="16" borderId="33" xfId="3" applyNumberFormat="1" applyFont="1" applyFill="1" applyBorder="1" applyAlignment="1" applyProtection="1">
      <alignment horizontal="center" vertical="center" shrinkToFit="1"/>
      <protection locked="0"/>
    </xf>
    <xf numFmtId="183" fontId="115" fillId="16" borderId="36" xfId="3" applyNumberFormat="1" applyFont="1" applyFill="1" applyBorder="1" applyAlignment="1" applyProtection="1">
      <alignment horizontal="center" vertical="center" shrinkToFit="1"/>
    </xf>
    <xf numFmtId="183" fontId="115" fillId="15" borderId="12" xfId="3" applyNumberFormat="1" applyFont="1" applyFill="1" applyBorder="1" applyAlignment="1" applyProtection="1">
      <alignment horizontal="center" vertical="center" shrinkToFit="1"/>
    </xf>
    <xf numFmtId="183" fontId="115" fillId="15" borderId="19" xfId="3" applyNumberFormat="1" applyFont="1" applyFill="1" applyBorder="1" applyAlignment="1" applyProtection="1">
      <alignment horizontal="center" vertical="center" shrinkToFit="1"/>
      <protection locked="0"/>
    </xf>
    <xf numFmtId="183" fontId="115" fillId="15" borderId="22" xfId="3" applyNumberFormat="1" applyFont="1" applyFill="1" applyBorder="1" applyAlignment="1" applyProtection="1">
      <alignment horizontal="center" vertical="center" shrinkToFit="1"/>
      <protection locked="0"/>
    </xf>
    <xf numFmtId="183" fontId="115" fillId="19" borderId="12" xfId="3" applyNumberFormat="1" applyFont="1" applyFill="1" applyBorder="1" applyAlignment="1" applyProtection="1">
      <alignment horizontal="center" vertical="center" shrinkToFit="1"/>
    </xf>
    <xf numFmtId="183" fontId="115" fillId="19" borderId="12" xfId="3" applyNumberFormat="1" applyFont="1" applyFill="1" applyBorder="1" applyAlignment="1" applyProtection="1">
      <alignment horizontal="center" vertical="center" shrinkToFit="1"/>
      <protection locked="0"/>
    </xf>
    <xf numFmtId="183" fontId="115" fillId="19" borderId="4" xfId="3" applyNumberFormat="1" applyFont="1" applyFill="1" applyBorder="1" applyAlignment="1" applyProtection="1">
      <alignment horizontal="center" vertical="center" shrinkToFit="1"/>
    </xf>
    <xf numFmtId="183" fontId="115" fillId="19" borderId="106" xfId="3" applyNumberFormat="1" applyFont="1" applyFill="1" applyBorder="1" applyAlignment="1" applyProtection="1">
      <alignment horizontal="center" vertical="center" shrinkToFit="1"/>
    </xf>
    <xf numFmtId="183" fontId="115" fillId="19" borderId="36" xfId="3" applyNumberFormat="1" applyFont="1" applyFill="1" applyBorder="1" applyAlignment="1" applyProtection="1">
      <alignment horizontal="center" vertical="center" shrinkToFit="1"/>
      <protection locked="0"/>
    </xf>
    <xf numFmtId="0" fontId="93" fillId="6" borderId="58" xfId="0" applyFont="1" applyFill="1" applyBorder="1" applyAlignment="1">
      <alignment horizontal="center" vertical="center"/>
    </xf>
    <xf numFmtId="0" fontId="101" fillId="0" borderId="95" xfId="2841" applyFont="1" applyFill="1" applyBorder="1" applyAlignment="1">
      <alignment horizontal="center" vertical="center"/>
    </xf>
    <xf numFmtId="0" fontId="101" fillId="0" borderId="85" xfId="2841" applyFont="1" applyFill="1" applyBorder="1" applyAlignment="1">
      <alignment horizontal="center" vertical="center"/>
    </xf>
    <xf numFmtId="215" fontId="87" fillId="0" borderId="29" xfId="2841" applyNumberFormat="1" applyFont="1" applyFill="1" applyBorder="1" applyAlignment="1">
      <alignment horizontal="center" vertical="center"/>
    </xf>
    <xf numFmtId="328" fontId="90" fillId="0" borderId="37" xfId="2841" applyNumberFormat="1" applyFont="1" applyFill="1" applyBorder="1" applyAlignment="1">
      <alignment horizontal="center" vertical="center"/>
    </xf>
    <xf numFmtId="0" fontId="106" fillId="6" borderId="18" xfId="3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183" fontId="112" fillId="0" borderId="0" xfId="3" applyNumberFormat="1" applyFont="1" applyFill="1" applyAlignment="1">
      <alignment horizontal="center" vertical="center" shrinkToFit="1"/>
    </xf>
    <xf numFmtId="0" fontId="91" fillId="0" borderId="119" xfId="2841" applyFont="1" applyBorder="1" applyAlignment="1">
      <alignment horizontal="center" vertical="center"/>
    </xf>
    <xf numFmtId="0" fontId="9" fillId="0" borderId="4" xfId="1" applyFont="1" applyFill="1" applyBorder="1" applyAlignment="1">
      <alignment vertical="center" textRotation="255" shrinkToFit="1"/>
    </xf>
    <xf numFmtId="0" fontId="19" fillId="0" borderId="110" xfId="1" applyFont="1" applyFill="1" applyBorder="1" applyAlignment="1">
      <alignment horizontal="center" vertical="center" shrinkToFit="1"/>
    </xf>
    <xf numFmtId="0" fontId="22" fillId="0" borderId="0" xfId="1" applyFont="1" applyFill="1" applyAlignment="1">
      <alignment vertical="center" shrinkToFit="1"/>
    </xf>
    <xf numFmtId="14" fontId="137" fillId="0" borderId="0" xfId="2" applyNumberFormat="1" applyFont="1" applyFill="1" applyBorder="1" applyAlignment="1">
      <alignment horizontal="left" vertical="center" shrinkToFit="1"/>
    </xf>
    <xf numFmtId="0" fontId="92" fillId="0" borderId="27" xfId="2841" applyFont="1" applyBorder="1" applyAlignment="1" applyProtection="1">
      <alignment horizontal="center" vertical="center"/>
      <protection locked="0"/>
    </xf>
    <xf numFmtId="0" fontId="91" fillId="0" borderId="27" xfId="2841" applyFont="1" applyFill="1" applyBorder="1" applyAlignment="1" applyProtection="1">
      <alignment horizontal="center" vertical="center"/>
      <protection locked="0"/>
    </xf>
    <xf numFmtId="0" fontId="93" fillId="6" borderId="27" xfId="0" applyFont="1" applyFill="1" applyBorder="1" applyAlignment="1" applyProtection="1">
      <alignment horizontal="center" vertical="center"/>
      <protection locked="0"/>
    </xf>
    <xf numFmtId="0" fontId="93" fillId="6" borderId="42" xfId="0" applyFont="1" applyFill="1" applyBorder="1" applyAlignment="1" applyProtection="1">
      <alignment horizontal="center" vertical="center"/>
      <protection locked="0"/>
    </xf>
    <xf numFmtId="0" fontId="93" fillId="6" borderId="43" xfId="0" applyFont="1" applyFill="1" applyBorder="1" applyAlignment="1" applyProtection="1">
      <alignment horizontal="center" vertical="center"/>
      <protection locked="0"/>
    </xf>
    <xf numFmtId="0" fontId="93" fillId="6" borderId="44" xfId="0" applyFont="1" applyFill="1" applyBorder="1" applyAlignment="1" applyProtection="1">
      <alignment horizontal="center" vertical="center"/>
      <protection locked="0"/>
    </xf>
    <xf numFmtId="0" fontId="93" fillId="6" borderId="116" xfId="0" applyFont="1" applyFill="1" applyBorder="1" applyAlignment="1" applyProtection="1">
      <alignment horizontal="center" vertical="center"/>
      <protection locked="0"/>
    </xf>
    <xf numFmtId="0" fontId="93" fillId="6" borderId="26" xfId="0" applyFont="1" applyFill="1" applyBorder="1" applyAlignment="1" applyProtection="1">
      <alignment horizontal="center" vertical="center"/>
      <protection locked="0"/>
    </xf>
    <xf numFmtId="0" fontId="92" fillId="0" borderId="13" xfId="2841" applyFont="1" applyBorder="1" applyAlignment="1" applyProtection="1">
      <alignment horizontal="center" vertical="center" shrinkToFit="1"/>
      <protection locked="0"/>
    </xf>
    <xf numFmtId="0" fontId="91" fillId="0" borderId="48" xfId="2841" applyFont="1" applyFill="1" applyBorder="1" applyAlignment="1" applyProtection="1">
      <alignment horizontal="center" vertical="center"/>
      <protection locked="0"/>
    </xf>
    <xf numFmtId="0" fontId="93" fillId="6" borderId="49" xfId="0" applyFont="1" applyFill="1" applyBorder="1" applyAlignment="1" applyProtection="1">
      <alignment horizontal="center" vertical="center"/>
      <protection locked="0"/>
    </xf>
    <xf numFmtId="0" fontId="93" fillId="6" borderId="50" xfId="0" applyFont="1" applyFill="1" applyBorder="1" applyAlignment="1" applyProtection="1">
      <alignment horizontal="center" vertical="center"/>
      <protection locked="0"/>
    </xf>
    <xf numFmtId="0" fontId="93" fillId="6" borderId="51" xfId="0" applyFont="1" applyFill="1" applyBorder="1" applyAlignment="1" applyProtection="1">
      <alignment horizontal="center" vertical="center"/>
      <protection locked="0"/>
    </xf>
    <xf numFmtId="0" fontId="93" fillId="6" borderId="15" xfId="0" applyFont="1" applyFill="1" applyBorder="1" applyAlignment="1" applyProtection="1">
      <alignment horizontal="center" vertical="center"/>
      <protection locked="0"/>
    </xf>
    <xf numFmtId="0" fontId="93" fillId="6" borderId="52" xfId="0" applyFont="1" applyFill="1" applyBorder="1" applyAlignment="1" applyProtection="1">
      <alignment horizontal="center" vertical="center"/>
      <protection locked="0"/>
    </xf>
    <xf numFmtId="0" fontId="93" fillId="6" borderId="53" xfId="0" applyFont="1" applyFill="1" applyBorder="1" applyAlignment="1" applyProtection="1">
      <alignment horizontal="center" vertical="center"/>
      <protection locked="0"/>
    </xf>
    <xf numFmtId="0" fontId="93" fillId="6" borderId="53" xfId="0" applyFont="1" applyFill="1" applyBorder="1" applyAlignment="1" applyProtection="1">
      <alignment vertical="center"/>
      <protection locked="0"/>
    </xf>
    <xf numFmtId="0" fontId="93" fillId="6" borderId="54" xfId="0" applyFont="1" applyFill="1" applyBorder="1" applyAlignment="1" applyProtection="1">
      <alignment horizontal="center" vertical="center"/>
      <protection locked="0"/>
    </xf>
    <xf numFmtId="0" fontId="92" fillId="0" borderId="7" xfId="2841" applyFont="1" applyFill="1" applyBorder="1" applyAlignment="1" applyProtection="1">
      <alignment horizontal="center" vertical="center" shrinkToFit="1"/>
      <protection locked="0"/>
    </xf>
    <xf numFmtId="0" fontId="91" fillId="0" borderId="7" xfId="2841" applyFont="1" applyFill="1" applyBorder="1" applyAlignment="1" applyProtection="1">
      <alignment horizontal="center" vertical="center"/>
      <protection locked="0"/>
    </xf>
    <xf numFmtId="0" fontId="93" fillId="6" borderId="56" xfId="0" applyFont="1" applyFill="1" applyBorder="1" applyAlignment="1" applyProtection="1">
      <alignment horizontal="center" vertical="center"/>
      <protection locked="0"/>
    </xf>
    <xf numFmtId="0" fontId="93" fillId="6" borderId="57" xfId="0" applyFont="1" applyFill="1" applyBorder="1" applyAlignment="1" applyProtection="1">
      <alignment horizontal="center" vertical="center"/>
      <protection locked="0"/>
    </xf>
    <xf numFmtId="0" fontId="93" fillId="6" borderId="58" xfId="0" applyFont="1" applyFill="1" applyBorder="1" applyAlignment="1" applyProtection="1">
      <alignment horizontal="center" vertical="center"/>
      <protection locked="0"/>
    </xf>
    <xf numFmtId="0" fontId="93" fillId="6" borderId="59" xfId="0" applyFont="1" applyFill="1" applyBorder="1" applyAlignment="1" applyProtection="1">
      <alignment horizontal="center" vertical="center"/>
      <protection locked="0"/>
    </xf>
    <xf numFmtId="0" fontId="93" fillId="6" borderId="60" xfId="0" applyFont="1" applyFill="1" applyBorder="1" applyAlignment="1" applyProtection="1">
      <alignment horizontal="center" vertical="center"/>
      <protection locked="0"/>
    </xf>
    <xf numFmtId="0" fontId="93" fillId="6" borderId="61" xfId="0" applyFont="1" applyFill="1" applyBorder="1" applyAlignment="1" applyProtection="1">
      <alignment horizontal="center" vertical="center"/>
      <protection locked="0"/>
    </xf>
    <xf numFmtId="0" fontId="93" fillId="6" borderId="8" xfId="0" applyFont="1" applyFill="1" applyBorder="1" applyAlignment="1" applyProtection="1">
      <alignment horizontal="center" vertical="center"/>
      <protection locked="0"/>
    </xf>
    <xf numFmtId="0" fontId="92" fillId="0" borderId="10" xfId="2841" applyFont="1" applyFill="1" applyBorder="1" applyAlignment="1" applyProtection="1">
      <alignment horizontal="center" vertical="center"/>
      <protection locked="0"/>
    </xf>
    <xf numFmtId="0" fontId="91" fillId="0" borderId="49" xfId="2841" applyFont="1" applyFill="1" applyBorder="1" applyAlignment="1" applyProtection="1">
      <alignment horizontal="center" vertical="center"/>
      <protection locked="0"/>
    </xf>
    <xf numFmtId="0" fontId="93" fillId="6" borderId="10" xfId="0" applyFont="1" applyFill="1" applyBorder="1" applyAlignment="1" applyProtection="1">
      <alignment horizontal="center" vertical="center"/>
      <protection locked="0"/>
    </xf>
    <xf numFmtId="0" fontId="93" fillId="6" borderId="62" xfId="0" applyFont="1" applyFill="1" applyBorder="1" applyAlignment="1" applyProtection="1">
      <alignment horizontal="center" vertical="center"/>
      <protection locked="0"/>
    </xf>
    <xf numFmtId="0" fontId="95" fillId="6" borderId="63" xfId="0" applyFont="1" applyFill="1" applyBorder="1" applyAlignment="1" applyProtection="1">
      <alignment horizontal="center" vertical="center"/>
      <protection locked="0"/>
    </xf>
    <xf numFmtId="0" fontId="97" fillId="6" borderId="63" xfId="0" applyFont="1" applyFill="1" applyBorder="1" applyAlignment="1" applyProtection="1">
      <alignment horizontal="center" vertical="center" wrapText="1"/>
      <protection locked="0"/>
    </xf>
    <xf numFmtId="0" fontId="93" fillId="6" borderId="63" xfId="0" applyFont="1" applyFill="1" applyBorder="1" applyAlignment="1" applyProtection="1">
      <alignment horizontal="center" vertical="center"/>
      <protection locked="0"/>
    </xf>
    <xf numFmtId="0" fontId="93" fillId="6" borderId="63" xfId="0" applyNumberFormat="1" applyFont="1" applyFill="1" applyBorder="1" applyAlignment="1" applyProtection="1">
      <alignment horizontal="center" vertical="center"/>
      <protection locked="0"/>
    </xf>
    <xf numFmtId="0" fontId="93" fillId="6" borderId="64" xfId="0" applyFont="1" applyFill="1" applyBorder="1" applyAlignment="1" applyProtection="1">
      <alignment horizontal="center" vertical="center"/>
      <protection locked="0"/>
    </xf>
    <xf numFmtId="0" fontId="93" fillId="6" borderId="65" xfId="0" applyFont="1" applyFill="1" applyBorder="1" applyAlignment="1" applyProtection="1">
      <alignment horizontal="center" vertical="center"/>
      <protection locked="0"/>
    </xf>
    <xf numFmtId="0" fontId="92" fillId="0" borderId="13" xfId="2841" applyFont="1" applyFill="1" applyBorder="1" applyAlignment="1" applyProtection="1">
      <alignment horizontal="center" vertical="center"/>
      <protection locked="0"/>
    </xf>
    <xf numFmtId="0" fontId="93" fillId="0" borderId="13" xfId="2841" applyFont="1" applyFill="1" applyBorder="1" applyAlignment="1" applyProtection="1">
      <alignment horizontal="center" vertical="center" shrinkToFit="1"/>
      <protection locked="0"/>
    </xf>
    <xf numFmtId="0" fontId="93" fillId="6" borderId="7" xfId="0" applyFont="1" applyFill="1" applyBorder="1" applyAlignment="1" applyProtection="1">
      <alignment horizontal="center" vertical="center"/>
      <protection locked="0"/>
    </xf>
    <xf numFmtId="0" fontId="93" fillId="6" borderId="66" xfId="0" applyFont="1" applyFill="1" applyBorder="1" applyAlignment="1" applyProtection="1">
      <alignment horizontal="center" vertical="center"/>
      <protection locked="0"/>
    </xf>
    <xf numFmtId="0" fontId="93" fillId="6" borderId="67" xfId="0" applyFont="1" applyFill="1" applyBorder="1" applyAlignment="1" applyProtection="1">
      <alignment horizontal="center" vertical="center"/>
      <protection locked="0"/>
    </xf>
    <xf numFmtId="0" fontId="93" fillId="6" borderId="68" xfId="0" applyFont="1" applyFill="1" applyBorder="1" applyAlignment="1" applyProtection="1">
      <alignment horizontal="center" vertical="center"/>
      <protection locked="0"/>
    </xf>
    <xf numFmtId="0" fontId="93" fillId="6" borderId="16" xfId="0" applyFont="1" applyFill="1" applyBorder="1" applyAlignment="1" applyProtection="1">
      <alignment horizontal="center" vertical="center"/>
      <protection locked="0"/>
    </xf>
    <xf numFmtId="0" fontId="93" fillId="6" borderId="48" xfId="0" applyFont="1" applyFill="1" applyBorder="1" applyAlignment="1" applyProtection="1">
      <alignment horizontal="center" vertical="center"/>
      <protection locked="0"/>
    </xf>
    <xf numFmtId="0" fontId="93" fillId="6" borderId="70" xfId="0" applyFont="1" applyFill="1" applyBorder="1" applyAlignment="1" applyProtection="1">
      <alignment horizontal="center" vertical="center"/>
      <protection locked="0"/>
    </xf>
    <xf numFmtId="0" fontId="93" fillId="6" borderId="120" xfId="0" applyFont="1" applyFill="1" applyBorder="1" applyAlignment="1" applyProtection="1">
      <alignment horizontal="center" vertical="center"/>
      <protection locked="0"/>
    </xf>
    <xf numFmtId="0" fontId="86" fillId="0" borderId="73" xfId="2841" applyFont="1" applyFill="1" applyBorder="1" applyAlignment="1" applyProtection="1">
      <alignment horizontal="center" vertical="center" shrinkToFit="1"/>
      <protection locked="0"/>
    </xf>
    <xf numFmtId="0" fontId="91" fillId="0" borderId="74" xfId="2841" applyFont="1" applyFill="1" applyBorder="1" applyAlignment="1" applyProtection="1">
      <alignment horizontal="center" vertical="center"/>
      <protection locked="0"/>
    </xf>
    <xf numFmtId="0" fontId="93" fillId="6" borderId="74" xfId="0" applyFont="1" applyFill="1" applyBorder="1" applyAlignment="1" applyProtection="1">
      <alignment horizontal="center" vertical="center"/>
      <protection locked="0"/>
    </xf>
    <xf numFmtId="0" fontId="93" fillId="6" borderId="75" xfId="0" applyFont="1" applyFill="1" applyBorder="1" applyAlignment="1" applyProtection="1">
      <alignment horizontal="center" vertical="center"/>
      <protection locked="0"/>
    </xf>
    <xf numFmtId="0" fontId="93" fillId="6" borderId="76" xfId="0" applyFont="1" applyFill="1" applyBorder="1" applyAlignment="1" applyProtection="1">
      <alignment horizontal="center" vertical="center"/>
      <protection locked="0"/>
    </xf>
    <xf numFmtId="0" fontId="93" fillId="6" borderId="77" xfId="0" applyFont="1" applyFill="1" applyBorder="1" applyAlignment="1" applyProtection="1">
      <alignment horizontal="center" vertical="center"/>
      <protection locked="0"/>
    </xf>
    <xf numFmtId="0" fontId="93" fillId="6" borderId="118" xfId="0" applyFont="1" applyFill="1" applyBorder="1" applyAlignment="1" applyProtection="1">
      <alignment horizontal="center" vertical="center"/>
      <protection locked="0"/>
    </xf>
    <xf numFmtId="0" fontId="93" fillId="6" borderId="78" xfId="0" applyFont="1" applyFill="1" applyBorder="1" applyAlignment="1" applyProtection="1">
      <alignment horizontal="center" vertical="center"/>
      <protection locked="0"/>
    </xf>
    <xf numFmtId="0" fontId="91" fillId="0" borderId="10" xfId="2841" applyFont="1" applyFill="1" applyBorder="1" applyAlignment="1" applyProtection="1">
      <alignment horizontal="center" vertical="center"/>
      <protection locked="0"/>
    </xf>
    <xf numFmtId="0" fontId="93" fillId="6" borderId="11" xfId="0" applyFont="1" applyFill="1" applyBorder="1" applyAlignment="1" applyProtection="1">
      <alignment horizontal="center" vertical="center"/>
      <protection locked="0"/>
    </xf>
    <xf numFmtId="0" fontId="92" fillId="0" borderId="13" xfId="2841" applyFont="1" applyFill="1" applyBorder="1" applyAlignment="1" applyProtection="1">
      <alignment horizontal="center" vertical="center" shrinkToFit="1"/>
      <protection locked="0"/>
    </xf>
    <xf numFmtId="0" fontId="91" fillId="0" borderId="13" xfId="2841" applyFont="1" applyFill="1" applyBorder="1" applyAlignment="1" applyProtection="1">
      <alignment horizontal="center" vertical="center" shrinkToFit="1"/>
      <protection locked="0"/>
    </xf>
    <xf numFmtId="0" fontId="93" fillId="6" borderId="13" xfId="0" applyFont="1" applyFill="1" applyBorder="1" applyAlignment="1" applyProtection="1">
      <alignment horizontal="center" vertical="center"/>
      <protection locked="0"/>
    </xf>
    <xf numFmtId="0" fontId="93" fillId="6" borderId="79" xfId="0" applyFont="1" applyFill="1" applyBorder="1" applyAlignment="1" applyProtection="1">
      <alignment horizontal="center" vertical="center"/>
      <protection locked="0"/>
    </xf>
    <xf numFmtId="0" fontId="92" fillId="0" borderId="10" xfId="2841" applyFont="1" applyFill="1" applyBorder="1" applyAlignment="1" applyProtection="1">
      <alignment horizontal="center" vertical="center" shrinkToFit="1"/>
      <protection locked="0"/>
    </xf>
    <xf numFmtId="0" fontId="96" fillId="0" borderId="49" xfId="2841" applyFont="1" applyFill="1" applyBorder="1" applyAlignment="1" applyProtection="1">
      <alignment horizontal="center" vertical="center"/>
      <protection locked="0"/>
    </xf>
    <xf numFmtId="0" fontId="92" fillId="0" borderId="7" xfId="2841" applyFont="1" applyFill="1" applyBorder="1" applyAlignment="1" applyProtection="1">
      <alignment horizontal="center" vertical="center"/>
      <protection locked="0"/>
    </xf>
    <xf numFmtId="0" fontId="91" fillId="0" borderId="56" xfId="2841" applyFont="1" applyFill="1" applyBorder="1" applyAlignment="1" applyProtection="1">
      <alignment horizontal="center" vertical="center" shrinkToFit="1"/>
      <protection locked="0"/>
    </xf>
    <xf numFmtId="0" fontId="93" fillId="6" borderId="58" xfId="0" applyFont="1" applyFill="1" applyBorder="1" applyAlignment="1" applyProtection="1">
      <alignment horizontal="center" vertical="center" shrinkToFit="1"/>
      <protection locked="0"/>
    </xf>
    <xf numFmtId="0" fontId="93" fillId="6" borderId="80" xfId="0" applyFont="1" applyFill="1" applyBorder="1" applyAlignment="1" applyProtection="1">
      <alignment horizontal="center" vertical="center"/>
      <protection locked="0"/>
    </xf>
    <xf numFmtId="0" fontId="93" fillId="6" borderId="62" xfId="0" applyFont="1" applyFill="1" applyBorder="1" applyAlignment="1" applyProtection="1">
      <alignment vertical="center"/>
      <protection locked="0"/>
    </xf>
    <xf numFmtId="0" fontId="77" fillId="0" borderId="49" xfId="2841" applyFill="1" applyBorder="1" applyAlignment="1" applyProtection="1">
      <alignment horizontal="center" vertical="center"/>
      <protection locked="0"/>
    </xf>
    <xf numFmtId="0" fontId="94" fillId="6" borderId="61" xfId="0" applyFont="1" applyFill="1" applyBorder="1" applyAlignment="1" applyProtection="1">
      <alignment horizontal="center" vertical="center"/>
      <protection locked="0"/>
    </xf>
    <xf numFmtId="0" fontId="89" fillId="0" borderId="10" xfId="2841" applyFont="1" applyFill="1" applyBorder="1" applyAlignment="1" applyProtection="1">
      <alignment horizontal="center" vertical="center"/>
      <protection locked="0"/>
    </xf>
    <xf numFmtId="0" fontId="1" fillId="0" borderId="49" xfId="2841" applyFont="1" applyFill="1" applyBorder="1" applyAlignment="1" applyProtection="1">
      <alignment horizontal="center" vertical="center"/>
      <protection locked="0"/>
    </xf>
    <xf numFmtId="0" fontId="93" fillId="6" borderId="50" xfId="0" applyFont="1" applyFill="1" applyBorder="1" applyAlignment="1" applyProtection="1">
      <alignment vertical="center"/>
      <protection locked="0"/>
    </xf>
    <xf numFmtId="0" fontId="92" fillId="0" borderId="7" xfId="2841" applyFont="1" applyBorder="1" applyAlignment="1" applyProtection="1">
      <alignment horizontal="center" vertical="center"/>
      <protection locked="0"/>
    </xf>
    <xf numFmtId="0" fontId="98" fillId="0" borderId="7" xfId="2841" applyFont="1" applyFill="1" applyBorder="1" applyAlignment="1" applyProtection="1">
      <alignment horizontal="center" vertical="center"/>
      <protection locked="0"/>
    </xf>
    <xf numFmtId="0" fontId="99" fillId="6" borderId="61" xfId="0" applyFont="1" applyFill="1" applyBorder="1" applyAlignment="1" applyProtection="1">
      <alignment horizontal="center" vertical="center"/>
      <protection locked="0"/>
    </xf>
    <xf numFmtId="0" fontId="100" fillId="0" borderId="10" xfId="2841" applyFont="1" applyBorder="1" applyAlignment="1" applyProtection="1">
      <alignment horizontal="center" vertical="center"/>
      <protection locked="0"/>
    </xf>
    <xf numFmtId="0" fontId="91" fillId="0" borderId="82" xfId="2841" applyFont="1" applyFill="1" applyBorder="1" applyAlignment="1" applyProtection="1">
      <alignment horizontal="center" vertical="center"/>
      <protection locked="0"/>
    </xf>
    <xf numFmtId="0" fontId="93" fillId="0" borderId="48" xfId="0" applyFont="1" applyFill="1" applyBorder="1" applyAlignment="1" applyProtection="1">
      <alignment horizontal="center" vertical="center"/>
      <protection locked="0"/>
    </xf>
    <xf numFmtId="0" fontId="93" fillId="0" borderId="52" xfId="0" applyFont="1" applyFill="1" applyBorder="1" applyAlignment="1" applyProtection="1">
      <alignment horizontal="center" vertical="center"/>
      <protection locked="0"/>
    </xf>
    <xf numFmtId="0" fontId="93" fillId="0" borderId="53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/>
      <protection locked="0"/>
    </xf>
    <xf numFmtId="0" fontId="93" fillId="0" borderId="70" xfId="0" applyFont="1" applyFill="1" applyBorder="1" applyAlignment="1" applyProtection="1">
      <alignment horizontal="center" vertical="center"/>
      <protection locked="0"/>
    </xf>
    <xf numFmtId="0" fontId="93" fillId="0" borderId="52" xfId="0" applyFont="1" applyFill="1" applyBorder="1" applyAlignment="1" applyProtection="1">
      <alignment vertical="center"/>
      <protection locked="0"/>
    </xf>
    <xf numFmtId="0" fontId="93" fillId="6" borderId="117" xfId="0" applyFont="1" applyFill="1" applyBorder="1" applyAlignment="1" applyProtection="1">
      <alignment horizontal="center" vertical="center"/>
      <protection locked="0"/>
    </xf>
    <xf numFmtId="0" fontId="93" fillId="0" borderId="54" xfId="0" applyFont="1" applyFill="1" applyBorder="1" applyAlignment="1" applyProtection="1">
      <alignment horizontal="center" vertical="center"/>
      <protection locked="0"/>
    </xf>
    <xf numFmtId="0" fontId="18" fillId="0" borderId="0" xfId="1" applyFont="1" applyFill="1" applyBorder="1" applyAlignment="1">
      <alignment horizontal="center" vertical="center" shrinkToFit="1"/>
    </xf>
    <xf numFmtId="0" fontId="114" fillId="16" borderId="4" xfId="3" applyFont="1" applyFill="1" applyBorder="1" applyAlignment="1" applyProtection="1">
      <alignment horizontal="center" vertical="center" shrinkToFit="1"/>
    </xf>
    <xf numFmtId="183" fontId="115" fillId="15" borderId="11" xfId="3" applyNumberFormat="1" applyFont="1" applyFill="1" applyBorder="1" applyAlignment="1" applyProtection="1">
      <alignment horizontal="center" vertical="center" shrinkToFit="1"/>
    </xf>
    <xf numFmtId="0" fontId="113" fillId="18" borderId="103" xfId="3" applyNumberFormat="1" applyFont="1" applyFill="1" applyBorder="1" applyAlignment="1" applyProtection="1">
      <alignment horizontal="center" vertical="center" shrinkToFit="1"/>
    </xf>
    <xf numFmtId="183" fontId="115" fillId="16" borderId="106" xfId="3" applyNumberFormat="1" applyFont="1" applyFill="1" applyBorder="1" applyAlignment="1" applyProtection="1">
      <alignment horizontal="center" vertical="center" shrinkToFit="1"/>
    </xf>
    <xf numFmtId="0" fontId="114" fillId="16" borderId="85" xfId="3" applyFont="1" applyFill="1" applyBorder="1" applyAlignment="1" applyProtection="1">
      <alignment horizontal="center" vertical="center" shrinkToFit="1"/>
    </xf>
    <xf numFmtId="183" fontId="115" fillId="16" borderId="34" xfId="3" applyNumberFormat="1" applyFont="1" applyFill="1" applyBorder="1" applyAlignment="1" applyProtection="1">
      <alignment horizontal="center" vertical="center" shrinkToFit="1"/>
    </xf>
    <xf numFmtId="183" fontId="115" fillId="16" borderId="111" xfId="3" applyNumberFormat="1" applyFont="1" applyFill="1" applyBorder="1" applyAlignment="1" applyProtection="1">
      <alignment horizontal="center" vertical="center" shrinkToFit="1"/>
    </xf>
    <xf numFmtId="183" fontId="113" fillId="18" borderId="122" xfId="3" applyNumberFormat="1" applyFont="1" applyFill="1" applyBorder="1" applyAlignment="1" applyProtection="1">
      <alignment horizontal="center" vertical="center" shrinkToFit="1"/>
    </xf>
    <xf numFmtId="183" fontId="115" fillId="16" borderId="123" xfId="3" applyNumberFormat="1" applyFont="1" applyFill="1" applyBorder="1" applyAlignment="1" applyProtection="1">
      <alignment horizontal="center" vertical="center" shrinkToFit="1"/>
    </xf>
    <xf numFmtId="183" fontId="115" fillId="16" borderId="86" xfId="3" applyNumberFormat="1" applyFont="1" applyFill="1" applyBorder="1" applyAlignment="1" applyProtection="1">
      <alignment horizontal="center" vertical="center" shrinkToFit="1"/>
    </xf>
    <xf numFmtId="183" fontId="115" fillId="15" borderId="34" xfId="3" applyNumberFormat="1" applyFont="1" applyFill="1" applyBorder="1" applyAlignment="1" applyProtection="1">
      <alignment horizontal="center" vertical="center" shrinkToFit="1"/>
    </xf>
    <xf numFmtId="183" fontId="116" fillId="14" borderId="84" xfId="3" applyNumberFormat="1" applyFont="1" applyFill="1" applyBorder="1" applyAlignment="1" applyProtection="1">
      <alignment vertical="center" shrinkToFit="1"/>
    </xf>
    <xf numFmtId="183" fontId="116" fillId="17" borderId="86" xfId="3" applyNumberFormat="1" applyFont="1" applyFill="1" applyBorder="1" applyAlignment="1" applyProtection="1">
      <alignment vertical="center" shrinkToFit="1"/>
    </xf>
    <xf numFmtId="0" fontId="16" fillId="0" borderId="9" xfId="1" applyFont="1" applyFill="1" applyBorder="1" applyAlignment="1">
      <alignment horizontal="center" vertical="center" shrinkToFit="1"/>
    </xf>
    <xf numFmtId="0" fontId="129" fillId="0" borderId="9" xfId="1" applyFont="1" applyFill="1" applyBorder="1" applyAlignment="1">
      <alignment horizontal="center" vertical="center" shrinkToFit="1"/>
    </xf>
    <xf numFmtId="0" fontId="19" fillId="0" borderId="17" xfId="1" applyFont="1" applyFill="1" applyBorder="1" applyAlignment="1">
      <alignment horizontal="center" vertical="center"/>
    </xf>
    <xf numFmtId="0" fontId="21" fillId="0" borderId="4" xfId="1" applyFont="1" applyFill="1" applyBorder="1" applyAlignment="1">
      <alignment horizontal="center" vertical="center"/>
    </xf>
    <xf numFmtId="0" fontId="19" fillId="0" borderId="12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shrinkToFit="1"/>
    </xf>
    <xf numFmtId="0" fontId="113" fillId="18" borderId="39" xfId="3" applyNumberFormat="1" applyFont="1" applyFill="1" applyBorder="1" applyAlignment="1" applyProtection="1">
      <alignment horizontal="center" vertical="center" shrinkToFit="1"/>
    </xf>
    <xf numFmtId="0" fontId="113" fillId="18" borderId="17" xfId="3" applyNumberFormat="1" applyFont="1" applyFill="1" applyBorder="1" applyAlignment="1" applyProtection="1">
      <alignment horizontal="center" vertical="center" shrinkToFit="1"/>
    </xf>
    <xf numFmtId="183" fontId="115" fillId="16" borderId="4" xfId="3" applyNumberFormat="1" applyFont="1" applyFill="1" applyBorder="1" applyAlignment="1" applyProtection="1">
      <alignment horizontal="center" vertical="center" shrinkToFit="1"/>
    </xf>
    <xf numFmtId="0" fontId="19" fillId="0" borderId="124" xfId="1" applyFont="1" applyFill="1" applyBorder="1" applyAlignment="1">
      <alignment horizontal="center" vertical="center"/>
    </xf>
    <xf numFmtId="0" fontId="16" fillId="0" borderId="126" xfId="1" applyFont="1" applyFill="1" applyBorder="1" applyAlignment="1">
      <alignment horizontal="center" vertical="center" shrinkToFit="1"/>
    </xf>
    <xf numFmtId="0" fontId="129" fillId="0" borderId="126" xfId="1" applyFont="1" applyFill="1" applyBorder="1" applyAlignment="1">
      <alignment horizontal="center" vertical="center" shrinkToFit="1"/>
    </xf>
    <xf numFmtId="0" fontId="129" fillId="0" borderId="125" xfId="1" applyFont="1" applyFill="1" applyBorder="1" applyAlignment="1">
      <alignment horizontal="center" vertical="center" shrinkToFit="1"/>
    </xf>
    <xf numFmtId="0" fontId="19" fillId="0" borderId="12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138" fillId="0" borderId="0" xfId="1" applyFont="1" applyFill="1" applyBorder="1" applyAlignment="1">
      <alignment horizontal="left" vertical="center"/>
    </xf>
    <xf numFmtId="0" fontId="139" fillId="0" borderId="0" xfId="1" applyFont="1" applyFill="1" applyBorder="1" applyAlignment="1">
      <alignment vertical="center"/>
    </xf>
    <xf numFmtId="0" fontId="141" fillId="5" borderId="18" xfId="1" applyFont="1" applyFill="1" applyBorder="1" applyAlignment="1">
      <alignment horizontal="center" vertical="center"/>
    </xf>
    <xf numFmtId="0" fontId="142" fillId="0" borderId="0" xfId="3" applyFont="1">
      <alignment vertical="center"/>
    </xf>
    <xf numFmtId="0" fontId="19" fillId="0" borderId="129" xfId="1" applyFont="1" applyFill="1" applyBorder="1" applyAlignment="1">
      <alignment horizontal="center" vertical="center"/>
    </xf>
    <xf numFmtId="0" fontId="19" fillId="0" borderId="131" xfId="1" applyFont="1" applyFill="1" applyBorder="1" applyAlignment="1">
      <alignment horizontal="center" vertical="center"/>
    </xf>
    <xf numFmtId="0" fontId="129" fillId="0" borderId="133" xfId="1" applyFont="1" applyFill="1" applyBorder="1" applyAlignment="1">
      <alignment horizontal="center" vertical="center" shrinkToFit="1"/>
    </xf>
    <xf numFmtId="0" fontId="19" fillId="0" borderId="136" xfId="1" applyFont="1" applyFill="1" applyBorder="1" applyAlignment="1">
      <alignment horizontal="center" vertical="center"/>
    </xf>
    <xf numFmtId="215" fontId="144" fillId="21" borderId="134" xfId="1" applyNumberFormat="1" applyFont="1" applyFill="1" applyBorder="1" applyAlignment="1">
      <alignment horizontal="center" vertical="center"/>
    </xf>
    <xf numFmtId="215" fontId="146" fillId="0" borderId="134" xfId="1" applyNumberFormat="1" applyFont="1" applyFill="1" applyBorder="1" applyAlignment="1">
      <alignment horizontal="center" vertical="center"/>
    </xf>
    <xf numFmtId="0" fontId="19" fillId="0" borderId="138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328" fontId="147" fillId="0" borderId="137" xfId="1" applyNumberFormat="1" applyFont="1" applyFill="1" applyBorder="1" applyAlignment="1">
      <alignment horizontal="center" vertical="center"/>
    </xf>
    <xf numFmtId="328" fontId="145" fillId="21" borderId="137" xfId="1" applyNumberFormat="1" applyFont="1" applyFill="1" applyBorder="1" applyAlignment="1">
      <alignment horizontal="center" vertical="center"/>
    </xf>
    <xf numFmtId="0" fontId="19" fillId="0" borderId="138" xfId="1" applyFont="1" applyBorder="1" applyAlignment="1">
      <alignment horizontal="center" vertical="center"/>
    </xf>
    <xf numFmtId="0" fontId="19" fillId="0" borderId="110" xfId="1" applyFont="1" applyBorder="1" applyAlignment="1">
      <alignment horizontal="center" vertical="center"/>
    </xf>
    <xf numFmtId="0" fontId="19" fillId="0" borderId="110" xfId="1" applyFont="1" applyBorder="1" applyAlignment="1">
      <alignment horizontal="center" vertical="center" shrinkToFit="1"/>
    </xf>
    <xf numFmtId="0" fontId="19" fillId="0" borderId="12" xfId="1" applyFont="1" applyBorder="1" applyAlignment="1">
      <alignment horizontal="center" vertical="center"/>
    </xf>
    <xf numFmtId="0" fontId="18" fillId="6" borderId="49" xfId="3" applyFont="1" applyFill="1" applyBorder="1" applyAlignment="1" applyProtection="1">
      <alignment horizontal="center" vertical="center" shrinkToFit="1"/>
      <protection locked="0"/>
    </xf>
    <xf numFmtId="0" fontId="18" fillId="6" borderId="65" xfId="3" applyFont="1" applyFill="1" applyBorder="1" applyAlignment="1" applyProtection="1">
      <alignment horizontal="center" vertical="center" shrinkToFit="1"/>
      <protection locked="0"/>
    </xf>
    <xf numFmtId="0" fontId="0" fillId="0" borderId="65" xfId="0" applyBorder="1" applyAlignment="1">
      <alignment horizontal="center" vertical="center" shrinkToFit="1"/>
    </xf>
    <xf numFmtId="0" fontId="18" fillId="0" borderId="49" xfId="3" applyFont="1" applyFill="1" applyBorder="1" applyAlignment="1" applyProtection="1">
      <alignment horizontal="center" vertical="center" shrinkToFit="1"/>
      <protection locked="0"/>
    </xf>
    <xf numFmtId="0" fontId="18" fillId="0" borderId="65" xfId="3" applyFont="1" applyFill="1" applyBorder="1" applyAlignment="1" applyProtection="1">
      <alignment horizontal="center" vertical="center" shrinkToFit="1"/>
      <protection locked="0"/>
    </xf>
    <xf numFmtId="0" fontId="18" fillId="0" borderId="49" xfId="3" applyFont="1" applyBorder="1" applyAlignment="1" applyProtection="1">
      <alignment horizontal="center" vertical="center" shrinkToFit="1"/>
      <protection locked="0"/>
    </xf>
    <xf numFmtId="0" fontId="18" fillId="0" borderId="65" xfId="3" applyFont="1" applyBorder="1" applyAlignment="1" applyProtection="1">
      <alignment horizontal="center" vertical="center" shrinkToFit="1"/>
      <protection locked="0"/>
    </xf>
    <xf numFmtId="0" fontId="148" fillId="0" borderId="4" xfId="1" applyFont="1" applyFill="1" applyBorder="1" applyAlignment="1">
      <alignment horizontal="center" vertical="center" shrinkToFit="1"/>
    </xf>
    <xf numFmtId="0" fontId="148" fillId="0" borderId="9" xfId="1" applyFont="1" applyFill="1" applyBorder="1" applyAlignment="1">
      <alignment horizontal="center" vertical="center" shrinkToFit="1"/>
    </xf>
    <xf numFmtId="0" fontId="148" fillId="0" borderId="126" xfId="1" applyFont="1" applyFill="1" applyBorder="1" applyAlignment="1">
      <alignment horizontal="center" vertical="center" shrinkToFit="1"/>
    </xf>
    <xf numFmtId="0" fontId="148" fillId="0" borderId="133" xfId="1" applyFont="1" applyFill="1" applyBorder="1" applyAlignment="1">
      <alignment horizontal="center" vertical="center" shrinkToFit="1"/>
    </xf>
    <xf numFmtId="0" fontId="148" fillId="0" borderId="12" xfId="1" applyFont="1" applyFill="1" applyBorder="1" applyAlignment="1">
      <alignment horizontal="center" vertical="center" shrinkToFit="1"/>
    </xf>
    <xf numFmtId="0" fontId="148" fillId="0" borderId="125" xfId="1" applyFont="1" applyFill="1" applyBorder="1" applyAlignment="1">
      <alignment horizontal="center" vertical="center" shrinkToFit="1"/>
    </xf>
    <xf numFmtId="215" fontId="21" fillId="0" borderId="134" xfId="1" applyNumberFormat="1" applyFont="1" applyFill="1" applyBorder="1" applyAlignment="1">
      <alignment horizontal="center" vertical="center"/>
    </xf>
    <xf numFmtId="328" fontId="150" fillId="0" borderId="137" xfId="1" applyNumberFormat="1" applyFont="1" applyFill="1" applyBorder="1" applyAlignment="1">
      <alignment horizontal="center" vertical="center"/>
    </xf>
    <xf numFmtId="328" fontId="150" fillId="0" borderId="134" xfId="1" applyNumberFormat="1" applyFont="1" applyFill="1" applyBorder="1" applyAlignment="1">
      <alignment horizontal="center" vertical="center"/>
    </xf>
    <xf numFmtId="0" fontId="24" fillId="0" borderId="138" xfId="1" applyFont="1" applyFill="1" applyBorder="1" applyAlignment="1" applyProtection="1">
      <alignment horizontal="center" vertical="center"/>
      <protection locked="0"/>
    </xf>
    <xf numFmtId="0" fontId="24" fillId="21" borderId="138" xfId="1" applyFont="1" applyFill="1" applyBorder="1" applyAlignment="1" applyProtection="1">
      <alignment horizontal="center" vertical="center"/>
      <protection locked="0"/>
    </xf>
    <xf numFmtId="0" fontId="24" fillId="0" borderId="110" xfId="1" applyFont="1" applyFill="1" applyBorder="1" applyAlignment="1" applyProtection="1">
      <alignment horizontal="center" vertical="center"/>
      <protection locked="0"/>
    </xf>
    <xf numFmtId="0" fontId="24" fillId="21" borderId="110" xfId="1" applyFont="1" applyFill="1" applyBorder="1" applyAlignment="1" applyProtection="1">
      <alignment horizontal="center" vertical="center"/>
      <protection locked="0"/>
    </xf>
    <xf numFmtId="0" fontId="24" fillId="0" borderId="110" xfId="1" applyFont="1" applyFill="1" applyBorder="1" applyAlignment="1" applyProtection="1">
      <alignment horizontal="center" vertical="center" shrinkToFit="1"/>
      <protection locked="0"/>
    </xf>
    <xf numFmtId="0" fontId="24" fillId="21" borderId="110" xfId="1" applyFont="1" applyFill="1" applyBorder="1" applyAlignment="1" applyProtection="1">
      <alignment horizontal="center" vertical="center" shrinkToFit="1"/>
      <protection locked="0"/>
    </xf>
    <xf numFmtId="20" fontId="24" fillId="0" borderId="12" xfId="1" applyNumberFormat="1" applyFont="1" applyFill="1" applyBorder="1" applyAlignment="1" applyProtection="1">
      <alignment horizontal="center" vertical="center" shrinkToFit="1"/>
      <protection locked="0"/>
    </xf>
    <xf numFmtId="20" fontId="24" fillId="21" borderId="12" xfId="1" applyNumberFormat="1" applyFont="1" applyFill="1" applyBorder="1" applyAlignment="1" applyProtection="1">
      <alignment horizontal="center" vertical="center" shrinkToFit="1"/>
      <protection locked="0"/>
    </xf>
    <xf numFmtId="0" fontId="18" fillId="0" borderId="48" xfId="3" applyFont="1" applyFill="1" applyBorder="1" applyAlignment="1" applyProtection="1">
      <alignment horizontal="center" vertical="center" shrinkToFit="1"/>
      <protection locked="0"/>
    </xf>
    <xf numFmtId="0" fontId="18" fillId="0" borderId="54" xfId="3" applyFont="1" applyBorder="1" applyAlignment="1" applyProtection="1">
      <alignment horizontal="center" vertical="center" shrinkToFit="1"/>
      <protection locked="0"/>
    </xf>
    <xf numFmtId="0" fontId="18" fillId="0" borderId="10" xfId="3" applyFont="1" applyFill="1" applyBorder="1" applyAlignment="1" applyProtection="1">
      <alignment horizontal="center" vertical="center" shrinkToFit="1"/>
      <protection locked="0"/>
    </xf>
    <xf numFmtId="0" fontId="151" fillId="0" borderId="0" xfId="3" applyFont="1" applyFill="1">
      <alignment vertical="center"/>
    </xf>
    <xf numFmtId="0" fontId="18" fillId="24" borderId="49" xfId="3" applyFont="1" applyFill="1" applyBorder="1" applyAlignment="1" applyProtection="1">
      <alignment horizontal="center" vertical="center" shrinkToFit="1"/>
      <protection locked="0"/>
    </xf>
    <xf numFmtId="0" fontId="18" fillId="24" borderId="65" xfId="3" applyFont="1" applyFill="1" applyBorder="1" applyAlignment="1" applyProtection="1">
      <alignment horizontal="center" vertical="center" shrinkToFit="1"/>
      <protection locked="0"/>
    </xf>
    <xf numFmtId="215" fontId="21" fillId="0" borderId="134" xfId="1" applyNumberFormat="1" applyFont="1" applyFill="1" applyBorder="1" applyAlignment="1">
      <alignment horizontal="center" vertical="center" shrinkToFit="1"/>
    </xf>
    <xf numFmtId="0" fontId="24" fillId="0" borderId="121" xfId="1" applyFont="1" applyFill="1" applyBorder="1" applyAlignment="1" applyProtection="1">
      <alignment horizontal="center" vertical="center"/>
      <protection locked="0"/>
    </xf>
    <xf numFmtId="20" fontId="24" fillId="0" borderId="17" xfId="1" applyNumberFormat="1" applyFont="1" applyFill="1" applyBorder="1" applyAlignment="1" applyProtection="1">
      <alignment horizontal="center" vertical="center" shrinkToFit="1"/>
      <protection locked="0"/>
    </xf>
    <xf numFmtId="0" fontId="24" fillId="21" borderId="121" xfId="1" applyFont="1" applyFill="1" applyBorder="1" applyAlignment="1" applyProtection="1">
      <alignment horizontal="center" vertical="center"/>
      <protection locked="0"/>
    </xf>
    <xf numFmtId="20" fontId="24" fillId="21" borderId="17" xfId="1" applyNumberFormat="1" applyFont="1" applyFill="1" applyBorder="1" applyAlignment="1" applyProtection="1">
      <alignment horizontal="center" vertical="center" shrinkToFit="1"/>
      <protection locked="0"/>
    </xf>
    <xf numFmtId="0" fontId="24" fillId="0" borderId="12" xfId="1" applyFont="1" applyFill="1" applyBorder="1" applyAlignment="1" applyProtection="1">
      <alignment horizontal="center" vertical="center" shrinkToFit="1"/>
      <protection locked="0"/>
    </xf>
    <xf numFmtId="20" fontId="24" fillId="0" borderId="139" xfId="1" applyNumberFormat="1" applyFont="1" applyFill="1" applyBorder="1" applyAlignment="1" applyProtection="1">
      <alignment horizontal="center" vertical="center" shrinkToFit="1"/>
      <protection locked="0"/>
    </xf>
    <xf numFmtId="328" fontId="147" fillId="0" borderId="134" xfId="1" applyNumberFormat="1" applyFont="1" applyFill="1" applyBorder="1" applyAlignment="1">
      <alignment horizontal="center" vertical="center"/>
    </xf>
    <xf numFmtId="0" fontId="18" fillId="21" borderId="0" xfId="1" applyFont="1" applyFill="1" applyBorder="1" applyAlignment="1">
      <alignment horizontal="center" vertical="center"/>
    </xf>
    <xf numFmtId="20" fontId="24" fillId="22" borderId="12" xfId="1" applyNumberFormat="1" applyFont="1" applyFill="1" applyBorder="1" applyAlignment="1" applyProtection="1">
      <alignment horizontal="center" vertical="center" shrinkToFit="1"/>
      <protection locked="0"/>
    </xf>
    <xf numFmtId="0" fontId="24" fillId="22" borderId="138" xfId="1" applyFont="1" applyFill="1" applyBorder="1" applyAlignment="1" applyProtection="1">
      <alignment horizontal="center" vertical="center"/>
      <protection locked="0"/>
    </xf>
    <xf numFmtId="0" fontId="21" fillId="4" borderId="4" xfId="1" applyFont="1" applyFill="1" applyBorder="1" applyAlignment="1">
      <alignment horizontal="center" vertical="center"/>
    </xf>
    <xf numFmtId="56" fontId="24" fillId="6" borderId="7" xfId="1" applyNumberFormat="1" applyFont="1" applyFill="1" applyBorder="1" applyAlignment="1">
      <alignment horizontal="center" vertical="center" wrapText="1"/>
    </xf>
    <xf numFmtId="0" fontId="24" fillId="6" borderId="18" xfId="1" applyFont="1" applyFill="1" applyBorder="1" applyAlignment="1">
      <alignment horizontal="center" vertical="center" wrapText="1"/>
    </xf>
    <xf numFmtId="0" fontId="24" fillId="6" borderId="8" xfId="1" applyFont="1" applyFill="1" applyBorder="1" applyAlignment="1">
      <alignment horizontal="center" vertical="center" wrapText="1"/>
    </xf>
    <xf numFmtId="0" fontId="24" fillId="6" borderId="13" xfId="1" applyFont="1" applyFill="1" applyBorder="1" applyAlignment="1">
      <alignment horizontal="center" vertical="center" wrapText="1"/>
    </xf>
    <xf numFmtId="0" fontId="24" fillId="6" borderId="0" xfId="1" applyFont="1" applyFill="1" applyBorder="1" applyAlignment="1">
      <alignment horizontal="center" vertical="center" wrapText="1"/>
    </xf>
    <xf numFmtId="0" fontId="24" fillId="6" borderId="16" xfId="1" applyFont="1" applyFill="1" applyBorder="1" applyAlignment="1">
      <alignment horizontal="center" vertical="center" wrapText="1"/>
    </xf>
    <xf numFmtId="0" fontId="24" fillId="6" borderId="10" xfId="1" applyFont="1" applyFill="1" applyBorder="1" applyAlignment="1">
      <alignment horizontal="center" vertical="center" wrapText="1"/>
    </xf>
    <xf numFmtId="0" fontId="24" fillId="6" borderId="19" xfId="1" applyFont="1" applyFill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 wrapText="1"/>
    </xf>
    <xf numFmtId="0" fontId="9" fillId="6" borderId="7" xfId="1" applyFont="1" applyFill="1" applyBorder="1" applyAlignment="1">
      <alignment horizontal="left" vertical="center" wrapText="1"/>
    </xf>
    <xf numFmtId="0" fontId="9" fillId="6" borderId="18" xfId="1" applyFont="1" applyFill="1" applyBorder="1" applyAlignment="1">
      <alignment horizontal="left" vertical="center" wrapText="1"/>
    </xf>
    <xf numFmtId="0" fontId="9" fillId="6" borderId="8" xfId="1" applyFont="1" applyFill="1" applyBorder="1" applyAlignment="1">
      <alignment horizontal="left" vertical="center" wrapText="1"/>
    </xf>
    <xf numFmtId="0" fontId="9" fillId="5" borderId="13" xfId="1" applyFont="1" applyFill="1" applyBorder="1" applyAlignment="1">
      <alignment horizontal="left" vertical="center"/>
    </xf>
    <xf numFmtId="0" fontId="11" fillId="0" borderId="0" xfId="3" applyAlignment="1">
      <alignment vertical="center"/>
    </xf>
    <xf numFmtId="0" fontId="11" fillId="0" borderId="16" xfId="3" applyBorder="1" applyAlignment="1">
      <alignment vertical="center"/>
    </xf>
    <xf numFmtId="0" fontId="9" fillId="6" borderId="19" xfId="1" applyFont="1" applyFill="1" applyBorder="1" applyAlignment="1">
      <alignment horizontal="left" vertical="top" wrapText="1"/>
    </xf>
    <xf numFmtId="0" fontId="9" fillId="6" borderId="11" xfId="1" applyFont="1" applyFill="1" applyBorder="1" applyAlignment="1">
      <alignment horizontal="left" vertical="top" wrapText="1"/>
    </xf>
    <xf numFmtId="0" fontId="18" fillId="0" borderId="12" xfId="3" applyFont="1" applyFill="1" applyBorder="1" applyAlignment="1" applyProtection="1">
      <alignment horizontal="center" vertical="center" shrinkToFit="1"/>
      <protection locked="0"/>
    </xf>
    <xf numFmtId="0" fontId="23" fillId="0" borderId="9" xfId="1" applyFont="1" applyFill="1" applyBorder="1" applyAlignment="1">
      <alignment horizontal="center" vertical="center"/>
    </xf>
    <xf numFmtId="0" fontId="23" fillId="0" borderId="17" xfId="1" applyFont="1" applyFill="1" applyBorder="1" applyAlignment="1">
      <alignment horizontal="center" vertical="center"/>
    </xf>
    <xf numFmtId="0" fontId="23" fillId="0" borderId="12" xfId="1" applyFont="1" applyFill="1" applyBorder="1" applyAlignment="1">
      <alignment horizontal="center" vertical="center"/>
    </xf>
    <xf numFmtId="0" fontId="143" fillId="0" borderId="132" xfId="1" applyFont="1" applyFill="1" applyBorder="1" applyAlignment="1">
      <alignment horizontal="center" vertical="center"/>
    </xf>
    <xf numFmtId="0" fontId="143" fillId="0" borderId="17" xfId="1" applyFont="1" applyFill="1" applyBorder="1" applyAlignment="1">
      <alignment horizontal="center" vertical="center"/>
    </xf>
    <xf numFmtId="0" fontId="143" fillId="0" borderId="12" xfId="1" applyFont="1" applyFill="1" applyBorder="1" applyAlignment="1">
      <alignment horizontal="center" vertical="center"/>
    </xf>
    <xf numFmtId="0" fontId="9" fillId="6" borderId="13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9" fillId="5" borderId="13" xfId="1" applyFont="1" applyFill="1" applyBorder="1" applyAlignment="1">
      <alignment horizontal="left" vertical="center" wrapText="1"/>
    </xf>
    <xf numFmtId="0" fontId="93" fillId="0" borderId="0" xfId="0" applyFont="1" applyAlignment="1">
      <alignment vertical="center"/>
    </xf>
    <xf numFmtId="0" fontId="93" fillId="0" borderId="16" xfId="0" applyFont="1" applyBorder="1" applyAlignment="1">
      <alignment vertical="center"/>
    </xf>
    <xf numFmtId="0" fontId="25" fillId="6" borderId="7" xfId="1" applyFont="1" applyFill="1" applyBorder="1" applyAlignment="1">
      <alignment horizontal="center" vertical="center" shrinkToFit="1"/>
    </xf>
    <xf numFmtId="0" fontId="25" fillId="6" borderId="18" xfId="1" applyFont="1" applyFill="1" applyBorder="1" applyAlignment="1">
      <alignment horizontal="center" vertical="center" shrinkToFit="1"/>
    </xf>
    <xf numFmtId="0" fontId="25" fillId="6" borderId="8" xfId="1" applyFont="1" applyFill="1" applyBorder="1" applyAlignment="1">
      <alignment horizontal="center" vertical="center" shrinkToFit="1"/>
    </xf>
    <xf numFmtId="0" fontId="25" fillId="6" borderId="13" xfId="1" applyFont="1" applyFill="1" applyBorder="1" applyAlignment="1">
      <alignment horizontal="center" vertical="center" shrinkToFit="1"/>
    </xf>
    <xf numFmtId="0" fontId="25" fillId="6" borderId="0" xfId="1" applyFont="1" applyFill="1" applyBorder="1" applyAlignment="1">
      <alignment horizontal="center" vertical="center" shrinkToFit="1"/>
    </xf>
    <xf numFmtId="0" fontId="25" fillId="6" borderId="16" xfId="1" applyFont="1" applyFill="1" applyBorder="1" applyAlignment="1">
      <alignment horizontal="center" vertical="center" shrinkToFit="1"/>
    </xf>
    <xf numFmtId="0" fontId="25" fillId="6" borderId="10" xfId="1" applyFont="1" applyFill="1" applyBorder="1" applyAlignment="1">
      <alignment horizontal="center" vertical="center" shrinkToFit="1"/>
    </xf>
    <xf numFmtId="0" fontId="25" fillId="6" borderId="19" xfId="1" applyFont="1" applyFill="1" applyBorder="1" applyAlignment="1">
      <alignment horizontal="center" vertical="center" shrinkToFit="1"/>
    </xf>
    <xf numFmtId="0" fontId="25" fillId="6" borderId="11" xfId="1" applyFont="1" applyFill="1" applyBorder="1" applyAlignment="1">
      <alignment horizontal="center" vertical="center" shrinkToFit="1"/>
    </xf>
    <xf numFmtId="0" fontId="26" fillId="6" borderId="7" xfId="1" applyFont="1" applyFill="1" applyBorder="1" applyAlignment="1">
      <alignment horizontal="center" vertical="center"/>
    </xf>
    <xf numFmtId="0" fontId="26" fillId="6" borderId="18" xfId="1" applyFont="1" applyFill="1" applyBorder="1" applyAlignment="1">
      <alignment horizontal="center" vertical="center"/>
    </xf>
    <xf numFmtId="0" fontId="26" fillId="6" borderId="8" xfId="1" applyFont="1" applyFill="1" applyBorder="1" applyAlignment="1">
      <alignment horizontal="center" vertical="center"/>
    </xf>
    <xf numFmtId="0" fontId="26" fillId="6" borderId="13" xfId="1" applyFont="1" applyFill="1" applyBorder="1" applyAlignment="1">
      <alignment horizontal="center" vertical="center"/>
    </xf>
    <xf numFmtId="0" fontId="26" fillId="6" borderId="0" xfId="1" applyFont="1" applyFill="1" applyBorder="1" applyAlignment="1">
      <alignment horizontal="center" vertical="center"/>
    </xf>
    <xf numFmtId="0" fontId="26" fillId="6" borderId="16" xfId="1" applyFont="1" applyFill="1" applyBorder="1" applyAlignment="1">
      <alignment horizontal="center" vertical="center"/>
    </xf>
    <xf numFmtId="0" fontId="26" fillId="6" borderId="10" xfId="1" applyFont="1" applyFill="1" applyBorder="1" applyAlignment="1">
      <alignment horizontal="center" vertical="center"/>
    </xf>
    <xf numFmtId="0" fontId="26" fillId="6" borderId="19" xfId="1" applyFont="1" applyFill="1" applyBorder="1" applyAlignment="1">
      <alignment horizontal="center" vertical="center"/>
    </xf>
    <xf numFmtId="0" fontId="26" fillId="6" borderId="11" xfId="1" applyFont="1" applyFill="1" applyBorder="1" applyAlignment="1">
      <alignment horizontal="center" vertical="center"/>
    </xf>
    <xf numFmtId="0" fontId="24" fillId="0" borderId="7" xfId="3" applyFont="1" applyFill="1" applyBorder="1" applyAlignment="1" applyProtection="1">
      <alignment horizontal="center" vertical="center" shrinkToFit="1"/>
      <protection locked="0"/>
    </xf>
    <xf numFmtId="0" fontId="24" fillId="0" borderId="13" xfId="3" applyFont="1" applyFill="1" applyBorder="1" applyAlignment="1" applyProtection="1">
      <alignment horizontal="center" vertical="center" shrinkToFit="1"/>
      <protection locked="0"/>
    </xf>
    <xf numFmtId="0" fontId="24" fillId="0" borderId="114" xfId="3" applyFont="1" applyFill="1" applyBorder="1" applyAlignment="1" applyProtection="1">
      <alignment horizontal="center" vertical="center" shrinkToFit="1"/>
      <protection locked="0"/>
    </xf>
    <xf numFmtId="0" fontId="128" fillId="0" borderId="8" xfId="0" applyFont="1" applyFill="1" applyBorder="1" applyAlignment="1">
      <alignment horizontal="center" vertical="center" shrinkToFit="1"/>
    </xf>
    <xf numFmtId="0" fontId="128" fillId="0" borderId="16" xfId="0" applyFont="1" applyFill="1" applyBorder="1" applyAlignment="1">
      <alignment horizontal="center" vertical="center" shrinkToFit="1"/>
    </xf>
    <xf numFmtId="0" fontId="128" fillId="0" borderId="115" xfId="0" applyFont="1" applyFill="1" applyBorder="1" applyAlignment="1">
      <alignment horizontal="center" vertical="center" shrinkToFit="1"/>
    </xf>
    <xf numFmtId="0" fontId="19" fillId="3" borderId="9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23" fillId="0" borderId="130" xfId="1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textRotation="255"/>
    </xf>
    <xf numFmtId="0" fontId="19" fillId="3" borderId="17" xfId="0" applyFont="1" applyFill="1" applyBorder="1" applyAlignment="1">
      <alignment horizontal="center" vertical="center" textRotation="255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3" fillId="0" borderId="128" xfId="1" applyFont="1" applyFill="1" applyBorder="1" applyAlignment="1">
      <alignment horizontal="center" vertical="center"/>
    </xf>
    <xf numFmtId="0" fontId="23" fillId="5" borderId="128" xfId="1" applyFont="1" applyFill="1" applyBorder="1" applyAlignment="1">
      <alignment horizontal="center" vertical="center"/>
    </xf>
    <xf numFmtId="0" fontId="23" fillId="5" borderId="17" xfId="1" applyFont="1" applyFill="1" applyBorder="1" applyAlignment="1">
      <alignment horizontal="center" vertical="center"/>
    </xf>
    <xf numFmtId="0" fontId="23" fillId="5" borderId="12" xfId="1" applyFont="1" applyFill="1" applyBorder="1" applyAlignment="1">
      <alignment horizontal="center" vertical="center"/>
    </xf>
    <xf numFmtId="0" fontId="18" fillId="6" borderId="49" xfId="3" applyFont="1" applyFill="1" applyBorder="1" applyAlignment="1" applyProtection="1">
      <alignment horizontal="center" vertical="center" shrinkToFit="1"/>
      <protection locked="0"/>
    </xf>
    <xf numFmtId="0" fontId="0" fillId="0" borderId="65" xfId="0" applyBorder="1" applyAlignment="1">
      <alignment horizontal="center" vertical="center" shrinkToFit="1"/>
    </xf>
    <xf numFmtId="0" fontId="18" fillId="0" borderId="0" xfId="1" applyFont="1" applyFill="1" applyBorder="1" applyAlignment="1">
      <alignment horizontal="center" vertical="center" shrinkToFit="1"/>
    </xf>
    <xf numFmtId="6" fontId="18" fillId="5" borderId="1" xfId="5" applyFont="1" applyFill="1" applyBorder="1" applyAlignment="1">
      <alignment horizontal="center" vertical="center"/>
    </xf>
    <xf numFmtId="6" fontId="18" fillId="5" borderId="2" xfId="5" applyFont="1" applyFill="1" applyBorder="1" applyAlignment="1">
      <alignment horizontal="center" vertical="center"/>
    </xf>
    <xf numFmtId="6" fontId="18" fillId="5" borderId="3" xfId="5" applyFont="1" applyFill="1" applyBorder="1" applyAlignment="1">
      <alignment horizontal="center" vertical="center"/>
    </xf>
    <xf numFmtId="0" fontId="18" fillId="5" borderId="1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/>
    </xf>
    <xf numFmtId="0" fontId="18" fillId="5" borderId="3" xfId="1" applyFont="1" applyFill="1" applyBorder="1" applyAlignment="1">
      <alignment horizontal="center" vertical="center"/>
    </xf>
    <xf numFmtId="0" fontId="23" fillId="22" borderId="137" xfId="1" applyFont="1" applyFill="1" applyBorder="1" applyAlignment="1">
      <alignment horizontal="center" vertical="center"/>
    </xf>
    <xf numFmtId="0" fontId="23" fillId="22" borderId="17" xfId="1" applyFont="1" applyFill="1" applyBorder="1" applyAlignment="1">
      <alignment horizontal="center" vertical="center"/>
    </xf>
    <xf numFmtId="0" fontId="23" fillId="22" borderId="12" xfId="1" applyFont="1" applyFill="1" applyBorder="1" applyAlignment="1">
      <alignment horizontal="center" vertical="center"/>
    </xf>
    <xf numFmtId="0" fontId="23" fillId="23" borderId="137" xfId="1" applyFont="1" applyFill="1" applyBorder="1" applyAlignment="1">
      <alignment horizontal="center" vertical="center"/>
    </xf>
    <xf numFmtId="0" fontId="23" fillId="23" borderId="17" xfId="1" applyFont="1" applyFill="1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 textRotation="255"/>
    </xf>
    <xf numFmtId="0" fontId="20" fillId="3" borderId="7" xfId="1" applyFont="1" applyFill="1" applyBorder="1" applyAlignment="1">
      <alignment horizontal="center" vertical="center"/>
    </xf>
    <xf numFmtId="0" fontId="11" fillId="0" borderId="8" xfId="3" applyBorder="1" applyAlignment="1">
      <alignment horizontal="center" vertical="center"/>
    </xf>
    <xf numFmtId="0" fontId="20" fillId="3" borderId="10" xfId="1" applyFont="1" applyFill="1" applyBorder="1" applyAlignment="1">
      <alignment horizontal="center" vertical="center"/>
    </xf>
    <xf numFmtId="0" fontId="11" fillId="0" borderId="11" xfId="3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/>
    </xf>
    <xf numFmtId="0" fontId="140" fillId="3" borderId="9" xfId="1" applyFont="1" applyFill="1" applyBorder="1" applyAlignment="1">
      <alignment horizontal="center" vertical="center"/>
    </xf>
    <xf numFmtId="0" fontId="140" fillId="3" borderId="12" xfId="1" applyFont="1" applyFill="1" applyBorder="1" applyAlignment="1">
      <alignment horizontal="center" vertical="center"/>
    </xf>
    <xf numFmtId="0" fontId="143" fillId="22" borderId="132" xfId="1" applyFont="1" applyFill="1" applyBorder="1" applyAlignment="1">
      <alignment horizontal="center" vertical="center"/>
    </xf>
    <xf numFmtId="0" fontId="143" fillId="22" borderId="17" xfId="1" applyFont="1" applyFill="1" applyBorder="1" applyAlignment="1">
      <alignment horizontal="center" vertical="center"/>
    </xf>
    <xf numFmtId="0" fontId="143" fillId="22" borderId="12" xfId="1" applyFont="1" applyFill="1" applyBorder="1" applyAlignment="1">
      <alignment horizontal="center" vertical="center"/>
    </xf>
    <xf numFmtId="0" fontId="140" fillId="3" borderId="9" xfId="0" applyFont="1" applyFill="1" applyBorder="1" applyAlignment="1">
      <alignment horizontal="center" vertical="center"/>
    </xf>
    <xf numFmtId="0" fontId="140" fillId="3" borderId="1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9" xfId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22" fontId="10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 shrinkToFit="1"/>
    </xf>
    <xf numFmtId="10" fontId="4" fillId="0" borderId="2" xfId="1" applyNumberFormat="1" applyFont="1" applyFill="1" applyBorder="1" applyAlignment="1">
      <alignment horizontal="center" vertical="center" shrinkToFit="1"/>
    </xf>
    <xf numFmtId="10" fontId="4" fillId="0" borderId="3" xfId="1" applyNumberFormat="1" applyFont="1" applyFill="1" applyBorder="1" applyAlignment="1">
      <alignment horizontal="center" vertical="center" shrinkToFit="1"/>
    </xf>
    <xf numFmtId="0" fontId="14" fillId="3" borderId="1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17" fillId="4" borderId="6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  <protection locked="0"/>
    </xf>
    <xf numFmtId="0" fontId="103" fillId="20" borderId="4" xfId="1" applyFont="1" applyFill="1" applyBorder="1" applyAlignment="1">
      <alignment horizontal="center" vertical="center" shrinkToFit="1"/>
    </xf>
    <xf numFmtId="0" fontId="133" fillId="20" borderId="4" xfId="0" applyFont="1" applyFill="1" applyBorder="1" applyAlignment="1">
      <alignment horizontal="center" vertical="center" shrinkToFit="1"/>
    </xf>
    <xf numFmtId="10" fontId="134" fillId="0" borderId="4" xfId="1" applyNumberFormat="1" applyFont="1" applyFill="1" applyBorder="1" applyAlignment="1">
      <alignment horizontal="center" vertical="center" shrinkToFit="1"/>
    </xf>
    <xf numFmtId="10" fontId="135" fillId="0" borderId="4" xfId="0" applyNumberFormat="1" applyFont="1" applyBorder="1" applyAlignment="1">
      <alignment vertical="center" shrinkToFit="1"/>
    </xf>
    <xf numFmtId="10" fontId="102" fillId="0" borderId="1" xfId="4" applyNumberFormat="1" applyFont="1" applyFill="1" applyBorder="1" applyAlignment="1">
      <alignment horizontal="center" vertical="center"/>
    </xf>
    <xf numFmtId="0" fontId="133" fillId="0" borderId="2" xfId="0" applyFont="1" applyBorder="1" applyAlignment="1">
      <alignment horizontal="center" vertical="center"/>
    </xf>
    <xf numFmtId="0" fontId="133" fillId="0" borderId="3" xfId="0" applyFont="1" applyBorder="1" applyAlignment="1">
      <alignment horizontal="center" vertical="center"/>
    </xf>
    <xf numFmtId="42" fontId="102" fillId="0" borderId="4" xfId="2" applyNumberFormat="1" applyFont="1" applyFill="1" applyBorder="1" applyAlignment="1">
      <alignment horizontal="right" vertical="center" shrinkToFit="1"/>
    </xf>
    <xf numFmtId="0" fontId="133" fillId="0" borderId="4" xfId="0" applyFont="1" applyBorder="1" applyAlignment="1">
      <alignment vertical="center" shrinkToFit="1"/>
    </xf>
    <xf numFmtId="0" fontId="7" fillId="0" borderId="1" xfId="2" applyNumberFormat="1" applyFont="1" applyFill="1" applyBorder="1" applyAlignment="1">
      <alignment horizontal="center" vertical="center" shrinkToFit="1"/>
    </xf>
    <xf numFmtId="0" fontId="136" fillId="0" borderId="2" xfId="0" applyNumberFormat="1" applyFont="1" applyBorder="1" applyAlignment="1">
      <alignment horizontal="center" vertical="center"/>
    </xf>
    <xf numFmtId="0" fontId="136" fillId="0" borderId="3" xfId="0" applyNumberFormat="1" applyFont="1" applyBorder="1" applyAlignment="1">
      <alignment horizontal="center" vertical="center"/>
    </xf>
    <xf numFmtId="0" fontId="24" fillId="0" borderId="135" xfId="3" applyFont="1" applyFill="1" applyBorder="1" applyAlignment="1" applyProtection="1">
      <alignment horizontal="center" vertical="center" shrinkToFit="1"/>
      <protection locked="0"/>
    </xf>
    <xf numFmtId="0" fontId="4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21" borderId="8" xfId="3" applyFill="1" applyBorder="1" applyAlignment="1">
      <alignment horizontal="center" vertical="center"/>
    </xf>
    <xf numFmtId="0" fontId="11" fillId="21" borderId="11" xfId="3" applyFill="1" applyBorder="1" applyAlignment="1">
      <alignment horizontal="center" vertical="center"/>
    </xf>
    <xf numFmtId="0" fontId="23" fillId="23" borderId="12" xfId="1" applyFont="1" applyFill="1" applyBorder="1" applyAlignment="1">
      <alignment horizontal="center" vertical="center"/>
    </xf>
    <xf numFmtId="0" fontId="24" fillId="18" borderId="135" xfId="3" applyFont="1" applyFill="1" applyBorder="1" applyAlignment="1" applyProtection="1">
      <alignment horizontal="center" vertical="center" shrinkToFit="1"/>
      <protection locked="0"/>
    </xf>
    <xf numFmtId="0" fontId="24" fillId="18" borderId="13" xfId="3" applyFont="1" applyFill="1" applyBorder="1" applyAlignment="1" applyProtection="1">
      <alignment horizontal="center" vertical="center" shrinkToFit="1"/>
      <protection locked="0"/>
    </xf>
    <xf numFmtId="0" fontId="24" fillId="18" borderId="114" xfId="3" applyFont="1" applyFill="1" applyBorder="1" applyAlignment="1" applyProtection="1">
      <alignment horizontal="center" vertical="center" shrinkToFit="1"/>
      <protection locked="0"/>
    </xf>
    <xf numFmtId="0" fontId="152" fillId="24" borderId="137" xfId="1" applyFont="1" applyFill="1" applyBorder="1" applyAlignment="1">
      <alignment horizontal="center" vertical="center"/>
    </xf>
    <xf numFmtId="0" fontId="152" fillId="24" borderId="17" xfId="1" applyFont="1" applyFill="1" applyBorder="1" applyAlignment="1">
      <alignment horizontal="center" vertical="center"/>
    </xf>
    <xf numFmtId="0" fontId="152" fillId="24" borderId="12" xfId="1" applyFont="1" applyFill="1" applyBorder="1" applyAlignment="1">
      <alignment horizontal="center" vertical="center"/>
    </xf>
    <xf numFmtId="0" fontId="19" fillId="3" borderId="9" xfId="1" applyFont="1" applyFill="1" applyBorder="1" applyAlignment="1">
      <alignment horizontal="center" vertical="center" textRotation="255"/>
    </xf>
    <xf numFmtId="0" fontId="19" fillId="3" borderId="17" xfId="1" applyFont="1" applyFill="1" applyBorder="1" applyAlignment="1">
      <alignment horizontal="center" vertical="center" textRotation="255"/>
    </xf>
    <xf numFmtId="0" fontId="20" fillId="3" borderId="8" xfId="1" applyFont="1" applyFill="1" applyBorder="1" applyAlignment="1">
      <alignment horizontal="center" vertical="center"/>
    </xf>
    <xf numFmtId="0" fontId="20" fillId="3" borderId="13" xfId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149" fillId="22" borderId="137" xfId="1" applyFont="1" applyFill="1" applyBorder="1" applyAlignment="1">
      <alignment horizontal="center" vertical="center"/>
    </xf>
    <xf numFmtId="0" fontId="149" fillId="22" borderId="17" xfId="1" applyFont="1" applyFill="1" applyBorder="1" applyAlignment="1">
      <alignment horizontal="center" vertical="center"/>
    </xf>
    <xf numFmtId="0" fontId="149" fillId="22" borderId="12" xfId="1" applyFont="1" applyFill="1" applyBorder="1" applyAlignment="1">
      <alignment horizontal="center" vertical="center"/>
    </xf>
    <xf numFmtId="0" fontId="140" fillId="0" borderId="8" xfId="0" applyFont="1" applyFill="1" applyBorder="1" applyAlignment="1">
      <alignment horizontal="center" vertical="center" shrinkToFit="1"/>
    </xf>
    <xf numFmtId="0" fontId="140" fillId="0" borderId="16" xfId="0" applyFont="1" applyFill="1" applyBorder="1" applyAlignment="1">
      <alignment horizontal="center" vertical="center" shrinkToFit="1"/>
    </xf>
    <xf numFmtId="0" fontId="140" fillId="0" borderId="115" xfId="0" applyFont="1" applyFill="1" applyBorder="1" applyAlignment="1">
      <alignment horizontal="center" vertical="center" shrinkToFit="1"/>
    </xf>
    <xf numFmtId="0" fontId="24" fillId="24" borderId="135" xfId="3" applyFont="1" applyFill="1" applyBorder="1" applyAlignment="1" applyProtection="1">
      <alignment horizontal="center" vertical="center" shrinkToFit="1"/>
      <protection locked="0"/>
    </xf>
    <xf numFmtId="0" fontId="24" fillId="24" borderId="13" xfId="3" applyFont="1" applyFill="1" applyBorder="1" applyAlignment="1" applyProtection="1">
      <alignment horizontal="center" vertical="center" shrinkToFit="1"/>
      <protection locked="0"/>
    </xf>
    <xf numFmtId="0" fontId="24" fillId="24" borderId="114" xfId="3" applyFont="1" applyFill="1" applyBorder="1" applyAlignment="1" applyProtection="1">
      <alignment horizontal="center" vertical="center" shrinkToFit="1"/>
      <protection locked="0"/>
    </xf>
    <xf numFmtId="0" fontId="128" fillId="24" borderId="8" xfId="0" applyFont="1" applyFill="1" applyBorder="1" applyAlignment="1">
      <alignment horizontal="center" vertical="center" shrinkToFit="1"/>
    </xf>
    <xf numFmtId="0" fontId="128" fillId="24" borderId="16" xfId="0" applyFont="1" applyFill="1" applyBorder="1" applyAlignment="1">
      <alignment horizontal="center" vertical="center" shrinkToFit="1"/>
    </xf>
    <xf numFmtId="0" fontId="128" fillId="24" borderId="115" xfId="0" applyFont="1" applyFill="1" applyBorder="1" applyAlignment="1">
      <alignment horizontal="center" vertical="center" shrinkToFit="1"/>
    </xf>
    <xf numFmtId="0" fontId="24" fillId="0" borderId="135" xfId="3" applyFont="1" applyBorder="1" applyAlignment="1" applyProtection="1">
      <alignment horizontal="center" vertical="center" shrinkToFit="1"/>
      <protection locked="0"/>
    </xf>
    <xf numFmtId="0" fontId="24" fillId="0" borderId="13" xfId="3" applyFont="1" applyBorder="1" applyAlignment="1" applyProtection="1">
      <alignment horizontal="center" vertical="center" shrinkToFit="1"/>
      <protection locked="0"/>
    </xf>
    <xf numFmtId="0" fontId="24" fillId="0" borderId="114" xfId="3" applyFont="1" applyBorder="1" applyAlignment="1" applyProtection="1">
      <alignment horizontal="center" vertical="center" shrinkToFit="1"/>
      <protection locked="0"/>
    </xf>
    <xf numFmtId="0" fontId="143" fillId="22" borderId="137" xfId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128" fillId="0" borderId="8" xfId="0" applyFont="1" applyBorder="1" applyAlignment="1">
      <alignment horizontal="center" vertical="center" shrinkToFit="1"/>
    </xf>
    <xf numFmtId="0" fontId="128" fillId="0" borderId="16" xfId="0" applyFont="1" applyBorder="1" applyAlignment="1">
      <alignment horizontal="center" vertical="center" shrinkToFit="1"/>
    </xf>
    <xf numFmtId="0" fontId="128" fillId="0" borderId="115" xfId="0" applyFont="1" applyBorder="1" applyAlignment="1">
      <alignment horizontal="center" vertical="center" shrinkToFit="1"/>
    </xf>
    <xf numFmtId="0" fontId="19" fillId="3" borderId="17" xfId="1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textRotation="255"/>
    </xf>
    <xf numFmtId="183" fontId="113" fillId="18" borderId="88" xfId="3" applyNumberFormat="1" applyFont="1" applyFill="1" applyBorder="1" applyAlignment="1" applyProtection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183" fontId="113" fillId="18" borderId="29" xfId="3" applyNumberFormat="1" applyFont="1" applyFill="1" applyBorder="1" applyAlignment="1" applyProtection="1">
      <alignment horizontal="center" vertical="center" shrinkToFit="1"/>
    </xf>
    <xf numFmtId="183" fontId="113" fillId="18" borderId="30" xfId="3" applyNumberFormat="1" applyFont="1" applyFill="1" applyBorder="1" applyAlignment="1" applyProtection="1">
      <alignment horizontal="center" vertical="center" shrinkToFit="1"/>
    </xf>
    <xf numFmtId="0" fontId="109" fillId="6" borderId="4" xfId="3" applyNumberFormat="1" applyFont="1" applyFill="1" applyBorder="1" applyAlignment="1" applyProtection="1">
      <alignment horizontal="center" vertical="center" shrinkToFit="1"/>
    </xf>
    <xf numFmtId="0" fontId="0" fillId="0" borderId="4" xfId="0" applyNumberFormat="1" applyBorder="1" applyAlignment="1">
      <alignment horizontal="center" vertical="center" shrinkToFit="1"/>
    </xf>
    <xf numFmtId="183" fontId="111" fillId="18" borderId="41" xfId="3" applyNumberFormat="1" applyFont="1" applyFill="1" applyBorder="1" applyAlignment="1" applyProtection="1">
      <alignment horizontal="center" vertical="center" shrinkToFit="1"/>
    </xf>
    <xf numFmtId="183" fontId="111" fillId="18" borderId="96" xfId="3" applyNumberFormat="1" applyFont="1" applyFill="1" applyBorder="1" applyAlignment="1" applyProtection="1">
      <alignment horizontal="center" vertical="center" shrinkToFit="1"/>
    </xf>
    <xf numFmtId="0" fontId="106" fillId="6" borderId="18" xfId="3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253" fontId="109" fillId="6" borderId="7" xfId="3" applyNumberFormat="1" applyFont="1" applyFill="1" applyBorder="1" applyAlignment="1" applyProtection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183" fontId="107" fillId="6" borderId="1" xfId="3" applyNumberFormat="1" applyFont="1" applyFill="1" applyBorder="1" applyAlignment="1" applyProtection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0" fontId="109" fillId="6" borderId="7" xfId="3" applyNumberFormat="1" applyFont="1" applyFill="1" applyBorder="1" applyAlignment="1" applyProtection="1">
      <alignment horizontal="center" vertical="center" shrinkToFit="1"/>
      <protection locked="0"/>
    </xf>
    <xf numFmtId="183" fontId="109" fillId="6" borderId="9" xfId="3" applyNumberFormat="1" applyFont="1" applyFill="1" applyBorder="1" applyAlignment="1" applyProtection="1">
      <alignment horizontal="center" vertical="center" shrinkToFit="1"/>
    </xf>
    <xf numFmtId="0" fontId="0" fillId="0" borderId="36" xfId="0" applyBorder="1" applyAlignment="1">
      <alignment horizontal="center" vertical="center" shrinkToFit="1"/>
    </xf>
    <xf numFmtId="10" fontId="109" fillId="6" borderId="4" xfId="3" applyNumberFormat="1" applyFont="1" applyFill="1" applyBorder="1" applyAlignment="1" applyProtection="1">
      <alignment horizontal="center" vertical="center" shrinkToFit="1"/>
    </xf>
    <xf numFmtId="183" fontId="109" fillId="6" borderId="4" xfId="3" applyNumberFormat="1" applyFont="1" applyFill="1" applyBorder="1" applyAlignment="1" applyProtection="1">
      <alignment horizontal="center" vertical="center" shrinkToFit="1"/>
    </xf>
    <xf numFmtId="183" fontId="107" fillId="6" borderId="4" xfId="3" applyNumberFormat="1" applyFont="1" applyFill="1" applyBorder="1" applyAlignment="1" applyProtection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183" fontId="111" fillId="18" borderId="93" xfId="3" applyNumberFormat="1" applyFont="1" applyFill="1" applyBorder="1" applyAlignment="1" applyProtection="1">
      <alignment horizontal="center" vertical="center" shrinkToFit="1"/>
    </xf>
    <xf numFmtId="183" fontId="111" fillId="18" borderId="98" xfId="3" applyNumberFormat="1" applyFont="1" applyFill="1" applyBorder="1" applyAlignment="1" applyProtection="1">
      <alignment horizontal="center" vertical="center" shrinkToFit="1"/>
    </xf>
    <xf numFmtId="183" fontId="112" fillId="0" borderId="0" xfId="3" applyNumberFormat="1" applyFont="1" applyFill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83" fontId="132" fillId="6" borderId="25" xfId="3" applyNumberFormat="1" applyFont="1" applyFill="1" applyBorder="1" applyAlignment="1">
      <alignment horizontal="center" vertical="center" wrapText="1"/>
    </xf>
    <xf numFmtId="0" fontId="81" fillId="0" borderId="31" xfId="0" applyFont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81" fillId="0" borderId="39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81" fillId="0" borderId="22" xfId="0" applyFont="1" applyBorder="1" applyAlignment="1">
      <alignment horizontal="center" vertical="center" wrapText="1"/>
    </xf>
    <xf numFmtId="0" fontId="81" fillId="0" borderId="111" xfId="0" applyFont="1" applyBorder="1" applyAlignment="1">
      <alignment horizontal="center" vertical="center" wrapText="1"/>
    </xf>
    <xf numFmtId="0" fontId="110" fillId="18" borderId="41" xfId="3" applyFont="1" applyFill="1" applyBorder="1" applyAlignment="1" applyProtection="1">
      <alignment horizontal="center" vertical="center" shrinkToFit="1"/>
    </xf>
    <xf numFmtId="0" fontId="110" fillId="18" borderId="96" xfId="3" applyFont="1" applyFill="1" applyBorder="1" applyAlignment="1" applyProtection="1">
      <alignment horizontal="center" vertical="center" shrinkToFit="1"/>
    </xf>
    <xf numFmtId="0" fontId="111" fillId="18" borderId="28" xfId="3" applyFont="1" applyFill="1" applyBorder="1" applyAlignment="1" applyProtection="1">
      <alignment horizontal="center" vertical="center" shrinkToFit="1"/>
    </xf>
    <xf numFmtId="0" fontId="111" fillId="18" borderId="97" xfId="3" applyFont="1" applyFill="1" applyBorder="1" applyAlignment="1" applyProtection="1">
      <alignment horizontal="center" vertical="center" shrinkToFit="1"/>
    </xf>
    <xf numFmtId="183" fontId="113" fillId="18" borderId="108" xfId="3" applyNumberFormat="1" applyFont="1" applyFill="1" applyBorder="1" applyAlignment="1" applyProtection="1">
      <alignment horizontal="center" vertical="center" shrinkToFit="1"/>
    </xf>
    <xf numFmtId="0" fontId="0" fillId="18" borderId="109" xfId="0" applyFill="1" applyBorder="1" applyAlignment="1">
      <alignment horizontal="center" vertical="center" shrinkToFit="1"/>
    </xf>
    <xf numFmtId="0" fontId="106" fillId="6" borderId="7" xfId="3" applyFont="1" applyFill="1" applyBorder="1" applyAlignment="1" applyProtection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183" fontId="113" fillId="18" borderId="87" xfId="3" applyNumberFormat="1" applyFont="1" applyFill="1" applyBorder="1" applyAlignment="1" applyProtection="1">
      <alignment horizontal="center" vertical="center" shrinkToFit="1"/>
    </xf>
    <xf numFmtId="0" fontId="0" fillId="18" borderId="88" xfId="0" applyFill="1" applyBorder="1" applyAlignment="1">
      <alignment horizontal="center" vertical="center" shrinkToFit="1"/>
    </xf>
    <xf numFmtId="0" fontId="0" fillId="0" borderId="94" xfId="0" applyBorder="1" applyAlignment="1">
      <alignment horizontal="center" vertical="center" shrinkToFit="1"/>
    </xf>
    <xf numFmtId="0" fontId="102" fillId="0" borderId="1" xfId="2841" applyFont="1" applyFill="1" applyBorder="1" applyAlignment="1">
      <alignment horizontal="center" vertical="center" shrinkToFit="1"/>
    </xf>
    <xf numFmtId="0" fontId="102" fillId="0" borderId="3" xfId="2841" applyFont="1" applyFill="1" applyBorder="1" applyAlignment="1">
      <alignment horizontal="center" vertical="center" shrinkToFit="1"/>
    </xf>
    <xf numFmtId="0" fontId="103" fillId="0" borderId="1" xfId="2841" applyFont="1" applyFill="1" applyBorder="1" applyAlignment="1">
      <alignment horizontal="center" vertical="center" shrinkToFit="1"/>
    </xf>
    <xf numFmtId="0" fontId="103" fillId="0" borderId="2" xfId="2841" applyFont="1" applyFill="1" applyBorder="1" applyAlignment="1">
      <alignment horizontal="center" vertical="center" shrinkToFit="1"/>
    </xf>
    <xf numFmtId="0" fontId="103" fillId="0" borderId="3" xfId="2841" applyFont="1" applyFill="1" applyBorder="1" applyAlignment="1">
      <alignment horizontal="center" vertical="center" shrinkToFit="1"/>
    </xf>
    <xf numFmtId="0" fontId="9" fillId="0" borderId="1" xfId="2841" applyNumberFormat="1" applyFont="1" applyBorder="1" applyAlignment="1">
      <alignment horizontal="center"/>
    </xf>
    <xf numFmtId="0" fontId="9" fillId="0" borderId="3" xfId="2841" applyNumberFormat="1" applyFont="1" applyBorder="1" applyAlignment="1">
      <alignment horizontal="center"/>
    </xf>
    <xf numFmtId="20" fontId="9" fillId="0" borderId="1" xfId="2841" applyNumberFormat="1" applyFont="1" applyBorder="1" applyAlignment="1">
      <alignment horizontal="center"/>
    </xf>
    <xf numFmtId="20" fontId="9" fillId="0" borderId="3" xfId="2841" applyNumberFormat="1" applyFont="1" applyBorder="1" applyAlignment="1">
      <alignment horizontal="center"/>
    </xf>
    <xf numFmtId="326" fontId="77" fillId="0" borderId="4" xfId="2841" applyNumberFormat="1" applyBorder="1" applyAlignment="1">
      <alignment horizontal="center" vertical="center"/>
    </xf>
    <xf numFmtId="0" fontId="77" fillId="0" borderId="4" xfId="2841" applyBorder="1" applyAlignment="1">
      <alignment horizontal="center" vertical="center"/>
    </xf>
    <xf numFmtId="0" fontId="102" fillId="0" borderId="4" xfId="2841" applyFont="1" applyFill="1" applyBorder="1" applyAlignment="1">
      <alignment horizontal="center" vertical="center" shrinkToFit="1"/>
    </xf>
    <xf numFmtId="0" fontId="103" fillId="0" borderId="4" xfId="2841" applyFont="1" applyFill="1" applyBorder="1" applyAlignment="1">
      <alignment horizontal="center" vertical="center" shrinkToFit="1"/>
    </xf>
    <xf numFmtId="20" fontId="9" fillId="0" borderId="4" xfId="2841" applyNumberFormat="1" applyFont="1" applyBorder="1" applyAlignment="1">
      <alignment horizontal="center"/>
    </xf>
    <xf numFmtId="0" fontId="9" fillId="0" borderId="4" xfId="2841" applyFont="1" applyBorder="1" applyAlignment="1">
      <alignment horizontal="center"/>
    </xf>
    <xf numFmtId="0" fontId="9" fillId="0" borderId="4" xfId="2841" applyNumberFormat="1" applyFont="1" applyBorder="1" applyAlignment="1">
      <alignment horizontal="center"/>
    </xf>
    <xf numFmtId="0" fontId="9" fillId="0" borderId="4" xfId="2841" applyFont="1" applyBorder="1" applyAlignment="1">
      <alignment horizontal="center" shrinkToFit="1"/>
    </xf>
    <xf numFmtId="326" fontId="84" fillId="0" borderId="55" xfId="2841" applyNumberFormat="1" applyFont="1" applyBorder="1" applyAlignment="1">
      <alignment horizontal="center" vertical="center"/>
    </xf>
    <xf numFmtId="326" fontId="84" fillId="0" borderId="47" xfId="2841" applyNumberFormat="1" applyFont="1" applyBorder="1" applyAlignment="1">
      <alignment horizontal="center" vertical="center"/>
    </xf>
    <xf numFmtId="326" fontId="81" fillId="0" borderId="9" xfId="2841" applyNumberFormat="1" applyFont="1" applyBorder="1" applyAlignment="1" applyProtection="1">
      <alignment horizontal="center" vertical="center"/>
      <protection locked="0"/>
    </xf>
    <xf numFmtId="326" fontId="81" fillId="0" borderId="12" xfId="2841" applyNumberFormat="1" applyFont="1" applyBorder="1" applyAlignment="1" applyProtection="1">
      <alignment horizontal="center" vertical="center"/>
      <protection locked="0"/>
    </xf>
    <xf numFmtId="5" fontId="77" fillId="0" borderId="45" xfId="2841" applyNumberFormat="1" applyBorder="1" applyAlignment="1">
      <alignment horizontal="center" vertical="center" shrinkToFit="1"/>
    </xf>
    <xf numFmtId="5" fontId="77" fillId="0" borderId="4" xfId="2841" applyNumberFormat="1" applyBorder="1" applyAlignment="1">
      <alignment horizontal="center" vertical="center" shrinkToFit="1"/>
    </xf>
    <xf numFmtId="5" fontId="77" fillId="0" borderId="46" xfId="2841" applyNumberFormat="1" applyBorder="1" applyAlignment="1">
      <alignment horizontal="center" vertical="center" shrinkToFit="1"/>
    </xf>
    <xf numFmtId="5" fontId="77" fillId="0" borderId="84" xfId="2841" applyNumberFormat="1" applyBorder="1" applyAlignment="1">
      <alignment horizontal="center" vertical="center" shrinkToFit="1"/>
    </xf>
    <xf numFmtId="5" fontId="77" fillId="0" borderId="85" xfId="2841" applyNumberFormat="1" applyBorder="1" applyAlignment="1">
      <alignment horizontal="center" vertical="center" shrinkToFit="1"/>
    </xf>
    <xf numFmtId="5" fontId="77" fillId="0" borderId="86" xfId="2841" applyNumberFormat="1" applyBorder="1" applyAlignment="1">
      <alignment horizontal="center" vertical="center" shrinkToFit="1"/>
    </xf>
    <xf numFmtId="0" fontId="86" fillId="0" borderId="87" xfId="2841" applyFont="1" applyBorder="1" applyAlignment="1">
      <alignment horizontal="center" vertical="center"/>
    </xf>
    <xf numFmtId="0" fontId="86" fillId="0" borderId="88" xfId="2841" applyFont="1" applyBorder="1" applyAlignment="1">
      <alignment horizontal="center" vertical="center"/>
    </xf>
    <xf numFmtId="0" fontId="86" fillId="0" borderId="89" xfId="2841" applyFont="1" applyBorder="1" applyAlignment="1">
      <alignment horizontal="center" vertical="center"/>
    </xf>
    <xf numFmtId="0" fontId="86" fillId="0" borderId="90" xfId="2841" applyFont="1" applyBorder="1" applyAlignment="1">
      <alignment horizontal="center" vertical="center"/>
    </xf>
    <xf numFmtId="326" fontId="84" fillId="0" borderId="69" xfId="2841" applyNumberFormat="1" applyFont="1" applyBorder="1" applyAlignment="1">
      <alignment horizontal="center" vertical="center"/>
    </xf>
    <xf numFmtId="326" fontId="81" fillId="0" borderId="17" xfId="2841" applyNumberFormat="1" applyFont="1" applyBorder="1" applyAlignment="1" applyProtection="1">
      <alignment horizontal="center" vertical="center"/>
      <protection locked="0"/>
    </xf>
    <xf numFmtId="326" fontId="84" fillId="0" borderId="71" xfId="2841" applyNumberFormat="1" applyFont="1" applyBorder="1" applyAlignment="1">
      <alignment horizontal="center" vertical="center"/>
    </xf>
    <xf numFmtId="326" fontId="81" fillId="0" borderId="72" xfId="2841" applyNumberFormat="1" applyFont="1" applyBorder="1" applyAlignment="1" applyProtection="1">
      <alignment horizontal="center" vertical="center"/>
      <protection locked="0"/>
    </xf>
    <xf numFmtId="0" fontId="77" fillId="0" borderId="25" xfId="2841" applyBorder="1" applyAlignment="1">
      <alignment horizontal="center" vertical="center"/>
    </xf>
    <xf numFmtId="0" fontId="77" fillId="0" borderId="31" xfId="2841" applyBorder="1" applyAlignment="1">
      <alignment horizontal="center" vertical="center"/>
    </xf>
    <xf numFmtId="0" fontId="77" fillId="0" borderId="32" xfId="2841" applyBorder="1" applyAlignment="1">
      <alignment horizontal="center" vertical="center"/>
    </xf>
    <xf numFmtId="0" fontId="77" fillId="0" borderId="39" xfId="2841" applyBorder="1" applyAlignment="1">
      <alignment horizontal="center" vertical="center"/>
    </xf>
    <xf numFmtId="0" fontId="77" fillId="0" borderId="0" xfId="2841" applyBorder="1" applyAlignment="1">
      <alignment horizontal="center" vertical="center"/>
    </xf>
    <xf numFmtId="0" fontId="77" fillId="0" borderId="40" xfId="2841" applyBorder="1" applyAlignment="1">
      <alignment horizontal="center" vertical="center"/>
    </xf>
    <xf numFmtId="326" fontId="84" fillId="0" borderId="41" xfId="2841" applyNumberFormat="1" applyFont="1" applyBorder="1" applyAlignment="1">
      <alignment horizontal="center" vertical="center"/>
    </xf>
    <xf numFmtId="326" fontId="81" fillId="0" borderId="28" xfId="2841" applyNumberFormat="1" applyFont="1" applyBorder="1" applyAlignment="1" applyProtection="1">
      <alignment horizontal="center" vertical="center"/>
      <protection locked="0"/>
    </xf>
    <xf numFmtId="0" fontId="78" fillId="0" borderId="0" xfId="2841" applyFont="1" applyAlignment="1" applyProtection="1">
      <alignment horizontal="center" vertical="center"/>
      <protection locked="0"/>
    </xf>
    <xf numFmtId="0" fontId="80" fillId="0" borderId="0" xfId="2841" applyFont="1" applyAlignment="1">
      <alignment horizontal="center" vertical="center"/>
    </xf>
    <xf numFmtId="326" fontId="82" fillId="0" borderId="0" xfId="2841" applyNumberFormat="1" applyFont="1" applyBorder="1" applyAlignment="1">
      <alignment horizontal="center" vertical="center"/>
    </xf>
    <xf numFmtId="326" fontId="82" fillId="0" borderId="25" xfId="2841" applyNumberFormat="1" applyFont="1" applyBorder="1" applyAlignment="1">
      <alignment horizontal="center" vertical="center"/>
    </xf>
    <xf numFmtId="326" fontId="82" fillId="0" borderId="26" xfId="2841" applyNumberFormat="1" applyFont="1" applyBorder="1" applyAlignment="1">
      <alignment horizontal="center" vertical="center"/>
    </xf>
    <xf numFmtId="326" fontId="82" fillId="0" borderId="33" xfId="2841" applyNumberFormat="1" applyFont="1" applyBorder="1" applyAlignment="1">
      <alignment horizontal="center" vertical="center"/>
    </xf>
    <xf numFmtId="326" fontId="82" fillId="0" borderId="34" xfId="2841" applyNumberFormat="1" applyFont="1" applyBorder="1" applyAlignment="1">
      <alignment horizontal="center" vertical="center"/>
    </xf>
    <xf numFmtId="0" fontId="86" fillId="0" borderId="28" xfId="2841" applyFont="1" applyBorder="1" applyAlignment="1">
      <alignment horizontal="center" vertical="center"/>
    </xf>
    <xf numFmtId="0" fontId="86" fillId="0" borderId="36" xfId="2841" applyFont="1" applyBorder="1" applyAlignment="1">
      <alignment horizontal="center" vertical="center"/>
    </xf>
    <xf numFmtId="0" fontId="82" fillId="0" borderId="30" xfId="2841" applyFont="1" applyBorder="1" applyAlignment="1">
      <alignment horizontal="center" vertical="center"/>
    </xf>
    <xf numFmtId="0" fontId="82" fillId="0" borderId="38" xfId="2841" applyFont="1" applyBorder="1" applyAlignment="1">
      <alignment horizontal="center" vertical="center"/>
    </xf>
    <xf numFmtId="0" fontId="83" fillId="0" borderId="29" xfId="2841" applyFont="1" applyBorder="1" applyAlignment="1">
      <alignment horizontal="center" vertical="center"/>
    </xf>
    <xf numFmtId="0" fontId="83" fillId="0" borderId="37" xfId="2841" applyFont="1" applyBorder="1" applyAlignment="1">
      <alignment horizontal="center" vertical="center"/>
    </xf>
    <xf numFmtId="0" fontId="1" fillId="0" borderId="4" xfId="284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" fontId="77" fillId="0" borderId="4" xfId="2841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0" fontId="77" fillId="0" borderId="4" xfId="284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5" fontId="0" fillId="0" borderId="4" xfId="0" applyNumberFormat="1" applyBorder="1" applyAlignment="1">
      <alignment horizontal="center" vertical="center"/>
    </xf>
  </cellXfs>
  <cellStyles count="2878">
    <cellStyle name="_x0009_࠴" xfId="6"/>
    <cellStyle name="_x0001_&quot;_x0001_&quot;_x0001_&quot;_x0001_&quot;_x0001_&quot;_x0001_&quot;_x0001_&quot;_x0001_&quot;_x0001_&quot;_x0001_&quot;_x0001_&quot;_x0001_&quot;_x0001_&quot;_x0001_&quot;_x0001_&quot;_x0001_&quot;_x0001_&quot;" xfId="7"/>
    <cellStyle name="_x0001_&quot;_x0001_&quot;_x0001_&quot;_x0001_&quot;_x0001_&quot;_x0001_&quot;_x0001_&quot;_x0001_Z_x0001_Z_x0001_Z_x0001_Z_x0001_Z_x0001_Z_x0001_Z_x0001_Z_x0001_Z_x0001_Z" xfId="8"/>
    <cellStyle name="=C:\WINDOWS\SYSTEM32\COMMAND.COM" xfId="9"/>
    <cellStyle name="0&quot;人&quot;" xfId="10"/>
    <cellStyle name="１" xfId="11"/>
    <cellStyle name="Body text" xfId="12"/>
    <cellStyle name="Calc Currency (0)" xfId="13"/>
    <cellStyle name="Calc Currency (2)" xfId="14"/>
    <cellStyle name="Calc Percent (0)" xfId="15"/>
    <cellStyle name="Calc Percent (1)" xfId="16"/>
    <cellStyle name="Calc Percent (2)" xfId="17"/>
    <cellStyle name="Calc Units (0)" xfId="18"/>
    <cellStyle name="Calc Units (1)" xfId="19"/>
    <cellStyle name="Calc Units (2)" xfId="20"/>
    <cellStyle name="category" xfId="21"/>
    <cellStyle name="Comma [0]" xfId="22"/>
    <cellStyle name="Comma [00]" xfId="23"/>
    <cellStyle name="Comma_#6 Temps &amp; Contractors" xfId="24"/>
    <cellStyle name="COMP定番表書式" xfId="25"/>
    <cellStyle name="Currency" xfId="26"/>
    <cellStyle name="Currency [0]" xfId="27"/>
    <cellStyle name="Currency [00]" xfId="28"/>
    <cellStyle name="Currency_#6 Temps &amp; Contractors" xfId="29"/>
    <cellStyle name="Date Short" xfId="30"/>
    <cellStyle name="Enter Currency (0)" xfId="31"/>
    <cellStyle name="Enter Currency (2)" xfId="32"/>
    <cellStyle name="Enter Units (0)" xfId="33"/>
    <cellStyle name="Enter Units (1)" xfId="34"/>
    <cellStyle name="Enter Units (2)" xfId="35"/>
    <cellStyle name="entry" xfId="36"/>
    <cellStyle name="Followed Hyperlink" xfId="37"/>
    <cellStyle name="Grey" xfId="38"/>
    <cellStyle name="HEADER" xfId="39"/>
    <cellStyle name="Header1" xfId="40"/>
    <cellStyle name="Header2" xfId="41"/>
    <cellStyle name="Hyperlink" xfId="42"/>
    <cellStyle name="Input [yellow]" xfId="43"/>
    <cellStyle name="KWE標準" xfId="44"/>
    <cellStyle name="Link Currency (0)" xfId="45"/>
    <cellStyle name="Link Currency (2)" xfId="46"/>
    <cellStyle name="Link Units (0)" xfId="47"/>
    <cellStyle name="Link Units (1)" xfId="48"/>
    <cellStyle name="Link Units (2)" xfId="49"/>
    <cellStyle name="Milliers [0]_AR1194" xfId="50"/>
    <cellStyle name="Milliers_AR1194" xfId="51"/>
    <cellStyle name="Model" xfId="52"/>
    <cellStyle name="Mon騁aire [0]_AR1194" xfId="53"/>
    <cellStyle name="Mon騁aire_AR1194" xfId="54"/>
    <cellStyle name="NonPrint_Heading" xfId="55"/>
    <cellStyle name="Normal - Style1" xfId="56"/>
    <cellStyle name="Normal - スタイル1" xfId="57"/>
    <cellStyle name="Normal - スタイル2" xfId="58"/>
    <cellStyle name="Normal - スタイル3" xfId="59"/>
    <cellStyle name="Normal - スタイル4" xfId="60"/>
    <cellStyle name="Normal - スタイル5" xfId="61"/>
    <cellStyle name="Normal - スタイル6" xfId="62"/>
    <cellStyle name="Normal - スタイル7" xfId="63"/>
    <cellStyle name="Normal - スタイル8" xfId="64"/>
    <cellStyle name="Normal_# 41-Market &amp;Trends" xfId="65"/>
    <cellStyle name="ORIGINAL" xfId="66"/>
    <cellStyle name="ParaBirimi [0]_RESULTS" xfId="67"/>
    <cellStyle name="ParaBirimi_RESULTS" xfId="68"/>
    <cellStyle name="Percent [0]" xfId="69"/>
    <cellStyle name="Percent [00]" xfId="70"/>
    <cellStyle name="Percent [2]" xfId="71"/>
    <cellStyle name="Percent_#6 Temps &amp; Contractors" xfId="72"/>
    <cellStyle name="PrePop Currency (0)" xfId="73"/>
    <cellStyle name="PrePop Currency (2)" xfId="74"/>
    <cellStyle name="PrePop Units (0)" xfId="75"/>
    <cellStyle name="PrePop Units (1)" xfId="76"/>
    <cellStyle name="PrePop Units (2)" xfId="77"/>
    <cellStyle name="price" xfId="78"/>
    <cellStyle name="Product Title" xfId="79"/>
    <cellStyle name="PSChar" xfId="80"/>
    <cellStyle name="PSHeading" xfId="81"/>
    <cellStyle name="Ｐﾏﾄ原紙" xfId="82"/>
    <cellStyle name="revised" xfId="83"/>
    <cellStyle name="section" xfId="84"/>
    <cellStyle name="subhead" xfId="85"/>
    <cellStyle name="TC_MM/DD" xfId="86"/>
    <cellStyle name="Text Indent A" xfId="87"/>
    <cellStyle name="Text Indent B" xfId="88"/>
    <cellStyle name="Text Indent C" xfId="89"/>
    <cellStyle name="title" xfId="90"/>
    <cellStyle name="Virg・ [0]_RESULTS" xfId="91"/>
    <cellStyle name="Virg・_RESULTS" xfId="92"/>
    <cellStyle name="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_x0001_Z" xfId="93"/>
    <cellStyle name="あああ" xfId="94"/>
    <cellStyle name="スタイル 1" xfId="95"/>
    <cellStyle name="スタイル 2" xfId="96"/>
    <cellStyle name="ﾄ褊褂燾・[0]_PERSONAL" xfId="97"/>
    <cellStyle name="ﾄ褊褂燾饑PERSONAL" xfId="98"/>
    <cellStyle name="パーセント()" xfId="99"/>
    <cellStyle name="パーセント(0.00)" xfId="100"/>
    <cellStyle name="パーセント[0.00]" xfId="101"/>
    <cellStyle name="ハイパーリンク" xfId="2842" builtinId="8" hidden="1"/>
    <cellStyle name="ハイパーリンク" xfId="2844" builtinId="8" hidden="1"/>
    <cellStyle name="ハイパーリンク" xfId="2846" builtinId="8" hidden="1"/>
    <cellStyle name="ハイパーリンク" xfId="2848" builtinId="8" hidden="1"/>
    <cellStyle name="ハイパーリンク" xfId="2850" builtinId="8" hidden="1"/>
    <cellStyle name="ハイパーリンク" xfId="2852" builtinId="8" hidden="1"/>
    <cellStyle name="ハイパーリンク" xfId="2854" builtinId="8" hidden="1"/>
    <cellStyle name="ハイパーリンク" xfId="2856" builtinId="8" hidden="1"/>
    <cellStyle name="ハイパーリンク" xfId="2858" builtinId="8" hidden="1"/>
    <cellStyle name="ハイパーリンク" xfId="2860" builtinId="8" hidden="1"/>
    <cellStyle name="ハイパーリンク" xfId="2862" builtinId="8" hidden="1"/>
    <cellStyle name="ハイパーリンク" xfId="2864" builtinId="8" hidden="1"/>
    <cellStyle name="ハイパーリンク" xfId="2866" builtinId="8" hidden="1"/>
    <cellStyle name="ハイパーリンク" xfId="2868" builtinId="8" hidden="1"/>
    <cellStyle name="ハイパーリンク" xfId="2870" builtinId="8" hidden="1"/>
    <cellStyle name="ハイパーリンク" xfId="2872" builtinId="8" hidden="1"/>
    <cellStyle name="ハイパーリンク" xfId="2874" builtinId="8" hidden="1"/>
    <cellStyle name="ハイパーリンク" xfId="2876" builtinId="8" hidden="1"/>
    <cellStyle name="ﾎ磊隆_PERSONAL" xfId="102"/>
    <cellStyle name="ﾔ竟瑙糺・[0]_PERSONAL" xfId="103"/>
    <cellStyle name="ﾔ竟瑙糺饑PERSONAL" xfId="104"/>
    <cellStyle name="型番" xfId="105"/>
    <cellStyle name="桁蟻唇Ｆ [0.00]_SDW姉講" xfId="106"/>
    <cellStyle name="桁蟻唇Ｆ_SDW-AGEN" xfId="107"/>
    <cellStyle name="桁区切り 2" xfId="108"/>
    <cellStyle name="桁区切り 3" xfId="109"/>
    <cellStyle name="月間Ｐﾏﾄ" xfId="110"/>
    <cellStyle name="見出し１" xfId="111"/>
    <cellStyle name="五月女通常" xfId="112"/>
    <cellStyle name="室" xfId="113"/>
    <cellStyle name="室_（VLC組織図（9期）" xfId="114"/>
    <cellStyle name="室_~0051509" xfId="170"/>
    <cellStyle name="室_~3353591" xfId="171"/>
    <cellStyle name="室_~6189365" xfId="172"/>
    <cellStyle name="室_【0106】先読みくん" xfId="115"/>
    <cellStyle name="室_【0130】先読みくん" xfId="116"/>
    <cellStyle name="室_【0209】先読みくん" xfId="117"/>
    <cellStyle name="室_【0223】先読みくん" xfId="118"/>
    <cellStyle name="室_【0228】2月OY日次管理" xfId="119"/>
    <cellStyle name="室_【0308】先読みくん" xfId="120"/>
    <cellStyle name="室_【0710修正】0709YA-VL協力店舗" xfId="121"/>
    <cellStyle name="室_【0810】ごへい先読み" xfId="122"/>
    <cellStyle name="室_【0814】ごへい先読み" xfId="123"/>
    <cellStyle name="室_【0916】へい先読み" xfId="124"/>
    <cellStyle name="室_【1031】先読みくん" xfId="125"/>
    <cellStyle name="室_【10期既存売上計画】0411修正" xfId="126"/>
    <cellStyle name="室_【1201】先読みくん" xfId="127"/>
    <cellStyle name="室_【DMN】指標登録UI" xfId="128"/>
    <cellStyle name="室_【ＦＣ事業レビュー】ＦＣ支援部" xfId="129"/>
    <cellStyle name="室_【ＦＣ事業レビュー】立地開発部（どこまでが必要か）" xfId="130"/>
    <cellStyle name="室_【FFSFC支援部】レビュー用資料修正" xfId="131"/>
    <cellStyle name="室_【FFS店舗企画部】レビュー用資料修正" xfId="132"/>
    <cellStyle name="室_【ＦＴ】030208ＳＶプログラムパッケージ（完成）" xfId="133"/>
    <cellStyle name="室_【FT】ＢＴＢマネジメント週次設計書" xfId="134"/>
    <cellStyle name="室_【GH】【川上】総括MTGレビュー資料0906" xfId="135"/>
    <cellStyle name="室_【GH】19期中経数値作成シート(訂" xfId="136"/>
    <cellStyle name="室_【GH】個人面談進行イメージ" xfId="137"/>
    <cellStyle name="室_【GK】030208SVプログラムパッケージ（完成）" xfId="138"/>
    <cellStyle name="室_【SO調整】水野産業様開発見積依頼書0228" xfId="139"/>
    <cellStyle name="室_【TD】030208ＳＶプログラムパッケージ（完成）" xfId="140"/>
    <cellStyle name="室_【TD】030208ＳＶプログラムパッケージ（完成）_【修正】0327㈱湘南アールサービス様スタートアップ面談のご報告" xfId="141"/>
    <cellStyle name="室_【TD】030208ＳＶプログラムパッケージ（完成）_キックオフＭＴＧ・第１回ＰＡＭＴＧ設計シート.xls グラフ 3" xfId="142"/>
    <cellStyle name="室_【TD】030208ＳＶプログラムパッケージ（完成）_先行SVｷｯｸｵﾌﾐｰﾃｨﾝｸﾞ同行記録【村松さん】" xfId="143"/>
    <cellStyle name="室_【TD】030208ＳＶプログラムパッケージ（完成）_先行SVｽﾀｰﾄｱｯﾌﾟ面談同行記録【村松さん】" xfId="144"/>
    <cellStyle name="室_【TD】030208ＳＶプログラムパッケージ（完成）_理念作成手順" xfId="145"/>
    <cellStyle name="室_【開発資料】出荷確定データDL_仕入原価出力_20070730" xfId="146"/>
    <cellStyle name="室_【完成】0202合宿用；目標設定シート" xfId="147"/>
    <cellStyle name="室_【岐阜岐南店】冬の陣アクションプラン計画表" xfId="148"/>
    <cellStyle name="室_【岐阜岐南店12月度】吾平営業週報ver.FS" xfId="149"/>
    <cellStyle name="室_【季節指数】全ﾌﾞﾗﾝﾄﾞ・ﾊﾟｰｿﾝｽﾞ法" xfId="150"/>
    <cellStyle name="室_【極秘】U00252 クラブ保証金対応_テーブル変更依頼書" xfId="151"/>
    <cellStyle name="室_【串家】KU0514城谷18期中経②" xfId="152"/>
    <cellStyle name="室_【吾平】CS指標月次推移" xfId="153"/>
    <cellStyle name="室_【吾平攻めの経営指南書】" xfId="154"/>
    <cellStyle name="室_【再返信】【イメージ図】発注取込" xfId="155"/>
    <cellStyle name="室_【最新】吾平プログラムイメージRELOADED" xfId="156"/>
    <cellStyle name="室_【社外秘】SVLC定義書(ver3ベース）" xfId="157"/>
    <cellStyle name="室_【修正】0327㈱湘南アールサービス様スタートアップ面談のご報告" xfId="158"/>
    <cellStyle name="室_【川上】【ＧＨ】ＢＴＢレビュー資料、岐阜岐南店" xfId="159"/>
    <cellStyle name="室_【川上】【ＧＨ】ＢＴＢレビュー資料、大垣禾森店" xfId="160"/>
    <cellStyle name="室_【川上】ｺﾞｰﾙﾁｪｯｸ" xfId="161"/>
    <cellStyle name="室_【全体像】攻めの経営実践プログラム" xfId="162"/>
    <cellStyle name="室_【提出用】2003.9月度　SV部幹部会用資料" xfId="163"/>
    <cellStyle name="室_【名前】0202合宿用；目標設定シート" xfId="164"/>
    <cellStyle name="室_【要件】棚入（小物）の入庫金額の変更ver.5" xfId="165"/>
    <cellStyle name="室_＜開発回答＞【開発見積依頼】センターシステム改修0111" xfId="166"/>
    <cellStyle name="室_＜開発回答＞【極秘】【GP】U00252 クラブ保証金対応_正式版_原価見積依頼書" xfId="167"/>
    <cellStyle name="室_＜開発回答＞U00209 《GP》PW有効期限付与_070426" xfId="168"/>
    <cellStyle name="室_＜開発回答＞U00209 《GP》PW有効期限付与_070507" xfId="169"/>
    <cellStyle name="室_★★★★★★タスク２代目■■■■" xfId="173"/>
    <cellStyle name="室_★010917アサヒビールセミナー⑥資料（勉さん）" xfId="174"/>
    <cellStyle name="室_★GP進捗報告サマリー" xfId="175"/>
    <cellStyle name="室_★必ず記入して下さいシート８ (version 1)" xfId="176"/>
    <cellStyle name="室_010110週報支援室" xfId="177"/>
    <cellStyle name="室_010110週報支援室_020731北海道18期活動計画" xfId="178"/>
    <cellStyle name="室_010110週報支援室_060613GP様定例会議事録" xfId="179"/>
    <cellStyle name="室_010110週報支援室_18期SMBC攻略設計" xfId="180"/>
    <cellStyle name="室_010110週報支援室_20060825_ECサイトとの連動MTG議事録（黒巣加筆）" xfId="181"/>
    <cellStyle name="室_010110週報支援室_U00059 小物棚卸登録、クラブ棚卸機能（ﾚｽ改善）_0417" xfId="182"/>
    <cellStyle name="室_010110週報支援室_経営情報DB室MTG_030627" xfId="183"/>
    <cellStyle name="室_010110週報支援室_東日本数値計画0726修正(北海道）" xfId="184"/>
    <cellStyle name="室_010110週報支援室_東日本数値計画0726修正(北海道）_経営情報DB室MTG_030627" xfId="185"/>
    <cellStyle name="室_010110週報支援室_東日本数値計画0731" xfId="186"/>
    <cellStyle name="室_010110週報支援室_東日本数値計画0731_経営情報DB室MTG_030627" xfId="187"/>
    <cellStyle name="室_0101SV中経資料" xfId="188"/>
    <cellStyle name="室_0101SV中経資料_020731北海道18期活動計画" xfId="189"/>
    <cellStyle name="室_0101SV中経資料_020731北海道18期活動計画_経営情報DB室MTG_030627" xfId="190"/>
    <cellStyle name="室_0101SV中経資料_060613GP様定例会議事録" xfId="191"/>
    <cellStyle name="室_0101SV中経資料_18期SMBC攻略設計" xfId="192"/>
    <cellStyle name="室_0101SV中経資料_20060825_ECサイトとの連動MTG議事録（黒巣加筆）" xfId="193"/>
    <cellStyle name="室_0101SV中経資料_U00059 小物棚卸登録、クラブ棚卸機能（ﾚｽ改善）_0417" xfId="194"/>
    <cellStyle name="室_0101SV中経資料_経営情報DB室MTG_030627" xfId="195"/>
    <cellStyle name="室_0101SV中経資料_東日本数値計画0726修正(北海道）" xfId="196"/>
    <cellStyle name="室_0101SV中経資料_東日本数値計画0726修正(北海道）_経営情報DB室MTG_030627" xfId="197"/>
    <cellStyle name="室_0101SV中経資料_東日本数値計画0731" xfId="198"/>
    <cellStyle name="室_0101SV中経資料_東日本数値計画0731_経営情報DB室MTG_030627" xfId="199"/>
    <cellStyle name="室_0104SV中経資料" xfId="200"/>
    <cellStyle name="室_010615" xfId="201"/>
    <cellStyle name="室_010615_010615" xfId="202"/>
    <cellStyle name="室_010615_010615_FC週次フォーマット1013版" xfId="203"/>
    <cellStyle name="室_010615_1" xfId="204"/>
    <cellStyle name="室_010615_1_FC週次フォーマット1013版" xfId="205"/>
    <cellStyle name="室_010615_1_FC週次フォーマット1013版_経営情報DB室MTG_030627" xfId="206"/>
    <cellStyle name="室_010615_1_経営情報DB室MTG_030627" xfId="207"/>
    <cellStyle name="室_010615_FC週次フォーマット1013版" xfId="208"/>
    <cellStyle name="室_010615_FC週次フォーマット1013版_経営情報DB室MTG_030627" xfId="209"/>
    <cellStyle name="室_010618２課中経" xfId="210"/>
    <cellStyle name="室_010618２課中経_010615" xfId="211"/>
    <cellStyle name="室_010618２課中経_010615_FC週次フォーマット1013版" xfId="212"/>
    <cellStyle name="室_010618２課中経_010615_FC週次フォーマット1013版_経営情報DB室MTG_030627" xfId="213"/>
    <cellStyle name="室_010618２課中経_010615_経営情報DB室MTG_030627" xfId="214"/>
    <cellStyle name="室_010618２課中経_FC週次フォーマット1013版" xfId="215"/>
    <cellStyle name="室_010620第一戦略営業部２課" xfId="216"/>
    <cellStyle name="室_010620第一戦略営業部２課_FC週次フォーマット1013版" xfId="217"/>
    <cellStyle name="室_010620第一戦略営業部２課_FC週次フォーマット1013版_経営情報DB室MTG_030627" xfId="218"/>
    <cellStyle name="室_010620第一戦略営業部２課_経営情報DB室MTG_030627" xfId="219"/>
    <cellStyle name="室_010622" xfId="220"/>
    <cellStyle name="室_010622_FC週次フォーマット1013版" xfId="221"/>
    <cellStyle name="室_010622_FC週次フォーマット1013版_経営情報DB室MTG_030627" xfId="222"/>
    <cellStyle name="室_010622_経営情報DB室MTG_030627" xfId="223"/>
    <cellStyle name="室_010702 DIPS運動 報奨金対象者" xfId="224"/>
    <cellStyle name="室_010702 DIPS運動 報奨金対象者_【茶話】テストケース台帳" xfId="225"/>
    <cellStyle name="室_010702 DIPS運動 報奨金対象者_★GP進捗報告サマリー" xfId="226"/>
    <cellStyle name="室_010702 DIPS運動 報奨金対象者_060421_【要件・仕様】U00042,U00058,U00059 小物棚卸、クラブ棚卸機能の改修" xfId="227"/>
    <cellStyle name="室_010702 DIPS運動 報奨金対象者_060822GP様定例会議事録" xfId="228"/>
    <cellStyle name="室_010702 DIPS運動 報奨金対象者_061121GP様定例会議事録" xfId="229"/>
    <cellStyle name="室_010702 DIPS運動 報奨金対象者_0905７期修正数値計画表（ＦＣ支援部基準）" xfId="230"/>
    <cellStyle name="室_010702 DIPS運動 報奨金対象者_0916システム改善提案一覧" xfId="231"/>
    <cellStyle name="室_010702 DIPS運動 報奨金対象者_0919システム改善提案一覧" xfId="232"/>
    <cellStyle name="室_010702 DIPS運動 報奨金対象者_200301VLC幹部会【社長室】" xfId="233"/>
    <cellStyle name="室_010702 DIPS運動 報奨金対象者_200305026-８期中経(CS）" xfId="234"/>
    <cellStyle name="室_010702 DIPS運動 報奨金対象者_20060825_ECサイトとの連動MTG議事録（黒巣加筆）" xfId="235"/>
    <cellStyle name="室_010702 DIPS運動 報奨金対象者_20060905" xfId="236"/>
    <cellStyle name="室_010702 DIPS運動 報奨金対象者_20061003" xfId="237"/>
    <cellStyle name="室_010702 DIPS運動 報奨金対象者_20061010" xfId="238"/>
    <cellStyle name="室_010702 DIPS運動 報奨金対象者_20061025" xfId="239"/>
    <cellStyle name="室_010702 DIPS運動 報奨金対象者_20061031" xfId="240"/>
    <cellStyle name="室_010702 DIPS運動 報奨金対象者_20061107" xfId="241"/>
    <cellStyle name="室_010702 DIPS運動 報奨金対象者_20061114" xfId="242"/>
    <cellStyle name="室_010702 DIPS運動 報奨金対象者_20061121" xfId="243"/>
    <cellStyle name="室_010702 DIPS運動 報奨金対象者_20071017" xfId="244"/>
    <cellStyle name="室_010702 DIPS運動 報奨金対象者_7期予実（ClubNet）" xfId="245"/>
    <cellStyle name="室_010702 DIPS運動 報奨金対象者_7期予実（ClubNet）_0916システム改善提案一覧" xfId="246"/>
    <cellStyle name="室_010702 DIPS運動 報奨金対象者_7期予実（ClubNet）_0919システム改善提案一覧" xfId="247"/>
    <cellStyle name="室_010702 DIPS運動 報奨金対象者_7期予実（ClubNet）_1020CS部活動シート" xfId="248"/>
    <cellStyle name="室_010702 DIPS運動 報奨金対象者_7期予実（ClubNet）_CS部中経（4版）" xfId="249"/>
    <cellStyle name="室_010702 DIPS運動 報奨金対象者_7期予実（ClubNet）_ＩＥ-DIPSゴール設計書(20031001CS部）" xfId="250"/>
    <cellStyle name="室_010702 DIPS運動 報奨金対象者_7期予実（LinkCafe）" xfId="251"/>
    <cellStyle name="室_010702 DIPS運動 報奨金対象者_7期予実（LinkCafe）_0916システム改善提案一覧" xfId="252"/>
    <cellStyle name="室_010702 DIPS運動 報奨金対象者_7期予実（LinkCafe）_0919システム改善提案一覧" xfId="253"/>
    <cellStyle name="室_010702 DIPS運動 報奨金対象者_7期予実（LinkCafe）_1020CS部活動シート" xfId="254"/>
    <cellStyle name="室_010702 DIPS運動 報奨金対象者_7期予実（LinkCafe）_CS部中経（4版）" xfId="255"/>
    <cellStyle name="室_010702 DIPS運動 報奨金対象者_7期予実（LinkCafe）_ＩＥ-DIPSゴール設計書(20031001CS部）" xfId="256"/>
    <cellStyle name="室_010702 DIPS運動 報奨金対象者_7期予実（その他）" xfId="257"/>
    <cellStyle name="室_010702 DIPS運動 報奨金対象者_7期予実（その他）_0916システム改善提案一覧" xfId="258"/>
    <cellStyle name="室_010702 DIPS運動 報奨金対象者_7期予実（その他）_0919システム改善提案一覧" xfId="259"/>
    <cellStyle name="室_010702 DIPS運動 報奨金対象者_7期予実（その他）_1020CS部活動シート" xfId="260"/>
    <cellStyle name="室_010702 DIPS運動 報奨金対象者_7期予実（その他）_CS部中経（4版）" xfId="261"/>
    <cellStyle name="室_010702 DIPS運動 報奨金対象者_7期予実（その他）_ＩＥ-DIPSゴール設計書(20031001CS部）" xfId="262"/>
    <cellStyle name="室_010702 DIPS運動 報奨金対象者_７期予実管理表（合計）" xfId="263"/>
    <cellStyle name="室_010702 DIPS運動 報奨金対象者_７期予実管理表（合計）_0916システム改善提案一覧" xfId="264"/>
    <cellStyle name="室_010702 DIPS運動 報奨金対象者_７期予実管理表（合計）_0919システム改善提案一覧" xfId="265"/>
    <cellStyle name="室_010702 DIPS運動 報奨金対象者_７期予実管理表（合計）_1020CS部活動シート" xfId="266"/>
    <cellStyle name="室_010702 DIPS運動 報奨金対象者_７期予実管理表（合計）_CS部中経（4版）" xfId="267"/>
    <cellStyle name="室_010702 DIPS運動 報奨金対象者_７期予実管理表（合計）_ＩＥ-DIPSゴール設計書(20031001CS部）" xfId="268"/>
    <cellStyle name="室_010702 DIPS運動 報奨金対象者_８期中経(ＶＬＣ表紙)" xfId="269"/>
    <cellStyle name="室_010702 DIPS運動 報奨金対象者_８期中経【LC】（１版）" xfId="270"/>
    <cellStyle name="室_010702 DIPS運動 報奨金対象者_８期中経【ＶＬＣ全体】" xfId="271"/>
    <cellStyle name="室_010702 DIPS運動 報奨金対象者_CS部レビュー資料" xfId="272"/>
    <cellStyle name="室_010702 DIPS運動 報奨金対象者_CS部中経（4版）" xfId="273"/>
    <cellStyle name="室_010702 DIPS運動 報奨金対象者_ＩＥ-DIPSゴール設計書(20031001CS部）" xfId="274"/>
    <cellStyle name="室_010702 DIPS運動 報奨金対象者_lc売上明細" xfId="275"/>
    <cellStyle name="室_010702 DIPS運動 報奨金対象者_lc売上明細_0916システム改善提案一覧" xfId="276"/>
    <cellStyle name="室_010702 DIPS運動 報奨金対象者_lc売上明細_0919システム改善提案一覧" xfId="277"/>
    <cellStyle name="室_010702 DIPS運動 報奨金対象者_lc売上明細_1020CS部活動シート" xfId="278"/>
    <cellStyle name="室_010702 DIPS運動 報奨金対象者_lc売上明細_CS部中経（4版）" xfId="279"/>
    <cellStyle name="室_010702 DIPS運動 報奨金対象者_lc売上明細_ＩＥ-DIPSゴール設計書(20031001CS部）" xfId="280"/>
    <cellStyle name="室_010702 DIPS運動 報奨金対象者_クレジット連動ｽｹ" xfId="281"/>
    <cellStyle name="室_010702 DIPS運動 報奨金対象者_阿部日報0305" xfId="282"/>
    <cellStyle name="室_010702 DIPS運動 報奨金対象者_回答_【開発見積】GPECサイトとの連携 _061001" xfId="283"/>
    <cellStyle name="室_010702 DIPS運動 報奨金対象者_回答_【開発見積】プライスラベル上下10%別表示への修正_061001" xfId="284"/>
    <cellStyle name="室_010702 DIPS運動 報奨金対象者_幹部会資料：内部監査室" xfId="285"/>
    <cellStyle name="室_010702 DIPS運動 報奨金対象者_幹部会資料：内部監査室_200301VLC幹部会【社長室】" xfId="286"/>
    <cellStyle name="室_010702 DIPS運動 報奨金対象者_強制棚卸スケジュール" xfId="287"/>
    <cellStyle name="室_010702 DIPS運動 報奨金対象者_強制棚卸スケジュール（提出用）" xfId="288"/>
    <cellStyle name="室_010702 DIPS運動 報奨金対象者_阪PAC" xfId="289"/>
    <cellStyle name="室_010702 DIPS運動 報奨金対象者_日報200204社荒" xfId="290"/>
    <cellStyle name="室_0107幹部会①抜粋" xfId="291"/>
    <cellStyle name="室_010828 ＩＥ－ＤＩＰＳ運動チーム一覧" xfId="292"/>
    <cellStyle name="室_010828 ＩＥ－ＤＩＰＳ運動チーム一覧_【茶話】テストケース台帳" xfId="293"/>
    <cellStyle name="室_010828 ＩＥ－ＤＩＰＳ運動チーム一覧_★GP進捗報告サマリー" xfId="294"/>
    <cellStyle name="室_010828 ＩＥ－ＤＩＰＳ運動チーム一覧_060421_【要件・仕様】U00042,U00058,U00059 小物棚卸、クラブ棚卸機能の改修" xfId="295"/>
    <cellStyle name="室_010828 ＩＥ－ＤＩＰＳ運動チーム一覧_060822GP様定例会議事録" xfId="296"/>
    <cellStyle name="室_010828 ＩＥ－ＤＩＰＳ運動チーム一覧_061121GP様定例会議事録" xfId="297"/>
    <cellStyle name="室_010828 ＩＥ－ＤＩＰＳ運動チーム一覧_0905７期修正数値計画表（ＦＣ支援部基準）" xfId="298"/>
    <cellStyle name="室_010828 ＩＥ－ＤＩＰＳ運動チーム一覧_0916システム改善提案一覧" xfId="299"/>
    <cellStyle name="室_010828 ＩＥ－ＤＩＰＳ運動チーム一覧_0919システム改善提案一覧" xfId="300"/>
    <cellStyle name="室_010828 ＩＥ－ＤＩＰＳ運動チーム一覧_200301VLC幹部会【社長室】" xfId="301"/>
    <cellStyle name="室_010828 ＩＥ－ＤＩＰＳ運動チーム一覧_200305026-８期中経(CS）" xfId="302"/>
    <cellStyle name="室_010828 ＩＥ－ＤＩＰＳ運動チーム一覧_20060825_ECサイトとの連動MTG議事録（黒巣加筆）" xfId="303"/>
    <cellStyle name="室_010828 ＩＥ－ＤＩＰＳ運動チーム一覧_20060905" xfId="304"/>
    <cellStyle name="室_010828 ＩＥ－ＤＩＰＳ運動チーム一覧_20061003" xfId="305"/>
    <cellStyle name="室_010828 ＩＥ－ＤＩＰＳ運動チーム一覧_20061010" xfId="306"/>
    <cellStyle name="室_010828 ＩＥ－ＤＩＰＳ運動チーム一覧_20061025" xfId="307"/>
    <cellStyle name="室_010828 ＩＥ－ＤＩＰＳ運動チーム一覧_20061031" xfId="308"/>
    <cellStyle name="室_010828 ＩＥ－ＤＩＰＳ運動チーム一覧_20061107" xfId="309"/>
    <cellStyle name="室_010828 ＩＥ－ＤＩＰＳ運動チーム一覧_20061114" xfId="310"/>
    <cellStyle name="室_010828 ＩＥ－ＤＩＰＳ運動チーム一覧_20061121" xfId="311"/>
    <cellStyle name="室_010828 ＩＥ－ＤＩＰＳ運動チーム一覧_20071017" xfId="312"/>
    <cellStyle name="室_010828 ＩＥ－ＤＩＰＳ運動チーム一覧_7期予実（ClubNet）" xfId="313"/>
    <cellStyle name="室_010828 ＩＥ－ＤＩＰＳ運動チーム一覧_7期予実（ClubNet）_0916システム改善提案一覧" xfId="314"/>
    <cellStyle name="室_010828 ＩＥ－ＤＩＰＳ運動チーム一覧_7期予実（ClubNet）_0919システム改善提案一覧" xfId="315"/>
    <cellStyle name="室_010828 ＩＥ－ＤＩＰＳ運動チーム一覧_7期予実（ClubNet）_1020CS部活動シート" xfId="316"/>
    <cellStyle name="室_010828 ＩＥ－ＤＩＰＳ運動チーム一覧_7期予実（ClubNet）_CS部中経（4版）" xfId="317"/>
    <cellStyle name="室_010828 ＩＥ－ＤＩＰＳ運動チーム一覧_7期予実（ClubNet）_ＩＥ-DIPSゴール設計書(20031001CS部）" xfId="318"/>
    <cellStyle name="室_010828 ＩＥ－ＤＩＰＳ運動チーム一覧_7期予実（LinkCafe）" xfId="319"/>
    <cellStyle name="室_010828 ＩＥ－ＤＩＰＳ運動チーム一覧_7期予実（LinkCafe）_0916システム改善提案一覧" xfId="320"/>
    <cellStyle name="室_010828 ＩＥ－ＤＩＰＳ運動チーム一覧_7期予実（LinkCafe）_0919システム改善提案一覧" xfId="321"/>
    <cellStyle name="室_010828 ＩＥ－ＤＩＰＳ運動チーム一覧_7期予実（LinkCafe）_1020CS部活動シート" xfId="322"/>
    <cellStyle name="室_010828 ＩＥ－ＤＩＰＳ運動チーム一覧_7期予実（LinkCafe）_CS部中経（4版）" xfId="323"/>
    <cellStyle name="室_010828 ＩＥ－ＤＩＰＳ運動チーム一覧_7期予実（LinkCafe）_ＩＥ-DIPSゴール設計書(20031001CS部）" xfId="324"/>
    <cellStyle name="室_010828 ＩＥ－ＤＩＰＳ運動チーム一覧_7期予実（その他）" xfId="325"/>
    <cellStyle name="室_010828 ＩＥ－ＤＩＰＳ運動チーム一覧_7期予実（その他）_0916システム改善提案一覧" xfId="326"/>
    <cellStyle name="室_010828 ＩＥ－ＤＩＰＳ運動チーム一覧_7期予実（その他）_0919システム改善提案一覧" xfId="327"/>
    <cellStyle name="室_010828 ＩＥ－ＤＩＰＳ運動チーム一覧_7期予実（その他）_1020CS部活動シート" xfId="328"/>
    <cellStyle name="室_010828 ＩＥ－ＤＩＰＳ運動チーム一覧_7期予実（その他）_CS部中経（4版）" xfId="329"/>
    <cellStyle name="室_010828 ＩＥ－ＤＩＰＳ運動チーム一覧_7期予実（その他）_ＩＥ-DIPSゴール設計書(20031001CS部）" xfId="330"/>
    <cellStyle name="室_010828 ＩＥ－ＤＩＰＳ運動チーム一覧_７期予実管理表（合計）" xfId="331"/>
    <cellStyle name="室_010828 ＩＥ－ＤＩＰＳ運動チーム一覧_７期予実管理表（合計）_0916システム改善提案一覧" xfId="332"/>
    <cellStyle name="室_010828 ＩＥ－ＤＩＰＳ運動チーム一覧_７期予実管理表（合計）_0919システム改善提案一覧" xfId="333"/>
    <cellStyle name="室_010828 ＩＥ－ＤＩＰＳ運動チーム一覧_７期予実管理表（合計）_1020CS部活動シート" xfId="334"/>
    <cellStyle name="室_010828 ＩＥ－ＤＩＰＳ運動チーム一覧_７期予実管理表（合計）_CS部中経（4版）" xfId="335"/>
    <cellStyle name="室_010828 ＩＥ－ＤＩＰＳ運動チーム一覧_７期予実管理表（合計）_ＩＥ-DIPSゴール設計書(20031001CS部）" xfId="336"/>
    <cellStyle name="室_010828 ＩＥ－ＤＩＰＳ運動チーム一覧_８期中経(ＶＬＣ表紙)" xfId="337"/>
    <cellStyle name="室_010828 ＩＥ－ＤＩＰＳ運動チーム一覧_８期中経【LC】（１版）" xfId="338"/>
    <cellStyle name="室_010828 ＩＥ－ＤＩＰＳ運動チーム一覧_８期中経【ＶＬＣ全体】" xfId="339"/>
    <cellStyle name="室_010828 ＩＥ－ＤＩＰＳ運動チーム一覧_CS部レビュー資料" xfId="340"/>
    <cellStyle name="室_010828 ＩＥ－ＤＩＰＳ運動チーム一覧_CS部中経（4版）" xfId="341"/>
    <cellStyle name="室_010828 ＩＥ－ＤＩＰＳ運動チーム一覧_ＩＥ-DIPSゴール設計書(20031001CS部）" xfId="342"/>
    <cellStyle name="室_010828 ＩＥ－ＤＩＰＳ運動チーム一覧_lc売上明細" xfId="343"/>
    <cellStyle name="室_010828 ＩＥ－ＤＩＰＳ運動チーム一覧_lc売上明細_0916システム改善提案一覧" xfId="344"/>
    <cellStyle name="室_010828 ＩＥ－ＤＩＰＳ運動チーム一覧_lc売上明細_0919システム改善提案一覧" xfId="345"/>
    <cellStyle name="室_010828 ＩＥ－ＤＩＰＳ運動チーム一覧_lc売上明細_1020CS部活動シート" xfId="346"/>
    <cellStyle name="室_010828 ＩＥ－ＤＩＰＳ運動チーム一覧_lc売上明細_CS部中経（4版）" xfId="347"/>
    <cellStyle name="室_010828 ＩＥ－ＤＩＰＳ運動チーム一覧_lc売上明細_ＩＥ-DIPSゴール設計書(20031001CS部）" xfId="348"/>
    <cellStyle name="室_010828 ＩＥ－ＤＩＰＳ運動チーム一覧_クレジット連動ｽｹ" xfId="349"/>
    <cellStyle name="室_010828 ＩＥ－ＤＩＰＳ運動チーム一覧_阿部日報0305" xfId="350"/>
    <cellStyle name="室_010828 ＩＥ－ＤＩＰＳ運動チーム一覧_回答_【開発見積】GPECサイトとの連携 _061001" xfId="351"/>
    <cellStyle name="室_010828 ＩＥ－ＤＩＰＳ運動チーム一覧_回答_【開発見積】プライスラベル上下10%別表示への修正_061001" xfId="352"/>
    <cellStyle name="室_010828 ＩＥ－ＤＩＰＳ運動チーム一覧_幹部会資料：内部監査室" xfId="353"/>
    <cellStyle name="室_010828 ＩＥ－ＤＩＰＳ運動チーム一覧_幹部会資料：内部監査室_200301VLC幹部会【社長室】" xfId="354"/>
    <cellStyle name="室_010828 ＩＥ－ＤＩＰＳ運動チーム一覧_強制棚卸スケジュール" xfId="355"/>
    <cellStyle name="室_010828 ＩＥ－ＤＩＰＳ運動チーム一覧_強制棚卸スケジュール（提出用）" xfId="356"/>
    <cellStyle name="室_010828 ＩＥ－ＤＩＰＳ運動チーム一覧_阪PAC" xfId="357"/>
    <cellStyle name="室_010828 ＩＥ－ＤＩＰＳ運動チーム一覧_日報200204社荒" xfId="358"/>
    <cellStyle name="室_010903シフト変更" xfId="359"/>
    <cellStyle name="室_010903貸切関連" xfId="360"/>
    <cellStyle name="室_0109立地開発部xls" xfId="361"/>
    <cellStyle name="室_0109立地開発部xls_020731北海道18期活動計画" xfId="362"/>
    <cellStyle name="室_0109立地開発部xls_060613GP様定例会議事録" xfId="363"/>
    <cellStyle name="室_0109立地開発部xls_0726東日本計画週報(北海道）.xls グラフ 1" xfId="364"/>
    <cellStyle name="室_0109立地開発部xls_0731東日本計画週報(北海道BS&amp;OS）.xls グラフ 1" xfId="365"/>
    <cellStyle name="室_0109立地開発部xls_0807東日本計画週報(北海道BS&amp;OS）.xls グラフ 1" xfId="366"/>
    <cellStyle name="室_0109立地開発部xls_0809東日本計画週報(北海道BS&amp;OS）.xls グラフ 1" xfId="367"/>
    <cellStyle name="室_0109立地開発部xls_0814東日本計画週報(北海道BS&amp;OS）.xls グラフ 1" xfId="368"/>
    <cellStyle name="室_0109立地開発部xls_0816東日本計画週報(北海道BS&amp;OS）.xls グラフ 1" xfId="369"/>
    <cellStyle name="室_0109立地開発部xls_0821東日本計画週報(北海道BS&amp;OS）.xls グラフ 1" xfId="370"/>
    <cellStyle name="室_0109立地開発部xls_18期SMBC攻略設計" xfId="371"/>
    <cellStyle name="室_0109立地開発部xls_20060825_ECサイトとの連動MTG議事録（黒巣加筆）" xfId="372"/>
    <cellStyle name="室_0109立地開発部xls_Book1" xfId="373"/>
    <cellStyle name="室_0109立地開発部xls_FC週次フォーマット1013版" xfId="374"/>
    <cellStyle name="室_0109立地開発部xls_OS管理表（北海道エリア）0727" xfId="375"/>
    <cellStyle name="室_0109立地開発部xls_OS管理表（北海道エリア）0731" xfId="376"/>
    <cellStyle name="室_0109立地開発部xls_OS管理表（北海道エリア）0802" xfId="377"/>
    <cellStyle name="室_0109立地開発部xls_OS管理表（北海道エリア）0807" xfId="378"/>
    <cellStyle name="室_0109立地開発部xls_OS管理表（北海道エリア）0810" xfId="379"/>
    <cellStyle name="室_0109立地開発部xls_OS管理表（北海道エリア）0814" xfId="380"/>
    <cellStyle name="室_0109立地開発部xls_OS管理表（北海道エリア）0816" xfId="381"/>
    <cellStyle name="室_0109立地開発部xls_OS管理表（北海道エリア）0821" xfId="382"/>
    <cellStyle name="室_0109立地開発部xls_OS数値全0804" xfId="383"/>
    <cellStyle name="室_0109立地開発部xls_OS数値全0804_経営情報DB室MTG_030627" xfId="384"/>
    <cellStyle name="室_0109立地開発部xls_OS数値全0809" xfId="385"/>
    <cellStyle name="室_0109立地開発部xls_OS数値全0809_経営情報DB室MTG_030627" xfId="386"/>
    <cellStyle name="室_0109立地開発部xls_OS数値東北0802" xfId="387"/>
    <cellStyle name="室_0109立地開発部xls_OS数値東北0802_経営情報DB室MTG_030627" xfId="388"/>
    <cellStyle name="室_0109立地開発部xls_OS数値東北0807" xfId="389"/>
    <cellStyle name="室_0109立地開発部xls_OS数値東北0807_経営情報DB室MTG_030627" xfId="390"/>
    <cellStyle name="室_0109立地開発部xls_U00059 小物棚卸登録、クラブ棚卸機能（ﾚｽ改善）_0417" xfId="391"/>
    <cellStyle name="室_0109立地開発部xls_経営情報DB室MTG_030627" xfId="392"/>
    <cellStyle name="室_0109立地開発部xls_週報０９０３（レインズ）" xfId="393"/>
    <cellStyle name="室_0109立地開発部xls_週報０９１０（レインズ）" xfId="394"/>
    <cellStyle name="室_0109立地開発部xls_浅野・鈴木（智）東海エリアＢＳ週報0725" xfId="395"/>
    <cellStyle name="室_0109立地開発部xls_東日本数値計画0726修正(北海道）" xfId="396"/>
    <cellStyle name="室_0109立地開発部xls_東日本数値計画0726修正(北海道）_経営情報DB室MTG_030627" xfId="397"/>
    <cellStyle name="室_0109立地開発部xls_東日本数値計画0731" xfId="398"/>
    <cellStyle name="室_0109立地開発部xls_東日本数値計画0731_経営情報DB室MTG_030627" xfId="399"/>
    <cellStyle name="室_0109立地開発部xls_東北週報0809xls" xfId="400"/>
    <cellStyle name="室_011221合同会議①" xfId="401"/>
    <cellStyle name="室_011221合同会議①_0625FT会長レビュー資料.xls グラフ 1" xfId="402"/>
    <cellStyle name="室_011221合同会議①_2002 売上予測(6月)" xfId="403"/>
    <cellStyle name="室_011221合同会議①_FT18期TBｼｰﾄ【平阪】" xfId="404"/>
    <cellStyle name="室_011221合同会議①_SV活動スケジュール" xfId="405"/>
    <cellStyle name="室_0125〆【GH】全店実績" xfId="406"/>
    <cellStyle name="室_020108TK大西" xfId="407"/>
    <cellStyle name="室_020213KY伊藤" xfId="408"/>
    <cellStyle name="室_0202ＴＫＳＶ会議添付資料" xfId="409"/>
    <cellStyle name="室_0202ＴＫＳＶ会議添付資料_FT18期TBｼｰﾄ【平阪】" xfId="410"/>
    <cellStyle name="室_0202ＴＫＳＶ会議添付資料_SV活動スケジュール" xfId="411"/>
    <cellStyle name="室_020319GK首都圏 佐藤" xfId="412"/>
    <cellStyle name="室_020706年俸決定会議資料" xfId="413"/>
    <cellStyle name="室_020731北海道18期活動計画" xfId="414"/>
    <cellStyle name="室_020731北海道18期活動計画_経営情報DB室MTG_030627" xfId="415"/>
    <cellStyle name="室_0208SV-PRGｺﾞｰﾙ【GH】" xfId="416"/>
    <cellStyle name="室_020916人件費" xfId="417"/>
    <cellStyle name="室_020928キャッツ改善施策（報告用）" xfId="418"/>
    <cellStyle name="室_021002キャッツ資料○" xfId="419"/>
    <cellStyle name="室_0220接客ストーリー" xfId="420"/>
    <cellStyle name="室_030403風土19期中経" xfId="421"/>
    <cellStyle name="室_030730REXシステム改善案件一覧" xfId="422"/>
    <cellStyle name="室_031023REXシステム改善案件一覧" xfId="423"/>
    <cellStyle name="室_0320吾平商品推進スケジュール案" xfId="424"/>
    <cellStyle name="室_0403合同会議進捗資料１" xfId="425"/>
    <cellStyle name="室_0403合同会議進捗資料１_【茶話】テストケース台帳" xfId="426"/>
    <cellStyle name="室_0403合同会議進捗資料１_【要件】U00252 クラブ保証金対応ver2" xfId="427"/>
    <cellStyle name="室_0403合同会議進捗資料１_【要件】クラブ保証金改修（課税）_070729" xfId="429"/>
    <cellStyle name="室_0403合同会議進捗資料１_【要件】クラブ保証金改修（非課税）_070729" xfId="430"/>
    <cellStyle name="室_0403合同会議進捗資料１_【要件】クラブ保証金改修（非課税）_070822" xfId="431"/>
    <cellStyle name="室_0403合同会議進捗資料１_【要件】クラブ保証金改修_070727" xfId="428"/>
    <cellStyle name="室_0403合同会議進捗資料１_＜開発回答＞【開発見積依頼】《GP》U00225 ゴルフ場向簡易査定機能" xfId="432"/>
    <cellStyle name="室_0403合同会議進捗資料１_＜開発回答＞【極秘】【GP】U00252 クラブ保証金対応_フェーズ１・２_原価見積依頼書" xfId="433"/>
    <cellStyle name="室_0403合同会議進捗資料１_＜開発回答＞U00209 《GP》PW有効期限付与_070426" xfId="434"/>
    <cellStyle name="室_0403合同会議進捗資料１_＜開発回答＞U00209 《GP》PW有効期限付与_070507" xfId="435"/>
    <cellStyle name="室_0403合同会議進捗資料１_1020CS部活動シート" xfId="436"/>
    <cellStyle name="室_0403合同会議進捗資料１_スケジューリング、Pマト (version 2)" xfId="437"/>
    <cellStyle name="室_0406レインズGDSEOS進捗" xfId="438"/>
    <cellStyle name="室_041028返品登録機能" xfId="439"/>
    <cellStyle name="室_041201ＷＥＢモニター(reins)" xfId="440"/>
    <cellStyle name="室_0415改訂17期CRE室中経" xfId="441"/>
    <cellStyle name="室_0415改訂17期CRE室中経_FC週次フォーマット1013版" xfId="442"/>
    <cellStyle name="室_0415改訂17期CRE室中経_FC週次フォーマット1013版_経営情報DB室MTG_030627" xfId="443"/>
    <cellStyle name="室_0415改訂17期CRE室中経_経営情報DB室MTG_030627" xfId="444"/>
    <cellStyle name="室_051020　下期スポット売上管理表" xfId="445"/>
    <cellStyle name="室_06008　市場開発本部中経②" xfId="446"/>
    <cellStyle name="室_06008　市場開発本部中経②_FC週次フォーマット1013版" xfId="447"/>
    <cellStyle name="室_06008　市場開発本部中経②_FC週次フォーマット1013版_経営情報DB室MTG_030627" xfId="448"/>
    <cellStyle name="室_06008　市場開発本部中経②_経営情報DB室MTG_030627" xfId="449"/>
    <cellStyle name="室_060421_【要件・仕様】U00042,U00058,U00059 小物棚卸、クラブ棚卸機能の改修" xfId="450"/>
    <cellStyle name="室_060822GP様定例会議事録" xfId="451"/>
    <cellStyle name="室_061121GP様定例会議事録" xfId="452"/>
    <cellStyle name="室_0625FT会長レビュー資料.xls グラフ 1" xfId="453"/>
    <cellStyle name="室_0625会長レビュー資料（FT）" xfId="454"/>
    <cellStyle name="室_0628事業計画書概算見積" xfId="455"/>
    <cellStyle name="室_0714 SV売上予算（部内必達とりまとめ）2【第4G】大藪" xfId="456"/>
    <cellStyle name="室_0722全店目標数値" xfId="457"/>
    <cellStyle name="室_0724 SV売上予算（部内必達根拠入り）" xfId="458"/>
    <cellStyle name="室_0725BS数値計画(関西北陸エリア）" xfId="459"/>
    <cellStyle name="室_0725BS数値計画(関西北陸エリア）_経営情報DB室MTG_030627" xfId="460"/>
    <cellStyle name="室_0726東日本計画週報(北海道）.xls グラフ 1" xfId="461"/>
    <cellStyle name="室_0726東日本計画週報(北海道）.xls グラフ 1_経営情報DB室MTG_030627" xfId="462"/>
    <cellStyle name="室_0731東日本計画週報(北海道BS&amp;OS）.xls グラフ 1" xfId="463"/>
    <cellStyle name="室_0731東日本計画週報(北海道BS&amp;OS）.xls グラフ 1_経営情報DB室MTG_030627" xfId="464"/>
    <cellStyle name="室_0805GHﾌﾞﾗﾝﾄﾞ数値" xfId="465"/>
    <cellStyle name="室_0807東日本計画週報(北海道BS&amp;OS）.xls グラフ 1" xfId="466"/>
    <cellStyle name="室_0807東日本計画週報(北海道BS&amp;OS）.xls グラフ 1_経営情報DB室MTG_030627" xfId="467"/>
    <cellStyle name="室_0809東日本計画週報(北海道BS&amp;OS）.xls グラフ 1" xfId="468"/>
    <cellStyle name="室_0809東日本計画週報(北海道BS&amp;OS）.xls グラフ 1_経営情報DB室MTG_030627" xfId="469"/>
    <cellStyle name="室_0814東日本計画週報(北海道BS&amp;OS）.xls グラフ 1" xfId="470"/>
    <cellStyle name="室_0814東日本計画週報(北海道BS&amp;OS）.xls グラフ 1_経営情報DB室MTG_030627" xfId="471"/>
    <cellStyle name="室_0816東日本計画週報(北海道BS&amp;OS）.xls グラフ 1" xfId="472"/>
    <cellStyle name="室_0816東日本計画週報(北海道BS&amp;OS）.xls グラフ 1_経営情報DB室MTG_030627" xfId="473"/>
    <cellStyle name="室_0821東日本計画週報(北海道BS&amp;OS）.xls グラフ 1" xfId="474"/>
    <cellStyle name="室_0821東日本計画週報(北海道BS&amp;OS）.xls グラフ 1_経営情報DB室MTG_030627" xfId="475"/>
    <cellStyle name="室_0926三好店ABC新" xfId="476"/>
    <cellStyle name="室_0927三好店メニューポートフォリオ" xfId="477"/>
    <cellStyle name="室_10月度モニターランキング" xfId="478"/>
    <cellStyle name="室_10月度売上予測051017" xfId="479"/>
    <cellStyle name="室_1106【開発まとめ】レインズ物流藤三対応2" xfId="480"/>
    <cellStyle name="室_1113SPCN向け鳥瞰図" xfId="481"/>
    <cellStyle name="室_12期ランニング見積0713" xfId="482"/>
    <cellStyle name="室_16期・能力評価手順" xfId="483"/>
    <cellStyle name="室_１７期事業推進本部　中経①0521" xfId="484"/>
    <cellStyle name="室_１７期事業推進本部　中経①0521_010615" xfId="485"/>
    <cellStyle name="室_１７期事業推進本部　中経①0521_010615_FC週次フォーマット1013版" xfId="486"/>
    <cellStyle name="室_１７期事業推進本部　中経①0521_010615_FC週次フォーマット1013版_経営情報DB室MTG_030627" xfId="487"/>
    <cellStyle name="室_１７期事業推進本部　中経①0521_FC週次フォーマット1013版" xfId="488"/>
    <cellStyle name="室_１７期事業推進本部　中経①0521_経営情報DB室MTG_030627" xfId="489"/>
    <cellStyle name="室_17期事推中経予算2" xfId="490"/>
    <cellStyle name="室_18期SMBC攻略設計" xfId="491"/>
    <cellStyle name="室_18期中経（経企本Ｇ）0501" xfId="492"/>
    <cellStyle name="室_19期中経(部長室)_030425_横田" xfId="493"/>
    <cellStyle name="室_19期中経(部長室)_030529" xfId="494"/>
    <cellStyle name="室_１Ｑ立地数値把握" xfId="495"/>
    <cellStyle name="室_2001.12月度SV部全体会議資料" xfId="496"/>
    <cellStyle name="室_200105合同会議資料（SV温野菜）" xfId="497"/>
    <cellStyle name="室_2002 売上予測(6月)" xfId="498"/>
    <cellStyle name="室_2002.1月度SV全体会議・添付資料(ＴＴエリア）" xfId="499"/>
    <cellStyle name="室_2002.1月度SV全体会議・添付資料(ＴＴエリア）_0202 ＳＶ部全体会議　添付資料【ＴＴ（プライム）】" xfId="500"/>
    <cellStyle name="室_2002.1月度SV全体会議・添付資料(ＴＴエリア）_0202ＴＫＳＶ会議添付資料" xfId="501"/>
    <cellStyle name="室_2002.1月度SV全体会議・添付資料(ＴＴエリア）_0202ＴＫＳＶ会議添付資料_FT18期TBｼｰﾄ【平阪】" xfId="502"/>
    <cellStyle name="室_2002.1月度SV全体会議・添付資料(ＴＴエリア）_0202ＴＫＳＶ会議添付資料_SV活動スケジュール" xfId="503"/>
    <cellStyle name="室_2002.1月度SV全体会議・添付資料(ＴＴエリア）_0625FT会長レビュー資料.xls グラフ 1" xfId="504"/>
    <cellStyle name="室_2002.1月度SV全体会議・添付資料(ＴＴエリア）_2002 売上予測(6月)" xfId="505"/>
    <cellStyle name="室_2002.1月度SV全体会議・添付資料(ＴＴエリア）_FT18期TBｼｰﾄ【平阪】" xfId="506"/>
    <cellStyle name="室_2002.1月度SV全体会議・添付資料(ＴＴエリア）_SV活動スケジュール" xfId="507"/>
    <cellStyle name="室_2002.1月度SV部全体会議資料" xfId="508"/>
    <cellStyle name="室_2002.1月度SV部全体会議資料(牛角首都圏）" xfId="526"/>
    <cellStyle name="室_2002.1月度SV部全体会議資料(牛角首都圏）_0202 ＳＶ部全体会議　添付資料【ＴＴ（プライム）】" xfId="527"/>
    <cellStyle name="室_2002.1月度SV部全体会議資料(牛角首都圏）_0202ＴＫＳＶ会議添付資料" xfId="528"/>
    <cellStyle name="室_2002.1月度SV部全体会議資料(牛角首都圏）_0202ＴＫＳＶ会議添付資料_FT18期TBｼｰﾄ【平阪】" xfId="529"/>
    <cellStyle name="室_2002.1月度SV部全体会議資料(牛角首都圏）_0202ＴＫＳＶ会議添付資料_SV活動スケジュール" xfId="530"/>
    <cellStyle name="室_2002.1月度SV部全体会議資料(牛角首都圏）_0625FT会長レビュー資料.xls グラフ 1" xfId="531"/>
    <cellStyle name="室_2002.1月度SV部全体会議資料(牛角首都圏）_2002 売上予測(6月)" xfId="532"/>
    <cellStyle name="室_2002.1月度SV部全体会議資料(牛角首都圏）_FT18期TBｼｰﾄ【平阪】" xfId="533"/>
    <cellStyle name="室_2002.1月度SV部全体会議資料(牛角首都圏）_SV活動スケジュール" xfId="534"/>
    <cellStyle name="室_2002.1月度SV部全体会議資料_【茶話】テストケース台帳" xfId="509"/>
    <cellStyle name="室_2002.1月度SV部全体会議資料_【要件】U00252 クラブ保証金対応ver2" xfId="510"/>
    <cellStyle name="室_2002.1月度SV部全体会議資料_【要件】クラブ保証金改修（課税）_070729" xfId="512"/>
    <cellStyle name="室_2002.1月度SV部全体会議資料_【要件】クラブ保証金改修（非課税）_070729" xfId="513"/>
    <cellStyle name="室_2002.1月度SV部全体会議資料_【要件】クラブ保証金改修（非課税）_070822" xfId="514"/>
    <cellStyle name="室_2002.1月度SV部全体会議資料_【要件】クラブ保証金改修_070727" xfId="511"/>
    <cellStyle name="室_2002.1月度SV部全体会議資料_＜開発回答＞【開発見積依頼】《GP》U00225 ゴルフ場向簡易査定機能" xfId="515"/>
    <cellStyle name="室_2002.1月度SV部全体会議資料_＜開発回答＞【極秘】【GP】U00252 クラブ保証金対応_フェーズ１・２_原価見積依頼書" xfId="516"/>
    <cellStyle name="室_2002.1月度SV部全体会議資料_＜開発回答＞U00209 《GP》PW有効期限付与_070426" xfId="517"/>
    <cellStyle name="室_2002.1月度SV部全体会議資料_＜開発回答＞U00209 《GP》PW有効期限付与_070507" xfId="518"/>
    <cellStyle name="室_2002.1月度SV部全体会議資料_0625FT会長レビュー資料.xls グラフ 1" xfId="519"/>
    <cellStyle name="室_2002.1月度SV部全体会議資料_1020CS部活動シート" xfId="520"/>
    <cellStyle name="室_2002.1月度SV部全体会議資料_18期下期FT全体スキーム" xfId="521"/>
    <cellStyle name="室_2002.1月度SV部全体会議資料_2002 売上予測(6月)" xfId="522"/>
    <cellStyle name="室_2002.1月度SV部全体会議資料_FT18期TBｼｰﾄ【平阪】" xfId="523"/>
    <cellStyle name="室_2002.1月度SV部全体会議資料_SV活動スケジュール" xfId="524"/>
    <cellStyle name="室_2002.1月度SV部全体会議資料_スケジューリング、Pマト (version 2)" xfId="525"/>
    <cellStyle name="室_200301VLC幹部会【社長室】" xfId="535"/>
    <cellStyle name="室_20030324プロジェクト概要" xfId="536"/>
    <cellStyle name="室_20030501　(8am)18期SV中経資料" xfId="537"/>
    <cellStyle name="室_200305026-８期中経(CS）" xfId="538"/>
    <cellStyle name="室_200310ＴＢ【阪　詳細案】" xfId="539"/>
    <cellStyle name="室_2005中経部門発表会ﾌｫｰﾑ【VLC】" xfId="540"/>
    <cellStyle name="室_20060905" xfId="541"/>
    <cellStyle name="室_20061003" xfId="542"/>
    <cellStyle name="室_20061010" xfId="543"/>
    <cellStyle name="室_20061025" xfId="544"/>
    <cellStyle name="室_20061031" xfId="545"/>
    <cellStyle name="室_20061107" xfId="546"/>
    <cellStyle name="室_20061114" xfId="547"/>
    <cellStyle name="室_20061121" xfId="548"/>
    <cellStyle name="室_20071017" xfId="549"/>
    <cellStyle name="室_2月度全体会議資料" xfId="550"/>
    <cellStyle name="室_2訪ゴール対応ﾄｰｸ付、岐阜岐南" xfId="551"/>
    <cellStyle name="室_3つの箱" xfId="552"/>
    <cellStyle name="室_4訪ゴール対応トーク付、岐南" xfId="553"/>
    <cellStyle name="室_７月末度【実績管理GS】" xfId="554"/>
    <cellStyle name="室_8)東京内田" xfId="555"/>
    <cellStyle name="室_8)東京内田_経営情報DB室MTG_030627" xfId="556"/>
    <cellStyle name="室_８期中経(ＶＬＣ表紙)" xfId="557"/>
    <cellStyle name="室_８期中経【LC】（１版）" xfId="558"/>
    <cellStyle name="室_８期中経【ＶＬＣ全体】" xfId="559"/>
    <cellStyle name="室_ABM分析シート_021127" xfId="560"/>
    <cellStyle name="室_BS数値計画" xfId="561"/>
    <cellStyle name="室_BS数値計画_経営情報DB室MTG_030627" xfId="562"/>
    <cellStyle name="室_CS部中経（4版）" xfId="563"/>
    <cellStyle name="室_DIPSゴール設計書UPまでの道のり" xfId="564"/>
    <cellStyle name="室_ELV_0425常務会_ITT資料" xfId="565"/>
    <cellStyle name="室_FC週次フォーマット1013版" xfId="566"/>
    <cellStyle name="室_FT18期TBｼｰﾄ【平阪】" xfId="567"/>
    <cellStyle name="室_GHブランド数値" xfId="568"/>
    <cellStyle name="室_GPSV８月初訪ﾂｰﾙ0802（西広島己斐店）" xfId="569"/>
    <cellStyle name="室_GPSV８月初訪ﾂｰﾙ0802（西広島己斐店）_【修正】0327㈱湘南アールサービス様スタートアップ面談のご報告" xfId="570"/>
    <cellStyle name="室_GPSV８月初訪ﾂｰﾙ0802（西広島己斐店）_キックオフＭＴＧ・第１回ＰＡＭＴＧ設計シート.xls グラフ 3" xfId="571"/>
    <cellStyle name="室_GPSV８月初訪ﾂｰﾙ0802（西広島己斐店）_先行SVｷｯｸｵﾌﾐｰﾃｨﾝｸﾞ同行記録【村松さん】" xfId="572"/>
    <cellStyle name="室_GPSV８月初訪ﾂｰﾙ0802（西広島己斐店）_先行SVｽﾀｰﾄｱｯﾌﾟ面談同行記録【村松さん】" xfId="573"/>
    <cellStyle name="室_GPSV８月初訪ﾂｰﾙ0802（西広島己斐店）_理念作成手順" xfId="574"/>
    <cellStyle name="室_ＩＥ-DIPSゴール設計書(20031001CS部）" xfId="575"/>
    <cellStyle name="室_IE-DIPSチーム編成" xfId="576"/>
    <cellStyle name="室_InfoMartデータ連携要件定義書" xfId="577"/>
    <cellStyle name="室_Informart発注連携_打ち合わせレジュメ" xfId="578"/>
    <cellStyle name="室_ins経費提出用" xfId="579"/>
    <cellStyle name="室_ins経費提出用_030403風土19期中経" xfId="580"/>
    <cellStyle name="室_ins経費提出用_19期ITT各室中経_030501" xfId="581"/>
    <cellStyle name="室_ins経費提出用_ITTｽｷﾙMap_030516" xfId="582"/>
    <cellStyle name="室_ins経費提出用_ITT支援室2003研究テーマ" xfId="583"/>
    <cellStyle name="室_ins経費提出用_部長室ROITタスク_030404" xfId="584"/>
    <cellStyle name="室_ins経費提出用_部長室ROITタスク_030404_経営情報DB室MTG_030627" xfId="585"/>
    <cellStyle name="室_ins経費提出用_風土itt中経_030411" xfId="586"/>
    <cellStyle name="室_ITT18-第1四半期ﾚﾋﾞｭｰ" xfId="587"/>
    <cellStyle name="室_ITTｽｷﾙMap_030516" xfId="588"/>
    <cellStyle name="室_ITT幹部会資料_020827" xfId="589"/>
    <cellStyle name="室_ITT幹部会資料_020913" xfId="590"/>
    <cellStyle name="室_ITT幹部会資料_021002" xfId="591"/>
    <cellStyle name="室_ITT支援室2003研究テーマ" xfId="592"/>
    <cellStyle name="室_ITT対応システム一覧_020928" xfId="593"/>
    <cellStyle name="室_ITT対応システム一覧_021011" xfId="594"/>
    <cellStyle name="室_ITT対応システム関連プロジェクト_021004" xfId="595"/>
    <cellStyle name="室_ITT対応システム関連プロジェクト_021011" xfId="596"/>
    <cellStyle name="室_ITT部会トピックス_020829" xfId="597"/>
    <cellStyle name="室_ITT部会資料_020829" xfId="598"/>
    <cellStyle name="室_ＩT統括_0209" xfId="599"/>
    <cellStyle name="室_ＩT統括_0210" xfId="600"/>
    <cellStyle name="室_ＩT統括_0211" xfId="601"/>
    <cellStyle name="室_ＩＴ統括部教育計画_020829" xfId="602"/>
    <cellStyle name="室_ＩＴ統括部教育計画_021101" xfId="603"/>
    <cellStyle name="室_ＩＴ統括部教育計画_021114" xfId="604"/>
    <cellStyle name="室_ＩＴ統括部教育計画_021114横田" xfId="605"/>
    <cellStyle name="室_ＩＴ統括部教育計画_021226" xfId="606"/>
    <cellStyle name="室_ＩＴ統括部教育計画_021226提出用" xfId="607"/>
    <cellStyle name="室_IT統括部品質検査項目_020611" xfId="608"/>
    <cellStyle name="室_IT統括部品質検査項目_021002web" xfId="609"/>
    <cellStyle name="室_IT統括部品質検査項目_鎌田" xfId="610"/>
    <cellStyle name="室_IT統括部品質検査項目・藤居_021113" xfId="611"/>
    <cellStyle name="室_IT統括部品質検査項目・藤居_021125" xfId="612"/>
    <cellStyle name="室_I品質検査川端_Img" xfId="613"/>
    <cellStyle name="室_laroux" xfId="614"/>
    <cellStyle name="室_LV再構築企画_0425常務会_0411改+.xls グラフ 1" xfId="615"/>
    <cellStyle name="室_LV再構築企画_0425常務会_0411改+.xls グラフ 1-1" xfId="616"/>
    <cellStyle name="室_LV再構築企画_0425常務会_0411改+.xls グラフ 1-2" xfId="617"/>
    <cellStyle name="室_LV再構築企画_0425常務会_0411改+.xls グラフ 1-3" xfId="618"/>
    <cellStyle name="室_LV再構築企画_0425常務会_0411改+.xls グラフ 1-4" xfId="619"/>
    <cellStyle name="室_LV再構築企画_0425常務会_0411改+.xls グラフ 1-5" xfId="620"/>
    <cellStyle name="室_OS管理表（北海道エリア）0727" xfId="621"/>
    <cellStyle name="室_OS管理表（北海道エリア）0727_経営情報DB室MTG_030627" xfId="622"/>
    <cellStyle name="室_OS管理表（北海道エリア）0731" xfId="623"/>
    <cellStyle name="室_OS管理表（北海道エリア）0731_経営情報DB室MTG_030627" xfId="624"/>
    <cellStyle name="室_OS管理表（北海道エリア）0802" xfId="625"/>
    <cellStyle name="室_OS管理表（北海道エリア）0802_経営情報DB室MTG_030627" xfId="626"/>
    <cellStyle name="室_OS管理表（北海道エリア）0807" xfId="627"/>
    <cellStyle name="室_OS管理表（北海道エリア）0807_経営情報DB室MTG_030627" xfId="628"/>
    <cellStyle name="室_OS管理表（北海道エリア）0810" xfId="629"/>
    <cellStyle name="室_OS管理表（北海道エリア）0810_経営情報DB室MTG_030627" xfId="630"/>
    <cellStyle name="室_OS管理表（北海道エリア）0814" xfId="631"/>
    <cellStyle name="室_OS管理表（北海道エリア）0814_経営情報DB室MTG_030627" xfId="632"/>
    <cellStyle name="室_OS管理表（北海道エリア）0816" xfId="633"/>
    <cellStyle name="室_OS管理表（北海道エリア）0816_経営情報DB室MTG_030627" xfId="634"/>
    <cellStyle name="室_OS管理表（北海道エリア）0821" xfId="635"/>
    <cellStyle name="室_OS管理表（北海道エリア）0821_経営情報DB室MTG_030627" xfId="636"/>
    <cellStyle name="室_OS数値全0804" xfId="637"/>
    <cellStyle name="室_OS数値全0809" xfId="638"/>
    <cellStyle name="室_OS数値東北0802" xfId="639"/>
    <cellStyle name="室_OS数値東北0807" xfId="640"/>
    <cellStyle name="室_PJT管理表　060802" xfId="641"/>
    <cellStyle name="室_roit_18期_021204++" xfId="642"/>
    <cellStyle name="室_roit_18期_021204++_030403風土19期中経" xfId="643"/>
    <cellStyle name="室_roit_18期_021204++_19期ITT各室中経_030501" xfId="644"/>
    <cellStyle name="室_roit_18期_021204++_ITTｽｷﾙMap_030516" xfId="645"/>
    <cellStyle name="室_roit_18期_021204++_ITT支援室2003研究テーマ" xfId="646"/>
    <cellStyle name="室_roit_18期_021204++_部長室ROITタスク_030404" xfId="647"/>
    <cellStyle name="室_roit_18期_021204++_部長室ROITタスク_030404_経営情報DB室MTG_030627" xfId="648"/>
    <cellStyle name="室_roit_18期_021204++_風土itt中経_030411" xfId="649"/>
    <cellStyle name="室_ROIT_18期~_030413" xfId="650"/>
    <cellStyle name="室_ROITｽｹｼﾞｭｰﾙ_030610" xfId="651"/>
    <cellStyle name="室_sst38" xfId="652"/>
    <cellStyle name="室_sst75" xfId="653"/>
    <cellStyle name="室_sst84" xfId="654"/>
    <cellStyle name="室_sstDF" xfId="655"/>
    <cellStyle name="室_SVMS（TM機能）" xfId="656"/>
    <cellStyle name="室_SVMSスケジュールver.2（提出用） " xfId="657"/>
    <cellStyle name="室_SVMS画面イメージ" xfId="658"/>
    <cellStyle name="室_SV活動スケジュール" xfId="659"/>
    <cellStyle name="室_SV売上予算（OS数値後）" xfId="660"/>
    <cellStyle name="室_SV売上予算（OS数値後を見直し）7月幹部会資料で更新" xfId="661"/>
    <cellStyle name="室_SV付加価値進捗管理0801" xfId="662"/>
    <cellStyle name="室_SV部 GP② (ゴール設計書)" xfId="663"/>
    <cellStyle name="室_U00059 小物棚卸登録、クラブ棚卸機能（ﾚｽ改善）_0417" xfId="664"/>
    <cellStyle name="室_ＶＬＣ【ＩＳＯ事務局】９期中経計画" xfId="665"/>
    <cellStyle name="室_VLC中経骨子検討会資料" xfId="666"/>
    <cellStyle name="室_VLC内部監査室７期第１四半期" xfId="667"/>
    <cellStyle name="室_VLG情報ｼｽﾃﾑ全体図+" xfId="668"/>
    <cellStyle name="室_VLG情報ｼｽﾃﾑ全体図+_030403風土19期中経" xfId="669"/>
    <cellStyle name="室_VLG情報ｼｽﾃﾑ全体図+_19期ITT各室中経_030501" xfId="670"/>
    <cellStyle name="室_VLG情報ｼｽﾃﾑ全体図+_ITTｽｷﾙMap_030516" xfId="671"/>
    <cellStyle name="室_VLG情報ｼｽﾃﾑ全体図+_ITT支援室2003研究テーマ" xfId="672"/>
    <cellStyle name="室_VLG情報ｼｽﾃﾑ全体図+_部長室ROITタスク_030404" xfId="673"/>
    <cellStyle name="室_VLG情報ｼｽﾃﾑ全体図+_部長室ROITタスク_030404_経営情報DB室MTG_030627" xfId="674"/>
    <cellStyle name="室_VLG情報ｼｽﾃﾑ全体図+_風土itt中経_030411" xfId="675"/>
    <cellStyle name="室_VMAC_インテック様向け説明_030623" xfId="676"/>
    <cellStyle name="室_VMAC_現状報告_030522" xfId="677"/>
    <cellStyle name="室_VMACﾕｰｻﾞ課題・確認一覧_030420" xfId="678"/>
    <cellStyle name="室_VMAC現状把握_030424(説明用)" xfId="679"/>
    <cellStyle name="室_VMAC現状把握_030429" xfId="680"/>
    <cellStyle name="室_VMAC現状把握_030507" xfId="681"/>
    <cellStyle name="室_VMAC構築_進捗報告_030611" xfId="682"/>
    <cellStyle name="室_VMAC構築_設計資料_030521" xfId="683"/>
    <cellStyle name="室_VMAC構築_設計資料_030522" xfId="684"/>
    <cellStyle name="室_エクセル版TBシートの使い方" xfId="685"/>
    <cellStyle name="室_キックオフＭＴＧ・第１回ＰＡＭＴＧ設計シート.xls グラフ 3" xfId="686"/>
    <cellStyle name="室_キャッツお子様ｱﾝｹｰﾄﾌﾛｰ" xfId="687"/>
    <cellStyle name="室_クレジット連動ｽｹ" xfId="688"/>
    <cellStyle name="室_ゴール設計書2002年度版_IT統括部" xfId="689"/>
    <cellStyle name="室_ゴール設計書2002年度版部長室_020824" xfId="690"/>
    <cellStyle name="室_コストイズ備品発注ER" xfId="691"/>
    <cellStyle name="室_コスモフーズ見積1120" xfId="692"/>
    <cellStyle name="室_ｺﾋﾟｰ ～ PL骨子検討会ﾌｫｰﾏｯﾄ.xls グラフ 1" xfId="693"/>
    <cellStyle name="室_ｺﾋﾟｰ ～ PL骨子検討会ﾌｫｰﾏｯﾄ.xls グラフ 1_041201ＷＥＢモニター(reins)" xfId="694"/>
    <cellStyle name="室_ｺﾋﾟｰ ～ PL骨子検討会ﾌｫｰﾏｯﾄ.xls グラフ 1_200301VLC幹部会【社長室】" xfId="695"/>
    <cellStyle name="室_ｺﾋﾟｰ ～ PL骨子検討会ﾌｫｰﾏｯﾄ.xls グラフ 1_FC会長R1126.xls グラフ 1" xfId="696"/>
    <cellStyle name="室_ｺﾋﾟｰ ～ PL骨子検討会ﾌｫｰﾏｯﾄ.xls グラフ 1_FC会長R1126.xls グラフ 1_0916システム改善提案一覧" xfId="697"/>
    <cellStyle name="室_ｺﾋﾟｰ ～ PL骨子検討会ﾌｫｰﾏｯﾄ.xls グラフ 1_FC会長R1126.xls グラフ 1_0919システム改善提案一覧" xfId="698"/>
    <cellStyle name="室_ｺﾋﾟｰ ～ PL骨子検討会ﾌｫｰﾏｯﾄ.xls グラフ 1_FC会長R1126.xls グラフ 1_1020CS部活動シート" xfId="699"/>
    <cellStyle name="室_ｺﾋﾟｰ ～ PL骨子検討会ﾌｫｰﾏｯﾄ.xls グラフ 1_FC会長R1126.xls グラフ 1_200301VLC幹部会【社長室】" xfId="700"/>
    <cellStyle name="室_ｺﾋﾟｰ ～ PL骨子検討会ﾌｫｰﾏｯﾄ.xls グラフ 1_FC会長R1126.xls グラフ 1_CS部中経（4版）" xfId="701"/>
    <cellStyle name="室_ｺﾋﾟｰ ～ PL骨子検討会ﾌｫｰﾏｯﾄ.xls グラフ 1_FC会長R1126.xls グラフ 1_ＩＥ-DIPSゴール設計書(20031001CS部）" xfId="702"/>
    <cellStyle name="室_ｺﾋﾟｰ ～ PL骨子検討会ﾌｫｰﾏｯﾄ.xls グラフ 1_FC会長R1126.xls グラフ 2" xfId="703"/>
    <cellStyle name="室_ｺﾋﾟｰ ～ PL骨子検討会ﾌｫｰﾏｯﾄ.xls グラフ 1_FC会長R1126.xls グラフ 2_0916システム改善提案一覧" xfId="704"/>
    <cellStyle name="室_ｺﾋﾟｰ ～ PL骨子検討会ﾌｫｰﾏｯﾄ.xls グラフ 1_FC会長R1126.xls グラフ 2_0919システム改善提案一覧" xfId="705"/>
    <cellStyle name="室_ｺﾋﾟｰ ～ PL骨子検討会ﾌｫｰﾏｯﾄ.xls グラフ 1_FC会長R1126.xls グラフ 2_1020CS部活動シート" xfId="706"/>
    <cellStyle name="室_ｺﾋﾟｰ ～ PL骨子検討会ﾌｫｰﾏｯﾄ.xls グラフ 1_FC会長R1126.xls グラフ 2_200301VLC幹部会【社長室】" xfId="707"/>
    <cellStyle name="室_ｺﾋﾟｰ ～ PL骨子検討会ﾌｫｰﾏｯﾄ.xls グラフ 1_FC会長R1126.xls グラフ 2_CS部中経（4版）" xfId="708"/>
    <cellStyle name="室_ｺﾋﾟｰ ～ PL骨子検討会ﾌｫｰﾏｯﾄ.xls グラフ 1_FC会長R1126.xls グラフ 2_ＩＥ-DIPSゴール設計書(20031001CS部）" xfId="709"/>
    <cellStyle name="室_ｺﾋﾟｰ ～ PL骨子検討会ﾌｫｰﾏｯﾄ.xls グラフ 1_FC会長R1225.xls グラフ 3" xfId="710"/>
    <cellStyle name="室_ｺﾋﾟｰ ～ PL骨子検討会ﾌｫｰﾏｯﾄ.xls グラフ 1_FC会長R1225.xls グラフ 3_0916システム改善提案一覧" xfId="711"/>
    <cellStyle name="室_ｺﾋﾟｰ ～ PL骨子検討会ﾌｫｰﾏｯﾄ.xls グラフ 1_FC会長R1225.xls グラフ 3_0919システム改善提案一覧" xfId="712"/>
    <cellStyle name="室_ｺﾋﾟｰ ～ PL骨子検討会ﾌｫｰﾏｯﾄ.xls グラフ 1_FC会長R1225.xls グラフ 3_1020CS部活動シート" xfId="713"/>
    <cellStyle name="室_ｺﾋﾟｰ ～ PL骨子検討会ﾌｫｰﾏｯﾄ.xls グラフ 1_FC会長R1225.xls グラフ 3_200301VLC幹部会【社長室】" xfId="714"/>
    <cellStyle name="室_ｺﾋﾟｰ ～ PL骨子検討会ﾌｫｰﾏｯﾄ.xls グラフ 1_FC会長R1225.xls グラフ 3_CS部中経（4版）" xfId="715"/>
    <cellStyle name="室_ｺﾋﾟｰ ～ PL骨子検討会ﾌｫｰﾏｯﾄ.xls グラフ 1_FC会長R1225.xls グラフ 3_ＩＥ-DIPSゴール設計書(20031001CS部）" xfId="716"/>
    <cellStyle name="室_ｺﾋﾟｰ ～ PL骨子検討会ﾌｫｰﾏｯﾄ.xls グラフ 1_画面メモ" xfId="717"/>
    <cellStyle name="室_ｺﾋﾟｰ ～ PL骨子検討会ﾌｫｰﾏｯﾄ.xls グラフ 1_画面メモ (version 2）" xfId="718"/>
    <cellStyle name="室_ｺﾋﾟｰ ～ PL骨子検討会ﾌｫｰﾏｯﾄ.xls グラフ 2" xfId="719"/>
    <cellStyle name="室_ｺﾋﾟｰ ～ PL骨子検討会ﾌｫｰﾏｯﾄ.xls グラフ 2_041201ＷＥＢモニター(reins)" xfId="720"/>
    <cellStyle name="室_ｺﾋﾟｰ ～ PL骨子検討会ﾌｫｰﾏｯﾄ.xls グラフ 2_200301VLC幹部会【社長室】" xfId="721"/>
    <cellStyle name="室_ｺﾋﾟｰ ～ PL骨子検討会ﾌｫｰﾏｯﾄ.xls グラフ 2_FC会長R1126.xls グラフ 1" xfId="722"/>
    <cellStyle name="室_ｺﾋﾟｰ ～ PL骨子検討会ﾌｫｰﾏｯﾄ.xls グラフ 2_FC会長R1126.xls グラフ 1_0916システム改善提案一覧" xfId="723"/>
    <cellStyle name="室_ｺﾋﾟｰ ～ PL骨子検討会ﾌｫｰﾏｯﾄ.xls グラフ 2_FC会長R1126.xls グラフ 1_0919システム改善提案一覧" xfId="724"/>
    <cellStyle name="室_ｺﾋﾟｰ ～ PL骨子検討会ﾌｫｰﾏｯﾄ.xls グラフ 2_FC会長R1126.xls グラフ 1_1020CS部活動シート" xfId="725"/>
    <cellStyle name="室_ｺﾋﾟｰ ～ PL骨子検討会ﾌｫｰﾏｯﾄ.xls グラフ 2_FC会長R1126.xls グラフ 1_200301VLC幹部会【社長室】" xfId="726"/>
    <cellStyle name="室_ｺﾋﾟｰ ～ PL骨子検討会ﾌｫｰﾏｯﾄ.xls グラフ 2_FC会長R1126.xls グラフ 1_CS部中経（4版）" xfId="727"/>
    <cellStyle name="室_ｺﾋﾟｰ ～ PL骨子検討会ﾌｫｰﾏｯﾄ.xls グラフ 2_FC会長R1126.xls グラフ 1_ＩＥ-DIPSゴール設計書(20031001CS部）" xfId="728"/>
    <cellStyle name="室_ｺﾋﾟｰ ～ PL骨子検討会ﾌｫｰﾏｯﾄ.xls グラフ 2_FC会長R1126.xls グラフ 2" xfId="729"/>
    <cellStyle name="室_ｺﾋﾟｰ ～ PL骨子検討会ﾌｫｰﾏｯﾄ.xls グラフ 2_FC会長R1126.xls グラフ 2_0916システム改善提案一覧" xfId="730"/>
    <cellStyle name="室_ｺﾋﾟｰ ～ PL骨子検討会ﾌｫｰﾏｯﾄ.xls グラフ 2_FC会長R1126.xls グラフ 2_0919システム改善提案一覧" xfId="731"/>
    <cellStyle name="室_ｺﾋﾟｰ ～ PL骨子検討会ﾌｫｰﾏｯﾄ.xls グラフ 2_FC会長R1126.xls グラフ 2_1020CS部活動シート" xfId="732"/>
    <cellStyle name="室_ｺﾋﾟｰ ～ PL骨子検討会ﾌｫｰﾏｯﾄ.xls グラフ 2_FC会長R1126.xls グラフ 2_200301VLC幹部会【社長室】" xfId="733"/>
    <cellStyle name="室_ｺﾋﾟｰ ～ PL骨子検討会ﾌｫｰﾏｯﾄ.xls グラフ 2_FC会長R1126.xls グラフ 2_CS部中経（4版）" xfId="734"/>
    <cellStyle name="室_ｺﾋﾟｰ ～ PL骨子検討会ﾌｫｰﾏｯﾄ.xls グラフ 2_FC会長R1126.xls グラフ 2_ＩＥ-DIPSゴール設計書(20031001CS部）" xfId="735"/>
    <cellStyle name="室_ｺﾋﾟｰ ～ PL骨子検討会ﾌｫｰﾏｯﾄ.xls グラフ 2_FC会長R1225.xls グラフ 3" xfId="736"/>
    <cellStyle name="室_ｺﾋﾟｰ ～ PL骨子検討会ﾌｫｰﾏｯﾄ.xls グラフ 2_FC会長R1225.xls グラフ 3_0916システム改善提案一覧" xfId="737"/>
    <cellStyle name="室_ｺﾋﾟｰ ～ PL骨子検討会ﾌｫｰﾏｯﾄ.xls グラフ 2_FC会長R1225.xls グラフ 3_0919システム改善提案一覧" xfId="738"/>
    <cellStyle name="室_ｺﾋﾟｰ ～ PL骨子検討会ﾌｫｰﾏｯﾄ.xls グラフ 2_FC会長R1225.xls グラフ 3_1020CS部活動シート" xfId="739"/>
    <cellStyle name="室_ｺﾋﾟｰ ～ PL骨子検討会ﾌｫｰﾏｯﾄ.xls グラフ 2_FC会長R1225.xls グラフ 3_200301VLC幹部会【社長室】" xfId="740"/>
    <cellStyle name="室_ｺﾋﾟｰ ～ PL骨子検討会ﾌｫｰﾏｯﾄ.xls グラフ 2_FC会長R1225.xls グラフ 3_CS部中経（4版）" xfId="741"/>
    <cellStyle name="室_ｺﾋﾟｰ ～ PL骨子検討会ﾌｫｰﾏｯﾄ.xls グラフ 2_FC会長R1225.xls グラフ 3_ＩＥ-DIPSゴール設計書(20031001CS部）" xfId="742"/>
    <cellStyle name="室_ｺﾋﾟｰ ～ PL骨子検討会ﾌｫｰﾏｯﾄ.xls グラフ 2_画面メモ" xfId="743"/>
    <cellStyle name="室_ｺﾋﾟｰ ～ PL骨子検討会ﾌｫｰﾏｯﾄ.xls グラフ 2_画面メモ (version 2）" xfId="744"/>
    <cellStyle name="室_ｺﾋﾟｰ ～ PL骨子検討会ﾌｫｰﾏｯﾄ.xls グラフ 3" xfId="745"/>
    <cellStyle name="室_ｺﾋﾟｰ ～ PL骨子検討会ﾌｫｰﾏｯﾄ.xls グラフ 3_041201ＷＥＢモニター(reins)" xfId="746"/>
    <cellStyle name="室_ｺﾋﾟｰ ～ PL骨子検討会ﾌｫｰﾏｯﾄ.xls グラフ 3_200301VLC幹部会【社長室】" xfId="747"/>
    <cellStyle name="室_ｺﾋﾟｰ ～ PL骨子検討会ﾌｫｰﾏｯﾄ.xls グラフ 3_FC会長R1126.xls グラフ 1" xfId="748"/>
    <cellStyle name="室_ｺﾋﾟｰ ～ PL骨子検討会ﾌｫｰﾏｯﾄ.xls グラフ 3_FC会長R1126.xls グラフ 1_0916システム改善提案一覧" xfId="749"/>
    <cellStyle name="室_ｺﾋﾟｰ ～ PL骨子検討会ﾌｫｰﾏｯﾄ.xls グラフ 3_FC会長R1126.xls グラフ 1_0919システム改善提案一覧" xfId="750"/>
    <cellStyle name="室_ｺﾋﾟｰ ～ PL骨子検討会ﾌｫｰﾏｯﾄ.xls グラフ 3_FC会長R1126.xls グラフ 1_1020CS部活動シート" xfId="751"/>
    <cellStyle name="室_ｺﾋﾟｰ ～ PL骨子検討会ﾌｫｰﾏｯﾄ.xls グラフ 3_FC会長R1126.xls グラフ 1_200301VLC幹部会【社長室】" xfId="752"/>
    <cellStyle name="室_ｺﾋﾟｰ ～ PL骨子検討会ﾌｫｰﾏｯﾄ.xls グラフ 3_FC会長R1126.xls グラフ 1_CS部中経（4版）" xfId="753"/>
    <cellStyle name="室_ｺﾋﾟｰ ～ PL骨子検討会ﾌｫｰﾏｯﾄ.xls グラフ 3_FC会長R1126.xls グラフ 1_ＩＥ-DIPSゴール設計書(20031001CS部）" xfId="754"/>
    <cellStyle name="室_ｺﾋﾟｰ ～ PL骨子検討会ﾌｫｰﾏｯﾄ.xls グラフ 3_FC会長R1126.xls グラフ 2" xfId="755"/>
    <cellStyle name="室_ｺﾋﾟｰ ～ PL骨子検討会ﾌｫｰﾏｯﾄ.xls グラフ 3_FC会長R1126.xls グラフ 2_0916システム改善提案一覧" xfId="756"/>
    <cellStyle name="室_ｺﾋﾟｰ ～ PL骨子検討会ﾌｫｰﾏｯﾄ.xls グラフ 3_FC会長R1126.xls グラフ 2_0919システム改善提案一覧" xfId="757"/>
    <cellStyle name="室_ｺﾋﾟｰ ～ PL骨子検討会ﾌｫｰﾏｯﾄ.xls グラフ 3_FC会長R1126.xls グラフ 2_1020CS部活動シート" xfId="758"/>
    <cellStyle name="室_ｺﾋﾟｰ ～ PL骨子検討会ﾌｫｰﾏｯﾄ.xls グラフ 3_FC会長R1126.xls グラフ 2_200301VLC幹部会【社長室】" xfId="759"/>
    <cellStyle name="室_ｺﾋﾟｰ ～ PL骨子検討会ﾌｫｰﾏｯﾄ.xls グラフ 3_FC会長R1126.xls グラフ 2_CS部中経（4版）" xfId="760"/>
    <cellStyle name="室_ｺﾋﾟｰ ～ PL骨子検討会ﾌｫｰﾏｯﾄ.xls グラフ 3_FC会長R1126.xls グラフ 2_ＩＥ-DIPSゴール設計書(20031001CS部）" xfId="761"/>
    <cellStyle name="室_ｺﾋﾟｰ ～ PL骨子検討会ﾌｫｰﾏｯﾄ.xls グラフ 3_FC会長R1225.xls グラフ 3" xfId="762"/>
    <cellStyle name="室_ｺﾋﾟｰ ～ PL骨子検討会ﾌｫｰﾏｯﾄ.xls グラフ 3_FC会長R1225.xls グラフ 3_0916システム改善提案一覧" xfId="763"/>
    <cellStyle name="室_ｺﾋﾟｰ ～ PL骨子検討会ﾌｫｰﾏｯﾄ.xls グラフ 3_FC会長R1225.xls グラフ 3_0919システム改善提案一覧" xfId="764"/>
    <cellStyle name="室_ｺﾋﾟｰ ～ PL骨子検討会ﾌｫｰﾏｯﾄ.xls グラフ 3_FC会長R1225.xls グラフ 3_1020CS部活動シート" xfId="765"/>
    <cellStyle name="室_ｺﾋﾟｰ ～ PL骨子検討会ﾌｫｰﾏｯﾄ.xls グラフ 3_FC会長R1225.xls グラフ 3_200301VLC幹部会【社長室】" xfId="766"/>
    <cellStyle name="室_ｺﾋﾟｰ ～ PL骨子検討会ﾌｫｰﾏｯﾄ.xls グラフ 3_FC会長R1225.xls グラフ 3_CS部中経（4版）" xfId="767"/>
    <cellStyle name="室_ｺﾋﾟｰ ～ PL骨子検討会ﾌｫｰﾏｯﾄ.xls グラフ 3_FC会長R1225.xls グラフ 3_ＩＥ-DIPSゴール設計書(20031001CS部）" xfId="768"/>
    <cellStyle name="室_ｺﾋﾟｰ ～ PL骨子検討会ﾌｫｰﾏｯﾄ.xls グラフ 3_画面メモ" xfId="769"/>
    <cellStyle name="室_ｺﾋﾟｰ ～ PL骨子検討会ﾌｫｰﾏｯﾄ.xls グラフ 3_画面メモ (version 2）" xfId="770"/>
    <cellStyle name="室_ｺﾋﾟｰ ～ PL骨子検討会ﾌｫｰﾏｯﾄ.xls グラフ 4" xfId="771"/>
    <cellStyle name="室_ｺﾋﾟｰ ～ PL骨子検討会ﾌｫｰﾏｯﾄ.xls グラフ 4_041201ＷＥＢモニター(reins)" xfId="772"/>
    <cellStyle name="室_ｺﾋﾟｰ ～ PL骨子検討会ﾌｫｰﾏｯﾄ.xls グラフ 4_200301VLC幹部会【社長室】" xfId="773"/>
    <cellStyle name="室_ｺﾋﾟｰ ～ PL骨子検討会ﾌｫｰﾏｯﾄ.xls グラフ 4_FC会長R1126.xls グラフ 1" xfId="774"/>
    <cellStyle name="室_ｺﾋﾟｰ ～ PL骨子検討会ﾌｫｰﾏｯﾄ.xls グラフ 4_FC会長R1126.xls グラフ 1_0916システム改善提案一覧" xfId="775"/>
    <cellStyle name="室_ｺﾋﾟｰ ～ PL骨子検討会ﾌｫｰﾏｯﾄ.xls グラフ 4_FC会長R1126.xls グラフ 1_0919システム改善提案一覧" xfId="776"/>
    <cellStyle name="室_ｺﾋﾟｰ ～ PL骨子検討会ﾌｫｰﾏｯﾄ.xls グラフ 4_FC会長R1126.xls グラフ 1_1020CS部活動シート" xfId="777"/>
    <cellStyle name="室_ｺﾋﾟｰ ～ PL骨子検討会ﾌｫｰﾏｯﾄ.xls グラフ 4_FC会長R1126.xls グラフ 1_200301VLC幹部会【社長室】" xfId="778"/>
    <cellStyle name="室_ｺﾋﾟｰ ～ PL骨子検討会ﾌｫｰﾏｯﾄ.xls グラフ 4_FC会長R1126.xls グラフ 1_CS部中経（4版）" xfId="779"/>
    <cellStyle name="室_ｺﾋﾟｰ ～ PL骨子検討会ﾌｫｰﾏｯﾄ.xls グラフ 4_FC会長R1126.xls グラフ 1_ＩＥ-DIPSゴール設計書(20031001CS部）" xfId="780"/>
    <cellStyle name="室_ｺﾋﾟｰ ～ PL骨子検討会ﾌｫｰﾏｯﾄ.xls グラフ 4_FC会長R1126.xls グラフ 2" xfId="781"/>
    <cellStyle name="室_ｺﾋﾟｰ ～ PL骨子検討会ﾌｫｰﾏｯﾄ.xls グラフ 4_FC会長R1126.xls グラフ 2_0916システム改善提案一覧" xfId="782"/>
    <cellStyle name="室_ｺﾋﾟｰ ～ PL骨子検討会ﾌｫｰﾏｯﾄ.xls グラフ 4_FC会長R1126.xls グラフ 2_0919システム改善提案一覧" xfId="783"/>
    <cellStyle name="室_ｺﾋﾟｰ ～ PL骨子検討会ﾌｫｰﾏｯﾄ.xls グラフ 4_FC会長R1126.xls グラフ 2_1020CS部活動シート" xfId="784"/>
    <cellStyle name="室_ｺﾋﾟｰ ～ PL骨子検討会ﾌｫｰﾏｯﾄ.xls グラフ 4_FC会長R1126.xls グラフ 2_200301VLC幹部会【社長室】" xfId="785"/>
    <cellStyle name="室_ｺﾋﾟｰ ～ PL骨子検討会ﾌｫｰﾏｯﾄ.xls グラフ 4_FC会長R1126.xls グラフ 2_CS部中経（4版）" xfId="786"/>
    <cellStyle name="室_ｺﾋﾟｰ ～ PL骨子検討会ﾌｫｰﾏｯﾄ.xls グラフ 4_FC会長R1126.xls グラフ 2_ＩＥ-DIPSゴール設計書(20031001CS部）" xfId="787"/>
    <cellStyle name="室_ｺﾋﾟｰ ～ PL骨子検討会ﾌｫｰﾏｯﾄ.xls グラフ 4_FC会長R1225.xls グラフ 3" xfId="788"/>
    <cellStyle name="室_ｺﾋﾟｰ ～ PL骨子検討会ﾌｫｰﾏｯﾄ.xls グラフ 4_FC会長R1225.xls グラフ 3_0916システム改善提案一覧" xfId="789"/>
    <cellStyle name="室_ｺﾋﾟｰ ～ PL骨子検討会ﾌｫｰﾏｯﾄ.xls グラフ 4_FC会長R1225.xls グラフ 3_0919システム改善提案一覧" xfId="790"/>
    <cellStyle name="室_ｺﾋﾟｰ ～ PL骨子検討会ﾌｫｰﾏｯﾄ.xls グラフ 4_FC会長R1225.xls グラフ 3_1020CS部活動シート" xfId="791"/>
    <cellStyle name="室_ｺﾋﾟｰ ～ PL骨子検討会ﾌｫｰﾏｯﾄ.xls グラフ 4_FC会長R1225.xls グラフ 3_200301VLC幹部会【社長室】" xfId="792"/>
    <cellStyle name="室_ｺﾋﾟｰ ～ PL骨子検討会ﾌｫｰﾏｯﾄ.xls グラフ 4_FC会長R1225.xls グラフ 3_CS部中経（4版）" xfId="793"/>
    <cellStyle name="室_ｺﾋﾟｰ ～ PL骨子検討会ﾌｫｰﾏｯﾄ.xls グラフ 4_FC会長R1225.xls グラフ 3_ＩＥ-DIPSゴール設計書(20031001CS部）" xfId="794"/>
    <cellStyle name="室_ｺﾋﾟｰ ～ PL骨子検討会ﾌｫｰﾏｯﾄ.xls グラフ 4_画面メモ" xfId="795"/>
    <cellStyle name="室_ｺﾋﾟｰ ～ PL骨子検討会ﾌｫｰﾏｯﾄ.xls グラフ 4_画面メモ (version 2）" xfId="796"/>
    <cellStyle name="室_ターゲットリスト200社  ３" xfId="797"/>
    <cellStyle name="室_チーム編成" xfId="798"/>
    <cellStyle name="室_チーム編成_020911" xfId="799"/>
    <cellStyle name="室_デイリースケジュール20010624" xfId="800"/>
    <cellStyle name="室_データ集計仕様" xfId="801"/>
    <cellStyle name="室_とりでん店舗進捗管理表" xfId="802"/>
    <cellStyle name="室_ヒアリングシート" xfId="803"/>
    <cellStyle name="室_ふぁねっと：ＧＨ甲府竜王店事例" xfId="804"/>
    <cellStyle name="室_フォロー業者新派社員名簿" xfId="805"/>
    <cellStyle name="室_ﾎｰﾙ様式20010628" xfId="806"/>
    <cellStyle name="室_ﾏﾈｼﾞﾒﾝﾄ様式20010629" xfId="807"/>
    <cellStyle name="室_モベラ" xfId="808"/>
    <cellStyle name="室_モベラ_【10期既存売上計画】0411修正" xfId="809"/>
    <cellStyle name="室_モベラ_【DMN】指標登録UI" xfId="810"/>
    <cellStyle name="室_モベラ_【月次データ】【ＴＤ】店舗実績集計用" xfId="811"/>
    <cellStyle name="室_モベラ_【個店毎実績数値ｼｰﾄあり】吾平月次管理データ" xfId="812"/>
    <cellStyle name="室_モベラ_【吾平】CS指標月次推移" xfId="813"/>
    <cellStyle name="室_モベラ_【茶話】テストケース台帳" xfId="814"/>
    <cellStyle name="室_モベラ_★GP進捗報告サマリー" xfId="815"/>
    <cellStyle name="室_モベラ_030403風土19期中経" xfId="816"/>
    <cellStyle name="室_モベラ_０４０１１１臨店報告書（岐阜岐南店）" xfId="817"/>
    <cellStyle name="室_モベラ_041028返品登録機能" xfId="818"/>
    <cellStyle name="室_モベラ_041201ＷＥＢモニター(reins)" xfId="819"/>
    <cellStyle name="室_モベラ_051020　下期スポット売上管理表" xfId="820"/>
    <cellStyle name="室_モベラ_060822GP様定例会議事録" xfId="821"/>
    <cellStyle name="室_モベラ_061121GP様定例会議事録" xfId="822"/>
    <cellStyle name="室_モベラ_0625会長レビュー資料（FT）" xfId="823"/>
    <cellStyle name="室_モベラ_0916システム改善提案一覧" xfId="824"/>
    <cellStyle name="室_モベラ_0919システム改善提案一覧" xfId="825"/>
    <cellStyle name="室_モベラ_1020CS部活動シート" xfId="826"/>
    <cellStyle name="室_モベラ_10月度売上予測051017" xfId="827"/>
    <cellStyle name="室_モベラ_12期ランニング見積0713" xfId="828"/>
    <cellStyle name="室_モベラ_19期ITT各室中経_030501" xfId="829"/>
    <cellStyle name="室_モベラ_19期中経(部長室)_030529" xfId="830"/>
    <cellStyle name="室_モベラ_200301VLC幹部会【社長室】" xfId="831"/>
    <cellStyle name="室_モベラ_200310ＴＢ【阪　詳細案】" xfId="832"/>
    <cellStyle name="室_モベラ_20060905" xfId="833"/>
    <cellStyle name="室_モベラ_20061003" xfId="834"/>
    <cellStyle name="室_モベラ_20061010" xfId="835"/>
    <cellStyle name="室_モベラ_20061025" xfId="836"/>
    <cellStyle name="室_モベラ_20061031" xfId="837"/>
    <cellStyle name="室_モベラ_20061107" xfId="838"/>
    <cellStyle name="室_モベラ_20061114" xfId="839"/>
    <cellStyle name="室_モベラ_20061121" xfId="840"/>
    <cellStyle name="室_モベラ_20071017" xfId="841"/>
    <cellStyle name="室_モベラ_4訪ゴール対応トーク付、岐南" xfId="842"/>
    <cellStyle name="室_モベラ_７月末度【実績管理GS】" xfId="843"/>
    <cellStyle name="室_モベラ_ABM分析シート_021127" xfId="844"/>
    <cellStyle name="室_モベラ_CS部中経（4版）" xfId="845"/>
    <cellStyle name="室_モベラ_DIPSゴール設計書UPまでの道のり" xfId="846"/>
    <cellStyle name="室_モベラ_ＩＥ-DIPSゴール設計書(20031001CS部）" xfId="847"/>
    <cellStyle name="室_モベラ_ITTｽｷﾙMap_030516" xfId="848"/>
    <cellStyle name="室_モベラ_ITT支援室2003研究テーマ" xfId="849"/>
    <cellStyle name="室_モベラ_ITT対応システム一覧_021011" xfId="850"/>
    <cellStyle name="室_モベラ_ITT対応システム関連プロジェクト_021011" xfId="851"/>
    <cellStyle name="室_モベラ_LA" xfId="852"/>
    <cellStyle name="室_モベラ_LA_【10期既存売上計画】0411修正" xfId="853"/>
    <cellStyle name="室_モベラ_LA_【DMN】指標登録UI" xfId="854"/>
    <cellStyle name="室_モベラ_LA_【月次データ】【ＴＤ】店舗実績集計用" xfId="855"/>
    <cellStyle name="室_モベラ_LA_【個店毎実績数値ｼｰﾄあり】吾平月次管理データ" xfId="856"/>
    <cellStyle name="室_モベラ_LA_【吾平】CS指標月次推移" xfId="857"/>
    <cellStyle name="室_モベラ_LA_【茶話】テストケース台帳" xfId="858"/>
    <cellStyle name="室_モベラ_LA_★GP進捗報告サマリー" xfId="859"/>
    <cellStyle name="室_モベラ_LA_０４０１１１臨店報告書（岐阜岐南店）" xfId="860"/>
    <cellStyle name="室_モベラ_LA_041028返品登録機能" xfId="861"/>
    <cellStyle name="室_モベラ_LA_041201ＷＥＢモニター(reins)" xfId="862"/>
    <cellStyle name="室_モベラ_LA_051020　下期スポット売上管理表" xfId="863"/>
    <cellStyle name="室_モベラ_LA_060822GP様定例会議事録" xfId="864"/>
    <cellStyle name="室_モベラ_LA_061121GP様定例会議事録" xfId="865"/>
    <cellStyle name="室_モベラ_LA_0625会長レビュー資料（FT）" xfId="866"/>
    <cellStyle name="室_モベラ_LA_0916システム改善提案一覧" xfId="867"/>
    <cellStyle name="室_モベラ_LA_0919システム改善提案一覧" xfId="868"/>
    <cellStyle name="室_モベラ_LA_1020CS部活動シート" xfId="869"/>
    <cellStyle name="室_モベラ_LA_10月度売上予測051017" xfId="870"/>
    <cellStyle name="室_モベラ_LA_12期ランニング見積0713" xfId="871"/>
    <cellStyle name="室_モベラ_LA_19期中経(部長室)_030529" xfId="872"/>
    <cellStyle name="室_モベラ_LA_200301VLC幹部会【社長室】" xfId="873"/>
    <cellStyle name="室_モベラ_LA_200310ＴＢ【阪　詳細案】" xfId="874"/>
    <cellStyle name="室_モベラ_LA_20060905" xfId="875"/>
    <cellStyle name="室_モベラ_LA_20061003" xfId="876"/>
    <cellStyle name="室_モベラ_LA_20061010" xfId="877"/>
    <cellStyle name="室_モベラ_LA_20061025" xfId="878"/>
    <cellStyle name="室_モベラ_LA_20061031" xfId="879"/>
    <cellStyle name="室_モベラ_LA_20061107" xfId="880"/>
    <cellStyle name="室_モベラ_LA_20061114" xfId="881"/>
    <cellStyle name="室_モベラ_LA_20061121" xfId="882"/>
    <cellStyle name="室_モベラ_LA_20071017" xfId="883"/>
    <cellStyle name="室_モベラ_LA_4訪ゴール対応トーク付、岐南" xfId="884"/>
    <cellStyle name="室_モベラ_LA_７月末度【実績管理GS】" xfId="885"/>
    <cellStyle name="室_モベラ_LA_CS部中経（4版）" xfId="886"/>
    <cellStyle name="室_モベラ_LA_DIPSゴール設計書UPまでの道のり" xfId="887"/>
    <cellStyle name="室_モベラ_LA_ＩＥ-DIPSゴール設計書(20031001CS部）" xfId="888"/>
    <cellStyle name="室_モベラ_LA_ITTｽｷﾙMap_030516" xfId="889"/>
    <cellStyle name="室_モベラ_LA_ITT支援室2003研究テーマ" xfId="890"/>
    <cellStyle name="室_モベラ_LA_ITT対応システム一覧_021011" xfId="891"/>
    <cellStyle name="室_モベラ_LA_ITT対応システム関連プロジェクト_021011" xfId="892"/>
    <cellStyle name="室_モベラ_LA_LV再構築企画_0425常務会_0411改+.xls グラフ 1" xfId="893"/>
    <cellStyle name="室_モベラ_LA_LV再構築企画_0425常務会_0411改+.xls グラフ 1-1" xfId="894"/>
    <cellStyle name="室_モベラ_LA_LV再構築企画_0425常務会_0411改+.xls グラフ 1-2" xfId="895"/>
    <cellStyle name="室_モベラ_LA_LV再構築企画_0425常務会_0411改+.xls グラフ 1-3" xfId="896"/>
    <cellStyle name="室_モベラ_LA_LV再構築企画_0425常務会_0411改+.xls グラフ 1-4" xfId="897"/>
    <cellStyle name="室_モベラ_LA_LV再構築企画_0425常務会_0411改+.xls グラフ 1-5" xfId="898"/>
    <cellStyle name="室_モベラ_LA_PJT管理表　060802" xfId="899"/>
    <cellStyle name="室_モベラ_LA_roit_18期_021204++" xfId="900"/>
    <cellStyle name="室_モベラ_LA_roit_18期_021204++_030403風土19期中経" xfId="901"/>
    <cellStyle name="室_モベラ_LA_roit_18期_021204++_19期ITT各室中経_030501" xfId="902"/>
    <cellStyle name="室_モベラ_LA_roit_18期_021204++_ITTｽｷﾙMap_030516" xfId="903"/>
    <cellStyle name="室_モベラ_LA_roit_18期_021204++_ITT支援室2003研究テーマ" xfId="904"/>
    <cellStyle name="室_モベラ_LA_roit_18期_021204++_部長室ROITタスク_030404" xfId="905"/>
    <cellStyle name="室_モベラ_LA_roit_18期_021204++_部長室ROITタスク_030404_経営情報DB室MTG_030627" xfId="906"/>
    <cellStyle name="室_モベラ_LA_roit_18期_021204++_風土itt中経_030411" xfId="907"/>
    <cellStyle name="室_モベラ_LA_ROIT_18期~_030413" xfId="908"/>
    <cellStyle name="室_モベラ_LA_ROITｽｹｼﾞｭｰﾙ_030610" xfId="909"/>
    <cellStyle name="室_モベラ_LA_SVMS（TM機能）" xfId="910"/>
    <cellStyle name="室_モベラ_LA_SVMSスケジュールver.2（提出用） " xfId="911"/>
    <cellStyle name="室_モベラ_LA_SVMS画面イメージ" xfId="912"/>
    <cellStyle name="室_モベラ_LA_VMAC_インテック様向け説明_030623" xfId="913"/>
    <cellStyle name="室_モベラ_LA_VMAC構築_進捗報告_030611" xfId="914"/>
    <cellStyle name="室_モベラ_LA_エクセル版TBシートの使い方" xfId="915"/>
    <cellStyle name="室_モベラ_LA_クレジット連動ｽｹ" xfId="916"/>
    <cellStyle name="室_モベラ_LA_スケジューリング、Pマト (version 2)" xfId="917"/>
    <cellStyle name="室_モベラ_LA_案件リスト【SVMS&amp;TM】" xfId="918"/>
    <cellStyle name="室_モベラ_LA_案件管理表【SVMS&amp;TM】" xfId="919"/>
    <cellStyle name="室_モベラ_LA_横田今後の活動とVupについて_021011" xfId="920"/>
    <cellStyle name="室_モベラ_LA_画面メモ" xfId="921"/>
    <cellStyle name="室_モベラ_LA_画面メモ (version 2）" xfId="922"/>
    <cellStyle name="室_モベラ_LA_会計ｼｽﾃﾑ全体像_030615" xfId="923"/>
    <cellStyle name="室_モベラ_LA_企業文化_021218" xfId="924"/>
    <cellStyle name="室_モベラ_LA_強制棚卸スケジュール" xfId="925"/>
    <cellStyle name="室_モベラ_LA_強制棚卸スケジュール（提出用）" xfId="926"/>
    <cellStyle name="室_モベラ_LA_経営情報DB室MTG_030627" xfId="927"/>
    <cellStyle name="室_モベラ_LA_障害対応_021114" xfId="928"/>
    <cellStyle name="室_モベラ_LA_障害対応フロー" xfId="929"/>
    <cellStyle name="室_モベラ_LA_中経検討＿IT統括部" xfId="930"/>
    <cellStyle name="室_モベラ_LV再構築企画_0425常務会_0411改+.xls グラフ 1" xfId="931"/>
    <cellStyle name="室_モベラ_LV再構築企画_0425常務会_0411改+.xls グラフ 1-1" xfId="932"/>
    <cellStyle name="室_モベラ_LV再構築企画_0425常務会_0411改+.xls グラフ 1-2" xfId="933"/>
    <cellStyle name="室_モベラ_LV再構築企画_0425常務会_0411改+.xls グラフ 1-3" xfId="934"/>
    <cellStyle name="室_モベラ_LV再構築企画_0425常務会_0411改+.xls グラフ 1-4" xfId="935"/>
    <cellStyle name="室_モベラ_LV再構築企画_0425常務会_0411改+.xls グラフ 1-5" xfId="936"/>
    <cellStyle name="室_モベラ_PJT管理表　060802" xfId="937"/>
    <cellStyle name="室_モベラ_roit_18期_021204++" xfId="938"/>
    <cellStyle name="室_モベラ_roit_18期_021204++_030403風土19期中経" xfId="939"/>
    <cellStyle name="室_モベラ_roit_18期_021204++_19期ITT各室中経_030501" xfId="940"/>
    <cellStyle name="室_モベラ_roit_18期_021204++_ITTｽｷﾙMap_030516" xfId="941"/>
    <cellStyle name="室_モベラ_roit_18期_021204++_ITT支援室2003研究テーマ" xfId="942"/>
    <cellStyle name="室_モベラ_roit_18期_021204++_部長室ROITタスク_030404" xfId="943"/>
    <cellStyle name="室_モベラ_roit_18期_021204++_部長室ROITタスク_030404_経営情報DB室MTG_030627" xfId="944"/>
    <cellStyle name="室_モベラ_roit_18期_021204++_風土itt中経_030411" xfId="945"/>
    <cellStyle name="室_モベラ_ROIT_18期~_030413" xfId="946"/>
    <cellStyle name="室_モベラ_ROITｽｹｼﾞｭｰﾙ_030610" xfId="947"/>
    <cellStyle name="室_モベラ_SVMS（TM機能）" xfId="948"/>
    <cellStyle name="室_モベラ_SVMSスケジュールver.2（提出用） " xfId="949"/>
    <cellStyle name="室_モベラ_SVMS画面イメージ" xfId="950"/>
    <cellStyle name="室_モベラ_VMAC_インテック様向け説明_030623" xfId="951"/>
    <cellStyle name="室_モベラ_VMAC構築_進捗報告_030611" xfId="952"/>
    <cellStyle name="室_モベラ_エクセル版TBシートの使い方" xfId="953"/>
    <cellStyle name="室_モベラ_クレジット連動ｽｹ" xfId="954"/>
    <cellStyle name="室_モベラ_スケジューリング、Pマト (version 2)" xfId="955"/>
    <cellStyle name="室_モベラ_案件リスト【SVMS&amp;TM】" xfId="956"/>
    <cellStyle name="室_モベラ_案件管理表【SVMS&amp;TM】" xfId="957"/>
    <cellStyle name="室_モベラ_横田今後の活動とVupについて_021011" xfId="958"/>
    <cellStyle name="室_モベラ_画面メモ" xfId="959"/>
    <cellStyle name="室_モベラ_画面メモ (version 2）" xfId="960"/>
    <cellStyle name="室_モベラ_会計ｼｽﾃﾑ全体像_030615" xfId="961"/>
    <cellStyle name="室_モベラ_企業文化_021218" xfId="962"/>
    <cellStyle name="室_モベラ_強制棚卸スケジュール" xfId="963"/>
    <cellStyle name="室_モベラ_強制棚卸スケジュール（提出用）" xfId="964"/>
    <cellStyle name="室_モベラ_経営情報DB室MTG_030627" xfId="965"/>
    <cellStyle name="室_モベラ_指導部" xfId="966"/>
    <cellStyle name="室_モベラ_指導部_【10期既存売上計画】0411修正" xfId="967"/>
    <cellStyle name="室_モベラ_指導部_【DMN】指標登録UI" xfId="968"/>
    <cellStyle name="室_モベラ_指導部_【月次データ】【ＴＤ】店舗実績集計用" xfId="969"/>
    <cellStyle name="室_モベラ_指導部_【個店毎実績数値ｼｰﾄあり】吾平月次管理データ" xfId="970"/>
    <cellStyle name="室_モベラ_指導部_【吾平】CS指標月次推移" xfId="971"/>
    <cellStyle name="室_モベラ_指導部_【茶話】テストケース台帳" xfId="972"/>
    <cellStyle name="室_モベラ_指導部_★GP進捗報告サマリー" xfId="973"/>
    <cellStyle name="室_モベラ_指導部_０４０１１１臨店報告書（岐阜岐南店）" xfId="974"/>
    <cellStyle name="室_モベラ_指導部_041028返品登録機能" xfId="975"/>
    <cellStyle name="室_モベラ_指導部_041201ＷＥＢモニター(reins)" xfId="976"/>
    <cellStyle name="室_モベラ_指導部_051020　下期スポット売上管理表" xfId="977"/>
    <cellStyle name="室_モベラ_指導部_060822GP様定例会議事録" xfId="978"/>
    <cellStyle name="室_モベラ_指導部_061121GP様定例会議事録" xfId="979"/>
    <cellStyle name="室_モベラ_指導部_0625会長レビュー資料（FT）" xfId="980"/>
    <cellStyle name="室_モベラ_指導部_0916システム改善提案一覧" xfId="981"/>
    <cellStyle name="室_モベラ_指導部_0919システム改善提案一覧" xfId="982"/>
    <cellStyle name="室_モベラ_指導部_1020CS部活動シート" xfId="983"/>
    <cellStyle name="室_モベラ_指導部_10月度売上予測051017" xfId="984"/>
    <cellStyle name="室_モベラ_指導部_12期ランニング見積0713" xfId="985"/>
    <cellStyle name="室_モベラ_指導部_19期中経(部長室)_030529" xfId="986"/>
    <cellStyle name="室_モベラ_指導部_200301VLC幹部会【社長室】" xfId="987"/>
    <cellStyle name="室_モベラ_指導部_200310ＴＢ【阪　詳細案】" xfId="988"/>
    <cellStyle name="室_モベラ_指導部_20060905" xfId="989"/>
    <cellStyle name="室_モベラ_指導部_20061003" xfId="990"/>
    <cellStyle name="室_モベラ_指導部_20061010" xfId="991"/>
    <cellStyle name="室_モベラ_指導部_20061025" xfId="992"/>
    <cellStyle name="室_モベラ_指導部_20061031" xfId="993"/>
    <cellStyle name="室_モベラ_指導部_20061107" xfId="994"/>
    <cellStyle name="室_モベラ_指導部_20061114" xfId="995"/>
    <cellStyle name="室_モベラ_指導部_20061121" xfId="996"/>
    <cellStyle name="室_モベラ_指導部_20071017" xfId="997"/>
    <cellStyle name="室_モベラ_指導部_4訪ゴール対応トーク付、岐南" xfId="998"/>
    <cellStyle name="室_モベラ_指導部_７月末度【実績管理GS】" xfId="999"/>
    <cellStyle name="室_モベラ_指導部_CS部中経（4版）" xfId="1000"/>
    <cellStyle name="室_モベラ_指導部_DIPSゴール設計書UPまでの道のり" xfId="1001"/>
    <cellStyle name="室_モベラ_指導部_ＩＥ-DIPSゴール設計書(20031001CS部）" xfId="1002"/>
    <cellStyle name="室_モベラ_指導部_ITTｽｷﾙMap_030516" xfId="1003"/>
    <cellStyle name="室_モベラ_指導部_ITT支援室2003研究テーマ" xfId="1004"/>
    <cellStyle name="室_モベラ_指導部_ITT対応システム一覧_021011" xfId="1005"/>
    <cellStyle name="室_モベラ_指導部_ITT対応システム関連プロジェクト_021011" xfId="1006"/>
    <cellStyle name="室_モベラ_指導部_LV再構築企画_0425常務会_0411改+.xls グラフ 1" xfId="1007"/>
    <cellStyle name="室_モベラ_指導部_LV再構築企画_0425常務会_0411改+.xls グラフ 1-1" xfId="1008"/>
    <cellStyle name="室_モベラ_指導部_LV再構築企画_0425常務会_0411改+.xls グラフ 1-2" xfId="1009"/>
    <cellStyle name="室_モベラ_指導部_LV再構築企画_0425常務会_0411改+.xls グラフ 1-3" xfId="1010"/>
    <cellStyle name="室_モベラ_指導部_LV再構築企画_0425常務会_0411改+.xls グラフ 1-4" xfId="1011"/>
    <cellStyle name="室_モベラ_指導部_LV再構築企画_0425常務会_0411改+.xls グラフ 1-5" xfId="1012"/>
    <cellStyle name="室_モベラ_指導部_PJT管理表　060802" xfId="1013"/>
    <cellStyle name="室_モベラ_指導部_roit_18期_021204++" xfId="1014"/>
    <cellStyle name="室_モベラ_指導部_roit_18期_021204++_030403風土19期中経" xfId="1015"/>
    <cellStyle name="室_モベラ_指導部_roit_18期_021204++_19期ITT各室中経_030501" xfId="1016"/>
    <cellStyle name="室_モベラ_指導部_roit_18期_021204++_ITTｽｷﾙMap_030516" xfId="1017"/>
    <cellStyle name="室_モベラ_指導部_roit_18期_021204++_ITT支援室2003研究テーマ" xfId="1018"/>
    <cellStyle name="室_モベラ_指導部_roit_18期_021204++_部長室ROITタスク_030404" xfId="1019"/>
    <cellStyle name="室_モベラ_指導部_roit_18期_021204++_部長室ROITタスク_030404_経営情報DB室MTG_030627" xfId="1020"/>
    <cellStyle name="室_モベラ_指導部_roit_18期_021204++_風土itt中経_030411" xfId="1021"/>
    <cellStyle name="室_モベラ_指導部_ROIT_18期~_030413" xfId="1022"/>
    <cellStyle name="室_モベラ_指導部_ROITｽｹｼﾞｭｰﾙ_030610" xfId="1023"/>
    <cellStyle name="室_モベラ_指導部_SVMS（TM機能）" xfId="1024"/>
    <cellStyle name="室_モベラ_指導部_SVMSスケジュールver.2（提出用） " xfId="1025"/>
    <cellStyle name="室_モベラ_指導部_SVMS画面イメージ" xfId="1026"/>
    <cellStyle name="室_モベラ_指導部_VMAC_インテック様向け説明_030623" xfId="1027"/>
    <cellStyle name="室_モベラ_指導部_VMAC構築_進捗報告_030611" xfId="1028"/>
    <cellStyle name="室_モベラ_指導部_エクセル版TBシートの使い方" xfId="1029"/>
    <cellStyle name="室_モベラ_指導部_クレジット連動ｽｹ" xfId="1030"/>
    <cellStyle name="室_モベラ_指導部_スケジューリング、Pマト (version 2)" xfId="1031"/>
    <cellStyle name="室_モベラ_指導部_案件リスト【SVMS&amp;TM】" xfId="1032"/>
    <cellStyle name="室_モベラ_指導部_案件管理表【SVMS&amp;TM】" xfId="1033"/>
    <cellStyle name="室_モベラ_指導部_横田今後の活動とVupについて_021011" xfId="1034"/>
    <cellStyle name="室_モベラ_指導部_画面メモ" xfId="1035"/>
    <cellStyle name="室_モベラ_指導部_画面メモ (version 2）" xfId="1036"/>
    <cellStyle name="室_モベラ_指導部_会計ｼｽﾃﾑ全体像_030615" xfId="1037"/>
    <cellStyle name="室_モベラ_指導部_企業文化_021218" xfId="1038"/>
    <cellStyle name="室_モベラ_指導部_強制棚卸スケジュール" xfId="1039"/>
    <cellStyle name="室_モベラ_指導部_強制棚卸スケジュール（提出用）" xfId="1040"/>
    <cellStyle name="室_モベラ_指導部_経営情報DB室MTG_030627" xfId="1041"/>
    <cellStyle name="室_モベラ_指導部_障害対応_021114" xfId="1042"/>
    <cellStyle name="室_モベラ_指導部_障害対応フロー" xfId="1043"/>
    <cellStyle name="室_モベラ_指導部_中経検討＿IT統括部" xfId="1044"/>
    <cellStyle name="室_モベラ_障害対応_021114" xfId="1045"/>
    <cellStyle name="室_モベラ_障害対応フロー" xfId="1046"/>
    <cellStyle name="室_モベラ_情報戦略会員数値" xfId="1047"/>
    <cellStyle name="室_モベラ_情報戦略会員数値_【10期既存売上計画】0411修正" xfId="1048"/>
    <cellStyle name="室_モベラ_情報戦略会員数値_【DMN】指標登録UI" xfId="1049"/>
    <cellStyle name="室_モベラ_情報戦略会員数値_【月次データ】【ＴＤ】店舗実績集計用" xfId="1050"/>
    <cellStyle name="室_モベラ_情報戦略会員数値_【個店毎実績数値ｼｰﾄあり】吾平月次管理データ" xfId="1051"/>
    <cellStyle name="室_モベラ_情報戦略会員数値_【吾平】CS指標月次推移" xfId="1052"/>
    <cellStyle name="室_モベラ_情報戦略会員数値_【茶話】テストケース台帳" xfId="1053"/>
    <cellStyle name="室_モベラ_情報戦略会員数値_★GP進捗報告サマリー" xfId="1054"/>
    <cellStyle name="室_モベラ_情報戦略会員数値_０４０１１１臨店報告書（岐阜岐南店）" xfId="1055"/>
    <cellStyle name="室_モベラ_情報戦略会員数値_041028返品登録機能" xfId="1056"/>
    <cellStyle name="室_モベラ_情報戦略会員数値_041201ＷＥＢモニター(reins)" xfId="1057"/>
    <cellStyle name="室_モベラ_情報戦略会員数値_051020　下期スポット売上管理表" xfId="1058"/>
    <cellStyle name="室_モベラ_情報戦略会員数値_060822GP様定例会議事録" xfId="1059"/>
    <cellStyle name="室_モベラ_情報戦略会員数値_061121GP様定例会議事録" xfId="1060"/>
    <cellStyle name="室_モベラ_情報戦略会員数値_0625会長レビュー資料（FT）" xfId="1061"/>
    <cellStyle name="室_モベラ_情報戦略会員数値_0916システム改善提案一覧" xfId="1062"/>
    <cellStyle name="室_モベラ_情報戦略会員数値_0919システム改善提案一覧" xfId="1063"/>
    <cellStyle name="室_モベラ_情報戦略会員数値_1020CS部活動シート" xfId="1064"/>
    <cellStyle name="室_モベラ_情報戦略会員数値_10月度売上予測051017" xfId="1065"/>
    <cellStyle name="室_モベラ_情報戦略会員数値_12期ランニング見積0713" xfId="1066"/>
    <cellStyle name="室_モベラ_情報戦略会員数値_19期中経(部長室)_030529" xfId="1067"/>
    <cellStyle name="室_モベラ_情報戦略会員数値_200301VLC幹部会【社長室】" xfId="1068"/>
    <cellStyle name="室_モベラ_情報戦略会員数値_200310ＴＢ【阪　詳細案】" xfId="1069"/>
    <cellStyle name="室_モベラ_情報戦略会員数値_20060905" xfId="1070"/>
    <cellStyle name="室_モベラ_情報戦略会員数値_20061003" xfId="1071"/>
    <cellStyle name="室_モベラ_情報戦略会員数値_20061010" xfId="1072"/>
    <cellStyle name="室_モベラ_情報戦略会員数値_20061025" xfId="1073"/>
    <cellStyle name="室_モベラ_情報戦略会員数値_20061031" xfId="1074"/>
    <cellStyle name="室_モベラ_情報戦略会員数値_20061107" xfId="1075"/>
    <cellStyle name="室_モベラ_情報戦略会員数値_20061114" xfId="1076"/>
    <cellStyle name="室_モベラ_情報戦略会員数値_20061121" xfId="1077"/>
    <cellStyle name="室_モベラ_情報戦略会員数値_20071017" xfId="1078"/>
    <cellStyle name="室_モベラ_情報戦略会員数値_4訪ゴール対応トーク付、岐南" xfId="1079"/>
    <cellStyle name="室_モベラ_情報戦略会員数値_７月末度【実績管理GS】" xfId="1080"/>
    <cellStyle name="室_モベラ_情報戦略会員数値_CS部中経（4版）" xfId="1081"/>
    <cellStyle name="室_モベラ_情報戦略会員数値_DIPSゴール設計書UPまでの道のり" xfId="1082"/>
    <cellStyle name="室_モベラ_情報戦略会員数値_ＩＥ-DIPSゴール設計書(20031001CS部）" xfId="1083"/>
    <cellStyle name="室_モベラ_情報戦略会員数値_ITTｽｷﾙMap_030516" xfId="1084"/>
    <cellStyle name="室_モベラ_情報戦略会員数値_ITT支援室2003研究テーマ" xfId="1085"/>
    <cellStyle name="室_モベラ_情報戦略会員数値_ITT対応システム一覧_021011" xfId="1086"/>
    <cellStyle name="室_モベラ_情報戦略会員数値_ITT対応システム関連プロジェクト_021011" xfId="1087"/>
    <cellStyle name="室_モベラ_情報戦略会員数値_LV再構築企画_0425常務会_0411改+.xls グラフ 1" xfId="1088"/>
    <cellStyle name="室_モベラ_情報戦略会員数値_LV再構築企画_0425常務会_0411改+.xls グラフ 1-1" xfId="1089"/>
    <cellStyle name="室_モベラ_情報戦略会員数値_LV再構築企画_0425常務会_0411改+.xls グラフ 1-2" xfId="1090"/>
    <cellStyle name="室_モベラ_情報戦略会員数値_LV再構築企画_0425常務会_0411改+.xls グラフ 1-3" xfId="1091"/>
    <cellStyle name="室_モベラ_情報戦略会員数値_LV再構築企画_0425常務会_0411改+.xls グラフ 1-4" xfId="1092"/>
    <cellStyle name="室_モベラ_情報戦略会員数値_LV再構築企画_0425常務会_0411改+.xls グラフ 1-5" xfId="1093"/>
    <cellStyle name="室_モベラ_情報戦略会員数値_PJT管理表　060802" xfId="1094"/>
    <cellStyle name="室_モベラ_情報戦略会員数値_roit_18期_021204++" xfId="1095"/>
    <cellStyle name="室_モベラ_情報戦略会員数値_roit_18期_021204++_030403風土19期中経" xfId="1096"/>
    <cellStyle name="室_モベラ_情報戦略会員数値_roit_18期_021204++_19期ITT各室中経_030501" xfId="1097"/>
    <cellStyle name="室_モベラ_情報戦略会員数値_roit_18期_021204++_ITTｽｷﾙMap_030516" xfId="1098"/>
    <cellStyle name="室_モベラ_情報戦略会員数値_roit_18期_021204++_ITT支援室2003研究テーマ" xfId="1099"/>
    <cellStyle name="室_モベラ_情報戦略会員数値_roit_18期_021204++_部長室ROITタスク_030404" xfId="1100"/>
    <cellStyle name="室_モベラ_情報戦略会員数値_roit_18期_021204++_部長室ROITタスク_030404_経営情報DB室MTG_030627" xfId="1101"/>
    <cellStyle name="室_モベラ_情報戦略会員数値_roit_18期_021204++_風土itt中経_030411" xfId="1102"/>
    <cellStyle name="室_モベラ_情報戦略会員数値_ROIT_18期~_030413" xfId="1103"/>
    <cellStyle name="室_モベラ_情報戦略会員数値_ROITｽｹｼﾞｭｰﾙ_030610" xfId="1104"/>
    <cellStyle name="室_モベラ_情報戦略会員数値_SVMS（TM機能）" xfId="1105"/>
    <cellStyle name="室_モベラ_情報戦略会員数値_SVMSスケジュールver.2（提出用） " xfId="1106"/>
    <cellStyle name="室_モベラ_情報戦略会員数値_SVMS画面イメージ" xfId="1107"/>
    <cellStyle name="室_モベラ_情報戦略会員数値_VMAC_インテック様向け説明_030623" xfId="1108"/>
    <cellStyle name="室_モベラ_情報戦略会員数値_VMAC構築_進捗報告_030611" xfId="1109"/>
    <cellStyle name="室_モベラ_情報戦略会員数値_エクセル版TBシートの使い方" xfId="1110"/>
    <cellStyle name="室_モベラ_情報戦略会員数値_クレジット連動ｽｹ" xfId="1111"/>
    <cellStyle name="室_モベラ_情報戦略会員数値_スケジューリング、Pマト (version 2)" xfId="1112"/>
    <cellStyle name="室_モベラ_情報戦略会員数値_案件リスト【SVMS&amp;TM】" xfId="1113"/>
    <cellStyle name="室_モベラ_情報戦略会員数値_案件管理表【SVMS&amp;TM】" xfId="1114"/>
    <cellStyle name="室_モベラ_情報戦略会員数値_横田今後の活動とVupについて_021011" xfId="1115"/>
    <cellStyle name="室_モベラ_情報戦略会員数値_画面メモ" xfId="1116"/>
    <cellStyle name="室_モベラ_情報戦略会員数値_画面メモ (version 2）" xfId="1117"/>
    <cellStyle name="室_モベラ_情報戦略会員数値_会計ｼｽﾃﾑ全体像_030615" xfId="1118"/>
    <cellStyle name="室_モベラ_情報戦略会員数値_企業文化_021218" xfId="1119"/>
    <cellStyle name="室_モベラ_情報戦略会員数値_強制棚卸スケジュール" xfId="1120"/>
    <cellStyle name="室_モベラ_情報戦略会員数値_強制棚卸スケジュール（提出用）" xfId="1121"/>
    <cellStyle name="室_モベラ_情報戦略会員数値_経営情報DB室MTG_030627" xfId="1122"/>
    <cellStyle name="室_モベラ_情報戦略会員数値_障害対応_021114" xfId="1123"/>
    <cellStyle name="室_モベラ_情報戦略会員数値_障害対応フロー" xfId="1124"/>
    <cellStyle name="室_モベラ_情報戦略会員数値_中経検討＿IT統括部" xfId="1125"/>
    <cellStyle name="室_モベラ_情報戦略付加計画" xfId="1126"/>
    <cellStyle name="室_モベラ_情報戦略付加計画_【10期既存売上計画】0411修正" xfId="1127"/>
    <cellStyle name="室_モベラ_情報戦略付加計画_【DMN】指標登録UI" xfId="1128"/>
    <cellStyle name="室_モベラ_情報戦略付加計画_【月次データ】【ＴＤ】店舗実績集計用" xfId="1129"/>
    <cellStyle name="室_モベラ_情報戦略付加計画_【個店毎実績数値ｼｰﾄあり】吾平月次管理データ" xfId="1130"/>
    <cellStyle name="室_モベラ_情報戦略付加計画_【吾平】CS指標月次推移" xfId="1131"/>
    <cellStyle name="室_モベラ_情報戦略付加計画_【茶話】テストケース台帳" xfId="1132"/>
    <cellStyle name="室_モベラ_情報戦略付加計画_★GP進捗報告サマリー" xfId="1133"/>
    <cellStyle name="室_モベラ_情報戦略付加計画_０４０１１１臨店報告書（岐阜岐南店）" xfId="1134"/>
    <cellStyle name="室_モベラ_情報戦略付加計画_041028返品登録機能" xfId="1135"/>
    <cellStyle name="室_モベラ_情報戦略付加計画_041201ＷＥＢモニター(reins)" xfId="1136"/>
    <cellStyle name="室_モベラ_情報戦略付加計画_051020　下期スポット売上管理表" xfId="1137"/>
    <cellStyle name="室_モベラ_情報戦略付加計画_060822GP様定例会議事録" xfId="1138"/>
    <cellStyle name="室_モベラ_情報戦略付加計画_061121GP様定例会議事録" xfId="1139"/>
    <cellStyle name="室_モベラ_情報戦略付加計画_0625会長レビュー資料（FT）" xfId="1140"/>
    <cellStyle name="室_モベラ_情報戦略付加計画_0916システム改善提案一覧" xfId="1141"/>
    <cellStyle name="室_モベラ_情報戦略付加計画_0919システム改善提案一覧" xfId="1142"/>
    <cellStyle name="室_モベラ_情報戦略付加計画_1020CS部活動シート" xfId="1143"/>
    <cellStyle name="室_モベラ_情報戦略付加計画_10月度売上予測051017" xfId="1144"/>
    <cellStyle name="室_モベラ_情報戦略付加計画_12期ランニング見積0713" xfId="1145"/>
    <cellStyle name="室_モベラ_情報戦略付加計画_19期中経(部長室)_030529" xfId="1146"/>
    <cellStyle name="室_モベラ_情報戦略付加計画_200301VLC幹部会【社長室】" xfId="1147"/>
    <cellStyle name="室_モベラ_情報戦略付加計画_200310ＴＢ【阪　詳細案】" xfId="1148"/>
    <cellStyle name="室_モベラ_情報戦略付加計画_20060905" xfId="1149"/>
    <cellStyle name="室_モベラ_情報戦略付加計画_20061003" xfId="1150"/>
    <cellStyle name="室_モベラ_情報戦略付加計画_20061010" xfId="1151"/>
    <cellStyle name="室_モベラ_情報戦略付加計画_20061025" xfId="1152"/>
    <cellStyle name="室_モベラ_情報戦略付加計画_20061031" xfId="1153"/>
    <cellStyle name="室_モベラ_情報戦略付加計画_20061107" xfId="1154"/>
    <cellStyle name="室_モベラ_情報戦略付加計画_20061114" xfId="1155"/>
    <cellStyle name="室_モベラ_情報戦略付加計画_20061121" xfId="1156"/>
    <cellStyle name="室_モベラ_情報戦略付加計画_20071017" xfId="1157"/>
    <cellStyle name="室_モベラ_情報戦略付加計画_4訪ゴール対応トーク付、岐南" xfId="1158"/>
    <cellStyle name="室_モベラ_情報戦略付加計画_７月末度【実績管理GS】" xfId="1159"/>
    <cellStyle name="室_モベラ_情報戦略付加計画_CS部中経（4版）" xfId="1160"/>
    <cellStyle name="室_モベラ_情報戦略付加計画_DIPSゴール設計書UPまでの道のり" xfId="1161"/>
    <cellStyle name="室_モベラ_情報戦略付加計画_ＩＥ-DIPSゴール設計書(20031001CS部）" xfId="1162"/>
    <cellStyle name="室_モベラ_情報戦略付加計画_ITTｽｷﾙMap_030516" xfId="1163"/>
    <cellStyle name="室_モベラ_情報戦略付加計画_ITT支援室2003研究テーマ" xfId="1164"/>
    <cellStyle name="室_モベラ_情報戦略付加計画_ITT対応システム一覧_021011" xfId="1165"/>
    <cellStyle name="室_モベラ_情報戦略付加計画_ITT対応システム関連プロジェクト_021011" xfId="1166"/>
    <cellStyle name="室_モベラ_情報戦略付加計画_LV再構築企画_0425常務会_0411改+.xls グラフ 1" xfId="1167"/>
    <cellStyle name="室_モベラ_情報戦略付加計画_LV再構築企画_0425常務会_0411改+.xls グラフ 1-1" xfId="1168"/>
    <cellStyle name="室_モベラ_情報戦略付加計画_LV再構築企画_0425常務会_0411改+.xls グラフ 1-2" xfId="1169"/>
    <cellStyle name="室_モベラ_情報戦略付加計画_LV再構築企画_0425常務会_0411改+.xls グラフ 1-3" xfId="1170"/>
    <cellStyle name="室_モベラ_情報戦略付加計画_LV再構築企画_0425常務会_0411改+.xls グラフ 1-4" xfId="1171"/>
    <cellStyle name="室_モベラ_情報戦略付加計画_LV再構築企画_0425常務会_0411改+.xls グラフ 1-5" xfId="1172"/>
    <cellStyle name="室_モベラ_情報戦略付加計画_PJT管理表　060802" xfId="1173"/>
    <cellStyle name="室_モベラ_情報戦略付加計画_roit_18期_021204++" xfId="1174"/>
    <cellStyle name="室_モベラ_情報戦略付加計画_roit_18期_021204++_030403風土19期中経" xfId="1175"/>
    <cellStyle name="室_モベラ_情報戦略付加計画_roit_18期_021204++_19期ITT各室中経_030501" xfId="1176"/>
    <cellStyle name="室_モベラ_情報戦略付加計画_roit_18期_021204++_ITTｽｷﾙMap_030516" xfId="1177"/>
    <cellStyle name="室_モベラ_情報戦略付加計画_roit_18期_021204++_ITT支援室2003研究テーマ" xfId="1178"/>
    <cellStyle name="室_モベラ_情報戦略付加計画_roit_18期_021204++_部長室ROITタスク_030404" xfId="1179"/>
    <cellStyle name="室_モベラ_情報戦略付加計画_roit_18期_021204++_部長室ROITタスク_030404_経営情報DB室MTG_030627" xfId="1180"/>
    <cellStyle name="室_モベラ_情報戦略付加計画_roit_18期_021204++_風土itt中経_030411" xfId="1181"/>
    <cellStyle name="室_モベラ_情報戦略付加計画_ROIT_18期~_030413" xfId="1182"/>
    <cellStyle name="室_モベラ_情報戦略付加計画_ROITｽｹｼﾞｭｰﾙ_030610" xfId="1183"/>
    <cellStyle name="室_モベラ_情報戦略付加計画_SVMS（TM機能）" xfId="1184"/>
    <cellStyle name="室_モベラ_情報戦略付加計画_SVMSスケジュールver.2（提出用） " xfId="1185"/>
    <cellStyle name="室_モベラ_情報戦略付加計画_SVMS画面イメージ" xfId="1186"/>
    <cellStyle name="室_モベラ_情報戦略付加計画_VMAC_インテック様向け説明_030623" xfId="1187"/>
    <cellStyle name="室_モベラ_情報戦略付加計画_VMAC構築_進捗報告_030611" xfId="1188"/>
    <cellStyle name="室_モベラ_情報戦略付加計画_エクセル版TBシートの使い方" xfId="1189"/>
    <cellStyle name="室_モベラ_情報戦略付加計画_クレジット連動ｽｹ" xfId="1190"/>
    <cellStyle name="室_モベラ_情報戦略付加計画_スケジューリング、Pマト (version 2)" xfId="1191"/>
    <cellStyle name="室_モベラ_情報戦略付加計画_案件リスト【SVMS&amp;TM】" xfId="1192"/>
    <cellStyle name="室_モベラ_情報戦略付加計画_案件管理表【SVMS&amp;TM】" xfId="1193"/>
    <cellStyle name="室_モベラ_情報戦略付加計画_横田今後の活動とVupについて_021011" xfId="1194"/>
    <cellStyle name="室_モベラ_情報戦略付加計画_画面メモ" xfId="1195"/>
    <cellStyle name="室_モベラ_情報戦略付加計画_画面メモ (version 2）" xfId="1196"/>
    <cellStyle name="室_モベラ_情報戦略付加計画_会計ｼｽﾃﾑ全体像_030615" xfId="1197"/>
    <cellStyle name="室_モベラ_情報戦略付加計画_企業文化_021218" xfId="1198"/>
    <cellStyle name="室_モベラ_情報戦略付加計画_強制棚卸スケジュール" xfId="1199"/>
    <cellStyle name="室_モベラ_情報戦略付加計画_強制棚卸スケジュール（提出用）" xfId="1200"/>
    <cellStyle name="室_モベラ_情報戦略付加計画_経営情報DB室MTG_030627" xfId="1201"/>
    <cellStyle name="室_モベラ_情報戦略付加計画_障害対応_021114" xfId="1202"/>
    <cellStyle name="室_モベラ_情報戦略付加計画_障害対応フロー" xfId="1203"/>
    <cellStyle name="室_モベラ_情報戦略付加計画_中経検討＿IT統括部" xfId="1204"/>
    <cellStyle name="室_モベラ_新＿給湯室業務021111" xfId="1205"/>
    <cellStyle name="室_モベラ_推進部" xfId="1206"/>
    <cellStyle name="室_モベラ_推進部_【10期既存売上計画】0411修正" xfId="1207"/>
    <cellStyle name="室_モベラ_推進部_【DMN】指標登録UI" xfId="1208"/>
    <cellStyle name="室_モベラ_推進部_【月次データ】【ＴＤ】店舗実績集計用" xfId="1209"/>
    <cellStyle name="室_モベラ_推進部_【個店毎実績数値ｼｰﾄあり】吾平月次管理データ" xfId="1210"/>
    <cellStyle name="室_モベラ_推進部_【吾平】CS指標月次推移" xfId="1211"/>
    <cellStyle name="室_モベラ_推進部_【茶話】テストケース台帳" xfId="1212"/>
    <cellStyle name="室_モベラ_推進部_★GP進捗報告サマリー" xfId="1213"/>
    <cellStyle name="室_モベラ_推進部_０４０１１１臨店報告書（岐阜岐南店）" xfId="1214"/>
    <cellStyle name="室_モベラ_推進部_041028返品登録機能" xfId="1215"/>
    <cellStyle name="室_モベラ_推進部_041201ＷＥＢモニター(reins)" xfId="1216"/>
    <cellStyle name="室_モベラ_推進部_051020　下期スポット売上管理表" xfId="1217"/>
    <cellStyle name="室_モベラ_推進部_060822GP様定例会議事録" xfId="1218"/>
    <cellStyle name="室_モベラ_推進部_061121GP様定例会議事録" xfId="1219"/>
    <cellStyle name="室_モベラ_推進部_0625会長レビュー資料（FT）" xfId="1220"/>
    <cellStyle name="室_モベラ_推進部_0916システム改善提案一覧" xfId="1221"/>
    <cellStyle name="室_モベラ_推進部_0919システム改善提案一覧" xfId="1222"/>
    <cellStyle name="室_モベラ_推進部_1020CS部活動シート" xfId="1223"/>
    <cellStyle name="室_モベラ_推進部_10月度売上予測051017" xfId="1224"/>
    <cellStyle name="室_モベラ_推進部_12期ランニング見積0713" xfId="1225"/>
    <cellStyle name="室_モベラ_推進部_19期中経(部長室)_030529" xfId="1226"/>
    <cellStyle name="室_モベラ_推進部_200301VLC幹部会【社長室】" xfId="1227"/>
    <cellStyle name="室_モベラ_推進部_200310ＴＢ【阪　詳細案】" xfId="1228"/>
    <cellStyle name="室_モベラ_推進部_20060905" xfId="1229"/>
    <cellStyle name="室_モベラ_推進部_20061003" xfId="1230"/>
    <cellStyle name="室_モベラ_推進部_20061010" xfId="1231"/>
    <cellStyle name="室_モベラ_推進部_20061025" xfId="1232"/>
    <cellStyle name="室_モベラ_推進部_20061031" xfId="1233"/>
    <cellStyle name="室_モベラ_推進部_20061107" xfId="1234"/>
    <cellStyle name="室_モベラ_推進部_20061114" xfId="1235"/>
    <cellStyle name="室_モベラ_推進部_20061121" xfId="1236"/>
    <cellStyle name="室_モベラ_推進部_20071017" xfId="1237"/>
    <cellStyle name="室_モベラ_推進部_4訪ゴール対応トーク付、岐南" xfId="1238"/>
    <cellStyle name="室_モベラ_推進部_７月末度【実績管理GS】" xfId="1239"/>
    <cellStyle name="室_モベラ_推進部_CS部中経（4版）" xfId="1240"/>
    <cellStyle name="室_モベラ_推進部_DIPSゴール設計書UPまでの道のり" xfId="1241"/>
    <cellStyle name="室_モベラ_推進部_ＩＥ-DIPSゴール設計書(20031001CS部）" xfId="1242"/>
    <cellStyle name="室_モベラ_推進部_ITTｽｷﾙMap_030516" xfId="1243"/>
    <cellStyle name="室_モベラ_推進部_ITT支援室2003研究テーマ" xfId="1244"/>
    <cellStyle name="室_モベラ_推進部_ITT対応システム一覧_021011" xfId="1245"/>
    <cellStyle name="室_モベラ_推進部_ITT対応システム関連プロジェクト_021011" xfId="1246"/>
    <cellStyle name="室_モベラ_推進部_LV再構築企画_0425常務会_0411改+.xls グラフ 1" xfId="1247"/>
    <cellStyle name="室_モベラ_推進部_LV再構築企画_0425常務会_0411改+.xls グラフ 1-1" xfId="1248"/>
    <cellStyle name="室_モベラ_推進部_LV再構築企画_0425常務会_0411改+.xls グラフ 1-2" xfId="1249"/>
    <cellStyle name="室_モベラ_推進部_LV再構築企画_0425常務会_0411改+.xls グラフ 1-3" xfId="1250"/>
    <cellStyle name="室_モベラ_推進部_LV再構築企画_0425常務会_0411改+.xls グラフ 1-4" xfId="1251"/>
    <cellStyle name="室_モベラ_推進部_LV再構築企画_0425常務会_0411改+.xls グラフ 1-5" xfId="1252"/>
    <cellStyle name="室_モベラ_推進部_PJT管理表　060802" xfId="1253"/>
    <cellStyle name="室_モベラ_推進部_roit_18期_021204++" xfId="1254"/>
    <cellStyle name="室_モベラ_推進部_roit_18期_021204++_030403風土19期中経" xfId="1255"/>
    <cellStyle name="室_モベラ_推進部_roit_18期_021204++_19期ITT各室中経_030501" xfId="1256"/>
    <cellStyle name="室_モベラ_推進部_roit_18期_021204++_ITTｽｷﾙMap_030516" xfId="1257"/>
    <cellStyle name="室_モベラ_推進部_roit_18期_021204++_ITT支援室2003研究テーマ" xfId="1258"/>
    <cellStyle name="室_モベラ_推進部_roit_18期_021204++_部長室ROITタスク_030404" xfId="1259"/>
    <cellStyle name="室_モベラ_推進部_roit_18期_021204++_部長室ROITタスク_030404_経営情報DB室MTG_030627" xfId="1260"/>
    <cellStyle name="室_モベラ_推進部_roit_18期_021204++_風土itt中経_030411" xfId="1261"/>
    <cellStyle name="室_モベラ_推進部_ROIT_18期~_030413" xfId="1262"/>
    <cellStyle name="室_モベラ_推進部_ROITｽｹｼﾞｭｰﾙ_030610" xfId="1263"/>
    <cellStyle name="室_モベラ_推進部_SVMS（TM機能）" xfId="1264"/>
    <cellStyle name="室_モベラ_推進部_SVMSスケジュールver.2（提出用） " xfId="1265"/>
    <cellStyle name="室_モベラ_推進部_SVMS画面イメージ" xfId="1266"/>
    <cellStyle name="室_モベラ_推進部_VMAC_インテック様向け説明_030623" xfId="1267"/>
    <cellStyle name="室_モベラ_推進部_VMAC構築_進捗報告_030611" xfId="1268"/>
    <cellStyle name="室_モベラ_推進部_エクセル版TBシートの使い方" xfId="1269"/>
    <cellStyle name="室_モベラ_推進部_クレジット連動ｽｹ" xfId="1270"/>
    <cellStyle name="室_モベラ_推進部_スケジューリング、Pマト (version 2)" xfId="1271"/>
    <cellStyle name="室_モベラ_推進部_案件リスト【SVMS&amp;TM】" xfId="1272"/>
    <cellStyle name="室_モベラ_推進部_案件管理表【SVMS&amp;TM】" xfId="1273"/>
    <cellStyle name="室_モベラ_推進部_横田今後の活動とVupについて_021011" xfId="1274"/>
    <cellStyle name="室_モベラ_推進部_画面メモ" xfId="1275"/>
    <cellStyle name="室_モベラ_推進部_画面メモ (version 2）" xfId="1276"/>
    <cellStyle name="室_モベラ_推進部_会計ｼｽﾃﾑ全体像_030615" xfId="1277"/>
    <cellStyle name="室_モベラ_推進部_企業文化_021218" xfId="1278"/>
    <cellStyle name="室_モベラ_推進部_強制棚卸スケジュール" xfId="1279"/>
    <cellStyle name="室_モベラ_推進部_強制棚卸スケジュール（提出用）" xfId="1280"/>
    <cellStyle name="室_モベラ_推進部_経営情報DB室MTG_030627" xfId="1281"/>
    <cellStyle name="室_モベラ_推進部_障害対応_021114" xfId="1282"/>
    <cellStyle name="室_モベラ_推進部_障害対応フロー" xfId="1283"/>
    <cellStyle name="室_モベラ_推進部_中経検討＿IT統括部" xfId="1284"/>
    <cellStyle name="室_モベラ_西BLD(1)" xfId="1285"/>
    <cellStyle name="室_モベラ_西BLD(1)_【10期既存売上計画】0411修正" xfId="1286"/>
    <cellStyle name="室_モベラ_西BLD(1)_【DMN】指標登録UI" xfId="1287"/>
    <cellStyle name="室_モベラ_西BLD(1)_【月次データ】【ＴＤ】店舗実績集計用" xfId="1288"/>
    <cellStyle name="室_モベラ_西BLD(1)_【個店毎実績数値ｼｰﾄあり】吾平月次管理データ" xfId="1289"/>
    <cellStyle name="室_モベラ_西BLD(1)_【吾平】CS指標月次推移" xfId="1290"/>
    <cellStyle name="室_モベラ_西BLD(1)_【茶話】テストケース台帳" xfId="1291"/>
    <cellStyle name="室_モベラ_西BLD(1)_★GP進捗報告サマリー" xfId="1292"/>
    <cellStyle name="室_モベラ_西BLD(1)_０４０１１１臨店報告書（岐阜岐南店）" xfId="1293"/>
    <cellStyle name="室_モベラ_西BLD(1)_041028返品登録機能" xfId="1294"/>
    <cellStyle name="室_モベラ_西BLD(1)_041201ＷＥＢモニター(reins)" xfId="1295"/>
    <cellStyle name="室_モベラ_西BLD(1)_051020　下期スポット売上管理表" xfId="1296"/>
    <cellStyle name="室_モベラ_西BLD(1)_060822GP様定例会議事録" xfId="1297"/>
    <cellStyle name="室_モベラ_西BLD(1)_061121GP様定例会議事録" xfId="1298"/>
    <cellStyle name="室_モベラ_西BLD(1)_0625会長レビュー資料（FT）" xfId="1299"/>
    <cellStyle name="室_モベラ_西BLD(1)_0916システム改善提案一覧" xfId="1300"/>
    <cellStyle name="室_モベラ_西BLD(1)_0919システム改善提案一覧" xfId="1301"/>
    <cellStyle name="室_モベラ_西BLD(1)_1020CS部活動シート" xfId="1302"/>
    <cellStyle name="室_モベラ_西BLD(1)_10月度売上予測051017" xfId="1303"/>
    <cellStyle name="室_モベラ_西BLD(1)_12期ランニング見積0713" xfId="1304"/>
    <cellStyle name="室_モベラ_西BLD(1)_19期中経(部長室)_030529" xfId="1305"/>
    <cellStyle name="室_モベラ_西BLD(1)_200301VLC幹部会【社長室】" xfId="1306"/>
    <cellStyle name="室_モベラ_西BLD(1)_200310ＴＢ【阪　詳細案】" xfId="1307"/>
    <cellStyle name="室_モベラ_西BLD(1)_20060905" xfId="1308"/>
    <cellStyle name="室_モベラ_西BLD(1)_20061003" xfId="1309"/>
    <cellStyle name="室_モベラ_西BLD(1)_20061010" xfId="1310"/>
    <cellStyle name="室_モベラ_西BLD(1)_20061025" xfId="1311"/>
    <cellStyle name="室_モベラ_西BLD(1)_20061031" xfId="1312"/>
    <cellStyle name="室_モベラ_西BLD(1)_20061107" xfId="1313"/>
    <cellStyle name="室_モベラ_西BLD(1)_20061114" xfId="1314"/>
    <cellStyle name="室_モベラ_西BLD(1)_20061121" xfId="1315"/>
    <cellStyle name="室_モベラ_西BLD(1)_20071017" xfId="1316"/>
    <cellStyle name="室_モベラ_西BLD(1)_4訪ゴール対応トーク付、岐南" xfId="1317"/>
    <cellStyle name="室_モベラ_西BLD(1)_７月末度【実績管理GS】" xfId="1318"/>
    <cellStyle name="室_モベラ_西BLD(1)_CS部中経（4版）" xfId="1319"/>
    <cellStyle name="室_モベラ_西BLD(1)_DIPSゴール設計書UPまでの道のり" xfId="1320"/>
    <cellStyle name="室_モベラ_西BLD(1)_ＩＥ-DIPSゴール設計書(20031001CS部）" xfId="1321"/>
    <cellStyle name="室_モベラ_西BLD(1)_ITTｽｷﾙMap_030516" xfId="1322"/>
    <cellStyle name="室_モベラ_西BLD(1)_ITT支援室2003研究テーマ" xfId="1323"/>
    <cellStyle name="室_モベラ_西BLD(1)_ITT対応システム一覧_021011" xfId="1324"/>
    <cellStyle name="室_モベラ_西BLD(1)_ITT対応システム関連プロジェクト_021011" xfId="1325"/>
    <cellStyle name="室_モベラ_西BLD(1)_LV再構築企画_0425常務会_0411改+.xls グラフ 1" xfId="1326"/>
    <cellStyle name="室_モベラ_西BLD(1)_LV再構築企画_0425常務会_0411改+.xls グラフ 1-1" xfId="1327"/>
    <cellStyle name="室_モベラ_西BLD(1)_LV再構築企画_0425常務会_0411改+.xls グラフ 1-2" xfId="1328"/>
    <cellStyle name="室_モベラ_西BLD(1)_LV再構築企画_0425常務会_0411改+.xls グラフ 1-3" xfId="1329"/>
    <cellStyle name="室_モベラ_西BLD(1)_LV再構築企画_0425常務会_0411改+.xls グラフ 1-4" xfId="1330"/>
    <cellStyle name="室_モベラ_西BLD(1)_LV再構築企画_0425常務会_0411改+.xls グラフ 1-5" xfId="1331"/>
    <cellStyle name="室_モベラ_西BLD(1)_PJT管理表　060802" xfId="1332"/>
    <cellStyle name="室_モベラ_西BLD(1)_roit_18期_021204++" xfId="1333"/>
    <cellStyle name="室_モベラ_西BLD(1)_roit_18期_021204++_030403風土19期中経" xfId="1334"/>
    <cellStyle name="室_モベラ_西BLD(1)_roit_18期_021204++_19期ITT各室中経_030501" xfId="1335"/>
    <cellStyle name="室_モベラ_西BLD(1)_roit_18期_021204++_ITTｽｷﾙMap_030516" xfId="1336"/>
    <cellStyle name="室_モベラ_西BLD(1)_roit_18期_021204++_ITT支援室2003研究テーマ" xfId="1337"/>
    <cellStyle name="室_モベラ_西BLD(1)_roit_18期_021204++_部長室ROITタスク_030404" xfId="1338"/>
    <cellStyle name="室_モベラ_西BLD(1)_roit_18期_021204++_部長室ROITタスク_030404_経営情報DB室MTG_030627" xfId="1339"/>
    <cellStyle name="室_モベラ_西BLD(1)_roit_18期_021204++_風土itt中経_030411" xfId="1340"/>
    <cellStyle name="室_モベラ_西BLD(1)_ROIT_18期~_030413" xfId="1341"/>
    <cellStyle name="室_モベラ_西BLD(1)_ROITｽｹｼﾞｭｰﾙ_030610" xfId="1342"/>
    <cellStyle name="室_モベラ_西BLD(1)_SVMS（TM機能）" xfId="1343"/>
    <cellStyle name="室_モベラ_西BLD(1)_SVMSスケジュールver.2（提出用） " xfId="1344"/>
    <cellStyle name="室_モベラ_西BLD(1)_SVMS画面イメージ" xfId="1345"/>
    <cellStyle name="室_モベラ_西BLD(1)_VMAC_インテック様向け説明_030623" xfId="1346"/>
    <cellStyle name="室_モベラ_西BLD(1)_VMAC構築_進捗報告_030611" xfId="1347"/>
    <cellStyle name="室_モベラ_西BLD(1)_エクセル版TBシートの使い方" xfId="1348"/>
    <cellStyle name="室_モベラ_西BLD(1)_クレジット連動ｽｹ" xfId="1349"/>
    <cellStyle name="室_モベラ_西BLD(1)_スケジューリング、Pマト (version 2)" xfId="1350"/>
    <cellStyle name="室_モベラ_西BLD(1)_案件リスト【SVMS&amp;TM】" xfId="1351"/>
    <cellStyle name="室_モベラ_西BLD(1)_案件管理表【SVMS&amp;TM】" xfId="1352"/>
    <cellStyle name="室_モベラ_西BLD(1)_横田今後の活動とVupについて_021011" xfId="1353"/>
    <cellStyle name="室_モベラ_西BLD(1)_画面メモ" xfId="1354"/>
    <cellStyle name="室_モベラ_西BLD(1)_画面メモ (version 2）" xfId="1355"/>
    <cellStyle name="室_モベラ_西BLD(1)_会計ｼｽﾃﾑ全体像_030615" xfId="1356"/>
    <cellStyle name="室_モベラ_西BLD(1)_企業文化_021218" xfId="1357"/>
    <cellStyle name="室_モベラ_西BLD(1)_強制棚卸スケジュール" xfId="1358"/>
    <cellStyle name="室_モベラ_西BLD(1)_強制棚卸スケジュール（提出用）" xfId="1359"/>
    <cellStyle name="室_モベラ_西BLD(1)_経営情報DB室MTG_030627" xfId="1360"/>
    <cellStyle name="室_モベラ_西BLD(1)_障害対応_021114" xfId="1361"/>
    <cellStyle name="室_モベラ_西BLD(1)_障害対応フロー" xfId="1362"/>
    <cellStyle name="室_モベラ_西BLD(1)_中経検討＿IT統括部" xfId="1363"/>
    <cellStyle name="室_モベラ_西BLD(2)" xfId="1364"/>
    <cellStyle name="室_モベラ_西BLD(2)_【10期既存売上計画】0411修正" xfId="1365"/>
    <cellStyle name="室_モベラ_西BLD(2)_【DMN】指標登録UI" xfId="1366"/>
    <cellStyle name="室_モベラ_西BLD(2)_【月次データ】【ＴＤ】店舗実績集計用" xfId="1367"/>
    <cellStyle name="室_モベラ_西BLD(2)_【個店毎実績数値ｼｰﾄあり】吾平月次管理データ" xfId="1368"/>
    <cellStyle name="室_モベラ_西BLD(2)_【吾平】CS指標月次推移" xfId="1369"/>
    <cellStyle name="室_モベラ_西BLD(2)_【茶話】テストケース台帳" xfId="1370"/>
    <cellStyle name="室_モベラ_西BLD(2)_★GP進捗報告サマリー" xfId="1371"/>
    <cellStyle name="室_モベラ_西BLD(2)_０４０１１１臨店報告書（岐阜岐南店）" xfId="1372"/>
    <cellStyle name="室_モベラ_西BLD(2)_041028返品登録機能" xfId="1373"/>
    <cellStyle name="室_モベラ_西BLD(2)_041201ＷＥＢモニター(reins)" xfId="1374"/>
    <cellStyle name="室_モベラ_西BLD(2)_051020　下期スポット売上管理表" xfId="1375"/>
    <cellStyle name="室_モベラ_西BLD(2)_060822GP様定例会議事録" xfId="1376"/>
    <cellStyle name="室_モベラ_西BLD(2)_061121GP様定例会議事録" xfId="1377"/>
    <cellStyle name="室_モベラ_西BLD(2)_0625会長レビュー資料（FT）" xfId="1378"/>
    <cellStyle name="室_モベラ_西BLD(2)_0916システム改善提案一覧" xfId="1379"/>
    <cellStyle name="室_モベラ_西BLD(2)_0919システム改善提案一覧" xfId="1380"/>
    <cellStyle name="室_モベラ_西BLD(2)_1020CS部活動シート" xfId="1381"/>
    <cellStyle name="室_モベラ_西BLD(2)_10月度売上予測051017" xfId="1382"/>
    <cellStyle name="室_モベラ_西BLD(2)_12期ランニング見積0713" xfId="1383"/>
    <cellStyle name="室_モベラ_西BLD(2)_19期中経(部長室)_030529" xfId="1384"/>
    <cellStyle name="室_モベラ_西BLD(2)_200301VLC幹部会【社長室】" xfId="1385"/>
    <cellStyle name="室_モベラ_西BLD(2)_200310ＴＢ【阪　詳細案】" xfId="1386"/>
    <cellStyle name="室_モベラ_西BLD(2)_20060905" xfId="1387"/>
    <cellStyle name="室_モベラ_西BLD(2)_20061003" xfId="1388"/>
    <cellStyle name="室_モベラ_西BLD(2)_20061010" xfId="1389"/>
    <cellStyle name="室_モベラ_西BLD(2)_20061025" xfId="1390"/>
    <cellStyle name="室_モベラ_西BLD(2)_20061031" xfId="1391"/>
    <cellStyle name="室_モベラ_西BLD(2)_20061107" xfId="1392"/>
    <cellStyle name="室_モベラ_西BLD(2)_20061114" xfId="1393"/>
    <cellStyle name="室_モベラ_西BLD(2)_20061121" xfId="1394"/>
    <cellStyle name="室_モベラ_西BLD(2)_20071017" xfId="1395"/>
    <cellStyle name="室_モベラ_西BLD(2)_4訪ゴール対応トーク付、岐南" xfId="1396"/>
    <cellStyle name="室_モベラ_西BLD(2)_７月末度【実績管理GS】" xfId="1397"/>
    <cellStyle name="室_モベラ_西BLD(2)_CS部中経（4版）" xfId="1398"/>
    <cellStyle name="室_モベラ_西BLD(2)_DIPSゴール設計書UPまでの道のり" xfId="1399"/>
    <cellStyle name="室_モベラ_西BLD(2)_ＩＥ-DIPSゴール設計書(20031001CS部）" xfId="1400"/>
    <cellStyle name="室_モベラ_西BLD(2)_ITTｽｷﾙMap_030516" xfId="1401"/>
    <cellStyle name="室_モベラ_西BLD(2)_ITT支援室2003研究テーマ" xfId="1402"/>
    <cellStyle name="室_モベラ_西BLD(2)_ITT対応システム一覧_021011" xfId="1403"/>
    <cellStyle name="室_モベラ_西BLD(2)_ITT対応システム関連プロジェクト_021011" xfId="1404"/>
    <cellStyle name="室_モベラ_西BLD(2)_LV再構築企画_0425常務会_0411改+.xls グラフ 1" xfId="1405"/>
    <cellStyle name="室_モベラ_西BLD(2)_LV再構築企画_0425常務会_0411改+.xls グラフ 1-1" xfId="1406"/>
    <cellStyle name="室_モベラ_西BLD(2)_LV再構築企画_0425常務会_0411改+.xls グラフ 1-2" xfId="1407"/>
    <cellStyle name="室_モベラ_西BLD(2)_LV再構築企画_0425常務会_0411改+.xls グラフ 1-3" xfId="1408"/>
    <cellStyle name="室_モベラ_西BLD(2)_LV再構築企画_0425常務会_0411改+.xls グラフ 1-4" xfId="1409"/>
    <cellStyle name="室_モベラ_西BLD(2)_LV再構築企画_0425常務会_0411改+.xls グラフ 1-5" xfId="1410"/>
    <cellStyle name="室_モベラ_西BLD(2)_PJT管理表　060802" xfId="1411"/>
    <cellStyle name="室_モベラ_西BLD(2)_roit_18期_021204++" xfId="1412"/>
    <cellStyle name="室_モベラ_西BLD(2)_roit_18期_021204++_030403風土19期中経" xfId="1413"/>
    <cellStyle name="室_モベラ_西BLD(2)_roit_18期_021204++_19期ITT各室中経_030501" xfId="1414"/>
    <cellStyle name="室_モベラ_西BLD(2)_roit_18期_021204++_ITTｽｷﾙMap_030516" xfId="1415"/>
    <cellStyle name="室_モベラ_西BLD(2)_roit_18期_021204++_ITT支援室2003研究テーマ" xfId="1416"/>
    <cellStyle name="室_モベラ_西BLD(2)_roit_18期_021204++_部長室ROITタスク_030404" xfId="1417"/>
    <cellStyle name="室_モベラ_西BLD(2)_roit_18期_021204++_部長室ROITタスク_030404_経営情報DB室MTG_030627" xfId="1418"/>
    <cellStyle name="室_モベラ_西BLD(2)_roit_18期_021204++_風土itt中経_030411" xfId="1419"/>
    <cellStyle name="室_モベラ_西BLD(2)_ROIT_18期~_030413" xfId="1420"/>
    <cellStyle name="室_モベラ_西BLD(2)_ROITｽｹｼﾞｭｰﾙ_030610" xfId="1421"/>
    <cellStyle name="室_モベラ_西BLD(2)_SVMS（TM機能）" xfId="1422"/>
    <cellStyle name="室_モベラ_西BLD(2)_SVMSスケジュールver.2（提出用） " xfId="1423"/>
    <cellStyle name="室_モベラ_西BLD(2)_SVMS画面イメージ" xfId="1424"/>
    <cellStyle name="室_モベラ_西BLD(2)_VMAC_インテック様向け説明_030623" xfId="1425"/>
    <cellStyle name="室_モベラ_西BLD(2)_VMAC構築_進捗報告_030611" xfId="1426"/>
    <cellStyle name="室_モベラ_西BLD(2)_エクセル版TBシートの使い方" xfId="1427"/>
    <cellStyle name="室_モベラ_西BLD(2)_クレジット連動ｽｹ" xfId="1428"/>
    <cellStyle name="室_モベラ_西BLD(2)_スケジューリング、Pマト (version 2)" xfId="1429"/>
    <cellStyle name="室_モベラ_西BLD(2)_案件リスト【SVMS&amp;TM】" xfId="1430"/>
    <cellStyle name="室_モベラ_西BLD(2)_案件管理表【SVMS&amp;TM】" xfId="1431"/>
    <cellStyle name="室_モベラ_西BLD(2)_横田今後の活動とVupについて_021011" xfId="1432"/>
    <cellStyle name="室_モベラ_西BLD(2)_画面メモ" xfId="1433"/>
    <cellStyle name="室_モベラ_西BLD(2)_画面メモ (version 2）" xfId="1434"/>
    <cellStyle name="室_モベラ_西BLD(2)_会計ｼｽﾃﾑ全体像_030615" xfId="1435"/>
    <cellStyle name="室_モベラ_西BLD(2)_企業文化_021218" xfId="1436"/>
    <cellStyle name="室_モベラ_西BLD(2)_強制棚卸スケジュール" xfId="1437"/>
    <cellStyle name="室_モベラ_西BLD(2)_強制棚卸スケジュール（提出用）" xfId="1438"/>
    <cellStyle name="室_モベラ_西BLD(2)_経営情報DB室MTG_030627" xfId="1439"/>
    <cellStyle name="室_モベラ_西BLD(2)_障害対応_021114" xfId="1440"/>
    <cellStyle name="室_モベラ_西BLD(2)_障害対応フロー" xfId="1441"/>
    <cellStyle name="室_モベラ_西BLD(2)_中経検討＿IT統括部" xfId="1442"/>
    <cellStyle name="室_モベラ_西HP報告" xfId="1443"/>
    <cellStyle name="室_モベラ_西HP報告_【10期既存売上計画】0411修正" xfId="1444"/>
    <cellStyle name="室_モベラ_西HP報告_【DMN】指標登録UI" xfId="1445"/>
    <cellStyle name="室_モベラ_西HP報告_【月次データ】【ＴＤ】店舗実績集計用" xfId="1446"/>
    <cellStyle name="室_モベラ_西HP報告_【個店毎実績数値ｼｰﾄあり】吾平月次管理データ" xfId="1447"/>
    <cellStyle name="室_モベラ_西HP報告_【吾平】CS指標月次推移" xfId="1448"/>
    <cellStyle name="室_モベラ_西HP報告_【茶話】テストケース台帳" xfId="1449"/>
    <cellStyle name="室_モベラ_西HP報告_★GP進捗報告サマリー" xfId="1450"/>
    <cellStyle name="室_モベラ_西HP報告_０４０１１１臨店報告書（岐阜岐南店）" xfId="1451"/>
    <cellStyle name="室_モベラ_西HP報告_041028返品登録機能" xfId="1452"/>
    <cellStyle name="室_モベラ_西HP報告_041201ＷＥＢモニター(reins)" xfId="1453"/>
    <cellStyle name="室_モベラ_西HP報告_051020　下期スポット売上管理表" xfId="1454"/>
    <cellStyle name="室_モベラ_西HP報告_060822GP様定例会議事録" xfId="1455"/>
    <cellStyle name="室_モベラ_西HP報告_061121GP様定例会議事録" xfId="1456"/>
    <cellStyle name="室_モベラ_西HP報告_0625会長レビュー資料（FT）" xfId="1457"/>
    <cellStyle name="室_モベラ_西HP報告_0916システム改善提案一覧" xfId="1458"/>
    <cellStyle name="室_モベラ_西HP報告_0919システム改善提案一覧" xfId="1459"/>
    <cellStyle name="室_モベラ_西HP報告_1020CS部活動シート" xfId="1460"/>
    <cellStyle name="室_モベラ_西HP報告_10月度売上予測051017" xfId="1461"/>
    <cellStyle name="室_モベラ_西HP報告_12期ランニング見積0713" xfId="1462"/>
    <cellStyle name="室_モベラ_西HP報告_19期中経(部長室)_030529" xfId="1463"/>
    <cellStyle name="室_モベラ_西HP報告_200301VLC幹部会【社長室】" xfId="1464"/>
    <cellStyle name="室_モベラ_西HP報告_200310ＴＢ【阪　詳細案】" xfId="1465"/>
    <cellStyle name="室_モベラ_西HP報告_20060905" xfId="1466"/>
    <cellStyle name="室_モベラ_西HP報告_20061003" xfId="1467"/>
    <cellStyle name="室_モベラ_西HP報告_20061010" xfId="1468"/>
    <cellStyle name="室_モベラ_西HP報告_20061025" xfId="1469"/>
    <cellStyle name="室_モベラ_西HP報告_20061031" xfId="1470"/>
    <cellStyle name="室_モベラ_西HP報告_20061107" xfId="1471"/>
    <cellStyle name="室_モベラ_西HP報告_20061114" xfId="1472"/>
    <cellStyle name="室_モベラ_西HP報告_20061121" xfId="1473"/>
    <cellStyle name="室_モベラ_西HP報告_20071017" xfId="1474"/>
    <cellStyle name="室_モベラ_西HP報告_4訪ゴール対応トーク付、岐南" xfId="1475"/>
    <cellStyle name="室_モベラ_西HP報告_７月末度【実績管理GS】" xfId="1476"/>
    <cellStyle name="室_モベラ_西HP報告_CS部中経（4版）" xfId="1477"/>
    <cellStyle name="室_モベラ_西HP報告_DIPSゴール設計書UPまでの道のり" xfId="1478"/>
    <cellStyle name="室_モベラ_西HP報告_ＩＥ-DIPSゴール設計書(20031001CS部）" xfId="1479"/>
    <cellStyle name="室_モベラ_西HP報告_ITTｽｷﾙMap_030516" xfId="1480"/>
    <cellStyle name="室_モベラ_西HP報告_ITT支援室2003研究テーマ" xfId="1481"/>
    <cellStyle name="室_モベラ_西HP報告_ITT対応システム一覧_021011" xfId="1482"/>
    <cellStyle name="室_モベラ_西HP報告_ITT対応システム関連プロジェクト_021011" xfId="1483"/>
    <cellStyle name="室_モベラ_西HP報告_LV再構築企画_0425常務会_0411改+.xls グラフ 1" xfId="1484"/>
    <cellStyle name="室_モベラ_西HP報告_LV再構築企画_0425常務会_0411改+.xls グラフ 1-1" xfId="1485"/>
    <cellStyle name="室_モベラ_西HP報告_LV再構築企画_0425常務会_0411改+.xls グラフ 1-2" xfId="1486"/>
    <cellStyle name="室_モベラ_西HP報告_LV再構築企画_0425常務会_0411改+.xls グラフ 1-3" xfId="1487"/>
    <cellStyle name="室_モベラ_西HP報告_LV再構築企画_0425常務会_0411改+.xls グラフ 1-4" xfId="1488"/>
    <cellStyle name="室_モベラ_西HP報告_LV再構築企画_0425常務会_0411改+.xls グラフ 1-5" xfId="1489"/>
    <cellStyle name="室_モベラ_西HP報告_PJT管理表　060802" xfId="1490"/>
    <cellStyle name="室_モベラ_西HP報告_roit_18期_021204++" xfId="1491"/>
    <cellStyle name="室_モベラ_西HP報告_roit_18期_021204++_030403風土19期中経" xfId="1492"/>
    <cellStyle name="室_モベラ_西HP報告_roit_18期_021204++_19期ITT各室中経_030501" xfId="1493"/>
    <cellStyle name="室_モベラ_西HP報告_roit_18期_021204++_ITTｽｷﾙMap_030516" xfId="1494"/>
    <cellStyle name="室_モベラ_西HP報告_roit_18期_021204++_ITT支援室2003研究テーマ" xfId="1495"/>
    <cellStyle name="室_モベラ_西HP報告_roit_18期_021204++_部長室ROITタスク_030404" xfId="1496"/>
    <cellStyle name="室_モベラ_西HP報告_roit_18期_021204++_部長室ROITタスク_030404_経営情報DB室MTG_030627" xfId="1497"/>
    <cellStyle name="室_モベラ_西HP報告_roit_18期_021204++_風土itt中経_030411" xfId="1498"/>
    <cellStyle name="室_モベラ_西HP報告_ROIT_18期~_030413" xfId="1499"/>
    <cellStyle name="室_モベラ_西HP報告_ROITｽｹｼﾞｭｰﾙ_030610" xfId="1500"/>
    <cellStyle name="室_モベラ_西HP報告_SVMS（TM機能）" xfId="1501"/>
    <cellStyle name="室_モベラ_西HP報告_SVMSスケジュールver.2（提出用） " xfId="1502"/>
    <cellStyle name="室_モベラ_西HP報告_SVMS画面イメージ" xfId="1503"/>
    <cellStyle name="室_モベラ_西HP報告_VMAC_インテック様向け説明_030623" xfId="1504"/>
    <cellStyle name="室_モベラ_西HP報告_VMAC構築_進捗報告_030611" xfId="1505"/>
    <cellStyle name="室_モベラ_西HP報告_エクセル版TBシートの使い方" xfId="1506"/>
    <cellStyle name="室_モベラ_西HP報告_クレジット連動ｽｹ" xfId="1507"/>
    <cellStyle name="室_モベラ_西HP報告_スケジューリング、Pマト (version 2)" xfId="1508"/>
    <cellStyle name="室_モベラ_西HP報告_案件リスト【SVMS&amp;TM】" xfId="1509"/>
    <cellStyle name="室_モベラ_西HP報告_案件管理表【SVMS&amp;TM】" xfId="1510"/>
    <cellStyle name="室_モベラ_西HP報告_横田今後の活動とVupについて_021011" xfId="1511"/>
    <cellStyle name="室_モベラ_西HP報告_画面メモ" xfId="1512"/>
    <cellStyle name="室_モベラ_西HP報告_画面メモ (version 2）" xfId="1513"/>
    <cellStyle name="室_モベラ_西HP報告_会計ｼｽﾃﾑ全体像_030615" xfId="1514"/>
    <cellStyle name="室_モベラ_西HP報告_企業文化_021218" xfId="1515"/>
    <cellStyle name="室_モベラ_西HP報告_強制棚卸スケジュール" xfId="1516"/>
    <cellStyle name="室_モベラ_西HP報告_強制棚卸スケジュール（提出用）" xfId="1517"/>
    <cellStyle name="室_モベラ_西HP報告_経営情報DB室MTG_030627" xfId="1518"/>
    <cellStyle name="室_モベラ_西HP報告_障害対応_021114" xfId="1519"/>
    <cellStyle name="室_モベラ_西HP報告_障害対応フロー" xfId="1520"/>
    <cellStyle name="室_モベラ_西HP報告_中経検討＿IT統括部" xfId="1521"/>
    <cellStyle name="室_モベラ_中経検討＿IT統括部" xfId="1522"/>
    <cellStyle name="室_モベラ_中経検討＿IT統括部_030403風土19期中経" xfId="1523"/>
    <cellStyle name="室_モベラ_中経検討＿IT統括部_19期ITT各室中経_030501" xfId="1524"/>
    <cellStyle name="室_モベラ_中経検討＿IT統括部_ITTｽｷﾙMap_030516" xfId="1525"/>
    <cellStyle name="室_モベラ_中経検討＿IT統括部_ITT支援室2003研究テーマ" xfId="1526"/>
    <cellStyle name="室_モベラ_中経検討＿IT統括部_部長室ROITタスク_030404" xfId="1527"/>
    <cellStyle name="室_モベラ_中経検討＿IT統括部_部長室ROITタスク_030404_経営情報DB室MTG_030627" xfId="1528"/>
    <cellStyle name="室_モベラ_中経検討＿IT統括部_風土itt中経_030411" xfId="1529"/>
    <cellStyle name="室_モベラ_部長室ROITタスク_030404" xfId="1530"/>
    <cellStyle name="室_モベラ_部長室ROITタスク_030404_経営情報DB室MTG_030627" xfId="1531"/>
    <cellStyle name="室_モベラ_風土itt中経_030411" xfId="1532"/>
    <cellStyle name="室_モリフードサービスEOS導入0615" xfId="1533"/>
    <cellStyle name="室_リスク分析20071130" xfId="1534"/>
    <cellStyle name="室_ルール化すべき一覧" xfId="1535"/>
    <cellStyle name="室_レインズGDSEOS進捗0329" xfId="1536"/>
    <cellStyle name="室_阿部日報0305" xfId="1537"/>
    <cellStyle name="室_案件リスト【SVMS&amp;TM】" xfId="1538"/>
    <cellStyle name="室_案件管理表（RL簡易TM）0915更新" xfId="1539"/>
    <cellStyle name="室_案件管理表【SVMS&amp;TM】" xfId="1540"/>
    <cellStyle name="室_案件管理表テンプレートVer2" xfId="1541"/>
    <cellStyle name="室_運用フロー" xfId="1542"/>
    <cellStyle name="室_営業部社長レビューシート" xfId="1543"/>
    <cellStyle name="室_営推中経数値編" xfId="1544"/>
    <cellStyle name="室_横田今後の活動とVupについて_021011" xfId="1545"/>
    <cellStyle name="室_画面メモ" xfId="1546"/>
    <cellStyle name="室_画面メモ (version 2）" xfId="1547"/>
    <cellStyle name="室_会計ｼｽﾃﾑ全体像_030615" xfId="1548"/>
    <cellStyle name="室_回答_【開発見積】GPECサイトとの連携 _061001" xfId="1549"/>
    <cellStyle name="室_回答_【開発見積】プライスラベル上下10%別表示への修正_061001" xfId="1550"/>
    <cellStyle name="室_外食DIPS【ＧＫ】（SV設計用）" xfId="1551"/>
    <cellStyle name="室_外部研修報告書_【氏名】_YYMMDD" xfId="1552"/>
    <cellStyle name="室_幹部会3FC" xfId="1553"/>
    <cellStyle name="室_幹部会資料：内部監査室" xfId="1554"/>
    <cellStyle name="室_幹部会資料：内部監査室_200301VLC幹部会【社長室】" xfId="1555"/>
    <cellStyle name="室_監査指摘事項一覧" xfId="1556"/>
    <cellStyle name="室_監査指摘事項一覧_0212幹部会（内部監査）" xfId="1557"/>
    <cellStyle name="室_監査指摘事項一覧_0212幹部会（内部監査）_0916システム改善提案一覧" xfId="1558"/>
    <cellStyle name="室_監査指摘事項一覧_0212幹部会（内部監査）_0919システム改善提案一覧" xfId="1559"/>
    <cellStyle name="室_監査指摘事項一覧_0301幹部会（内部監査）" xfId="1560"/>
    <cellStyle name="室_監査指摘事項一覧_0301幹部会（内部監査）_0916システム改善提案一覧" xfId="1561"/>
    <cellStyle name="室_監査指摘事項一覧_0301幹部会（内部監査）_0919システム改善提案一覧" xfId="1562"/>
    <cellStyle name="室_監査指摘事項一覧_0916システム改善提案一覧" xfId="1563"/>
    <cellStyle name="室_監査指摘事項一覧_0919システム改善提案一覧" xfId="1564"/>
    <cellStyle name="室_監査指摘事項一覧_200301VLC幹部会【社長室】" xfId="1565"/>
    <cellStyle name="室_管理会計のﾚﾍﾞﾙと範囲_030313" xfId="1566"/>
    <cellStyle name="室_関西CCPチームBLP管理表最終" xfId="1567"/>
    <cellStyle name="室_企業文化_021218" xfId="1568"/>
    <cellStyle name="室_機関誌　vol．７" xfId="1569"/>
    <cellStyle name="室_強制棚卸スケジュール" xfId="1570"/>
    <cellStyle name="室_強制棚卸スケジュール（提出用）" xfId="1571"/>
    <cellStyle name="室_業種別法人営業まとめ【闘魂用】" xfId="1572"/>
    <cellStyle name="室_銀のさらレヴュー議事録" xfId="1573"/>
    <cellStyle name="室_銀のさらレヴュー議事録_【茶話】テストケース台帳" xfId="1574"/>
    <cellStyle name="室_銀のさらレヴュー議事録_【要件】U00252 クラブ保証金対応ver2" xfId="1575"/>
    <cellStyle name="室_銀のさらレヴュー議事録_【要件】クラブ保証金改修（課税）_070729" xfId="1577"/>
    <cellStyle name="室_銀のさらレヴュー議事録_【要件】クラブ保証金改修（非課税）_070729" xfId="1578"/>
    <cellStyle name="室_銀のさらレヴュー議事録_【要件】クラブ保証金改修（非課税）_070822" xfId="1579"/>
    <cellStyle name="室_銀のさらレヴュー議事録_【要件】クラブ保証金改修_070727" xfId="1576"/>
    <cellStyle name="室_銀のさらレヴュー議事録_＜開発回答＞【開発見積依頼】《GP》U00225 ゴルフ場向簡易査定機能" xfId="1580"/>
    <cellStyle name="室_銀のさらレヴュー議事録_＜開発回答＞【極秘】【GP】U00252 クラブ保証金対応_フェーズ１・２_原価見積依頼書" xfId="1581"/>
    <cellStyle name="室_銀のさらレヴュー議事録_＜開発回答＞U00209 《GP》PW有効期限付与_070426" xfId="1582"/>
    <cellStyle name="室_銀のさらレヴュー議事録_＜開発回答＞U00209 《GP》PW有効期限付与_070507" xfId="1583"/>
    <cellStyle name="室_銀のさらレヴュー議事録_1020CS部活動シート" xfId="1584"/>
    <cellStyle name="室_銀のさらレヴュー議事録_18期下期FT全体スキーム" xfId="1585"/>
    <cellStyle name="室_銀のさらレヴュー議事録_スケジューリング、Pマト (version 2)" xfId="1586"/>
    <cellStyle name="室_串家ＰＪ業務設計0418" xfId="1587"/>
    <cellStyle name="室_串家稲毛店アンケート（商品について）" xfId="1588"/>
    <cellStyle name="室_経営情報DB室MTG_030627" xfId="1589"/>
    <cellStyle name="室_計051010" xfId="1590"/>
    <cellStyle name="室_計051010_★社長ｾﾐﾅｰ日程1007" xfId="1591"/>
    <cellStyle name="室_計051010_060613GP様定例会議事録" xfId="1592"/>
    <cellStyle name="室_計051010_20060825_ECサイトとの連動MTG議事録（黒巣加筆）" xfId="1593"/>
    <cellStyle name="室_計051010_U00059 小物棚卸登録、クラブ棚卸機能（ﾚｽ改善）_0417" xfId="1594"/>
    <cellStyle name="室_計051010_経営情報DB室MTG_030627" xfId="1595"/>
    <cellStyle name="室_吾平ｱﾝｹｰﾄRELOADED" xfId="1596"/>
    <cellStyle name="室_吾平プログラムイメージ" xfId="1597"/>
    <cellStyle name="室_吾平プログラムイメージRELOADED" xfId="1598"/>
    <cellStyle name="室_工事中【店舗名】CS指標週次推移" xfId="1599"/>
    <cellStyle name="室_工数表" xfId="1600"/>
    <cellStyle name="室_項目まとめ030516+" xfId="1601"/>
    <cellStyle name="室_高田屋収益.xls グラフ 1" xfId="1602"/>
    <cellStyle name="室_高田屋収益.xls グラフ 1_【茶話】テストケース台帳" xfId="1603"/>
    <cellStyle name="室_高田屋収益.xls グラフ 1_【要件】U00252 クラブ保証金対応ver2" xfId="1604"/>
    <cellStyle name="室_高田屋収益.xls グラフ 1_【要件】クラブ保証金改修（課税）_070729" xfId="1606"/>
    <cellStyle name="室_高田屋収益.xls グラフ 1_【要件】クラブ保証金改修（非課税）_070729" xfId="1607"/>
    <cellStyle name="室_高田屋収益.xls グラフ 1_【要件】クラブ保証金改修（非課税）_070822" xfId="1608"/>
    <cellStyle name="室_高田屋収益.xls グラフ 1_【要件】クラブ保証金改修_070727" xfId="1605"/>
    <cellStyle name="室_高田屋収益.xls グラフ 1_＜開発回答＞【開発見積依頼】《GP》U00225 ゴルフ場向簡易査定機能" xfId="1609"/>
    <cellStyle name="室_高田屋収益.xls グラフ 1_＜開発回答＞【極秘】【GP】U00252 クラブ保証金対応_フェーズ１・２_原価見積依頼書" xfId="1610"/>
    <cellStyle name="室_高田屋収益.xls グラフ 1_＜開発回答＞U00209 《GP》PW有効期限付与_070426" xfId="1611"/>
    <cellStyle name="室_高田屋収益.xls グラフ 1_＜開発回答＞U00209 《GP》PW有効期限付与_070507" xfId="1612"/>
    <cellStyle name="室_高田屋収益.xls グラフ 1_0625FT会長レビュー資料.xls グラフ 1" xfId="1613"/>
    <cellStyle name="室_高田屋収益.xls グラフ 1_1020CS部活動シート" xfId="1614"/>
    <cellStyle name="室_高田屋収益.xls グラフ 1_18期下期FT全体スキーム" xfId="1615"/>
    <cellStyle name="室_高田屋収益.xls グラフ 1_2002 売上予測(6月)" xfId="1616"/>
    <cellStyle name="室_高田屋収益.xls グラフ 1_FT18期TBｼｰﾄ【平阪】" xfId="1617"/>
    <cellStyle name="室_高田屋収益.xls グラフ 1_SV活動スケジュール" xfId="1618"/>
    <cellStyle name="室_高田屋収益.xls グラフ 1_スケジューリング、Pマト (version 2)" xfId="1619"/>
    <cellStyle name="室_骨子ＶＬ" xfId="1620"/>
    <cellStyle name="室_骨子ＶＬ_（VLC組織図（9期）" xfId="1621"/>
    <cellStyle name="室_骨子ＶＬ_~0063721" xfId="1639"/>
    <cellStyle name="室_骨子ＶＬ_~2470274" xfId="1640"/>
    <cellStyle name="室_骨子ＶＬ_~3353591" xfId="1641"/>
    <cellStyle name="室_骨子ＶＬ_~6189365" xfId="1642"/>
    <cellStyle name="室_骨子ＶＬ_【DMN】指標登録UI" xfId="1622"/>
    <cellStyle name="室_骨子ＶＬ_【SO調整】水野産業様開発見積依頼書0228" xfId="1623"/>
    <cellStyle name="室_骨子ＶＬ_【アプレシオ】原価一覧" xfId="1624"/>
    <cellStyle name="室_骨子ＶＬ_【開発資料】出荷確定データDL_仕入原価出力_20070730" xfId="1625"/>
    <cellStyle name="室_骨子ＶＬ_【完成】0202合宿用；目標設定シート" xfId="1626"/>
    <cellStyle name="室_骨子ＶＬ_【極秘】U00252 クラブ保証金対応_テーブル変更依頼書" xfId="1627"/>
    <cellStyle name="室_骨子ＶＬ_【個店毎実績数値ｼｰﾄあり】吾平月次管理データ" xfId="1628"/>
    <cellStyle name="室_骨子ＶＬ_【吾平】CS指標月次推移" xfId="1629"/>
    <cellStyle name="室_骨子ＶＬ_【再返信】【イメージ図】発注取込" xfId="1630"/>
    <cellStyle name="室_骨子ＶＬ_【社外秘】SVLC定義書(ver3ベース）" xfId="1631"/>
    <cellStyle name="室_骨子ＶＬ_【茶話】テストケース台帳" xfId="1632"/>
    <cellStyle name="室_骨子ＶＬ_【品質管理部加筆】【キャメル0920】システム開発見積依頼+" xfId="1633"/>
    <cellStyle name="室_骨子ＶＬ_【要件】棚入（小物）の入庫金額の変更ver.5" xfId="1634"/>
    <cellStyle name="室_骨子ＶＬ_＜開発回答＞【開発見積依頼】センターシステム改修0111" xfId="1635"/>
    <cellStyle name="室_骨子ＶＬ_＜開発回答＞【極秘】【GP】U00252 クラブ保証金対応_正式版_原価見積依頼書" xfId="1636"/>
    <cellStyle name="室_骨子ＶＬ_＜開発回答＞U00209 《GP》PW有効期限付与_070426" xfId="1637"/>
    <cellStyle name="室_骨子ＶＬ_＜開発回答＞U00209 《GP》PW有効期限付与_070507" xfId="1638"/>
    <cellStyle name="室_骨子ＶＬ_★GP進捗報告サマリー" xfId="1643"/>
    <cellStyle name="室_骨子ＶＬ_020731北海道18期活動計画" xfId="1644"/>
    <cellStyle name="室_骨子ＶＬ_020731北海道18期活動計画_経営情報DB室MTG_030627" xfId="1645"/>
    <cellStyle name="室_骨子ＶＬ_030403風土19期中経" xfId="1646"/>
    <cellStyle name="室_骨子ＶＬ_0406レインズGDSEOS進捗" xfId="1647"/>
    <cellStyle name="室_骨子ＶＬ_040903返品登録機能" xfId="1648"/>
    <cellStyle name="室_骨子ＶＬ_041028返品登録機能" xfId="1649"/>
    <cellStyle name="室_骨子ＶＬ_041201ＷＥＢモニター(reins)" xfId="1650"/>
    <cellStyle name="室_骨子ＶＬ_051020　下期スポット売上管理表" xfId="1651"/>
    <cellStyle name="室_骨子ＶＬ_060421_【要件・仕様】U00042,U00058,U00059 小物棚卸、クラブ棚卸機能の改修" xfId="1652"/>
    <cellStyle name="室_骨子ＶＬ_060613GP様定例会議事録" xfId="1653"/>
    <cellStyle name="室_骨子ＶＬ_060822GP様定例会議事録" xfId="1654"/>
    <cellStyle name="室_骨子ＶＬ_061121GP様定例会議事録" xfId="1655"/>
    <cellStyle name="室_骨子ＶＬ_0628事業計画書概算見積" xfId="1656"/>
    <cellStyle name="室_骨子ＶＬ_0726東日本計画週報(北海道）.xls グラフ 1" xfId="1657"/>
    <cellStyle name="室_骨子ＶＬ_0726東日本計画週報(北海道）.xls グラフ 1_経営情報DB室MTG_030627" xfId="1658"/>
    <cellStyle name="室_骨子ＶＬ_0731東日本計画週報(北海道BS&amp;OS）.xls グラフ 1" xfId="1659"/>
    <cellStyle name="室_骨子ＶＬ_0731東日本計画週報(北海道BS&amp;OS）.xls グラフ 1_経営情報DB室MTG_030627" xfId="1660"/>
    <cellStyle name="室_骨子ＶＬ_0807東日本計画週報(北海道BS&amp;OS）.xls グラフ 1" xfId="1661"/>
    <cellStyle name="室_骨子ＶＬ_0807東日本計画週報(北海道BS&amp;OS）.xls グラフ 1_経営情報DB室MTG_030627" xfId="1662"/>
    <cellStyle name="室_骨子ＶＬ_0809東日本計画週報(北海道BS&amp;OS）.xls グラフ 1" xfId="1663"/>
    <cellStyle name="室_骨子ＶＬ_0809東日本計画週報(北海道BS&amp;OS）.xls グラフ 1_経営情報DB室MTG_030627" xfId="1664"/>
    <cellStyle name="室_骨子ＶＬ_0814東日本計画週報(北海道BS&amp;OS）.xls グラフ 1" xfId="1665"/>
    <cellStyle name="室_骨子ＶＬ_0814東日本計画週報(北海道BS&amp;OS）.xls グラフ 1_経営情報DB室MTG_030627" xfId="1666"/>
    <cellStyle name="室_骨子ＶＬ_0816東日本計画週報(北海道BS&amp;OS）.xls グラフ 1" xfId="1667"/>
    <cellStyle name="室_骨子ＶＬ_0816東日本計画週報(北海道BS&amp;OS）.xls グラフ 1_経営情報DB室MTG_030627" xfId="1668"/>
    <cellStyle name="室_骨子ＶＬ_0821東日本計画週報(北海道BS&amp;OS）.xls グラフ 1" xfId="1669"/>
    <cellStyle name="室_骨子ＶＬ_0821東日本計画週報(北海道BS&amp;OS）.xls グラフ 1_経営情報DB室MTG_030627" xfId="1670"/>
    <cellStyle name="室_骨子ＶＬ_0907面談議事録" xfId="1671"/>
    <cellStyle name="室_骨子ＶＬ_10月度売上予測051017" xfId="1672"/>
    <cellStyle name="室_骨子ＶＬ_1106【開発まとめ】レインズ物流藤三対応2" xfId="1673"/>
    <cellStyle name="室_骨子ＶＬ_1113SPCN向け鳥瞰図" xfId="1674"/>
    <cellStyle name="室_骨子ＶＬ_12期ランニング見積0713" xfId="1675"/>
    <cellStyle name="室_骨子ＶＬ_18期SMBC攻略設計" xfId="1676"/>
    <cellStyle name="室_骨子ＶＬ_200301VLC幹部会【社長室】" xfId="1677"/>
    <cellStyle name="室_骨子ＶＬ_200305026-８期中経(CS）" xfId="1678"/>
    <cellStyle name="室_骨子ＶＬ_200310ＴＢ【阪　詳細案】" xfId="1679"/>
    <cellStyle name="室_骨子ＶＬ_2005中経部門発表会ﾌｫｰﾑ【VLC】" xfId="1680"/>
    <cellStyle name="室_骨子ＶＬ_20060825_ECサイトとの連動MTG議事録（黒巣加筆）" xfId="1681"/>
    <cellStyle name="室_骨子ＶＬ_20060905" xfId="1682"/>
    <cellStyle name="室_骨子ＶＬ_20061003" xfId="1683"/>
    <cellStyle name="室_骨子ＶＬ_20061010" xfId="1684"/>
    <cellStyle name="室_骨子ＶＬ_20061025" xfId="1685"/>
    <cellStyle name="室_骨子ＶＬ_20061031" xfId="1686"/>
    <cellStyle name="室_骨子ＶＬ_20061107" xfId="1687"/>
    <cellStyle name="室_骨子ＶＬ_20061114" xfId="1688"/>
    <cellStyle name="室_骨子ＶＬ_20061121" xfId="1689"/>
    <cellStyle name="室_骨子ＶＬ_20071017" xfId="1690"/>
    <cellStyle name="室_骨子ＶＬ_3つの箱" xfId="1691"/>
    <cellStyle name="室_骨子ＶＬ_８期中経(ＶＬＣ表紙)" xfId="1692"/>
    <cellStyle name="室_骨子ＶＬ_８期中経【LC】（１版）" xfId="1693"/>
    <cellStyle name="室_骨子ＶＬ_８期中経【ＶＬＣ全体】" xfId="1694"/>
    <cellStyle name="室_骨子ＶＬ_BS数値0720(東海）" xfId="1695"/>
    <cellStyle name="室_骨子ＶＬ_BS数値0720(東海）_経営情報DB室MTG_030627" xfId="1696"/>
    <cellStyle name="室_骨子ＶＬ_CS部中経（4版）" xfId="1697"/>
    <cellStyle name="室_骨子ＶＬ_DIPSゴール設計書UPまでの道のり" xfId="1698"/>
    <cellStyle name="室_骨子ＶＬ_ELV_0425常務会_ITT資料" xfId="1699"/>
    <cellStyle name="室_骨子ＶＬ_FC週次フォーマット1013版" xfId="1700"/>
    <cellStyle name="室_骨子ＶＬ_FC週次フォーマット1013版_経営情報DB室MTG_030627" xfId="1701"/>
    <cellStyle name="室_骨子ＶＬ_ＩＥ-DIPSゴール設計書(20031001CS部）" xfId="1702"/>
    <cellStyle name="室_骨子ＶＬ_InfoMartデータ連携要件定義書" xfId="1703"/>
    <cellStyle name="室_骨子ＶＬ_Informart発注連携_打ち合わせレジュメ" xfId="1704"/>
    <cellStyle name="室_骨子ＶＬ_ITT対応システム一覧_021011" xfId="1705"/>
    <cellStyle name="室_骨子ＶＬ_ITT対応システム関連プロジェクト_021004" xfId="1706"/>
    <cellStyle name="室_骨子ＶＬ_ITT対応システム関連プロジェクト_021011" xfId="1707"/>
    <cellStyle name="室_骨子ＶＬ_OS管理表（北海道エリア）0727" xfId="1708"/>
    <cellStyle name="室_骨子ＶＬ_OS管理表（北海道エリア）0727_経営情報DB室MTG_030627" xfId="1709"/>
    <cellStyle name="室_骨子ＶＬ_OS管理表（北海道エリア）0731" xfId="1710"/>
    <cellStyle name="室_骨子ＶＬ_OS管理表（北海道エリア）0731_経営情報DB室MTG_030627" xfId="1711"/>
    <cellStyle name="室_骨子ＶＬ_OS管理表（北海道エリア）0802" xfId="1712"/>
    <cellStyle name="室_骨子ＶＬ_OS管理表（北海道エリア）0802_経営情報DB室MTG_030627" xfId="1713"/>
    <cellStyle name="室_骨子ＶＬ_OS管理表（北海道エリア）0807" xfId="1714"/>
    <cellStyle name="室_骨子ＶＬ_OS管理表（北海道エリア）0807_経営情報DB室MTG_030627" xfId="1715"/>
    <cellStyle name="室_骨子ＶＬ_OS管理表（北海道エリア）0810" xfId="1716"/>
    <cellStyle name="室_骨子ＶＬ_OS管理表（北海道エリア）0810_経営情報DB室MTG_030627" xfId="1717"/>
    <cellStyle name="室_骨子ＶＬ_OS管理表（北海道エリア）0814" xfId="1718"/>
    <cellStyle name="室_骨子ＶＬ_OS管理表（北海道エリア）0814_経営情報DB室MTG_030627" xfId="1719"/>
    <cellStyle name="室_骨子ＶＬ_OS管理表（北海道エリア）0816" xfId="1720"/>
    <cellStyle name="室_骨子ＶＬ_OS管理表（北海道エリア）0816_経営情報DB室MTG_030627" xfId="1721"/>
    <cellStyle name="室_骨子ＶＬ_OS管理表（北海道エリア）0821" xfId="1722"/>
    <cellStyle name="室_骨子ＶＬ_OS管理表（北海道エリア）0821_経営情報DB室MTG_030627" xfId="1723"/>
    <cellStyle name="室_骨子ＶＬ_OS数値全0804" xfId="1724"/>
    <cellStyle name="室_骨子ＶＬ_OS数値全0804_経営情報DB室MTG_030627" xfId="1725"/>
    <cellStyle name="室_骨子ＶＬ_OS数値全0809" xfId="1726"/>
    <cellStyle name="室_骨子ＶＬ_OS数値全0809_経営情報DB室MTG_030627" xfId="1727"/>
    <cellStyle name="室_骨子ＶＬ_OS数値東北0802" xfId="1728"/>
    <cellStyle name="室_骨子ＶＬ_OS数値東北0802_経営情報DB室MTG_030627" xfId="1729"/>
    <cellStyle name="室_骨子ＶＬ_OS数値東北0807" xfId="1730"/>
    <cellStyle name="室_骨子ＶＬ_OS数値東北0807_経営情報DB室MTG_030627" xfId="1731"/>
    <cellStyle name="室_骨子ＶＬ_PJT管理表　060802" xfId="1732"/>
    <cellStyle name="室_骨子ＶＬ_sst38" xfId="1733"/>
    <cellStyle name="室_骨子ＶＬ_sst75" xfId="1734"/>
    <cellStyle name="室_骨子ＶＬ_sst84" xfId="1735"/>
    <cellStyle name="室_骨子ＶＬ_sstDF" xfId="1736"/>
    <cellStyle name="室_骨子ＶＬ_SVMS（TM機能）" xfId="1737"/>
    <cellStyle name="室_骨子ＶＬ_SVMSスケジュールver.2（提出用） " xfId="1738"/>
    <cellStyle name="室_骨子ＶＬ_SVMS画面イメージ" xfId="1739"/>
    <cellStyle name="室_骨子ＶＬ_U00059 小物棚卸登録、クラブ棚卸機能（ﾚｽ改善）_0417" xfId="1740"/>
    <cellStyle name="室_骨子ＶＬ_VLC第9期中経（管理部）" xfId="1741"/>
    <cellStyle name="室_骨子ＶＬ_VLG情報ｼｽﾃﾑ全体図+" xfId="1742"/>
    <cellStyle name="室_骨子ＶＬ_VMAC_インテック様向け説明_030623" xfId="1743"/>
    <cellStyle name="室_骨子ＶＬ_VMAC_現状報告_030522" xfId="1744"/>
    <cellStyle name="室_骨子ＶＬ_VMACﾕｰｻﾞ課題・確認一覧_030420" xfId="1745"/>
    <cellStyle name="室_骨子ＶＬ_VMAC現状把握_030424(説明用)" xfId="1746"/>
    <cellStyle name="室_骨子ＶＬ_VMAC現状把握_030429" xfId="1747"/>
    <cellStyle name="室_骨子ＶＬ_VMAC現状把握_030507" xfId="1748"/>
    <cellStyle name="室_骨子ＶＬ_VMAC構築_進捗報告_030611" xfId="1749"/>
    <cellStyle name="室_骨子ＶＬ_VMAC構築_設計資料_030521" xfId="1750"/>
    <cellStyle name="室_骨子ＶＬ_VMAC構築_設計資料_030522" xfId="1751"/>
    <cellStyle name="室_骨子ＶＬ_エクセル版TBシートの使い方" xfId="1752"/>
    <cellStyle name="室_骨子ＶＬ_クレジット連動ｽｹ" xfId="1753"/>
    <cellStyle name="室_骨子ＶＬ_コストイズ備品発注ER" xfId="1754"/>
    <cellStyle name="室_骨子ＶＬ_コスモフーズ見積1120" xfId="1755"/>
    <cellStyle name="室_骨子ＶＬ_ターゲットリスト200社  ３" xfId="1756"/>
    <cellStyle name="室_骨子ＶＬ_データ集計仕様" xfId="1757"/>
    <cellStyle name="室_骨子ＶＬ_とりでん店舗進捗管理表" xfId="1758"/>
    <cellStyle name="室_骨子ＶＬ_ヒアリングシート" xfId="1759"/>
    <cellStyle name="室_骨子ＶＬ_フォロー業者新派社員名簿" xfId="1760"/>
    <cellStyle name="室_骨子ＶＬ_モリフードサービスEOS導入0615" xfId="1761"/>
    <cellStyle name="室_骨子ＶＬ_リスク分析20071130" xfId="1762"/>
    <cellStyle name="室_骨子ＶＬ_レインズGDSEOS進捗0329" xfId="1763"/>
    <cellStyle name="室_骨子ＶＬ_案件リスト【SVMS&amp;TM】" xfId="1764"/>
    <cellStyle name="室_骨子ＶＬ_案件管理表（RL簡易TM）0915更新" xfId="1765"/>
    <cellStyle name="室_骨子ＶＬ_案件管理表【SVMS&amp;TM】" xfId="1766"/>
    <cellStyle name="室_骨子ＶＬ_案件管理表テンプレートVer2" xfId="1767"/>
    <cellStyle name="室_骨子ＶＬ_運用フロー" xfId="1768"/>
    <cellStyle name="室_骨子ＶＬ_横田今後の活動とVupについて_021011" xfId="1769"/>
    <cellStyle name="室_骨子ＶＬ_画面メモ" xfId="1770"/>
    <cellStyle name="室_骨子ＶＬ_画面メモ (version 2）" xfId="1771"/>
    <cellStyle name="室_骨子ＶＬ_会計ｼｽﾃﾑ全体像_030615" xfId="1772"/>
    <cellStyle name="室_骨子ＶＬ_回答_【開発見積】GPECサイトとの連携 _061001" xfId="1773"/>
    <cellStyle name="室_骨子ＶＬ_回答_【開発見積】プライスラベル上下10%別表示への修正_061001" xfId="1774"/>
    <cellStyle name="室_骨子ＶＬ_管理会計のﾚﾍﾞﾙと範囲_030313" xfId="1775"/>
    <cellStyle name="室_骨子ＶＬ_管理会計のﾚﾍﾞﾙと範囲_030313_経営情報DB室MTG_030627" xfId="1776"/>
    <cellStyle name="室_骨子ＶＬ_企業文化_021218" xfId="1777"/>
    <cellStyle name="室_骨子ＶＬ_機関誌　vol．７" xfId="1778"/>
    <cellStyle name="室_骨子ＶＬ_強制棚卸スケジュール" xfId="1779"/>
    <cellStyle name="室_骨子ＶＬ_強制棚卸スケジュール（提出用）" xfId="1780"/>
    <cellStyle name="室_骨子ＶＬ_工事中【店舗名】CS指標週次推移" xfId="1781"/>
    <cellStyle name="室_骨子ＶＬ_項目まとめ030516+" xfId="1782"/>
    <cellStyle name="室_骨子ＶＬ_骨子検討会経営企画本部" xfId="1783"/>
    <cellStyle name="室_骨子ＶＬ_骨子検討会内容" xfId="1784"/>
    <cellStyle name="室_骨子ＶＬ_社長報告用FCフォーマット" xfId="1785"/>
    <cellStyle name="室_骨子ＶＬ_社長報告用FCフォーマット_経営情報DB室MTG_030627" xfId="1786"/>
    <cellStyle name="室_骨子ＶＬ_障害対応_021114" xfId="1787"/>
    <cellStyle name="室_骨子ＶＬ_障害対応フロー" xfId="1788"/>
    <cellStyle name="室_骨子ＶＬ_浅野・鈴木（智）東海エリアＢＳ週報0725" xfId="1789"/>
    <cellStyle name="室_骨子ＶＬ_浅野・鈴木（智）東海エリアＢＳ週報0725_経営情報DB室MTG_030627" xfId="1790"/>
    <cellStyle name="室_骨子ＶＬ_第１四半期R資料-営業部" xfId="1791"/>
    <cellStyle name="室_骨子ＶＬ_中経ＢＬＰ分析（北海道）626修正" xfId="1792"/>
    <cellStyle name="室_骨子ＶＬ_中経骨子18_ＩＮＳ" xfId="1793"/>
    <cellStyle name="室_骨子ＶＬ_提出用スケジュール" xfId="1794"/>
    <cellStyle name="室_骨子ＶＬ_東日本数値計画0726修正(北海道）" xfId="1795"/>
    <cellStyle name="室_骨子ＶＬ_東日本数値計画0726修正(北海道）_経営情報DB室MTG_030627" xfId="1796"/>
    <cellStyle name="室_骨子ＶＬ_東日本数値計画0731" xfId="1797"/>
    <cellStyle name="室_骨子ＶＬ_東日本数値計画0731_経営情報DB室MTG_030627" xfId="1798"/>
    <cellStyle name="室_骨子ＶＬ_東北週報0809xls" xfId="1799"/>
    <cellStyle name="室_骨子ＶＬ_東北週報0809xls_経営情報DB室MTG_030627" xfId="1800"/>
    <cellStyle name="室_骨子ＶＬ_導入スケジュール・テンプレートVer3" xfId="1801"/>
    <cellStyle name="室_骨子ＶＬ_部長室ROITタスク_030408" xfId="1802"/>
    <cellStyle name="室_骨子ＶＬ_風土itt中経_030411" xfId="1803"/>
    <cellStyle name="室_骨子ＶＬ_保証金懸念事項" xfId="1804"/>
    <cellStyle name="室_骨子ＶＬ_連結&amp;管理会計立上げ_030210" xfId="1805"/>
    <cellStyle name="室_骨子ＶＬ_連結会計ﾌﾟﾛｼﾞｪｸﾄTB_030405" xfId="1806"/>
    <cellStyle name="室_骨子ＶＬ_連結会計ﾌﾟﾛｼﾞｪｸﾄTB_030421" xfId="1807"/>
    <cellStyle name="室_骨子ＶＬ_連結会計ﾌﾟﾛｼﾞｪｸﾄについて_030403" xfId="1808"/>
    <cellStyle name="室_骨子ＶＬ_連結会計企画書_021121" xfId="1809"/>
    <cellStyle name="室_骨子検討会事業推進本部0112" xfId="1810"/>
    <cellStyle name="室_骨子検討会事業推進本部0112_041201ＷＥＢモニター(reins)" xfId="1811"/>
    <cellStyle name="室_骨子検討会事業推進本部0112_200301VLC幹部会【社長室】" xfId="1812"/>
    <cellStyle name="室_骨子検討会事業推進本部0112_FC会長R1126.xls グラフ 1" xfId="1813"/>
    <cellStyle name="室_骨子検討会事業推進本部0112_FC会長R1126.xls グラフ 1_0916システム改善提案一覧" xfId="1814"/>
    <cellStyle name="室_骨子検討会事業推進本部0112_FC会長R1126.xls グラフ 1_0919システム改善提案一覧" xfId="1815"/>
    <cellStyle name="室_骨子検討会事業推進本部0112_FC会長R1126.xls グラフ 1_1020CS部活動シート" xfId="1816"/>
    <cellStyle name="室_骨子検討会事業推進本部0112_FC会長R1126.xls グラフ 1_200301VLC幹部会【社長室】" xfId="1817"/>
    <cellStyle name="室_骨子検討会事業推進本部0112_FC会長R1126.xls グラフ 1_CS部中経（4版）" xfId="1818"/>
    <cellStyle name="室_骨子検討会事業推進本部0112_FC会長R1126.xls グラフ 1_ＩＥ-DIPSゴール設計書(20031001CS部）" xfId="1819"/>
    <cellStyle name="室_骨子検討会事業推進本部0112_FC会長R1126.xls グラフ 2" xfId="1820"/>
    <cellStyle name="室_骨子検討会事業推進本部0112_FC会長R1126.xls グラフ 2_0916システム改善提案一覧" xfId="1821"/>
    <cellStyle name="室_骨子検討会事業推進本部0112_FC会長R1126.xls グラフ 2_0919システム改善提案一覧" xfId="1822"/>
    <cellStyle name="室_骨子検討会事業推進本部0112_FC会長R1126.xls グラフ 2_1020CS部活動シート" xfId="1823"/>
    <cellStyle name="室_骨子検討会事業推進本部0112_FC会長R1126.xls グラフ 2_200301VLC幹部会【社長室】" xfId="1824"/>
    <cellStyle name="室_骨子検討会事業推進本部0112_FC会長R1126.xls グラフ 2_CS部中経（4版）" xfId="1825"/>
    <cellStyle name="室_骨子検討会事業推進本部0112_FC会長R1126.xls グラフ 2_ＩＥ-DIPSゴール設計書(20031001CS部）" xfId="1826"/>
    <cellStyle name="室_骨子検討会事業推進本部0112_FC会長R1225.xls グラフ 3" xfId="1827"/>
    <cellStyle name="室_骨子検討会事業推進本部0112_FC会長R1225.xls グラフ 3_0916システム改善提案一覧" xfId="1828"/>
    <cellStyle name="室_骨子検討会事業推進本部0112_FC会長R1225.xls グラフ 3_0919システム改善提案一覧" xfId="1829"/>
    <cellStyle name="室_骨子検討会事業推進本部0112_FC会長R1225.xls グラフ 3_1020CS部活動シート" xfId="1830"/>
    <cellStyle name="室_骨子検討会事業推進本部0112_FC会長R1225.xls グラフ 3_200301VLC幹部会【社長室】" xfId="1831"/>
    <cellStyle name="室_骨子検討会事業推進本部0112_FC会長R1225.xls グラフ 3_CS部中経（4版）" xfId="1832"/>
    <cellStyle name="室_骨子検討会事業推進本部0112_FC会長R1225.xls グラフ 3_ＩＥ-DIPSゴール設計書(20031001CS部）" xfId="1833"/>
    <cellStyle name="室_骨子検討会事業推進本部0112_画面メモ" xfId="1834"/>
    <cellStyle name="室_骨子検討会事業推進本部0112_画面メモ (version 2）" xfId="1835"/>
    <cellStyle name="室_骨子事推0216" xfId="1836"/>
    <cellStyle name="室_阪PAC" xfId="1837"/>
    <cellStyle name="室_三ツ境店　キックオフＭＴＧアンケート" xfId="1838"/>
    <cellStyle name="室_視認性改善チェックリスト○" xfId="1839"/>
    <cellStyle name="室_事業開発中経４．１２" xfId="1840"/>
    <cellStyle name="室_事業開発中経４．１２_FC週次フォーマット1013版" xfId="1841"/>
    <cellStyle name="室_事業開発中経４．１２_FC週次フォーマット1013版_経営情報DB室MTG_030627" xfId="1842"/>
    <cellStyle name="室_事業開発中経４．１２_経営情報DB室MTG_030627" xfId="1843"/>
    <cellStyle name="室_事推中経" xfId="1844"/>
    <cellStyle name="室_修正版0827週次報告" xfId="1845"/>
    <cellStyle name="室_修正版0827週次報告_経営情報DB室MTG_030627" xfId="1846"/>
    <cellStyle name="室_障害対応_021114" xfId="1847"/>
    <cellStyle name="室_障害対応フロー" xfId="1848"/>
    <cellStyle name="室_障害対応マニュアル一覧_020911" xfId="1849"/>
    <cellStyle name="室_新＿給湯室業務021111" xfId="1850"/>
    <cellStyle name="室_推進室品質" xfId="1851"/>
    <cellStyle name="室_数値根拠0404" xfId="1852"/>
    <cellStyle name="室_数値根拠0404_FC週次フォーマット1013版" xfId="1853"/>
    <cellStyle name="室_数値根拠0404_FC週次フォーマット1013版_経営情報DB室MTG_030627" xfId="1854"/>
    <cellStyle name="室_数値根拠0404_経営情報DB室MTG_030627" xfId="1855"/>
    <cellStyle name="室_先行SVｷｯｸｵﾌﾐｰﾃｨﾝｸﾞ同行記録【村松さん】" xfId="1856"/>
    <cellStyle name="室_先行SVｽﾀｰﾄｱｯﾌﾟ面談同行記録【村松さん】" xfId="1857"/>
    <cellStyle name="室_戦力構造分析シート" xfId="1858"/>
    <cellStyle name="室_浅野・鈴木（智）東海エリアＢＳ週報0725" xfId="1859"/>
    <cellStyle name="室_浅野・鈴木（智）東海エリアＢＳ週報0725_経営情報DB室MTG_030627" xfId="1860"/>
    <cellStyle name="室_全体レジュメ･資料（講師用）" xfId="1861"/>
    <cellStyle name="室_第17期ＳＶ部ＧＰＳＶチーム中期経営計画" xfId="1862"/>
    <cellStyle name="室_第2四半期FC支援部会長R" xfId="1863"/>
    <cellStyle name="室_第2四半期FC支援部会長R_0916システム改善提案一覧" xfId="1864"/>
    <cellStyle name="室_第2四半期FC支援部会長R_0919システム改善提案一覧" xfId="1865"/>
    <cellStyle name="室_第2四半期FC支援部会長R_1020CS部活動シート" xfId="1866"/>
    <cellStyle name="室_第2四半期FC支援部会長R_200301VLC幹部会【社長室】" xfId="1867"/>
    <cellStyle name="室_第2四半期FC支援部会長R_CS部中経（4版）" xfId="1868"/>
    <cellStyle name="室_第2四半期FC支援部会長R_ＩＥ-DIPSゴール設計書(20031001CS部）" xfId="1869"/>
    <cellStyle name="室_第4回PAMTG" xfId="1870"/>
    <cellStyle name="室_第二次募集アンケート0422 (2)" xfId="1871"/>
    <cellStyle name="室_中経検討＿IT統括部" xfId="1872"/>
    <cellStyle name="室_中経骨子18_ＩＮＳ" xfId="1873"/>
    <cellStyle name="室_中経資料素案" xfId="1874"/>
    <cellStyle name="室_提出用スケジュール" xfId="1875"/>
    <cellStyle name="室_店長20010903" xfId="1876"/>
    <cellStyle name="室_店長様式20011027" xfId="1877"/>
    <cellStyle name="室_東日本数値計画0726修正(北海道）" xfId="1878"/>
    <cellStyle name="室_東日本数値計画0731" xfId="1879"/>
    <cellStyle name="室_東北週報0809xls" xfId="1880"/>
    <cellStyle name="室_東北週報0809xls_経営情報DB室MTG_030627" xfId="1881"/>
    <cellStyle name="室_導入スケジュール・テンプレートVer3" xfId="1882"/>
    <cellStyle name="室_日報200204社荒" xfId="1883"/>
    <cellStyle name="室_部長室ROITタスク_030408" xfId="1884"/>
    <cellStyle name="室_風土itt中経_030411" xfId="1885"/>
    <cellStyle name="室_保証金懸念事項" xfId="1886"/>
    <cellStyle name="室_理念作成手順" xfId="1887"/>
    <cellStyle name="室_立地決定数）新会長レビューｆｍｔ" xfId="1888"/>
    <cellStyle name="室_臨店状況" xfId="1889"/>
    <cellStyle name="室_連結&amp;管理会計立上げ_030210" xfId="1890"/>
    <cellStyle name="室_連結会計ﾌﾟﾛｼﾞｪｸﾄTB_030405" xfId="1891"/>
    <cellStyle name="室_連結会計ﾌﾟﾛｼﾞｪｸﾄTB_030421" xfId="1892"/>
    <cellStyle name="室_連結会計ﾌﾟﾛｼﾞｪｸﾄについて_030403" xfId="1893"/>
    <cellStyle name="室_連結会計企画書_021121" xfId="1894"/>
    <cellStyle name="準標準" xfId="1895"/>
    <cellStyle name="人" xfId="1896"/>
    <cellStyle name="人_（FF）投資状況報告書用資料７・２４" xfId="1897"/>
    <cellStyle name="人_（VLC組織図（9期）" xfId="1898"/>
    <cellStyle name="人_~0010453" xfId="1949"/>
    <cellStyle name="人_~0010453_200301VLC幹部会【社長室】" xfId="1950"/>
    <cellStyle name="人_~3353591" xfId="1951"/>
    <cellStyle name="人_~6189365" xfId="1952"/>
    <cellStyle name="人_【0106】先読みくん" xfId="1899"/>
    <cellStyle name="人_【0130】先読みくん" xfId="1900"/>
    <cellStyle name="人_【0209】先読みくん" xfId="1901"/>
    <cellStyle name="人_【0223】先読みくん" xfId="1902"/>
    <cellStyle name="人_【0228】2月OY日次管理" xfId="1903"/>
    <cellStyle name="人_【0308】先読みくん" xfId="1904"/>
    <cellStyle name="人_【0710修正】0709YA-VL協力店舗" xfId="1905"/>
    <cellStyle name="人_【0810】ごへい先読み" xfId="1906"/>
    <cellStyle name="人_【0814】ごへい先読み" xfId="1907"/>
    <cellStyle name="人_【0916】へい先読み" xfId="1908"/>
    <cellStyle name="人_【1031】先読みくん" xfId="1909"/>
    <cellStyle name="人_【10期既存売上計画】0411修正" xfId="1910"/>
    <cellStyle name="人_【1201】先読みくん" xfId="1911"/>
    <cellStyle name="人_【DMN】指標登録UI" xfId="1912"/>
    <cellStyle name="人_【ＦＴ】030208ＳＶプログラムパッケージ（完成）" xfId="1913"/>
    <cellStyle name="人_【FT】ＢＴＢマネジメント週次設計書" xfId="1914"/>
    <cellStyle name="人_【GH】【川上】総括MTGレビュー資料0906" xfId="1915"/>
    <cellStyle name="人_【GH】19期中経数値作成シート(訂" xfId="1916"/>
    <cellStyle name="人_【GH】個人面談進行イメージ" xfId="1917"/>
    <cellStyle name="人_【GK】030208SVプログラムパッケージ（完成）" xfId="1918"/>
    <cellStyle name="人_【SO調整】水野産業様開発見積依頼書0228" xfId="1919"/>
    <cellStyle name="人_【TD】030208ＳＶプログラムパッケージ（完成）" xfId="1920"/>
    <cellStyle name="人_【TD】030208ＳＶプログラムパッケージ（完成）_【修正】0327㈱湘南アールサービス様スタートアップ面談のご報告" xfId="1921"/>
    <cellStyle name="人_【TD】030208ＳＶプログラムパッケージ（完成）_キックオフＭＴＧ・第１回ＰＡＭＴＧ設計シート.xls グラフ 3" xfId="1922"/>
    <cellStyle name="人_【TD】030208ＳＶプログラムパッケージ（完成）_先行SVｷｯｸｵﾌﾐｰﾃｨﾝｸﾞ同行記録【村松さん】" xfId="1923"/>
    <cellStyle name="人_【TD】030208ＳＶプログラムパッケージ（完成）_先行SVｽﾀｰﾄｱｯﾌﾟ面談同行記録【村松さん】" xfId="1924"/>
    <cellStyle name="人_【TD】030208ＳＶプログラムパッケージ（完成）_理念作成手順" xfId="1925"/>
    <cellStyle name="人_【開発資料】出荷確定データDL_仕入原価出力_20070730" xfId="1926"/>
    <cellStyle name="人_【完成】0202合宿用；目標設定シート" xfId="1927"/>
    <cellStyle name="人_【岐阜岐南店】冬の陣アクションプラン計画表" xfId="1928"/>
    <cellStyle name="人_【岐阜岐南店12月度】吾平営業週報ver.FS" xfId="1929"/>
    <cellStyle name="人_【季節指数】全ﾌﾞﾗﾝﾄﾞ・ﾊﾟｰｿﾝｽﾞ法" xfId="1930"/>
    <cellStyle name="人_【極秘】U00252 クラブ保証金対応_テーブル変更依頼書" xfId="1931"/>
    <cellStyle name="人_【串家】KU0514城谷18期中経②" xfId="1932"/>
    <cellStyle name="人_【吾平】CS指標月次推移" xfId="1933"/>
    <cellStyle name="人_【吾平攻めの経営指南書】" xfId="1934"/>
    <cellStyle name="人_【再返信】【イメージ図】発注取込" xfId="1935"/>
    <cellStyle name="人_【最新】吾平プログラムイメージRELOADED" xfId="1936"/>
    <cellStyle name="人_【社外秘】SVLC定義書(ver3ベース）" xfId="1937"/>
    <cellStyle name="人_【川上】【ＧＨ】ＢＴＢレビュー資料、岐阜岐南店" xfId="1938"/>
    <cellStyle name="人_【川上】【ＧＨ】ＢＴＢレビュー資料、大垣禾森店" xfId="1939"/>
    <cellStyle name="人_【川上】ｺﾞｰﾙﾁｪｯｸ" xfId="1940"/>
    <cellStyle name="人_【全体像】攻めの経営実践プログラム" xfId="1941"/>
    <cellStyle name="人_【提出用】2003.9月度　SV部幹部会用資料" xfId="1942"/>
    <cellStyle name="人_【名前】0202合宿用；目標設定シート" xfId="1943"/>
    <cellStyle name="人_【要件】棚入（小物）の入庫金額の変更ver.5" xfId="1944"/>
    <cellStyle name="人_＜開発回答＞【開発見積依頼】センターシステム改修0111" xfId="1945"/>
    <cellStyle name="人_＜開発回答＞【極秘】【GP】U00252 クラブ保証金対応_正式版_原価見積依頼書" xfId="1946"/>
    <cellStyle name="人_＜開発回答＞U00209 《GP》PW有効期限付与_070426" xfId="1947"/>
    <cellStyle name="人_＜開発回答＞U00209 《GP》PW有効期限付与_070507" xfId="1948"/>
    <cellStyle name="人_★GP進捗報告サマリー" xfId="1953"/>
    <cellStyle name="人_★必ず記入して下さいシート８ (version 1)" xfId="1954"/>
    <cellStyle name="人_0101SV中経資料" xfId="1955"/>
    <cellStyle name="人_0101SV中経資料_020731北海道18期活動計画" xfId="1956"/>
    <cellStyle name="人_0101SV中経資料_020731北海道18期活動計画_経営情報DB室MTG_030627" xfId="1957"/>
    <cellStyle name="人_0101SV中経資料_060613GP様定例会議事録" xfId="1958"/>
    <cellStyle name="人_0101SV中経資料_18期SMBC攻略設計" xfId="1959"/>
    <cellStyle name="人_0101SV中経資料_18期SMBC攻略設計_経営情報DB室MTG_030627" xfId="1960"/>
    <cellStyle name="人_0101SV中経資料_20060825_ECサイトとの連動MTG議事録（黒巣加筆）" xfId="1961"/>
    <cellStyle name="人_0101SV中経資料_U00059 小物棚卸登録、クラブ棚卸機能（ﾚｽ改善）_0417" xfId="1962"/>
    <cellStyle name="人_0101SV中経資料_経営情報DB室MTG_030627" xfId="1963"/>
    <cellStyle name="人_0101SV中経資料_東日本数値計画0726修正(北海道）" xfId="1964"/>
    <cellStyle name="人_0101SV中経資料_東日本数値計画0726修正(北海道）_経営情報DB室MTG_030627" xfId="1965"/>
    <cellStyle name="人_0101SV中経資料_東日本数値計画0731" xfId="1966"/>
    <cellStyle name="人_0101SV中経資料_東日本数値計画0731_経営情報DB室MTG_030627" xfId="1967"/>
    <cellStyle name="人_0104SV中経資料" xfId="1968"/>
    <cellStyle name="人_010615" xfId="1969"/>
    <cellStyle name="人_010615_1" xfId="1970"/>
    <cellStyle name="人_010615_1_FC週次フォーマット1013版" xfId="1971"/>
    <cellStyle name="人_010618２課中経" xfId="1972"/>
    <cellStyle name="人_010618２課中経_010615" xfId="1973"/>
    <cellStyle name="人_010618２課中経_010615_FC週次フォーマット1013版" xfId="1974"/>
    <cellStyle name="人_010618２課中経_010615_経営情報DB室MTG_030627" xfId="1975"/>
    <cellStyle name="人_010618２課中経_FC週次フォーマット1013版" xfId="1976"/>
    <cellStyle name="人_010618２課中経_FC週次フォーマット1013版_経営情報DB室MTG_030627" xfId="1977"/>
    <cellStyle name="人_010620第一戦略営業部２課" xfId="1978"/>
    <cellStyle name="人_010620第一戦略営業部２課_FC週次フォーマット1013版" xfId="1979"/>
    <cellStyle name="人_010622" xfId="1980"/>
    <cellStyle name="人_010622_FC週次フォーマット1013版" xfId="1981"/>
    <cellStyle name="人_0107幹部会①抜粋" xfId="1982"/>
    <cellStyle name="人_0107幹部会①抜粋_経営情報DB室MTG_030627" xfId="1983"/>
    <cellStyle name="人_011102役員会資料" xfId="1984"/>
    <cellStyle name="人_011102役員会資料_0916システム改善提案一覧" xfId="1985"/>
    <cellStyle name="人_011102役員会資料_0919システム改善提案一覧" xfId="1986"/>
    <cellStyle name="人_011102役員会資料_200301VLC幹部会【社長室】" xfId="1987"/>
    <cellStyle name="人_011102役員会資料_監査指摘事項一覧" xfId="1988"/>
    <cellStyle name="人_011102役員会資料_監査指摘事項一覧_0916システム改善提案一覧" xfId="1989"/>
    <cellStyle name="人_011102役員会資料_監査指摘事項一覧_0919システム改善提案一覧" xfId="1990"/>
    <cellStyle name="人_011102役員会資料_監査指摘事項一覧_200301VLC幹部会【社長室】" xfId="1991"/>
    <cellStyle name="人_011221合同会議①" xfId="1992"/>
    <cellStyle name="人_0125〆【GH】全店実績" xfId="1993"/>
    <cellStyle name="人_0202ＴＫＳＶ会議添付資料" xfId="1994"/>
    <cellStyle name="人_020319GK首都圏 佐藤" xfId="1995"/>
    <cellStyle name="人_020731北海道18期活動計画" xfId="1996"/>
    <cellStyle name="人_0208SV-PRGｺﾞｰﾙ【GH】" xfId="1997"/>
    <cellStyle name="人_0220接客ストーリー" xfId="1998"/>
    <cellStyle name="人_030403風土19期中経" xfId="1999"/>
    <cellStyle name="人_030730REXシステム改善案件一覧" xfId="2000"/>
    <cellStyle name="人_031023REXシステム改善案件一覧" xfId="2001"/>
    <cellStyle name="人_0403合同会議進捗資料１" xfId="2002"/>
    <cellStyle name="人_0406レインズGDSEOS進捗" xfId="2003"/>
    <cellStyle name="人_041028返品登録機能" xfId="2004"/>
    <cellStyle name="人_041201ＷＥＢモニター(reins)" xfId="2005"/>
    <cellStyle name="人_0415改訂17期CRE室中経" xfId="2006"/>
    <cellStyle name="人_0415改訂17期CRE室中経_FC週次フォーマット1013版" xfId="2007"/>
    <cellStyle name="人_051020　下期スポット売上管理表" xfId="2008"/>
    <cellStyle name="人_06008　市場開発本部中経②" xfId="2009"/>
    <cellStyle name="人_06008　市場開発本部中経②_FC週次フォーマット1013版" xfId="2010"/>
    <cellStyle name="人_060421_【要件・仕様】U00042,U00058,U00059 小物棚卸、クラブ棚卸機能の改修" xfId="2011"/>
    <cellStyle name="人_060822GP様定例会議事録" xfId="2012"/>
    <cellStyle name="人_061121GP様定例会議事録" xfId="2013"/>
    <cellStyle name="人_0625FT会長レビュー資料.xls グラフ 1" xfId="2014"/>
    <cellStyle name="人_0625会長レビュー資料（FT）" xfId="2015"/>
    <cellStyle name="人_0628事業計画書概算見積" xfId="2016"/>
    <cellStyle name="人_0714 SV売上予算（部内必達とりまとめ）2【第4G】大藪" xfId="2017"/>
    <cellStyle name="人_0722全店目標数値" xfId="2018"/>
    <cellStyle name="人_0724 SV売上予算（部内必達根拠入り）" xfId="2019"/>
    <cellStyle name="人_0725BS数値計画(関西北陸エリア）" xfId="2020"/>
    <cellStyle name="人_0725BS数値計画(関西北陸エリア）_経営情報DB室MTG_030627" xfId="2021"/>
    <cellStyle name="人_0726東日本計画週報(北海道）.xls グラフ 1" xfId="2022"/>
    <cellStyle name="人_0726東日本計画週報(北海道）.xls グラフ 1_経営情報DB室MTG_030627" xfId="2023"/>
    <cellStyle name="人_0731東日本計画週報(北海道BS&amp;OS）.xls グラフ 1" xfId="2024"/>
    <cellStyle name="人_0731東日本計画週報(北海道BS&amp;OS）.xls グラフ 1_経営情報DB室MTG_030627" xfId="2025"/>
    <cellStyle name="人_0805GHﾌﾞﾗﾝﾄﾞ数値" xfId="2026"/>
    <cellStyle name="人_0807東日本計画週報(北海道BS&amp;OS）.xls グラフ 1" xfId="2027"/>
    <cellStyle name="人_0807東日本計画週報(北海道BS&amp;OS）.xls グラフ 1_経営情報DB室MTG_030627" xfId="2028"/>
    <cellStyle name="人_0809東日本計画週報(北海道BS&amp;OS）.xls グラフ 1" xfId="2029"/>
    <cellStyle name="人_0809東日本計画週報(北海道BS&amp;OS）.xls グラフ 1_経営情報DB室MTG_030627" xfId="2030"/>
    <cellStyle name="人_0814東日本計画週報(北海道BS&amp;OS）.xls グラフ 1" xfId="2031"/>
    <cellStyle name="人_0814東日本計画週報(北海道BS&amp;OS）.xls グラフ 1_経営情報DB室MTG_030627" xfId="2032"/>
    <cellStyle name="人_0816東日本計画週報(北海道BS&amp;OS）.xls グラフ 1" xfId="2033"/>
    <cellStyle name="人_0816東日本計画週報(北海道BS&amp;OS）.xls グラフ 1_経営情報DB室MTG_030627" xfId="2034"/>
    <cellStyle name="人_0821東日本計画週報(北海道BS&amp;OS）.xls グラフ 1" xfId="2035"/>
    <cellStyle name="人_0821東日本計画週報(北海道BS&amp;OS）.xls グラフ 1_経営情報DB室MTG_030627" xfId="2036"/>
    <cellStyle name="人_0905７期修正数値計画表（ＦＣ支援部基準）" xfId="2037"/>
    <cellStyle name="人_0916システム改善提案一覧" xfId="2038"/>
    <cellStyle name="人_0919システム改善提案一覧" xfId="2039"/>
    <cellStyle name="人_10月度モニターランキング" xfId="2040"/>
    <cellStyle name="人_10月度売上予測051017" xfId="2041"/>
    <cellStyle name="人_1106【開発まとめ】レインズ物流藤三対応2" xfId="2042"/>
    <cellStyle name="人_1113SPCN向け鳥瞰図" xfId="2043"/>
    <cellStyle name="人_１２期" xfId="2044"/>
    <cellStyle name="人_１２期_030403風土19期中経" xfId="2045"/>
    <cellStyle name="人_１２期_200301VLC幹部会【社長室】" xfId="2046"/>
    <cellStyle name="人_１２期_200305026-８期中経(CS）" xfId="2047"/>
    <cellStyle name="人_１２期_200310ＴＢ【阪　詳細案】" xfId="2048"/>
    <cellStyle name="人_１２期_８期中経(ＶＬＣ表紙)" xfId="2049"/>
    <cellStyle name="人_１２期_８期中経【LC】（１版）" xfId="2050"/>
    <cellStyle name="人_１２期_８期中経【ＶＬＣ全体】" xfId="2051"/>
    <cellStyle name="人_１２期_CS部中経（4版）" xfId="2052"/>
    <cellStyle name="人_１２期_DIPSゴール設計書UPまでの道のり" xfId="2053"/>
    <cellStyle name="人_１２期_ELV_0425常務会_ITT資料" xfId="2054"/>
    <cellStyle name="人_１２期_ＩＥ-DIPSゴール設計書(20031001CS部）" xfId="2055"/>
    <cellStyle name="人_１２期_ITT対応システム一覧_021011" xfId="2056"/>
    <cellStyle name="人_１２期_ITT対応システム関連プロジェクト_021004" xfId="2057"/>
    <cellStyle name="人_１２期_ITT対応システム関連プロジェクト_021011" xfId="2058"/>
    <cellStyle name="人_１２期_VLG情報ｼｽﾃﾑ全体図+" xfId="2059"/>
    <cellStyle name="人_１２期_VMAC_インテック様向け説明_030623" xfId="2060"/>
    <cellStyle name="人_１２期_VMAC_現状報告_030522" xfId="2061"/>
    <cellStyle name="人_１２期_VMACﾕｰｻﾞ課題・確認一覧_030420" xfId="2062"/>
    <cellStyle name="人_１２期_VMAC現状把握_030424(説明用)" xfId="2063"/>
    <cellStyle name="人_１２期_VMAC現状把握_030429" xfId="2064"/>
    <cellStyle name="人_１２期_VMAC現状把握_030507" xfId="2065"/>
    <cellStyle name="人_１２期_VMAC構築_進捗報告_030611" xfId="2066"/>
    <cellStyle name="人_１２期_VMAC構築_設計資料_030521" xfId="2067"/>
    <cellStyle name="人_１２期_VMAC構築_設計資料_030522" xfId="2068"/>
    <cellStyle name="人_１２期_エクセル版TBシートの使い方" xfId="2069"/>
    <cellStyle name="人_１２期_横田今後の活動とVupについて_021011" xfId="2070"/>
    <cellStyle name="人_１２期_会計ｼｽﾃﾑ全体像_030615" xfId="2071"/>
    <cellStyle name="人_１２期_管理会計のﾚﾍﾞﾙと範囲_030313" xfId="2072"/>
    <cellStyle name="人_１２期_企業文化_021218" xfId="2073"/>
    <cellStyle name="人_１２期_項目まとめ030516+" xfId="2074"/>
    <cellStyle name="人_１２期_障害対応_021114" xfId="2075"/>
    <cellStyle name="人_１２期_障害対応フロー" xfId="2076"/>
    <cellStyle name="人_１２期_第１四半期R資料-営業部" xfId="2077"/>
    <cellStyle name="人_１２期_中経骨子18_ＩＮＳ" xfId="2078"/>
    <cellStyle name="人_１２期_部長室ROITタスク_030408" xfId="2079"/>
    <cellStyle name="人_１２期_風土itt中経_030411" xfId="2080"/>
    <cellStyle name="人_１２期_連結&amp;管理会計立上げ_030210" xfId="2081"/>
    <cellStyle name="人_１２期_連結会計ﾌﾟﾛｼﾞｪｸﾄTB_030405" xfId="2082"/>
    <cellStyle name="人_１２期_連結会計ﾌﾟﾛｼﾞｪｸﾄTB_030421" xfId="2083"/>
    <cellStyle name="人_１２期_連結会計ﾌﾟﾛｼﾞｪｸﾄについて_030403" xfId="2084"/>
    <cellStyle name="人_１２期_連結会計企画書_021121" xfId="2085"/>
    <cellStyle name="人_12期ランニング見積0713" xfId="2086"/>
    <cellStyle name="人_１７期事業推進本部　中経①0521" xfId="2087"/>
    <cellStyle name="人_１７期事業推進本部　中経①0521_010615" xfId="2088"/>
    <cellStyle name="人_１７期事業推進本部　中経①0521_010615_FC週次フォーマット1013版" xfId="2089"/>
    <cellStyle name="人_１７期事業推進本部　中経①0521_経営情報DB室MTG_030627" xfId="2090"/>
    <cellStyle name="人_17期事推中経予算2" xfId="2091"/>
    <cellStyle name="人_18期SMBC攻略設計" xfId="2092"/>
    <cellStyle name="人_19期中経(部長室)_030425_横田" xfId="2093"/>
    <cellStyle name="人_19期中経(部長室)_030529" xfId="2094"/>
    <cellStyle name="人_200105合同会議資料（SV温野菜）" xfId="2095"/>
    <cellStyle name="人_2002 売上予測(6月)" xfId="2096"/>
    <cellStyle name="人_2002.1月度SV全体会議・添付資料(ＴＴエリア）" xfId="2097"/>
    <cellStyle name="人_2002.1月度SV全体会議・添付資料(ＴＴエリア）_0202 ＳＶ部全体会議　添付資料【ＴＴ（プライム）】" xfId="2098"/>
    <cellStyle name="人_2002.1月度SV全体会議・添付資料(ＴＴエリア）_0202 ＳＶ部全体会議　添付資料【ＴＴ（プライム）】_FT18期TBｼｰﾄ【平阪】" xfId="2099"/>
    <cellStyle name="人_2002.1月度SV全体会議・添付資料(ＴＴエリア）_0202 ＳＶ部全体会議　添付資料【ＴＴ（プライム）】_SV活動スケジュール" xfId="2100"/>
    <cellStyle name="人_2002.1月度SV全体会議・添付資料(ＴＴエリア）_0202ＴＫＳＶ会議添付資料" xfId="2101"/>
    <cellStyle name="人_2002.1月度SV全体会議・添付資料(ＴＴエリア）_0625FT会長レビュー資料.xls グラフ 1" xfId="2102"/>
    <cellStyle name="人_2002.1月度SV全体会議・添付資料(ＴＴエリア）_18期下期FT全体スキーム" xfId="2103"/>
    <cellStyle name="人_2002.1月度SV全体会議・添付資料(ＴＴエリア）_2002 売上予測(6月)" xfId="2104"/>
    <cellStyle name="人_2002.1月度SV全体会議・添付資料(ＴＴエリア）_FT18期TBｼｰﾄ【平阪】" xfId="2105"/>
    <cellStyle name="人_2002.1月度SV全体会議・添付資料(ＴＴエリア）_SV活動スケジュール" xfId="2106"/>
    <cellStyle name="人_2002.1月度SV部全体会議資料" xfId="2107"/>
    <cellStyle name="人_2002.1月度SV部全体会議資料(牛角首都圏）" xfId="2125"/>
    <cellStyle name="人_2002.1月度SV部全体会議資料(牛角首都圏）_0202 ＳＶ部全体会議　添付資料【ＴＴ（プライム）】" xfId="2126"/>
    <cellStyle name="人_2002.1月度SV部全体会議資料(牛角首都圏）_0202 ＳＶ部全体会議　添付資料【ＴＴ（プライム）】_FT18期TBｼｰﾄ【平阪】" xfId="2127"/>
    <cellStyle name="人_2002.1月度SV部全体会議資料(牛角首都圏）_0202 ＳＶ部全体会議　添付資料【ＴＴ（プライム）】_SV活動スケジュール" xfId="2128"/>
    <cellStyle name="人_2002.1月度SV部全体会議資料(牛角首都圏）_0202ＴＫＳＶ会議添付資料" xfId="2129"/>
    <cellStyle name="人_2002.1月度SV部全体会議資料(牛角首都圏）_0625FT会長レビュー資料.xls グラフ 1" xfId="2130"/>
    <cellStyle name="人_2002.1月度SV部全体会議資料(牛角首都圏）_18期下期FT全体スキーム" xfId="2131"/>
    <cellStyle name="人_2002.1月度SV部全体会議資料(牛角首都圏）_2002 売上予測(6月)" xfId="2132"/>
    <cellStyle name="人_2002.1月度SV部全体会議資料(牛角首都圏）_FT18期TBｼｰﾄ【平阪】" xfId="2133"/>
    <cellStyle name="人_2002.1月度SV部全体会議資料(牛角首都圏）_SV活動スケジュール" xfId="2134"/>
    <cellStyle name="人_2002.1月度SV部全体会議資料_【茶話】テストケース台帳" xfId="2108"/>
    <cellStyle name="人_2002.1月度SV部全体会議資料_【要件】U00252 クラブ保証金対応ver2" xfId="2109"/>
    <cellStyle name="人_2002.1月度SV部全体会議資料_【要件】クラブ保証金改修（課税）_070729" xfId="2111"/>
    <cellStyle name="人_2002.1月度SV部全体会議資料_【要件】クラブ保証金改修（非課税）_070729" xfId="2112"/>
    <cellStyle name="人_2002.1月度SV部全体会議資料_【要件】クラブ保証金改修（非課税）_070822" xfId="2113"/>
    <cellStyle name="人_2002.1月度SV部全体会議資料_【要件】クラブ保証金改修_070727" xfId="2110"/>
    <cellStyle name="人_2002.1月度SV部全体会議資料_＜開発回答＞【開発見積依頼】《GP》U00225 ゴルフ場向簡易査定機能" xfId="2114"/>
    <cellStyle name="人_2002.1月度SV部全体会議資料_＜開発回答＞【極秘】【GP】U00252 クラブ保証金対応_フェーズ１・２_原価見積依頼書" xfId="2115"/>
    <cellStyle name="人_2002.1月度SV部全体会議資料_＜開発回答＞U00209 《GP》PW有効期限付与_070426" xfId="2116"/>
    <cellStyle name="人_2002.1月度SV部全体会議資料_＜開発回答＞U00209 《GP》PW有効期限付与_070507" xfId="2117"/>
    <cellStyle name="人_2002.1月度SV部全体会議資料_0625FT会長レビュー資料.xls グラフ 1" xfId="2118"/>
    <cellStyle name="人_2002.1月度SV部全体会議資料_1020CS部活動シート" xfId="2119"/>
    <cellStyle name="人_2002.1月度SV部全体会議資料_18期下期FT全体スキーム" xfId="2120"/>
    <cellStyle name="人_2002.1月度SV部全体会議資料_2002 売上予測(6月)" xfId="2121"/>
    <cellStyle name="人_2002.1月度SV部全体会議資料_FT18期TBｼｰﾄ【平阪】" xfId="2122"/>
    <cellStyle name="人_2002.1月度SV部全体会議資料_SV活動スケジュール" xfId="2123"/>
    <cellStyle name="人_2002.1月度SV部全体会議資料_スケジューリング、Pマト (version 2)" xfId="2124"/>
    <cellStyle name="人_200301VLC幹部会【社長室】" xfId="2135"/>
    <cellStyle name="人_20030324プロジェクト概要" xfId="2136"/>
    <cellStyle name="人_20030501　(8am)18期SV中経資料" xfId="2137"/>
    <cellStyle name="人_200305026-８期中経(CS）" xfId="2138"/>
    <cellStyle name="人_200310ＴＢ【阪　詳細案】" xfId="2139"/>
    <cellStyle name="人_2005中経部門発表会ﾌｫｰﾑ【VLC】" xfId="2140"/>
    <cellStyle name="人_20060905" xfId="2141"/>
    <cellStyle name="人_20061003" xfId="2142"/>
    <cellStyle name="人_20061010" xfId="2143"/>
    <cellStyle name="人_20061025" xfId="2144"/>
    <cellStyle name="人_20061031" xfId="2145"/>
    <cellStyle name="人_20061107" xfId="2146"/>
    <cellStyle name="人_20061114" xfId="2147"/>
    <cellStyle name="人_20061121" xfId="2148"/>
    <cellStyle name="人_20071017" xfId="2149"/>
    <cellStyle name="人_2月度全体会議資料" xfId="2150"/>
    <cellStyle name="人_2訪ゴール対応ﾄｰｸ付、岐阜岐南" xfId="2151"/>
    <cellStyle name="人_3つの箱" xfId="2152"/>
    <cellStyle name="人_4訪ゴール対応トーク付、岐南" xfId="2153"/>
    <cellStyle name="人_７月末度【実績管理GS】" xfId="2154"/>
    <cellStyle name="人_8)東京内田" xfId="2155"/>
    <cellStyle name="人_8)東京内田_経営情報DB室MTG_030627" xfId="2156"/>
    <cellStyle name="人_８期中経(ＶＬＣ表紙)" xfId="2157"/>
    <cellStyle name="人_８期中経【LC】（１版）" xfId="2158"/>
    <cellStyle name="人_８期中経【ＶＬＣ全体】" xfId="2159"/>
    <cellStyle name="人_ABM分析シート_021127" xfId="2160"/>
    <cellStyle name="人_BS数値計画" xfId="2161"/>
    <cellStyle name="人_BS数値計画_経営情報DB室MTG_030627" xfId="2162"/>
    <cellStyle name="人_CSC-15ｷ中経" xfId="2163"/>
    <cellStyle name="人_CS部レビュー資料" xfId="2164"/>
    <cellStyle name="人_CS部中経（4版）" xfId="2165"/>
    <cellStyle name="人_DIPSゴール設計書UPまでの道のり" xfId="2166"/>
    <cellStyle name="人_ELV_0425常務会_ITT資料" xfId="2167"/>
    <cellStyle name="人_FC週次フォーマット1013版" xfId="2168"/>
    <cellStyle name="人_FC週次フォーマット1013版_経営情報DB室MTG_030627" xfId="2169"/>
    <cellStyle name="人_FT18期TBｼｰﾄ【平阪】" xfId="2170"/>
    <cellStyle name="人_GHブランド数値" xfId="2171"/>
    <cellStyle name="人_ＩＥ-DIPSゴール設計書(20031001CS部）" xfId="2172"/>
    <cellStyle name="人_IE-DIPSチーム編成" xfId="2173"/>
    <cellStyle name="人_InfoMartデータ連携要件定義書" xfId="2174"/>
    <cellStyle name="人_Informart発注連携_打ち合わせレジュメ" xfId="2175"/>
    <cellStyle name="人_ITTｽｷﾙMap_030516" xfId="2176"/>
    <cellStyle name="人_ITT幹部会資料_020827" xfId="2177"/>
    <cellStyle name="人_ITT幹部会資料_020913" xfId="2178"/>
    <cellStyle name="人_ITT幹部会資料_021002" xfId="2179"/>
    <cellStyle name="人_ITT支援室2003研究テーマ" xfId="2180"/>
    <cellStyle name="人_ITT対応システム一覧_020928" xfId="2181"/>
    <cellStyle name="人_ITT対応システム一覧_021011" xfId="2182"/>
    <cellStyle name="人_ITT対応システム関連プロジェクト_021004" xfId="2183"/>
    <cellStyle name="人_ITT対応システム関連プロジェクト_021011" xfId="2184"/>
    <cellStyle name="人_ITT部会トピックス_020829" xfId="2185"/>
    <cellStyle name="人_ITT部会資料_020829" xfId="2186"/>
    <cellStyle name="人_ＩＴ統括部教育計画_020829" xfId="2187"/>
    <cellStyle name="人_ＩＴ統括部教育計画_021101" xfId="2188"/>
    <cellStyle name="人_ＩＴ統括部教育計画_021114" xfId="2189"/>
    <cellStyle name="人_ＩＴ統括部教育計画_021114横田" xfId="2190"/>
    <cellStyle name="人_ＩＴ統括部教育計画_021226" xfId="2191"/>
    <cellStyle name="人_ＩＴ統括部教育計画_021226提出用" xfId="2192"/>
    <cellStyle name="人_IT統括部品質検査項目_020611" xfId="2193"/>
    <cellStyle name="人_IT統括部品質検査項目_021002web" xfId="2194"/>
    <cellStyle name="人_IT統括部品質検査項目_鎌田" xfId="2195"/>
    <cellStyle name="人_IT統括部品質検査項目・藤居_021113" xfId="2196"/>
    <cellStyle name="人_IT統括部品質検査項目・藤居_021125" xfId="2197"/>
    <cellStyle name="人_I品質検査川端_Img" xfId="2198"/>
    <cellStyle name="人_LIC幹部会資料" xfId="2199"/>
    <cellStyle name="人_LIC幹部会資料_【CS局】中経7-9期" xfId="2200"/>
    <cellStyle name="人_LIC幹部会資料_【CS局】中経7-9期_200305026-８期中経(CS）" xfId="2201"/>
    <cellStyle name="人_LIC幹部会資料_【CS局】中経7-9期_８期中経(ＶＬＣ表紙)" xfId="2202"/>
    <cellStyle name="人_LIC幹部会資料_【CS局】中経7-9期_８期中経【LC】（１版）" xfId="2203"/>
    <cellStyle name="人_LIC幹部会資料_【CS局】中経7-9期_８期中経【ＶＬＣ全体】" xfId="2204"/>
    <cellStyle name="人_LIC幹部会資料_【CS局】中経7-9期_CS部中経（4版）" xfId="2205"/>
    <cellStyle name="人_LIC幹部会資料_【CS局】中経7-9期_ＩＥ-DIPSゴール設計書(20031001CS部）" xfId="2206"/>
    <cellStyle name="人_LIC幹部会資料_【CS局】中経7-9期_第１四半期R資料-営業部" xfId="2207"/>
    <cellStyle name="人_LIC幹部会資料_【茶話】テストケース台帳" xfId="2208"/>
    <cellStyle name="人_LIC幹部会資料_★GP進捗報告サマリー" xfId="2209"/>
    <cellStyle name="人_LIC幹部会資料_021023７期営業活動計画書(ＣＴ)" xfId="2210"/>
    <cellStyle name="人_LIC幹部会資料_021107７期営業活動計画書(ＣＴ)" xfId="2211"/>
    <cellStyle name="人_LIC幹部会資料_041201ＷＥＢモニター(reins)" xfId="2212"/>
    <cellStyle name="人_LIC幹部会資料_060822GP様定例会議事録" xfId="2213"/>
    <cellStyle name="人_LIC幹部会資料_061121GP様定例会議事録" xfId="2214"/>
    <cellStyle name="人_LIC幹部会資料_0905７期修正数値計画表（ＦＣ支援部基準）" xfId="2215"/>
    <cellStyle name="人_LIC幹部会資料_0916システム改善提案一覧" xfId="2216"/>
    <cellStyle name="人_LIC幹部会資料_0919システム改善提案一覧" xfId="2217"/>
    <cellStyle name="人_LIC幹部会資料_1113SPCN向け鳥瞰図" xfId="2218"/>
    <cellStyle name="人_LIC幹部会資料_200301VLC幹部会【社長室】" xfId="2219"/>
    <cellStyle name="人_LIC幹部会資料_200305026-８期中経(CS）" xfId="2220"/>
    <cellStyle name="人_LIC幹部会資料_200310ＴＢ【阪　詳細案】" xfId="2221"/>
    <cellStyle name="人_LIC幹部会資料_20060905" xfId="2222"/>
    <cellStyle name="人_LIC幹部会資料_20061003" xfId="2223"/>
    <cellStyle name="人_LIC幹部会資料_20061010" xfId="2224"/>
    <cellStyle name="人_LIC幹部会資料_20061025" xfId="2225"/>
    <cellStyle name="人_LIC幹部会資料_20061031" xfId="2226"/>
    <cellStyle name="人_LIC幹部会資料_20061107" xfId="2227"/>
    <cellStyle name="人_LIC幹部会資料_20061114" xfId="2228"/>
    <cellStyle name="人_LIC幹部会資料_20061121" xfId="2229"/>
    <cellStyle name="人_LIC幹部会資料_20071017" xfId="2230"/>
    <cellStyle name="人_LIC幹部会資料_7期予実（ClubNet）" xfId="2231"/>
    <cellStyle name="人_LIC幹部会資料_7期予実（ClubNet）_CS部中経（4版）" xfId="2232"/>
    <cellStyle name="人_LIC幹部会資料_7期予実（ClubNet）_ＩＥ-DIPSゴール設計書(20031001CS部）" xfId="2233"/>
    <cellStyle name="人_LIC幹部会資料_7期予実（LinkCafe）" xfId="2234"/>
    <cellStyle name="人_LIC幹部会資料_7期予実（LinkCafe）_CS部中経（4版）" xfId="2235"/>
    <cellStyle name="人_LIC幹部会資料_7期予実（LinkCafe）_ＩＥ-DIPSゴール設計書(20031001CS部）" xfId="2236"/>
    <cellStyle name="人_LIC幹部会資料_7期予実（その他）" xfId="2237"/>
    <cellStyle name="人_LIC幹部会資料_7期予実（その他）_CS部中経（4版）" xfId="2238"/>
    <cellStyle name="人_LIC幹部会資料_7期予実（その他）_ＩＥ-DIPSゴール設計書(20031001CS部）" xfId="2239"/>
    <cellStyle name="人_LIC幹部会資料_７期予実管理表（合計）" xfId="2240"/>
    <cellStyle name="人_LIC幹部会資料_７期予実管理表（合計）_CS部中経（4版）" xfId="2241"/>
    <cellStyle name="人_LIC幹部会資料_７期予実管理表（合計）_ＩＥ-DIPSゴール設計書(20031001CS部）" xfId="2242"/>
    <cellStyle name="人_LIC幹部会資料_８期中経(ＶＬＣ表紙)" xfId="2243"/>
    <cellStyle name="人_LIC幹部会資料_８期中経【LC】（１版）" xfId="2244"/>
    <cellStyle name="人_LIC幹部会資料_８期中経【ＶＬＣ全体】" xfId="2245"/>
    <cellStyle name="人_LIC幹部会資料_CS部レビュー資料" xfId="2246"/>
    <cellStyle name="人_LIC幹部会資料_CS部中経（4版）" xfId="2247"/>
    <cellStyle name="人_LIC幹部会資料_DIPSゴール設計書UPまでの道のり" xfId="2248"/>
    <cellStyle name="人_LIC幹部会資料_ＩＥ-DIPSゴール設計書(20031001CS部）" xfId="2249"/>
    <cellStyle name="人_LIC幹部会資料_lc売上明細" xfId="2250"/>
    <cellStyle name="人_LIC幹部会資料_lc売上明細_CS部中経（4版）" xfId="2251"/>
    <cellStyle name="人_LIC幹部会資料_lc売上明細_ＩＥ-DIPSゴール設計書(20031001CS部）" xfId="2252"/>
    <cellStyle name="人_LIC幹部会資料_SVMS（TM機能）" xfId="2253"/>
    <cellStyle name="人_LIC幹部会資料_SVMSスケジュールver.2（提出用） " xfId="2254"/>
    <cellStyle name="人_LIC幹部会資料_エクセル版TBシートの使い方" xfId="2255"/>
    <cellStyle name="人_LIC幹部会資料_クレジット連動ｽｹ" xfId="2256"/>
    <cellStyle name="人_LIC幹部会資料_スケジューリング、Pマト (version 2)" xfId="2257"/>
    <cellStyle name="人_LIC幹部会資料_案件リスト【SVMS&amp;TM】" xfId="2258"/>
    <cellStyle name="人_LIC幹部会資料_案件管理表【SVMS&amp;TM】" xfId="2259"/>
    <cellStyle name="人_LIC幹部会資料_画面メモ" xfId="2260"/>
    <cellStyle name="人_LIC幹部会資料_画面メモ (version 2）" xfId="2261"/>
    <cellStyle name="人_LIC幹部会資料_強制棚卸スケジュール" xfId="2262"/>
    <cellStyle name="人_LIC幹部会資料_強制棚卸スケジュール（提出用）" xfId="2263"/>
    <cellStyle name="人_LIC幹部会資料_第１四半期R資料-営業部" xfId="2264"/>
    <cellStyle name="人_OS管理表（北海道エリア）0727" xfId="2265"/>
    <cellStyle name="人_OS管理表（北海道エリア）0727_経営情報DB室MTG_030627" xfId="2266"/>
    <cellStyle name="人_OS管理表（北海道エリア）0731" xfId="2267"/>
    <cellStyle name="人_OS管理表（北海道エリア）0731_経営情報DB室MTG_030627" xfId="2268"/>
    <cellStyle name="人_OS管理表（北海道エリア）0802" xfId="2269"/>
    <cellStyle name="人_OS管理表（北海道エリア）0802_経営情報DB室MTG_030627" xfId="2270"/>
    <cellStyle name="人_OS管理表（北海道エリア）0807" xfId="2271"/>
    <cellStyle name="人_OS管理表（北海道エリア）0807_経営情報DB室MTG_030627" xfId="2272"/>
    <cellStyle name="人_OS管理表（北海道エリア）0810" xfId="2273"/>
    <cellStyle name="人_OS管理表（北海道エリア）0810_経営情報DB室MTG_030627" xfId="2274"/>
    <cellStyle name="人_OS管理表（北海道エリア）0814" xfId="2275"/>
    <cellStyle name="人_OS管理表（北海道エリア）0814_経営情報DB室MTG_030627" xfId="2276"/>
    <cellStyle name="人_OS管理表（北海道エリア）0816" xfId="2277"/>
    <cellStyle name="人_OS管理表（北海道エリア）0816_経営情報DB室MTG_030627" xfId="2278"/>
    <cellStyle name="人_OS管理表（北海道エリア）0821" xfId="2279"/>
    <cellStyle name="人_OS管理表（北海道エリア）0821_経営情報DB室MTG_030627" xfId="2280"/>
    <cellStyle name="人_OS数値全0804" xfId="2281"/>
    <cellStyle name="人_OS数値全0809" xfId="2282"/>
    <cellStyle name="人_OS数値東北0802" xfId="2283"/>
    <cellStyle name="人_OS数値東北0807" xfId="2284"/>
    <cellStyle name="人_PJT管理表　060802" xfId="2285"/>
    <cellStyle name="人_ROITｽｹｼﾞｭｰﾙ_030610" xfId="2286"/>
    <cellStyle name="人_sst38" xfId="2287"/>
    <cellStyle name="人_sst75" xfId="2288"/>
    <cellStyle name="人_sst84" xfId="2289"/>
    <cellStyle name="人_sstDF" xfId="2290"/>
    <cellStyle name="人_SVMS（TM機能）" xfId="2291"/>
    <cellStyle name="人_SVMSスケジュールver.2（提出用） " xfId="2292"/>
    <cellStyle name="人_SVMS画面イメージ" xfId="2293"/>
    <cellStyle name="人_SV活動スケジュール" xfId="2294"/>
    <cellStyle name="人_SV売上予算（OS数値後）" xfId="2295"/>
    <cellStyle name="人_SV売上予算（OS数値後を見直し）7月幹部会資料で更新" xfId="2296"/>
    <cellStyle name="人_SV付加価値進捗管理0801" xfId="2297"/>
    <cellStyle name="人_SV部 GP② (ゴール設計書)" xfId="2298"/>
    <cellStyle name="人_U00059 小物棚卸登録、クラブ棚卸機能（ﾚｽ改善）_0417" xfId="2299"/>
    <cellStyle name="人_ＶＬＣ【ＩＳＯ事務局】９期中経計画" xfId="2300"/>
    <cellStyle name="人_VLC幹部会資料05月度 全社" xfId="2301"/>
    <cellStyle name="人_VLC幹部会資料05月度 全社_200301VLC幹部会【社長室】" xfId="2302"/>
    <cellStyle name="人_VLC幹部会資料05月度 全社_監査指摘事項一覧" xfId="2303"/>
    <cellStyle name="人_VLC幹部会資料05月度 全社_監査指摘事項一覧_200301VLC幹部会【社長室】" xfId="2304"/>
    <cellStyle name="人_VLG情報ｼｽﾃﾑ全体図+" xfId="2305"/>
    <cellStyle name="人_VLG情報ｼｽﾃﾑ全体図+_030403風土19期中経" xfId="2306"/>
    <cellStyle name="人_VLG情報ｼｽﾃﾑ全体図+_19期ITT各室中経_030501" xfId="2307"/>
    <cellStyle name="人_VLG情報ｼｽﾃﾑ全体図+_ITTｽｷﾙMap_030516" xfId="2308"/>
    <cellStyle name="人_VLG情報ｼｽﾃﾑ全体図+_ITT支援室2003研究テーマ" xfId="2309"/>
    <cellStyle name="人_VLG情報ｼｽﾃﾑ全体図+_部長室ROITタスク_030404" xfId="2310"/>
    <cellStyle name="人_VLG情報ｼｽﾃﾑ全体図+_部長室ROITタスク_030404_経営情報DB室MTG_030627" xfId="2311"/>
    <cellStyle name="人_VLG情報ｼｽﾃﾑ全体図+_風土itt中経_030411" xfId="2312"/>
    <cellStyle name="人_VMAC_インテック様向け説明_030623" xfId="2313"/>
    <cellStyle name="人_VMAC_現状報告_030522" xfId="2314"/>
    <cellStyle name="人_VMACﾕｰｻﾞ課題・確認一覧_030420" xfId="2315"/>
    <cellStyle name="人_VMAC現状把握_030424(説明用)" xfId="2316"/>
    <cellStyle name="人_VMAC現状把握_030429" xfId="2317"/>
    <cellStyle name="人_VMAC現状把握_030507" xfId="2318"/>
    <cellStyle name="人_VMAC構築_進捗報告_030611" xfId="2319"/>
    <cellStyle name="人_VMAC構築_設計資料_030521" xfId="2320"/>
    <cellStyle name="人_VMAC構築_設計資料_030522" xfId="2321"/>
    <cellStyle name="人_エクセル版TBシートの使い方" xfId="2322"/>
    <cellStyle name="人_ｷｯｸｵﾌMTGｱﾙﾊﾞｲﾄｱﾝｹｰﾄ" xfId="2323"/>
    <cellStyle name="人_クレジット連動ｽｹ" xfId="2324"/>
    <cellStyle name="人_ゴール設計書2002年度版_IT統括部" xfId="2325"/>
    <cellStyle name="人_ゴール設計書2002年度版部長室_020824" xfId="2326"/>
    <cellStyle name="人_コストイズ備品発注ER" xfId="2327"/>
    <cellStyle name="人_コスモフーズ見積1120" xfId="2328"/>
    <cellStyle name="人_ｺﾋﾟｰ ～ PL骨子検討会ﾌｫｰﾏｯﾄ.xls グラフ 1" xfId="2329"/>
    <cellStyle name="人_ｺﾋﾟｰ ～ PL骨子検討会ﾌｫｰﾏｯﾄ.xls グラフ 1_【茶話】テストケース台帳" xfId="2330"/>
    <cellStyle name="人_ｺﾋﾟｰ ～ PL骨子検討会ﾌｫｰﾏｯﾄ.xls グラフ 1_【要件】U00252 クラブ保証金対応ver2" xfId="2331"/>
    <cellStyle name="人_ｺﾋﾟｰ ～ PL骨子検討会ﾌｫｰﾏｯﾄ.xls グラフ 1_【要件】クラブ保証金改修（課税）_070729" xfId="2333"/>
    <cellStyle name="人_ｺﾋﾟｰ ～ PL骨子検討会ﾌｫｰﾏｯﾄ.xls グラフ 1_【要件】クラブ保証金改修（非課税）_070729" xfId="2334"/>
    <cellStyle name="人_ｺﾋﾟｰ ～ PL骨子検討会ﾌｫｰﾏｯﾄ.xls グラフ 1_【要件】クラブ保証金改修（非課税）_070822" xfId="2335"/>
    <cellStyle name="人_ｺﾋﾟｰ ～ PL骨子検討会ﾌｫｰﾏｯﾄ.xls グラフ 1_【要件】クラブ保証金改修_070727" xfId="2332"/>
    <cellStyle name="人_ｺﾋﾟｰ ～ PL骨子検討会ﾌｫｰﾏｯﾄ.xls グラフ 1_＜開発回答＞【開発見積依頼】《GP》U00225 ゴルフ場向簡易査定機能" xfId="2336"/>
    <cellStyle name="人_ｺﾋﾟｰ ～ PL骨子検討会ﾌｫｰﾏｯﾄ.xls グラフ 1_＜開発回答＞【極秘】【GP】U00252 クラブ保証金対応_フェーズ１・２_原価見積依頼書" xfId="2337"/>
    <cellStyle name="人_ｺﾋﾟｰ ～ PL骨子検討会ﾌｫｰﾏｯﾄ.xls グラフ 1_＜開発回答＞U00209 《GP》PW有効期限付与_070426" xfId="2338"/>
    <cellStyle name="人_ｺﾋﾟｰ ～ PL骨子検討会ﾌｫｰﾏｯﾄ.xls グラフ 1_＜開発回答＞U00209 《GP》PW有効期限付与_070507" xfId="2339"/>
    <cellStyle name="人_ｺﾋﾟｰ ～ PL骨子検討会ﾌｫｰﾏｯﾄ.xls グラフ 1_041201ＷＥＢモニター(reins)" xfId="2340"/>
    <cellStyle name="人_ｺﾋﾟｰ ～ PL骨子検討会ﾌｫｰﾏｯﾄ.xls グラフ 1_0916システム改善提案一覧" xfId="2341"/>
    <cellStyle name="人_ｺﾋﾟｰ ～ PL骨子検討会ﾌｫｰﾏｯﾄ.xls グラフ 1_0919システム改善提案一覧" xfId="2342"/>
    <cellStyle name="人_ｺﾋﾟｰ ～ PL骨子検討会ﾌｫｰﾏｯﾄ.xls グラフ 1_1020CS部活動シート" xfId="2343"/>
    <cellStyle name="人_ｺﾋﾟｰ ～ PL骨子検討会ﾌｫｰﾏｯﾄ.xls グラフ 1_200301VLC幹部会【社長室】" xfId="2344"/>
    <cellStyle name="人_ｺﾋﾟｰ ～ PL骨子検討会ﾌｫｰﾏｯﾄ.xls グラフ 1_CS部中経（4版）" xfId="2345"/>
    <cellStyle name="人_ｺﾋﾟｰ ～ PL骨子検討会ﾌｫｰﾏｯﾄ.xls グラフ 1_FC会長R1126.xls グラフ 1" xfId="2346"/>
    <cellStyle name="人_ｺﾋﾟｰ ～ PL骨子検討会ﾌｫｰﾏｯﾄ.xls グラフ 1_FC会長R1126.xls グラフ 1_0916システム改善提案一覧" xfId="2347"/>
    <cellStyle name="人_ｺﾋﾟｰ ～ PL骨子検討会ﾌｫｰﾏｯﾄ.xls グラフ 1_FC会長R1126.xls グラフ 1_0919システム改善提案一覧" xfId="2348"/>
    <cellStyle name="人_ｺﾋﾟｰ ～ PL骨子検討会ﾌｫｰﾏｯﾄ.xls グラフ 1_FC会長R1126.xls グラフ 1_1020CS部活動シート" xfId="2349"/>
    <cellStyle name="人_ｺﾋﾟｰ ～ PL骨子検討会ﾌｫｰﾏｯﾄ.xls グラフ 1_FC会長R1126.xls グラフ 1_200301VLC幹部会【社長室】" xfId="2350"/>
    <cellStyle name="人_ｺﾋﾟｰ ～ PL骨子検討会ﾌｫｰﾏｯﾄ.xls グラフ 1_FC会長R1126.xls グラフ 1_CS部中経（4版）" xfId="2351"/>
    <cellStyle name="人_ｺﾋﾟｰ ～ PL骨子検討会ﾌｫｰﾏｯﾄ.xls グラフ 1_FC会長R1126.xls グラフ 1_ＩＥ-DIPSゴール設計書(20031001CS部）" xfId="2352"/>
    <cellStyle name="人_ｺﾋﾟｰ ～ PL骨子検討会ﾌｫｰﾏｯﾄ.xls グラフ 1_FC会長R1126.xls グラフ 2" xfId="2353"/>
    <cellStyle name="人_ｺﾋﾟｰ ～ PL骨子検討会ﾌｫｰﾏｯﾄ.xls グラフ 1_FC会長R1126.xls グラフ 2_0916システム改善提案一覧" xfId="2354"/>
    <cellStyle name="人_ｺﾋﾟｰ ～ PL骨子検討会ﾌｫｰﾏｯﾄ.xls グラフ 1_FC会長R1126.xls グラフ 2_0919システム改善提案一覧" xfId="2355"/>
    <cellStyle name="人_ｺﾋﾟｰ ～ PL骨子検討会ﾌｫｰﾏｯﾄ.xls グラフ 1_FC会長R1126.xls グラフ 2_1020CS部活動シート" xfId="2356"/>
    <cellStyle name="人_ｺﾋﾟｰ ～ PL骨子検討会ﾌｫｰﾏｯﾄ.xls グラフ 1_FC会長R1126.xls グラフ 2_200301VLC幹部会【社長室】" xfId="2357"/>
    <cellStyle name="人_ｺﾋﾟｰ ～ PL骨子検討会ﾌｫｰﾏｯﾄ.xls グラフ 1_FC会長R1126.xls グラフ 2_CS部中経（4版）" xfId="2358"/>
    <cellStyle name="人_ｺﾋﾟｰ ～ PL骨子検討会ﾌｫｰﾏｯﾄ.xls グラフ 1_FC会長R1126.xls グラフ 2_ＩＥ-DIPSゴール設計書(20031001CS部）" xfId="2359"/>
    <cellStyle name="人_ｺﾋﾟｰ ～ PL骨子検討会ﾌｫｰﾏｯﾄ.xls グラフ 1_FC会長R1225.xls グラフ 3" xfId="2360"/>
    <cellStyle name="人_ｺﾋﾟｰ ～ PL骨子検討会ﾌｫｰﾏｯﾄ.xls グラフ 1_FC会長R1225.xls グラフ 3_0916システム改善提案一覧" xfId="2361"/>
    <cellStyle name="人_ｺﾋﾟｰ ～ PL骨子検討会ﾌｫｰﾏｯﾄ.xls グラフ 1_FC会長R1225.xls グラフ 3_0919システム改善提案一覧" xfId="2362"/>
    <cellStyle name="人_ｺﾋﾟｰ ～ PL骨子検討会ﾌｫｰﾏｯﾄ.xls グラフ 1_FC会長R1225.xls グラフ 3_1020CS部活動シート" xfId="2363"/>
    <cellStyle name="人_ｺﾋﾟｰ ～ PL骨子検討会ﾌｫｰﾏｯﾄ.xls グラフ 1_FC会長R1225.xls グラフ 3_200301VLC幹部会【社長室】" xfId="2364"/>
    <cellStyle name="人_ｺﾋﾟｰ ～ PL骨子検討会ﾌｫｰﾏｯﾄ.xls グラフ 1_FC会長R1225.xls グラフ 3_CS部中経（4版）" xfId="2365"/>
    <cellStyle name="人_ｺﾋﾟｰ ～ PL骨子検討会ﾌｫｰﾏｯﾄ.xls グラフ 1_FC会長R1225.xls グラフ 3_ＩＥ-DIPSゴール設計書(20031001CS部）" xfId="2366"/>
    <cellStyle name="人_ｺﾋﾟｰ ～ PL骨子検討会ﾌｫｰﾏｯﾄ.xls グラフ 1_ＩＥ-DIPSゴール設計書(20031001CS部）" xfId="2367"/>
    <cellStyle name="人_ｺﾋﾟｰ ～ PL骨子検討会ﾌｫｰﾏｯﾄ.xls グラフ 1_スケジューリング、Pマト (version 2)" xfId="2368"/>
    <cellStyle name="人_ｺﾋﾟｰ ～ PL骨子検討会ﾌｫｰﾏｯﾄ.xls グラフ 1_画面メモ" xfId="2369"/>
    <cellStyle name="人_ｺﾋﾟｰ ～ PL骨子検討会ﾌｫｰﾏｯﾄ.xls グラフ 1_画面メモ (version 2）" xfId="2370"/>
    <cellStyle name="人_ｺﾋﾟｰ ～ PL骨子検討会ﾌｫｰﾏｯﾄ.xls グラフ 2" xfId="2371"/>
    <cellStyle name="人_ｺﾋﾟｰ ～ PL骨子検討会ﾌｫｰﾏｯﾄ.xls グラフ 2_【茶話】テストケース台帳" xfId="2372"/>
    <cellStyle name="人_ｺﾋﾟｰ ～ PL骨子検討会ﾌｫｰﾏｯﾄ.xls グラフ 2_【要件】U00252 クラブ保証金対応ver2" xfId="2373"/>
    <cellStyle name="人_ｺﾋﾟｰ ～ PL骨子検討会ﾌｫｰﾏｯﾄ.xls グラフ 2_【要件】クラブ保証金改修（課税）_070729" xfId="2375"/>
    <cellStyle name="人_ｺﾋﾟｰ ～ PL骨子検討会ﾌｫｰﾏｯﾄ.xls グラフ 2_【要件】クラブ保証金改修（非課税）_070729" xfId="2376"/>
    <cellStyle name="人_ｺﾋﾟｰ ～ PL骨子検討会ﾌｫｰﾏｯﾄ.xls グラフ 2_【要件】クラブ保証金改修（非課税）_070822" xfId="2377"/>
    <cellStyle name="人_ｺﾋﾟｰ ～ PL骨子検討会ﾌｫｰﾏｯﾄ.xls グラフ 2_【要件】クラブ保証金改修_070727" xfId="2374"/>
    <cellStyle name="人_ｺﾋﾟｰ ～ PL骨子検討会ﾌｫｰﾏｯﾄ.xls グラフ 2_＜開発回答＞【開発見積依頼】《GP》U00225 ゴルフ場向簡易査定機能" xfId="2378"/>
    <cellStyle name="人_ｺﾋﾟｰ ～ PL骨子検討会ﾌｫｰﾏｯﾄ.xls グラフ 2_＜開発回答＞【極秘】【GP】U00252 クラブ保証金対応_フェーズ１・２_原価見積依頼書" xfId="2379"/>
    <cellStyle name="人_ｺﾋﾟｰ ～ PL骨子検討会ﾌｫｰﾏｯﾄ.xls グラフ 2_＜開発回答＞U00209 《GP》PW有効期限付与_070426" xfId="2380"/>
    <cellStyle name="人_ｺﾋﾟｰ ～ PL骨子検討会ﾌｫｰﾏｯﾄ.xls グラフ 2_＜開発回答＞U00209 《GP》PW有効期限付与_070507" xfId="2381"/>
    <cellStyle name="人_ｺﾋﾟｰ ～ PL骨子検討会ﾌｫｰﾏｯﾄ.xls グラフ 2_041201ＷＥＢモニター(reins)" xfId="2382"/>
    <cellStyle name="人_ｺﾋﾟｰ ～ PL骨子検討会ﾌｫｰﾏｯﾄ.xls グラフ 2_0916システム改善提案一覧" xfId="2383"/>
    <cellStyle name="人_ｺﾋﾟｰ ～ PL骨子検討会ﾌｫｰﾏｯﾄ.xls グラフ 2_0919システム改善提案一覧" xfId="2384"/>
    <cellStyle name="人_ｺﾋﾟｰ ～ PL骨子検討会ﾌｫｰﾏｯﾄ.xls グラフ 2_1020CS部活動シート" xfId="2385"/>
    <cellStyle name="人_ｺﾋﾟｰ ～ PL骨子検討会ﾌｫｰﾏｯﾄ.xls グラフ 2_200301VLC幹部会【社長室】" xfId="2386"/>
    <cellStyle name="人_ｺﾋﾟｰ ～ PL骨子検討会ﾌｫｰﾏｯﾄ.xls グラフ 2_CS部中経（4版）" xfId="2387"/>
    <cellStyle name="人_ｺﾋﾟｰ ～ PL骨子検討会ﾌｫｰﾏｯﾄ.xls グラフ 2_FC会長R1126.xls グラフ 1" xfId="2388"/>
    <cellStyle name="人_ｺﾋﾟｰ ～ PL骨子検討会ﾌｫｰﾏｯﾄ.xls グラフ 2_FC会長R1126.xls グラフ 1_0916システム改善提案一覧" xfId="2389"/>
    <cellStyle name="人_ｺﾋﾟｰ ～ PL骨子検討会ﾌｫｰﾏｯﾄ.xls グラフ 2_FC会長R1126.xls グラフ 1_0919システム改善提案一覧" xfId="2390"/>
    <cellStyle name="人_ｺﾋﾟｰ ～ PL骨子検討会ﾌｫｰﾏｯﾄ.xls グラフ 2_FC会長R1126.xls グラフ 1_1020CS部活動シート" xfId="2391"/>
    <cellStyle name="人_ｺﾋﾟｰ ～ PL骨子検討会ﾌｫｰﾏｯﾄ.xls グラフ 2_FC会長R1126.xls グラフ 1_200301VLC幹部会【社長室】" xfId="2392"/>
    <cellStyle name="人_ｺﾋﾟｰ ～ PL骨子検討会ﾌｫｰﾏｯﾄ.xls グラフ 2_FC会長R1126.xls グラフ 1_CS部中経（4版）" xfId="2393"/>
    <cellStyle name="人_ｺﾋﾟｰ ～ PL骨子検討会ﾌｫｰﾏｯﾄ.xls グラフ 2_FC会長R1126.xls グラフ 1_ＩＥ-DIPSゴール設計書(20031001CS部）" xfId="2394"/>
    <cellStyle name="人_ｺﾋﾟｰ ～ PL骨子検討会ﾌｫｰﾏｯﾄ.xls グラフ 2_FC会長R1126.xls グラフ 2" xfId="2395"/>
    <cellStyle name="人_ｺﾋﾟｰ ～ PL骨子検討会ﾌｫｰﾏｯﾄ.xls グラフ 2_FC会長R1126.xls グラフ 2_0916システム改善提案一覧" xfId="2396"/>
    <cellStyle name="人_ｺﾋﾟｰ ～ PL骨子検討会ﾌｫｰﾏｯﾄ.xls グラフ 2_FC会長R1126.xls グラフ 2_0919システム改善提案一覧" xfId="2397"/>
    <cellStyle name="人_ｺﾋﾟｰ ～ PL骨子検討会ﾌｫｰﾏｯﾄ.xls グラフ 2_FC会長R1126.xls グラフ 2_1020CS部活動シート" xfId="2398"/>
    <cellStyle name="人_ｺﾋﾟｰ ～ PL骨子検討会ﾌｫｰﾏｯﾄ.xls グラフ 2_FC会長R1126.xls グラフ 2_200301VLC幹部会【社長室】" xfId="2399"/>
    <cellStyle name="人_ｺﾋﾟｰ ～ PL骨子検討会ﾌｫｰﾏｯﾄ.xls グラフ 2_FC会長R1126.xls グラフ 2_CS部中経（4版）" xfId="2400"/>
    <cellStyle name="人_ｺﾋﾟｰ ～ PL骨子検討会ﾌｫｰﾏｯﾄ.xls グラフ 2_FC会長R1126.xls グラフ 2_ＩＥ-DIPSゴール設計書(20031001CS部）" xfId="2401"/>
    <cellStyle name="人_ｺﾋﾟｰ ～ PL骨子検討会ﾌｫｰﾏｯﾄ.xls グラフ 2_FC会長R1225.xls グラフ 3" xfId="2402"/>
    <cellStyle name="人_ｺﾋﾟｰ ～ PL骨子検討会ﾌｫｰﾏｯﾄ.xls グラフ 2_FC会長R1225.xls グラフ 3_0916システム改善提案一覧" xfId="2403"/>
    <cellStyle name="人_ｺﾋﾟｰ ～ PL骨子検討会ﾌｫｰﾏｯﾄ.xls グラフ 2_FC会長R1225.xls グラフ 3_0919システム改善提案一覧" xfId="2404"/>
    <cellStyle name="人_ｺﾋﾟｰ ～ PL骨子検討会ﾌｫｰﾏｯﾄ.xls グラフ 2_FC会長R1225.xls グラフ 3_1020CS部活動シート" xfId="2405"/>
    <cellStyle name="人_ｺﾋﾟｰ ～ PL骨子検討会ﾌｫｰﾏｯﾄ.xls グラフ 2_FC会長R1225.xls グラフ 3_200301VLC幹部会【社長室】" xfId="2406"/>
    <cellStyle name="人_ｺﾋﾟｰ ～ PL骨子検討会ﾌｫｰﾏｯﾄ.xls グラフ 2_FC会長R1225.xls グラフ 3_CS部中経（4版）" xfId="2407"/>
    <cellStyle name="人_ｺﾋﾟｰ ～ PL骨子検討会ﾌｫｰﾏｯﾄ.xls グラフ 2_FC会長R1225.xls グラフ 3_ＩＥ-DIPSゴール設計書(20031001CS部）" xfId="2408"/>
    <cellStyle name="人_ｺﾋﾟｰ ～ PL骨子検討会ﾌｫｰﾏｯﾄ.xls グラフ 2_ＩＥ-DIPSゴール設計書(20031001CS部）" xfId="2409"/>
    <cellStyle name="人_ｺﾋﾟｰ ～ PL骨子検討会ﾌｫｰﾏｯﾄ.xls グラフ 2_スケジューリング、Pマト (version 2)" xfId="2410"/>
    <cellStyle name="人_ｺﾋﾟｰ ～ PL骨子検討会ﾌｫｰﾏｯﾄ.xls グラフ 2_画面メモ" xfId="2411"/>
    <cellStyle name="人_ｺﾋﾟｰ ～ PL骨子検討会ﾌｫｰﾏｯﾄ.xls グラフ 2_画面メモ (version 2）" xfId="2412"/>
    <cellStyle name="人_ｺﾋﾟｰ ～ PL骨子検討会ﾌｫｰﾏｯﾄ.xls グラフ 3" xfId="2413"/>
    <cellStyle name="人_ｺﾋﾟｰ ～ PL骨子検討会ﾌｫｰﾏｯﾄ.xls グラフ 3_【茶話】テストケース台帳" xfId="2414"/>
    <cellStyle name="人_ｺﾋﾟｰ ～ PL骨子検討会ﾌｫｰﾏｯﾄ.xls グラフ 3_【要件】U00252 クラブ保証金対応ver2" xfId="2415"/>
    <cellStyle name="人_ｺﾋﾟｰ ～ PL骨子検討会ﾌｫｰﾏｯﾄ.xls グラフ 3_【要件】クラブ保証金改修（課税）_070729" xfId="2417"/>
    <cellStyle name="人_ｺﾋﾟｰ ～ PL骨子検討会ﾌｫｰﾏｯﾄ.xls グラフ 3_【要件】クラブ保証金改修（非課税）_070729" xfId="2418"/>
    <cellStyle name="人_ｺﾋﾟｰ ～ PL骨子検討会ﾌｫｰﾏｯﾄ.xls グラフ 3_【要件】クラブ保証金改修（非課税）_070822" xfId="2419"/>
    <cellStyle name="人_ｺﾋﾟｰ ～ PL骨子検討会ﾌｫｰﾏｯﾄ.xls グラフ 3_【要件】クラブ保証金改修_070727" xfId="2416"/>
    <cellStyle name="人_ｺﾋﾟｰ ～ PL骨子検討会ﾌｫｰﾏｯﾄ.xls グラフ 3_＜開発回答＞【開発見積依頼】《GP》U00225 ゴルフ場向簡易査定機能" xfId="2420"/>
    <cellStyle name="人_ｺﾋﾟｰ ～ PL骨子検討会ﾌｫｰﾏｯﾄ.xls グラフ 3_＜開発回答＞【極秘】【GP】U00252 クラブ保証金対応_フェーズ１・２_原価見積依頼書" xfId="2421"/>
    <cellStyle name="人_ｺﾋﾟｰ ～ PL骨子検討会ﾌｫｰﾏｯﾄ.xls グラフ 3_＜開発回答＞U00209 《GP》PW有効期限付与_070426" xfId="2422"/>
    <cellStyle name="人_ｺﾋﾟｰ ～ PL骨子検討会ﾌｫｰﾏｯﾄ.xls グラフ 3_＜開発回答＞U00209 《GP》PW有効期限付与_070507" xfId="2423"/>
    <cellStyle name="人_ｺﾋﾟｰ ～ PL骨子検討会ﾌｫｰﾏｯﾄ.xls グラフ 3_041201ＷＥＢモニター(reins)" xfId="2424"/>
    <cellStyle name="人_ｺﾋﾟｰ ～ PL骨子検討会ﾌｫｰﾏｯﾄ.xls グラフ 3_0916システム改善提案一覧" xfId="2425"/>
    <cellStyle name="人_ｺﾋﾟｰ ～ PL骨子検討会ﾌｫｰﾏｯﾄ.xls グラフ 3_0919システム改善提案一覧" xfId="2426"/>
    <cellStyle name="人_ｺﾋﾟｰ ～ PL骨子検討会ﾌｫｰﾏｯﾄ.xls グラフ 3_1020CS部活動シート" xfId="2427"/>
    <cellStyle name="人_ｺﾋﾟｰ ～ PL骨子検討会ﾌｫｰﾏｯﾄ.xls グラフ 3_200301VLC幹部会【社長室】" xfId="2428"/>
    <cellStyle name="人_ｺﾋﾟｰ ～ PL骨子検討会ﾌｫｰﾏｯﾄ.xls グラフ 3_CS部中経（4版）" xfId="2429"/>
    <cellStyle name="人_ｺﾋﾟｰ ～ PL骨子検討会ﾌｫｰﾏｯﾄ.xls グラフ 3_FC会長R1126.xls グラフ 1" xfId="2430"/>
    <cellStyle name="人_ｺﾋﾟｰ ～ PL骨子検討会ﾌｫｰﾏｯﾄ.xls グラフ 3_FC会長R1126.xls グラフ 1_0916システム改善提案一覧" xfId="2431"/>
    <cellStyle name="人_ｺﾋﾟｰ ～ PL骨子検討会ﾌｫｰﾏｯﾄ.xls グラフ 3_FC会長R1126.xls グラフ 1_0919システム改善提案一覧" xfId="2432"/>
    <cellStyle name="人_ｺﾋﾟｰ ～ PL骨子検討会ﾌｫｰﾏｯﾄ.xls グラフ 3_FC会長R1126.xls グラフ 1_1020CS部活動シート" xfId="2433"/>
    <cellStyle name="人_ｺﾋﾟｰ ～ PL骨子検討会ﾌｫｰﾏｯﾄ.xls グラフ 3_FC会長R1126.xls グラフ 1_200301VLC幹部会【社長室】" xfId="2434"/>
    <cellStyle name="人_ｺﾋﾟｰ ～ PL骨子検討会ﾌｫｰﾏｯﾄ.xls グラフ 3_FC会長R1126.xls グラフ 1_CS部中経（4版）" xfId="2435"/>
    <cellStyle name="人_ｺﾋﾟｰ ～ PL骨子検討会ﾌｫｰﾏｯﾄ.xls グラフ 3_FC会長R1126.xls グラフ 1_ＩＥ-DIPSゴール設計書(20031001CS部）" xfId="2436"/>
    <cellStyle name="人_ｺﾋﾟｰ ～ PL骨子検討会ﾌｫｰﾏｯﾄ.xls グラフ 3_FC会長R1126.xls グラフ 2" xfId="2437"/>
    <cellStyle name="人_ｺﾋﾟｰ ～ PL骨子検討会ﾌｫｰﾏｯﾄ.xls グラフ 3_FC会長R1126.xls グラフ 2_0916システム改善提案一覧" xfId="2438"/>
    <cellStyle name="人_ｺﾋﾟｰ ～ PL骨子検討会ﾌｫｰﾏｯﾄ.xls グラフ 3_FC会長R1126.xls グラフ 2_0919システム改善提案一覧" xfId="2439"/>
    <cellStyle name="人_ｺﾋﾟｰ ～ PL骨子検討会ﾌｫｰﾏｯﾄ.xls グラフ 3_FC会長R1126.xls グラフ 2_1020CS部活動シート" xfId="2440"/>
    <cellStyle name="人_ｺﾋﾟｰ ～ PL骨子検討会ﾌｫｰﾏｯﾄ.xls グラフ 3_FC会長R1126.xls グラフ 2_200301VLC幹部会【社長室】" xfId="2441"/>
    <cellStyle name="人_ｺﾋﾟｰ ～ PL骨子検討会ﾌｫｰﾏｯﾄ.xls グラフ 3_FC会長R1126.xls グラフ 2_CS部中経（4版）" xfId="2442"/>
    <cellStyle name="人_ｺﾋﾟｰ ～ PL骨子検討会ﾌｫｰﾏｯﾄ.xls グラフ 3_FC会長R1126.xls グラフ 2_ＩＥ-DIPSゴール設計書(20031001CS部）" xfId="2443"/>
    <cellStyle name="人_ｺﾋﾟｰ ～ PL骨子検討会ﾌｫｰﾏｯﾄ.xls グラフ 3_FC会長R1225.xls グラフ 3" xfId="2444"/>
    <cellStyle name="人_ｺﾋﾟｰ ～ PL骨子検討会ﾌｫｰﾏｯﾄ.xls グラフ 3_FC会長R1225.xls グラフ 3_0916システム改善提案一覧" xfId="2445"/>
    <cellStyle name="人_ｺﾋﾟｰ ～ PL骨子検討会ﾌｫｰﾏｯﾄ.xls グラフ 3_FC会長R1225.xls グラフ 3_0919システム改善提案一覧" xfId="2446"/>
    <cellStyle name="人_ｺﾋﾟｰ ～ PL骨子検討会ﾌｫｰﾏｯﾄ.xls グラフ 3_FC会長R1225.xls グラフ 3_1020CS部活動シート" xfId="2447"/>
    <cellStyle name="人_ｺﾋﾟｰ ～ PL骨子検討会ﾌｫｰﾏｯﾄ.xls グラフ 3_FC会長R1225.xls グラフ 3_200301VLC幹部会【社長室】" xfId="2448"/>
    <cellStyle name="人_ｺﾋﾟｰ ～ PL骨子検討会ﾌｫｰﾏｯﾄ.xls グラフ 3_FC会長R1225.xls グラフ 3_CS部中経（4版）" xfId="2449"/>
    <cellStyle name="人_ｺﾋﾟｰ ～ PL骨子検討会ﾌｫｰﾏｯﾄ.xls グラフ 3_FC会長R1225.xls グラフ 3_ＩＥ-DIPSゴール設計書(20031001CS部）" xfId="2450"/>
    <cellStyle name="人_ｺﾋﾟｰ ～ PL骨子検討会ﾌｫｰﾏｯﾄ.xls グラフ 3_ＩＥ-DIPSゴール設計書(20031001CS部）" xfId="2451"/>
    <cellStyle name="人_ｺﾋﾟｰ ～ PL骨子検討会ﾌｫｰﾏｯﾄ.xls グラフ 3_スケジューリング、Pマト (version 2)" xfId="2452"/>
    <cellStyle name="人_ｺﾋﾟｰ ～ PL骨子検討会ﾌｫｰﾏｯﾄ.xls グラフ 3_画面メモ" xfId="2453"/>
    <cellStyle name="人_ｺﾋﾟｰ ～ PL骨子検討会ﾌｫｰﾏｯﾄ.xls グラフ 3_画面メモ (version 2）" xfId="2454"/>
    <cellStyle name="人_ｺﾋﾟｰ ～ PL骨子検討会ﾌｫｰﾏｯﾄ.xls グラフ 4" xfId="2455"/>
    <cellStyle name="人_ｺﾋﾟｰ ～ PL骨子検討会ﾌｫｰﾏｯﾄ.xls グラフ 4_【茶話】テストケース台帳" xfId="2456"/>
    <cellStyle name="人_ｺﾋﾟｰ ～ PL骨子検討会ﾌｫｰﾏｯﾄ.xls グラフ 4_【要件】U00252 クラブ保証金対応ver2" xfId="2457"/>
    <cellStyle name="人_ｺﾋﾟｰ ～ PL骨子検討会ﾌｫｰﾏｯﾄ.xls グラフ 4_【要件】クラブ保証金改修（課税）_070729" xfId="2459"/>
    <cellStyle name="人_ｺﾋﾟｰ ～ PL骨子検討会ﾌｫｰﾏｯﾄ.xls グラフ 4_【要件】クラブ保証金改修（非課税）_070729" xfId="2460"/>
    <cellStyle name="人_ｺﾋﾟｰ ～ PL骨子検討会ﾌｫｰﾏｯﾄ.xls グラフ 4_【要件】クラブ保証金改修（非課税）_070822" xfId="2461"/>
    <cellStyle name="人_ｺﾋﾟｰ ～ PL骨子検討会ﾌｫｰﾏｯﾄ.xls グラフ 4_【要件】クラブ保証金改修_070727" xfId="2458"/>
    <cellStyle name="人_ｺﾋﾟｰ ～ PL骨子検討会ﾌｫｰﾏｯﾄ.xls グラフ 4_＜開発回答＞【開発見積依頼】《GP》U00225 ゴルフ場向簡易査定機能" xfId="2462"/>
    <cellStyle name="人_ｺﾋﾟｰ ～ PL骨子検討会ﾌｫｰﾏｯﾄ.xls グラフ 4_＜開発回答＞【極秘】【GP】U00252 クラブ保証金対応_フェーズ１・２_原価見積依頼書" xfId="2463"/>
    <cellStyle name="人_ｺﾋﾟｰ ～ PL骨子検討会ﾌｫｰﾏｯﾄ.xls グラフ 4_＜開発回答＞U00209 《GP》PW有効期限付与_070426" xfId="2464"/>
    <cellStyle name="人_ｺﾋﾟｰ ～ PL骨子検討会ﾌｫｰﾏｯﾄ.xls グラフ 4_＜開発回答＞U00209 《GP》PW有効期限付与_070507" xfId="2465"/>
    <cellStyle name="人_ｺﾋﾟｰ ～ PL骨子検討会ﾌｫｰﾏｯﾄ.xls グラフ 4_041201ＷＥＢモニター(reins)" xfId="2466"/>
    <cellStyle name="人_ｺﾋﾟｰ ～ PL骨子検討会ﾌｫｰﾏｯﾄ.xls グラフ 4_0916システム改善提案一覧" xfId="2467"/>
    <cellStyle name="人_ｺﾋﾟｰ ～ PL骨子検討会ﾌｫｰﾏｯﾄ.xls グラフ 4_0919システム改善提案一覧" xfId="2468"/>
    <cellStyle name="人_ｺﾋﾟｰ ～ PL骨子検討会ﾌｫｰﾏｯﾄ.xls グラフ 4_1020CS部活動シート" xfId="2469"/>
    <cellStyle name="人_ｺﾋﾟｰ ～ PL骨子検討会ﾌｫｰﾏｯﾄ.xls グラフ 4_200301VLC幹部会【社長室】" xfId="2470"/>
    <cellStyle name="人_ｺﾋﾟｰ ～ PL骨子検討会ﾌｫｰﾏｯﾄ.xls グラフ 4_CS部中経（4版）" xfId="2471"/>
    <cellStyle name="人_ｺﾋﾟｰ ～ PL骨子検討会ﾌｫｰﾏｯﾄ.xls グラフ 4_FC会長R1126.xls グラフ 1" xfId="2472"/>
    <cellStyle name="人_ｺﾋﾟｰ ～ PL骨子検討会ﾌｫｰﾏｯﾄ.xls グラフ 4_FC会長R1126.xls グラフ 1_0916システム改善提案一覧" xfId="2473"/>
    <cellStyle name="人_ｺﾋﾟｰ ～ PL骨子検討会ﾌｫｰﾏｯﾄ.xls グラフ 4_FC会長R1126.xls グラフ 1_0919システム改善提案一覧" xfId="2474"/>
    <cellStyle name="人_ｺﾋﾟｰ ～ PL骨子検討会ﾌｫｰﾏｯﾄ.xls グラフ 4_FC会長R1126.xls グラフ 1_1020CS部活動シート" xfId="2475"/>
    <cellStyle name="人_ｺﾋﾟｰ ～ PL骨子検討会ﾌｫｰﾏｯﾄ.xls グラフ 4_FC会長R1126.xls グラフ 1_200301VLC幹部会【社長室】" xfId="2476"/>
    <cellStyle name="人_ｺﾋﾟｰ ～ PL骨子検討会ﾌｫｰﾏｯﾄ.xls グラフ 4_FC会長R1126.xls グラフ 1_CS部中経（4版）" xfId="2477"/>
    <cellStyle name="人_ｺﾋﾟｰ ～ PL骨子検討会ﾌｫｰﾏｯﾄ.xls グラフ 4_FC会長R1126.xls グラフ 1_ＩＥ-DIPSゴール設計書(20031001CS部）" xfId="2478"/>
    <cellStyle name="人_ｺﾋﾟｰ ～ PL骨子検討会ﾌｫｰﾏｯﾄ.xls グラフ 4_FC会長R1126.xls グラフ 2" xfId="2479"/>
    <cellStyle name="人_ｺﾋﾟｰ ～ PL骨子検討会ﾌｫｰﾏｯﾄ.xls グラフ 4_FC会長R1126.xls グラフ 2_0916システム改善提案一覧" xfId="2480"/>
    <cellStyle name="人_ｺﾋﾟｰ ～ PL骨子検討会ﾌｫｰﾏｯﾄ.xls グラフ 4_FC会長R1126.xls グラフ 2_0919システム改善提案一覧" xfId="2481"/>
    <cellStyle name="人_ｺﾋﾟｰ ～ PL骨子検討会ﾌｫｰﾏｯﾄ.xls グラフ 4_FC会長R1126.xls グラフ 2_1020CS部活動シート" xfId="2482"/>
    <cellStyle name="人_ｺﾋﾟｰ ～ PL骨子検討会ﾌｫｰﾏｯﾄ.xls グラフ 4_FC会長R1126.xls グラフ 2_200301VLC幹部会【社長室】" xfId="2483"/>
    <cellStyle name="人_ｺﾋﾟｰ ～ PL骨子検討会ﾌｫｰﾏｯﾄ.xls グラフ 4_FC会長R1126.xls グラフ 2_CS部中経（4版）" xfId="2484"/>
    <cellStyle name="人_ｺﾋﾟｰ ～ PL骨子検討会ﾌｫｰﾏｯﾄ.xls グラフ 4_FC会長R1126.xls グラフ 2_ＩＥ-DIPSゴール設計書(20031001CS部）" xfId="2485"/>
    <cellStyle name="人_ｺﾋﾟｰ ～ PL骨子検討会ﾌｫｰﾏｯﾄ.xls グラフ 4_FC会長R1225.xls グラフ 3" xfId="2486"/>
    <cellStyle name="人_ｺﾋﾟｰ ～ PL骨子検討会ﾌｫｰﾏｯﾄ.xls グラフ 4_FC会長R1225.xls グラフ 3_0916システム改善提案一覧" xfId="2487"/>
    <cellStyle name="人_ｺﾋﾟｰ ～ PL骨子検討会ﾌｫｰﾏｯﾄ.xls グラフ 4_FC会長R1225.xls グラフ 3_0919システム改善提案一覧" xfId="2488"/>
    <cellStyle name="人_ｺﾋﾟｰ ～ PL骨子検討会ﾌｫｰﾏｯﾄ.xls グラフ 4_FC会長R1225.xls グラフ 3_1020CS部活動シート" xfId="2489"/>
    <cellStyle name="人_ｺﾋﾟｰ ～ PL骨子検討会ﾌｫｰﾏｯﾄ.xls グラフ 4_FC会長R1225.xls グラフ 3_200301VLC幹部会【社長室】" xfId="2490"/>
    <cellStyle name="人_ｺﾋﾟｰ ～ PL骨子検討会ﾌｫｰﾏｯﾄ.xls グラフ 4_FC会長R1225.xls グラフ 3_CS部中経（4版）" xfId="2491"/>
    <cellStyle name="人_ｺﾋﾟｰ ～ PL骨子検討会ﾌｫｰﾏｯﾄ.xls グラフ 4_FC会長R1225.xls グラフ 3_ＩＥ-DIPSゴール設計書(20031001CS部）" xfId="2492"/>
    <cellStyle name="人_ｺﾋﾟｰ ～ PL骨子検討会ﾌｫｰﾏｯﾄ.xls グラフ 4_ＩＥ-DIPSゴール設計書(20031001CS部）" xfId="2493"/>
    <cellStyle name="人_ｺﾋﾟｰ ～ PL骨子検討会ﾌｫｰﾏｯﾄ.xls グラフ 4_スケジューリング、Pマト (version 2)" xfId="2494"/>
    <cellStyle name="人_ｺﾋﾟｰ ～ PL骨子検討会ﾌｫｰﾏｯﾄ.xls グラフ 4_画面メモ" xfId="2495"/>
    <cellStyle name="人_ｺﾋﾟｰ ～ PL骨子検討会ﾌｫｰﾏｯﾄ.xls グラフ 4_画面メモ (version 2）" xfId="2496"/>
    <cellStyle name="人_ゴルフパートナー１０月度資料" xfId="2497"/>
    <cellStyle name="人_ターゲットリスト200社  ３" xfId="2498"/>
    <cellStyle name="人_チーム編成" xfId="2499"/>
    <cellStyle name="人_チーム編成_020911" xfId="2500"/>
    <cellStyle name="人_データ集計仕様" xfId="2501"/>
    <cellStyle name="人_とりでん店舗進捗管理表" xfId="2502"/>
    <cellStyle name="人_ヒアリングシート" xfId="2503"/>
    <cellStyle name="人_ふぁねっと：ＧＨ甲府竜王店事例" xfId="2504"/>
    <cellStyle name="人_フォロー業者新派社員名簿" xfId="2505"/>
    <cellStyle name="人_モリフードサービスEOS導入0615" xfId="2506"/>
    <cellStyle name="人_リスク分析20071130" xfId="2507"/>
    <cellStyle name="人_レインズGDSEOS進捗0329" xfId="2508"/>
    <cellStyle name="人_阿部日報0305" xfId="2509"/>
    <cellStyle name="人_案件リスト【SVMS&amp;TM】" xfId="2510"/>
    <cellStyle name="人_案件管理表（RL簡易TM）0915更新" xfId="2511"/>
    <cellStyle name="人_案件管理表【SVMS&amp;TM】" xfId="2512"/>
    <cellStyle name="人_案件管理表テンプレートVer2" xfId="2513"/>
    <cellStyle name="人_運用フロー" xfId="2514"/>
    <cellStyle name="人_横田今後の活動とVupについて_021011" xfId="2515"/>
    <cellStyle name="人_下期インターコンチ（案件）" xfId="2516"/>
    <cellStyle name="人_下期インターコンチ（案件）_経営情報DB室MTG_030627" xfId="2517"/>
    <cellStyle name="人_画面メモ" xfId="2518"/>
    <cellStyle name="人_画面メモ (version 2）" xfId="2519"/>
    <cellStyle name="人_会計ｼｽﾃﾑ全体像_030615" xfId="2520"/>
    <cellStyle name="人_回答_【開発見積】GPECサイトとの連携 _061001" xfId="2521"/>
    <cellStyle name="人_回答_【開発見積】プライスラベル上下10%別表示への修正_061001" xfId="2522"/>
    <cellStyle name="人_外部研修報告書_【氏名】_YYMMDD" xfId="2523"/>
    <cellStyle name="人_幹部会3FC" xfId="2524"/>
    <cellStyle name="人_幹部会3FC_020731北海道18期活動計画" xfId="2525"/>
    <cellStyle name="人_幹部会3FC_020731北海道18期活動計画_経営情報DB室MTG_030627" xfId="2526"/>
    <cellStyle name="人_幹部会3FC_060613GP様定例会議事録" xfId="2527"/>
    <cellStyle name="人_幹部会3FC_18期SMBC攻略設計" xfId="2528"/>
    <cellStyle name="人_幹部会3FC_20060825_ECサイトとの連動MTG議事録（黒巣加筆）" xfId="2529"/>
    <cellStyle name="人_幹部会3FC_U00059 小物棚卸登録、クラブ棚卸機能（ﾚｽ改善）_0417" xfId="2530"/>
    <cellStyle name="人_幹部会3FC_経営情報DB室MTG_030627" xfId="2531"/>
    <cellStyle name="人_幹部会3FC_東日本数値計画0726修正(北海道）" xfId="2532"/>
    <cellStyle name="人_幹部会3FC_東日本数値計画0726修正(北海道）_経営情報DB室MTG_030627" xfId="2533"/>
    <cellStyle name="人_幹部会3FC_東日本数値計画0731" xfId="2534"/>
    <cellStyle name="人_幹部会3FC_東日本数値計画0731_経営情報DB室MTG_030627" xfId="2535"/>
    <cellStyle name="人_幹部会フォーマット" xfId="2536"/>
    <cellStyle name="人_幹部会フォーマット_200301VLC幹部会【社長室】" xfId="2537"/>
    <cellStyle name="人_幹部会資料：内部監査室" xfId="2538"/>
    <cellStyle name="人_幹部会資料：内部監査室_200301VLC幹部会【社長室】" xfId="2539"/>
    <cellStyle name="人_監査指摘事項一覧" xfId="2540"/>
    <cellStyle name="人_監査指摘事項一覧_0916システム改善提案一覧" xfId="2541"/>
    <cellStyle name="人_監査指摘事項一覧_0919システム改善提案一覧" xfId="2542"/>
    <cellStyle name="人_監査指摘事項一覧_200301VLC幹部会【社長室】" xfId="2543"/>
    <cellStyle name="人_管理会計のﾚﾍﾞﾙと範囲_030313" xfId="2544"/>
    <cellStyle name="人_関西CCPチームBLP管理表最終" xfId="2545"/>
    <cellStyle name="人_企業文化_021218" xfId="2546"/>
    <cellStyle name="人_機関誌　vol．７" xfId="2547"/>
    <cellStyle name="人_強制棚卸スケジュール" xfId="2548"/>
    <cellStyle name="人_強制棚卸スケジュール（提出用）" xfId="2549"/>
    <cellStyle name="人_業種別法人営業まとめ【闘魂用】" xfId="2550"/>
    <cellStyle name="人_経営情報DB室MTG_030627" xfId="2551"/>
    <cellStyle name="人_元帳完済分～第11期(ｶﾞﾘﾊﾞｰ以外)" xfId="2552"/>
    <cellStyle name="人_元帳完済分～第11期(ｶﾞﾘﾊﾞｰ以外)_200301VLC幹部会【社長室】" xfId="2553"/>
    <cellStyle name="人_元帳完済分～第11期(ｶﾞﾘﾊﾞｰ以外)_監査指摘事項一覧" xfId="2554"/>
    <cellStyle name="人_元帳完済分～第11期(ｶﾞﾘﾊﾞｰ以外)_監査指摘事項一覧_■20030114議事録" xfId="2555"/>
    <cellStyle name="人_元帳完済分～第11期(ｶﾞﾘﾊﾞｰ以外)_監査指摘事項一覧_■20030114議事録_■20030217議事録" xfId="2556"/>
    <cellStyle name="人_元帳完済分～第11期(ｶﾞﾘﾊﾞｰ以外)_監査指摘事項一覧_■20030114議事録_■20030217議事録_0916システム改善提案一覧" xfId="2557"/>
    <cellStyle name="人_元帳完済分～第11期(ｶﾞﾘﾊﾞｰ以外)_監査指摘事項一覧_■20030114議事録_■20030217議事録_0919システム改善提案一覧" xfId="2558"/>
    <cellStyle name="人_元帳完済分～第11期(ｶﾞﾘﾊﾞｰ以外)_監査指摘事項一覧_■20030114議事録_0916システム改善提案一覧" xfId="2559"/>
    <cellStyle name="人_元帳完済分～第11期(ｶﾞﾘﾊﾞｰ以外)_監査指摘事項一覧_■20030114議事録_0919システム改善提案一覧" xfId="2560"/>
    <cellStyle name="人_元帳完済分～第11期(ｶﾞﾘﾊﾞｰ以外)_監査指摘事項一覧_■20030217議事録" xfId="2561"/>
    <cellStyle name="人_元帳完済分～第11期(ｶﾞﾘﾊﾞｰ以外)_監査指摘事項一覧_■20030217議事録_0916システム改善提案一覧" xfId="2562"/>
    <cellStyle name="人_元帳完済分～第11期(ｶﾞﾘﾊﾞｰ以外)_監査指摘事項一覧_■20030217議事録_0919システム改善提案一覧" xfId="2563"/>
    <cellStyle name="人_元帳完済分～第11期(ｶﾞﾘﾊﾞｰ以外)_監査指摘事項一覧_■ブランドシート02年11月幹部会用(改訂版)" xfId="2564"/>
    <cellStyle name="人_元帳完済分～第11期(ｶﾞﾘﾊﾞｰ以外)_監査指摘事項一覧_■ブランドシート02年12月幹部会用(記入受付中)" xfId="2565"/>
    <cellStyle name="人_元帳完済分～第11期(ｶﾞﾘﾊﾞｰ以外)_監査指摘事項一覧_■ブランドシート02年12月幹部会用(記入受付中)_0916システム改善提案一覧" xfId="2566"/>
    <cellStyle name="人_元帳完済分～第11期(ｶﾞﾘﾊﾞｰ以外)_監査指摘事項一覧_■ブランドシート02年12月幹部会用(記入受付中)_0919システム改善提案一覧" xfId="2567"/>
    <cellStyle name="人_元帳完済分～第11期(ｶﾞﾘﾊﾞｰ以外)_監査指摘事項一覧_0212幹部会（内部監査）" xfId="2568"/>
    <cellStyle name="人_元帳完済分～第11期(ｶﾞﾘﾊﾞｰ以外)_監査指摘事項一覧_0212幹部会（内部監査）_0916システム改善提案一覧" xfId="2569"/>
    <cellStyle name="人_元帳完済分～第11期(ｶﾞﾘﾊﾞｰ以外)_監査指摘事項一覧_0212幹部会（内部監査）_0919システム改善提案一覧" xfId="2570"/>
    <cellStyle name="人_元帳完済分～第11期(ｶﾞﾘﾊﾞｰ以外)_監査指摘事項一覧_0301幹部会（内部監査）" xfId="2571"/>
    <cellStyle name="人_元帳完済分～第11期(ｶﾞﾘﾊﾞｰ以外)_監査指摘事項一覧_0301幹部会（内部監査）_0916システム改善提案一覧" xfId="2572"/>
    <cellStyle name="人_元帳完済分～第11期(ｶﾞﾘﾊﾞｰ以外)_監査指摘事項一覧_0301幹部会（内部監査）_0919システム改善提案一覧" xfId="2573"/>
    <cellStyle name="人_元帳完済分～第11期(ｶﾞﾘﾊﾞｰ以外)_監査指摘事項一覧_0916システム改善提案一覧" xfId="2574"/>
    <cellStyle name="人_元帳完済分～第11期(ｶﾞﾘﾊﾞｰ以外)_監査指摘事項一覧_0919システム改善提案一覧" xfId="2575"/>
    <cellStyle name="人_元帳完済分～第11期(ｶﾞﾘﾊﾞｰ以外)_監査指摘事項一覧_200301VLC幹部会【社長室】" xfId="2576"/>
    <cellStyle name="人_元帳完済分～第11期(ｶﾞﾘﾊﾞｰ以外)_監査指摘事項一覧_コピー ～ ■ブランドシート02年11月幹部会用(記入受付中)" xfId="2577"/>
    <cellStyle name="人_吾平ｱﾝｹｰﾄRELOADED" xfId="2578"/>
    <cellStyle name="人_吾平アンケート仮案 (1)" xfId="2579"/>
    <cellStyle name="人_吾平プログラムイメージ" xfId="2580"/>
    <cellStyle name="人_吾平プログラムイメージRELOADED" xfId="2581"/>
    <cellStyle name="人_御依頼の資料" xfId="2582"/>
    <cellStyle name="人_御依頼の資料_0916システム改善提案一覧" xfId="2583"/>
    <cellStyle name="人_御依頼の資料_0919システム改善提案一覧" xfId="2584"/>
    <cellStyle name="人_御依頼の資料_200305026-８期中経(CS）" xfId="2585"/>
    <cellStyle name="人_御依頼の資料_7期予実（ClubNet）" xfId="2586"/>
    <cellStyle name="人_御依頼の資料_7期予実（ClubNet）_CS部中経（4版）" xfId="2587"/>
    <cellStyle name="人_御依頼の資料_7期予実（ClubNet）_ＩＥ-DIPSゴール設計書(20031001CS部）" xfId="2588"/>
    <cellStyle name="人_御依頼の資料_7期予実（LinkCafe）" xfId="2589"/>
    <cellStyle name="人_御依頼の資料_7期予実（LinkCafe）_CS部中経（4版）" xfId="2590"/>
    <cellStyle name="人_御依頼の資料_7期予実（LinkCafe）_ＩＥ-DIPSゴール設計書(20031001CS部）" xfId="2591"/>
    <cellStyle name="人_御依頼の資料_7期予実（その他）" xfId="2592"/>
    <cellStyle name="人_御依頼の資料_7期予実（その他）_CS部中経（4版）" xfId="2593"/>
    <cellStyle name="人_御依頼の資料_7期予実（その他）_ＩＥ-DIPSゴール設計書(20031001CS部）" xfId="2594"/>
    <cellStyle name="人_御依頼の資料_７期予実管理表（合計）" xfId="2595"/>
    <cellStyle name="人_御依頼の資料_７期予実管理表（合計）_CS部中経（4版）" xfId="2596"/>
    <cellStyle name="人_御依頼の資料_７期予実管理表（合計）_ＩＥ-DIPSゴール設計書(20031001CS部）" xfId="2597"/>
    <cellStyle name="人_御依頼の資料_８期中経(ＶＬＣ表紙)" xfId="2598"/>
    <cellStyle name="人_御依頼の資料_８期中経【LC】（１版）" xfId="2599"/>
    <cellStyle name="人_御依頼の資料_８期中経【ＶＬＣ全体】" xfId="2600"/>
    <cellStyle name="人_御依頼の資料_CS部レビュー資料" xfId="2601"/>
    <cellStyle name="人_御依頼の資料_CS部中経（4版）" xfId="2602"/>
    <cellStyle name="人_御依頼の資料_ＩＥ-DIPSゴール設計書(20031001CS部）" xfId="2603"/>
    <cellStyle name="人_御依頼の資料_lc売上明細" xfId="2604"/>
    <cellStyle name="人_御依頼の資料_lc売上明細_CS部中経（4版）" xfId="2605"/>
    <cellStyle name="人_御依頼の資料_lc売上明細_ＩＥ-DIPSゴール設計書(20031001CS部）" xfId="2606"/>
    <cellStyle name="人_工事中【店舗名】CS指標週次推移" xfId="2607"/>
    <cellStyle name="人_項目まとめ030516+" xfId="2608"/>
    <cellStyle name="人_高田屋収益.xls グラフ 1" xfId="2609"/>
    <cellStyle name="人_高田屋収益.xls グラフ 1_【茶話】テストケース台帳" xfId="2610"/>
    <cellStyle name="人_高田屋収益.xls グラフ 1_【要件】U00252 クラブ保証金対応ver2" xfId="2611"/>
    <cellStyle name="人_高田屋収益.xls グラフ 1_【要件】クラブ保証金改修（課税）_070729" xfId="2613"/>
    <cellStyle name="人_高田屋収益.xls グラフ 1_【要件】クラブ保証金改修（非課税）_070729" xfId="2614"/>
    <cellStyle name="人_高田屋収益.xls グラフ 1_【要件】クラブ保証金改修（非課税）_070822" xfId="2615"/>
    <cellStyle name="人_高田屋収益.xls グラフ 1_【要件】クラブ保証金改修_070727" xfId="2612"/>
    <cellStyle name="人_高田屋収益.xls グラフ 1_＜開発回答＞【開発見積依頼】《GP》U00225 ゴルフ場向簡易査定機能" xfId="2616"/>
    <cellStyle name="人_高田屋収益.xls グラフ 1_＜開発回答＞【極秘】【GP】U00252 クラブ保証金対応_フェーズ１・２_原価見積依頼書" xfId="2617"/>
    <cellStyle name="人_高田屋収益.xls グラフ 1_＜開発回答＞U00209 《GP》PW有効期限付与_070426" xfId="2618"/>
    <cellStyle name="人_高田屋収益.xls グラフ 1_＜開発回答＞U00209 《GP》PW有効期限付与_070507" xfId="2619"/>
    <cellStyle name="人_高田屋収益.xls グラフ 1_0625FT会長レビュー資料.xls グラフ 1" xfId="2620"/>
    <cellStyle name="人_高田屋収益.xls グラフ 1_1020CS部活動シート" xfId="2621"/>
    <cellStyle name="人_高田屋収益.xls グラフ 1_18期下期FT全体スキーム" xfId="2622"/>
    <cellStyle name="人_高田屋収益.xls グラフ 1_2002 売上予測(6月)" xfId="2623"/>
    <cellStyle name="人_高田屋収益.xls グラフ 1_FT18期TBｼｰﾄ【平阪】" xfId="2624"/>
    <cellStyle name="人_高田屋収益.xls グラフ 1_SV活動スケジュール" xfId="2625"/>
    <cellStyle name="人_高田屋収益.xls グラフ 1_スケジューリング、Pマト (version 2)" xfId="2626"/>
    <cellStyle name="人_骨子" xfId="2627"/>
    <cellStyle name="人_骨子検討会事業推進本部0112" xfId="2628"/>
    <cellStyle name="人_骨子検討会事業推進本部0112_【茶話】テストケース台帳" xfId="2629"/>
    <cellStyle name="人_骨子検討会事業推進本部0112_【要件】U00252 クラブ保証金対応ver2" xfId="2630"/>
    <cellStyle name="人_骨子検討会事業推進本部0112_【要件】クラブ保証金改修（課税）_070729" xfId="2632"/>
    <cellStyle name="人_骨子検討会事業推進本部0112_【要件】クラブ保証金改修（非課税）_070729" xfId="2633"/>
    <cellStyle name="人_骨子検討会事業推進本部0112_【要件】クラブ保証金改修（非課税）_070822" xfId="2634"/>
    <cellStyle name="人_骨子検討会事業推進本部0112_【要件】クラブ保証金改修_070727" xfId="2631"/>
    <cellStyle name="人_骨子検討会事業推進本部0112_＜開発回答＞【開発見積依頼】《GP》U00225 ゴルフ場向簡易査定機能" xfId="2635"/>
    <cellStyle name="人_骨子検討会事業推進本部0112_＜開発回答＞【極秘】【GP】U00252 クラブ保証金対応_フェーズ１・２_原価見積依頼書" xfId="2636"/>
    <cellStyle name="人_骨子検討会事業推進本部0112_＜開発回答＞U00209 《GP》PW有効期限付与_070426" xfId="2637"/>
    <cellStyle name="人_骨子検討会事業推進本部0112_＜開発回答＞U00209 《GP》PW有効期限付与_070507" xfId="2638"/>
    <cellStyle name="人_骨子検討会事業推進本部0112_041201ＷＥＢモニター(reins)" xfId="2639"/>
    <cellStyle name="人_骨子検討会事業推進本部0112_0916システム改善提案一覧" xfId="2640"/>
    <cellStyle name="人_骨子検討会事業推進本部0112_0919システム改善提案一覧" xfId="2641"/>
    <cellStyle name="人_骨子検討会事業推進本部0112_1020CS部活動シート" xfId="2642"/>
    <cellStyle name="人_骨子検討会事業推進本部0112_200301VLC幹部会【社長室】" xfId="2643"/>
    <cellStyle name="人_骨子検討会事業推進本部0112_CS部中経（4版）" xfId="2644"/>
    <cellStyle name="人_骨子検討会事業推進本部0112_FC会長R1126.xls グラフ 1" xfId="2645"/>
    <cellStyle name="人_骨子検討会事業推進本部0112_FC会長R1126.xls グラフ 1_0916システム改善提案一覧" xfId="2646"/>
    <cellStyle name="人_骨子検討会事業推進本部0112_FC会長R1126.xls グラフ 1_0919システム改善提案一覧" xfId="2647"/>
    <cellStyle name="人_骨子検討会事業推進本部0112_FC会長R1126.xls グラフ 1_1020CS部活動シート" xfId="2648"/>
    <cellStyle name="人_骨子検討会事業推進本部0112_FC会長R1126.xls グラフ 1_200301VLC幹部会【社長室】" xfId="2649"/>
    <cellStyle name="人_骨子検討会事業推進本部0112_FC会長R1126.xls グラフ 1_CS部中経（4版）" xfId="2650"/>
    <cellStyle name="人_骨子検討会事業推進本部0112_FC会長R1126.xls グラフ 1_ＩＥ-DIPSゴール設計書(20031001CS部）" xfId="2651"/>
    <cellStyle name="人_骨子検討会事業推進本部0112_FC会長R1126.xls グラフ 2" xfId="2652"/>
    <cellStyle name="人_骨子検討会事業推進本部0112_FC会長R1126.xls グラフ 2_0916システム改善提案一覧" xfId="2653"/>
    <cellStyle name="人_骨子検討会事業推進本部0112_FC会長R1126.xls グラフ 2_0919システム改善提案一覧" xfId="2654"/>
    <cellStyle name="人_骨子検討会事業推進本部0112_FC会長R1126.xls グラフ 2_1020CS部活動シート" xfId="2655"/>
    <cellStyle name="人_骨子検討会事業推進本部0112_FC会長R1126.xls グラフ 2_200301VLC幹部会【社長室】" xfId="2656"/>
    <cellStyle name="人_骨子検討会事業推進本部0112_FC会長R1126.xls グラフ 2_CS部中経（4版）" xfId="2657"/>
    <cellStyle name="人_骨子検討会事業推進本部0112_FC会長R1126.xls グラフ 2_ＩＥ-DIPSゴール設計書(20031001CS部）" xfId="2658"/>
    <cellStyle name="人_骨子検討会事業推進本部0112_FC会長R1225.xls グラフ 3" xfId="2659"/>
    <cellStyle name="人_骨子検討会事業推進本部0112_FC会長R1225.xls グラフ 3_0916システム改善提案一覧" xfId="2660"/>
    <cellStyle name="人_骨子検討会事業推進本部0112_FC会長R1225.xls グラフ 3_0919システム改善提案一覧" xfId="2661"/>
    <cellStyle name="人_骨子検討会事業推進本部0112_FC会長R1225.xls グラフ 3_1020CS部活動シート" xfId="2662"/>
    <cellStyle name="人_骨子検討会事業推進本部0112_FC会長R1225.xls グラフ 3_200301VLC幹部会【社長室】" xfId="2663"/>
    <cellStyle name="人_骨子検討会事業推進本部0112_FC会長R1225.xls グラフ 3_CS部中経（4版）" xfId="2664"/>
    <cellStyle name="人_骨子検討会事業推進本部0112_FC会長R1225.xls グラフ 3_ＩＥ-DIPSゴール設計書(20031001CS部）" xfId="2665"/>
    <cellStyle name="人_骨子検討会事業推進本部0112_ＩＥ-DIPSゴール設計書(20031001CS部）" xfId="2666"/>
    <cellStyle name="人_骨子検討会事業推進本部0112_スケジューリング、Pマト (version 2)" xfId="2667"/>
    <cellStyle name="人_骨子検討会事業推進本部0112_画面メモ" xfId="2668"/>
    <cellStyle name="人_骨子検討会事業推進本部0112_画面メモ (version 2）" xfId="2669"/>
    <cellStyle name="人_骨子事推0216" xfId="2670"/>
    <cellStyle name="人_阪PAC" xfId="2671"/>
    <cellStyle name="人_三ツ境店　キックオフＭＴＧアンケート" xfId="2672"/>
    <cellStyle name="人_資本制作0205の２" xfId="2673"/>
    <cellStyle name="人_事業開発中経４．１２" xfId="2674"/>
    <cellStyle name="人_事業開発中経４．１２_FC週次フォーマット1013版" xfId="2675"/>
    <cellStyle name="人_事推中経" xfId="2676"/>
    <cellStyle name="人_収支明細（第13期）" xfId="2677"/>
    <cellStyle name="人_収支明細（第13期）_200301VLC幹部会【社長室】" xfId="2678"/>
    <cellStyle name="人_収支明細（第13期）_監査指摘事項一覧" xfId="2679"/>
    <cellStyle name="人_収支明細（第13期）_監査指摘事項一覧_■20030114議事録" xfId="2680"/>
    <cellStyle name="人_収支明細（第13期）_監査指摘事項一覧_■20030114議事録_■20030217議事録" xfId="2681"/>
    <cellStyle name="人_収支明細（第13期）_監査指摘事項一覧_■20030114議事録_■20030217議事録_0916システム改善提案一覧" xfId="2682"/>
    <cellStyle name="人_収支明細（第13期）_監査指摘事項一覧_■20030114議事録_■20030217議事録_0919システム改善提案一覧" xfId="2683"/>
    <cellStyle name="人_収支明細（第13期）_監査指摘事項一覧_■20030114議事録_0916システム改善提案一覧" xfId="2684"/>
    <cellStyle name="人_収支明細（第13期）_監査指摘事項一覧_■20030114議事録_0919システム改善提案一覧" xfId="2685"/>
    <cellStyle name="人_収支明細（第13期）_監査指摘事項一覧_■20030217議事録" xfId="2686"/>
    <cellStyle name="人_収支明細（第13期）_監査指摘事項一覧_■20030217議事録_0916システム改善提案一覧" xfId="2687"/>
    <cellStyle name="人_収支明細（第13期）_監査指摘事項一覧_■20030217議事録_0919システム改善提案一覧" xfId="2688"/>
    <cellStyle name="人_収支明細（第13期）_監査指摘事項一覧_■ブランドシート02年11月幹部会用(改訂版)" xfId="2689"/>
    <cellStyle name="人_収支明細（第13期）_監査指摘事項一覧_■ブランドシート02年12月幹部会用(記入受付中)" xfId="2690"/>
    <cellStyle name="人_収支明細（第13期）_監査指摘事項一覧_■ブランドシート02年12月幹部会用(記入受付中)_0916システム改善提案一覧" xfId="2691"/>
    <cellStyle name="人_収支明細（第13期）_監査指摘事項一覧_■ブランドシート02年12月幹部会用(記入受付中)_0919システム改善提案一覧" xfId="2692"/>
    <cellStyle name="人_収支明細（第13期）_監査指摘事項一覧_0212幹部会（内部監査）" xfId="2693"/>
    <cellStyle name="人_収支明細（第13期）_監査指摘事項一覧_0212幹部会（内部監査）_0916システム改善提案一覧" xfId="2694"/>
    <cellStyle name="人_収支明細（第13期）_監査指摘事項一覧_0212幹部会（内部監査）_0919システム改善提案一覧" xfId="2695"/>
    <cellStyle name="人_収支明細（第13期）_監査指摘事項一覧_0301幹部会（内部監査）" xfId="2696"/>
    <cellStyle name="人_収支明細（第13期）_監査指摘事項一覧_0301幹部会（内部監査）_0916システム改善提案一覧" xfId="2697"/>
    <cellStyle name="人_収支明細（第13期）_監査指摘事項一覧_0301幹部会（内部監査）_0919システム改善提案一覧" xfId="2698"/>
    <cellStyle name="人_収支明細（第13期）_監査指摘事項一覧_0916システム改善提案一覧" xfId="2699"/>
    <cellStyle name="人_収支明細（第13期）_監査指摘事項一覧_0919システム改善提案一覧" xfId="2700"/>
    <cellStyle name="人_収支明細（第13期）_監査指摘事項一覧_200301VLC幹部会【社長室】" xfId="2701"/>
    <cellStyle name="人_収支明細（第13期）_監査指摘事項一覧_コピー ～ ■ブランドシート02年11月幹部会用(記入受付中)" xfId="2702"/>
    <cellStyle name="人_修正版0827週次報告" xfId="2703"/>
    <cellStyle name="人_障害対応_021114" xfId="2704"/>
    <cellStyle name="人_障害対応フロー" xfId="2705"/>
    <cellStyle name="人_障害対応マニュアル一覧_020911" xfId="2706"/>
    <cellStyle name="人_状況報告会リハ資料（藤巻）" xfId="2707"/>
    <cellStyle name="人_推進室品質" xfId="2708"/>
    <cellStyle name="人_数値根拠0404" xfId="2709"/>
    <cellStyle name="人_数値根拠0404_FC週次フォーマット1013版" xfId="2710"/>
    <cellStyle name="人_戦力構造分析シート" xfId="2711"/>
    <cellStyle name="人_浅野・鈴木（智）東海エリアＢＳ週報0725" xfId="2712"/>
    <cellStyle name="人_浅野・鈴木（智）東海エリアＢＳ週報0725_経営情報DB室MTG_030627" xfId="2713"/>
    <cellStyle name="人_第17期ＳＶ部ＧＰＳＶチーム中期経営計画" xfId="2714"/>
    <cellStyle name="人_第１四半期R資料-営業部" xfId="2715"/>
    <cellStyle name="人_第4回PAMTG" xfId="2716"/>
    <cellStyle name="人_第７期下期予算表011023②" xfId="2717"/>
    <cellStyle name="人_第二次募集アンケート0422 (2)" xfId="2718"/>
    <cellStyle name="人_中経骨子18_ＩＮＳ" xfId="2719"/>
    <cellStyle name="人_中経資料素案" xfId="2720"/>
    <cellStyle name="人_提出用スケジュール" xfId="2721"/>
    <cellStyle name="人_投資先業績報告会Ｈ12.6（2）" xfId="2722"/>
    <cellStyle name="人_投資先業績報告会Ｈ12.6（2）_（VLC組織図（9期）" xfId="2723"/>
    <cellStyle name="人_投資先業績報告会Ｈ12.6（2）_【CS局】中経7-9期" xfId="2724"/>
    <cellStyle name="人_投資先業績報告会Ｈ12.6（2）_【CS局】中経7-9期_200305026-８期中経(CS）" xfId="2725"/>
    <cellStyle name="人_投資先業績報告会Ｈ12.6（2）_【CS局】中経7-9期_８期中経(ＶＬＣ表紙)" xfId="2726"/>
    <cellStyle name="人_投資先業績報告会Ｈ12.6（2）_【CS局】中経7-9期_８期中経【LC】（１版）" xfId="2727"/>
    <cellStyle name="人_投資先業績報告会Ｈ12.6（2）_【CS局】中経7-9期_８期中経【ＶＬＣ全体】" xfId="2728"/>
    <cellStyle name="人_投資先業績報告会Ｈ12.6（2）_【CS局】中経7-9期_CS部中経（4版）" xfId="2729"/>
    <cellStyle name="人_投資先業績報告会Ｈ12.6（2）_【CS局】中経7-9期_ＩＥ-DIPSゴール設計書(20031001CS部）" xfId="2730"/>
    <cellStyle name="人_投資先業績報告会Ｈ12.6（2）_【CS局】中経7-9期_第１四半期R資料-営業部" xfId="2731"/>
    <cellStyle name="人_投資先業績報告会Ｈ12.6（2）_【茶話】テストケース台帳" xfId="2732"/>
    <cellStyle name="人_投資先業績報告会Ｈ12.6（2）_★GP進捗報告サマリー" xfId="2733"/>
    <cellStyle name="人_投資先業績報告会Ｈ12.6（2）_020731北海道18期活動計画" xfId="2734"/>
    <cellStyle name="人_投資先業績報告会Ｈ12.6（2）_020731北海道18期活動計画_経営情報DB室MTG_030627" xfId="2735"/>
    <cellStyle name="人_投資先業績報告会Ｈ12.6（2）_021023７期営業活動計画書(ＣＴ)" xfId="2736"/>
    <cellStyle name="人_投資先業績報告会Ｈ12.6（2）_021107７期営業活動計画書(ＣＴ)" xfId="2737"/>
    <cellStyle name="人_投資先業績報告会Ｈ12.6（2）_041201ＷＥＢモニター(reins)" xfId="2738"/>
    <cellStyle name="人_投資先業績報告会Ｈ12.6（2）_060613GP様定例会議事録" xfId="2739"/>
    <cellStyle name="人_投資先業績報告会Ｈ12.6（2）_060822GP様定例会議事録" xfId="2740"/>
    <cellStyle name="人_投資先業績報告会Ｈ12.6（2）_061121GP様定例会議事録" xfId="2741"/>
    <cellStyle name="人_投資先業績報告会Ｈ12.6（2）_0905７期修正数値計画表（ＦＣ支援部基準）" xfId="2742"/>
    <cellStyle name="人_投資先業績報告会Ｈ12.6（2）_0916システム改善提案一覧" xfId="2743"/>
    <cellStyle name="人_投資先業績報告会Ｈ12.6（2）_0919システム改善提案一覧" xfId="2744"/>
    <cellStyle name="人_投資先業績報告会Ｈ12.6（2）_1113SPCN向け鳥瞰図" xfId="2745"/>
    <cellStyle name="人_投資先業績報告会Ｈ12.6（2）_18期SMBC攻略設計" xfId="2746"/>
    <cellStyle name="人_投資先業績報告会Ｈ12.6（2）_18期SMBC攻略設計_経営情報DB室MTG_030627" xfId="2747"/>
    <cellStyle name="人_投資先業績報告会Ｈ12.6（2）_200301VLC幹部会【社長室】" xfId="2748"/>
    <cellStyle name="人_投資先業績報告会Ｈ12.6（2）_200305026-８期中経(CS）" xfId="2749"/>
    <cellStyle name="人_投資先業績報告会Ｈ12.6（2）_200310ＴＢ【阪　詳細案】" xfId="2750"/>
    <cellStyle name="人_投資先業績報告会Ｈ12.6（2）_20060825_ECサイトとの連動MTG議事録（黒巣加筆）" xfId="2751"/>
    <cellStyle name="人_投資先業績報告会Ｈ12.6（2）_20060905" xfId="2752"/>
    <cellStyle name="人_投資先業績報告会Ｈ12.6（2）_20061003" xfId="2753"/>
    <cellStyle name="人_投資先業績報告会Ｈ12.6（2）_20061010" xfId="2754"/>
    <cellStyle name="人_投資先業績報告会Ｈ12.6（2）_20061025" xfId="2755"/>
    <cellStyle name="人_投資先業績報告会Ｈ12.6（2）_20061031" xfId="2756"/>
    <cellStyle name="人_投資先業績報告会Ｈ12.6（2）_20061107" xfId="2757"/>
    <cellStyle name="人_投資先業績報告会Ｈ12.6（2）_20061114" xfId="2758"/>
    <cellStyle name="人_投資先業績報告会Ｈ12.6（2）_20061121" xfId="2759"/>
    <cellStyle name="人_投資先業績報告会Ｈ12.6（2）_20071017" xfId="2760"/>
    <cellStyle name="人_投資先業績報告会Ｈ12.6（2）_7期予実（ClubNet）" xfId="2761"/>
    <cellStyle name="人_投資先業績報告会Ｈ12.6（2）_7期予実（ClubNet）_CS部中経（4版）" xfId="2762"/>
    <cellStyle name="人_投資先業績報告会Ｈ12.6（2）_7期予実（ClubNet）_ＩＥ-DIPSゴール設計書(20031001CS部）" xfId="2763"/>
    <cellStyle name="人_投資先業績報告会Ｈ12.6（2）_7期予実（LinkCafe）" xfId="2764"/>
    <cellStyle name="人_投資先業績報告会Ｈ12.6（2）_7期予実（LinkCafe）_CS部中経（4版）" xfId="2765"/>
    <cellStyle name="人_投資先業績報告会Ｈ12.6（2）_7期予実（LinkCafe）_ＩＥ-DIPSゴール設計書(20031001CS部）" xfId="2766"/>
    <cellStyle name="人_投資先業績報告会Ｈ12.6（2）_7期予実（その他）" xfId="2767"/>
    <cellStyle name="人_投資先業績報告会Ｈ12.6（2）_7期予実（その他）_CS部中経（4版）" xfId="2768"/>
    <cellStyle name="人_投資先業績報告会Ｈ12.6（2）_7期予実（その他）_ＩＥ-DIPSゴール設計書(20031001CS部）" xfId="2769"/>
    <cellStyle name="人_投資先業績報告会Ｈ12.6（2）_７期予実管理表（合計）" xfId="2770"/>
    <cellStyle name="人_投資先業績報告会Ｈ12.6（2）_７期予実管理表（合計）_CS部中経（4版）" xfId="2771"/>
    <cellStyle name="人_投資先業績報告会Ｈ12.6（2）_７期予実管理表（合計）_ＩＥ-DIPSゴール設計書(20031001CS部）" xfId="2772"/>
    <cellStyle name="人_投資先業績報告会Ｈ12.6（2）_８期中経(ＶＬＣ表紙)" xfId="2773"/>
    <cellStyle name="人_投資先業績報告会Ｈ12.6（2）_８期中経【LC】（１版）" xfId="2774"/>
    <cellStyle name="人_投資先業績報告会Ｈ12.6（2）_８期中経【ＶＬＣ全体】" xfId="2775"/>
    <cellStyle name="人_投資先業績報告会Ｈ12.6（2）_CS部レビュー資料" xfId="2776"/>
    <cellStyle name="人_投資先業績報告会Ｈ12.6（2）_CS部中経（4版）" xfId="2777"/>
    <cellStyle name="人_投資先業績報告会Ｈ12.6（2）_DIPSゴール設計書UPまでの道のり" xfId="2778"/>
    <cellStyle name="人_投資先業績報告会Ｈ12.6（2）_ＩＥ-DIPSゴール設計書(20031001CS部）" xfId="2779"/>
    <cellStyle name="人_投資先業績報告会Ｈ12.6（2）_lc売上明細" xfId="2780"/>
    <cellStyle name="人_投資先業績報告会Ｈ12.6（2）_lc売上明細_CS部中経（4版）" xfId="2781"/>
    <cellStyle name="人_投資先業績報告会Ｈ12.6（2）_lc売上明細_ＩＥ-DIPSゴール設計書(20031001CS部）" xfId="2782"/>
    <cellStyle name="人_投資先業績報告会Ｈ12.6（2）_SVMS（TM機能）" xfId="2783"/>
    <cellStyle name="人_投資先業績報告会Ｈ12.6（2）_SVMSスケジュールver.2（提出用） " xfId="2784"/>
    <cellStyle name="人_投資先業績報告会Ｈ12.6（2）_U00059 小物棚卸登録、クラブ棚卸機能（ﾚｽ改善）_0417" xfId="2785"/>
    <cellStyle name="人_投資先業績報告会Ｈ12.6（2）_エクセル版TBシートの使い方" xfId="2786"/>
    <cellStyle name="人_投資先業績報告会Ｈ12.6（2）_クレジット連動ｽｹ" xfId="2787"/>
    <cellStyle name="人_投資先業績報告会Ｈ12.6（2）_スケジューリング、Pマト (version 2)" xfId="2788"/>
    <cellStyle name="人_投資先業績報告会Ｈ12.6（2）_ターゲットリスト200社  ３" xfId="2789"/>
    <cellStyle name="人_投資先業績報告会Ｈ12.6（2）_案件リスト【SVMS&amp;TM】" xfId="2790"/>
    <cellStyle name="人_投資先業績報告会Ｈ12.6（2）_案件管理表【SVMS&amp;TM】" xfId="2791"/>
    <cellStyle name="人_投資先業績報告会Ｈ12.6（2）_画面メモ" xfId="2792"/>
    <cellStyle name="人_投資先業績報告会Ｈ12.6（2）_画面メモ (version 2）" xfId="2793"/>
    <cellStyle name="人_投資先業績報告会Ｈ12.6（2）_強制棚卸スケジュール" xfId="2794"/>
    <cellStyle name="人_投資先業績報告会Ｈ12.6（2）_強制棚卸スケジュール（提出用）" xfId="2795"/>
    <cellStyle name="人_投資先業績報告会Ｈ12.6（2）_経営情報DB室MTG_030627" xfId="2796"/>
    <cellStyle name="人_投資先業績報告会Ｈ12.6（2）_状況報告会リハ資料（藤巻）" xfId="2797"/>
    <cellStyle name="人_投資先業績報告会Ｈ12.6（2）_第７期下期予算表011023②" xfId="2798"/>
    <cellStyle name="人_投資先業績報告会Ｈ12.6（2）_東日本数値計画0726修正(北海道）" xfId="2799"/>
    <cellStyle name="人_投資先業績報告会Ｈ12.6（2）_東日本数値計画0726修正(北海道）_経営情報DB室MTG_030627" xfId="2800"/>
    <cellStyle name="人_投資先業績報告会Ｈ12.6（2）_東日本数値計画0731" xfId="2801"/>
    <cellStyle name="人_投資先業績報告会Ｈ12.6（2）_東日本数値計画0731_経営情報DB室MTG_030627" xfId="2802"/>
    <cellStyle name="人_東日本数値計画0726修正(北海道）" xfId="2803"/>
    <cellStyle name="人_東日本数値計画0731" xfId="2804"/>
    <cellStyle name="人_東北週報0809xls" xfId="2805"/>
    <cellStyle name="人_東北週報0809xls_経営情報DB室MTG_030627" xfId="2806"/>
    <cellStyle name="人_導入スケジュール・テンプレートVer3" xfId="2807"/>
    <cellStyle name="人_日報200204社荒" xfId="2808"/>
    <cellStyle name="人_部長室ROITタスク_030408" xfId="2809"/>
    <cellStyle name="人_風土itt中経_030411" xfId="2810"/>
    <cellStyle name="人_保証金懸念事項" xfId="2811"/>
    <cellStyle name="人_役員会資料(H14.2)" xfId="2812"/>
    <cellStyle name="人_役員会資料(H14.2)_200301VLC幹部会【社長室】" xfId="2813"/>
    <cellStyle name="人_臨店状況" xfId="2814"/>
    <cellStyle name="人_連結&amp;管理会計立上げ_030210" xfId="2815"/>
    <cellStyle name="人_連結会計ﾌﾟﾛｼﾞｪｸﾄTB_030405" xfId="2816"/>
    <cellStyle name="人_連結会計ﾌﾟﾛｼﾞｪｸﾄTB_030421" xfId="2817"/>
    <cellStyle name="人_連結会計ﾌﾟﾛｼﾞｪｸﾄについて_030403" xfId="2818"/>
    <cellStyle name="人_連結会計企画書_021121" xfId="2819"/>
    <cellStyle name="数値" xfId="2820"/>
    <cellStyle name="折り返し" xfId="2821"/>
    <cellStyle name="太字" xfId="2822"/>
    <cellStyle name="脱浦 [0.00]_laroux" xfId="2823"/>
    <cellStyle name="脱浦_laroux" xfId="2824"/>
    <cellStyle name="通浦 [0.00]_laroux" xfId="2825"/>
    <cellStyle name="通浦_laroux" xfId="2826"/>
    <cellStyle name="通貨 2" xfId="2"/>
    <cellStyle name="通貨 2 2" xfId="5"/>
    <cellStyle name="通貨 3" xfId="2827"/>
    <cellStyle name="通常" xfId="2828"/>
    <cellStyle name="日付" xfId="2829"/>
    <cellStyle name="日付2" xfId="2830"/>
    <cellStyle name="破線" xfId="2831"/>
    <cellStyle name="標準" xfId="0" builtinId="0"/>
    <cellStyle name="標準 2" xfId="3"/>
    <cellStyle name="標準 2 2" xfId="4"/>
    <cellStyle name="標準 3" xfId="2832"/>
    <cellStyle name="標準 4" xfId="2833"/>
    <cellStyle name="標準 5" xfId="2841"/>
    <cellStyle name="標準_コピー ～ 【生活相談員】巣鴨指導用ファイル" xfId="1"/>
    <cellStyle name="標準1" xfId="2834"/>
    <cellStyle name="標準①" xfId="2835"/>
    <cellStyle name="標準106612" xfId="2836"/>
    <cellStyle name="標準2" xfId="2837"/>
    <cellStyle name="表示済みのハイパーリンク" xfId="2843" builtinId="9" hidden="1"/>
    <cellStyle name="表示済みのハイパーリンク" xfId="2845" builtinId="9" hidden="1"/>
    <cellStyle name="表示済みのハイパーリンク" xfId="2847" builtinId="9" hidden="1"/>
    <cellStyle name="表示済みのハイパーリンク" xfId="2849" builtinId="9" hidden="1"/>
    <cellStyle name="表示済みのハイパーリンク" xfId="2851" builtinId="9" hidden="1"/>
    <cellStyle name="表示済みのハイパーリンク" xfId="2853" builtinId="9" hidden="1"/>
    <cellStyle name="表示済みのハイパーリンク" xfId="2855" builtinId="9" hidden="1"/>
    <cellStyle name="表示済みのハイパーリンク" xfId="2857" builtinId="9" hidden="1"/>
    <cellStyle name="表示済みのハイパーリンク" xfId="2859" builtinId="9" hidden="1"/>
    <cellStyle name="表示済みのハイパーリンク" xfId="2861" builtinId="9" hidden="1"/>
    <cellStyle name="表示済みのハイパーリンク" xfId="2863" builtinId="9" hidden="1"/>
    <cellStyle name="表示済みのハイパーリンク" xfId="2865" builtinId="9" hidden="1"/>
    <cellStyle name="表示済みのハイパーリンク" xfId="2867" builtinId="9" hidden="1"/>
    <cellStyle name="表示済みのハイパーリンク" xfId="2869" builtinId="9" hidden="1"/>
    <cellStyle name="表示済みのハイパーリンク" xfId="2871" builtinId="9" hidden="1"/>
    <cellStyle name="表示済みのハイパーリンク" xfId="2873" builtinId="9" hidden="1"/>
    <cellStyle name="表示済みのハイパーリンク" xfId="2875" builtinId="9" hidden="1"/>
    <cellStyle name="表示済みのハイパーリンク" xfId="2877" builtinId="9" hidden="1"/>
    <cellStyle name="文字列" xfId="2838"/>
    <cellStyle name="文字列折り返し" xfId="2839"/>
    <cellStyle name="未定義" xfId="2840"/>
  </cellStyles>
  <dxfs count="6"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Medium4"/>
  <colors>
    <mruColors>
      <color rgb="FFFFCCFF"/>
      <color rgb="FFCCFFCC"/>
      <color rgb="FF99FFCC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6"/>
  <sheetViews>
    <sheetView tabSelected="1" zoomScale="90" zoomScaleNormal="90" zoomScalePage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W85" sqref="W85"/>
    </sheetView>
  </sheetViews>
  <sheetFormatPr defaultColWidth="8.75" defaultRowHeight="18.75"/>
  <cols>
    <col min="1" max="1" width="2.5" style="9" customWidth="1"/>
    <col min="2" max="2" width="13.5" style="9" customWidth="1"/>
    <col min="3" max="3" width="4" style="9" customWidth="1"/>
    <col min="4" max="4" width="3.5" style="9" customWidth="1"/>
    <col min="5" max="5" width="4.25" style="9" customWidth="1"/>
    <col min="6" max="6" width="4.25" style="24" customWidth="1"/>
    <col min="7" max="9" width="4.25" style="9" customWidth="1"/>
    <col min="10" max="10" width="4.375" style="9" customWidth="1"/>
    <col min="11" max="12" width="4.25" style="9" customWidth="1"/>
    <col min="13" max="13" width="4.25" style="24" customWidth="1"/>
    <col min="14" max="14" width="4.25" style="9" customWidth="1"/>
    <col min="15" max="15" width="4.25" style="310" customWidth="1"/>
    <col min="16" max="19" width="4.25" style="9" customWidth="1"/>
    <col min="20" max="20" width="4.25" style="24" customWidth="1"/>
    <col min="21" max="35" width="4.25" style="9" customWidth="1"/>
    <col min="36" max="37" width="3" style="9" customWidth="1"/>
    <col min="38" max="38" width="2.5" style="9" customWidth="1"/>
    <col min="39" max="39" width="3.5" style="9" customWidth="1"/>
    <col min="40" max="40" width="11.25" style="12" customWidth="1"/>
    <col min="41" max="46" width="8.75" style="9" customWidth="1"/>
    <col min="47" max="16384" width="8.75" style="9"/>
  </cols>
  <sheetData>
    <row r="1" spans="1:49" ht="33.75" customHeight="1">
      <c r="A1" s="480"/>
      <c r="B1" s="480"/>
      <c r="C1" s="480"/>
      <c r="D1" s="480"/>
      <c r="E1" s="480"/>
      <c r="F1" s="495">
        <v>2020</v>
      </c>
      <c r="G1" s="496"/>
      <c r="H1" s="496"/>
      <c r="I1" s="496"/>
      <c r="J1" s="496"/>
      <c r="K1" s="496"/>
      <c r="L1" s="480" t="s">
        <v>0</v>
      </c>
      <c r="M1" s="480"/>
      <c r="N1" s="481">
        <v>10</v>
      </c>
      <c r="O1" s="481"/>
      <c r="P1" s="481"/>
      <c r="Q1" s="480" t="s">
        <v>1</v>
      </c>
      <c r="R1" s="480"/>
      <c r="S1" s="1"/>
      <c r="T1" s="1"/>
      <c r="U1" s="1"/>
      <c r="V1" s="1"/>
      <c r="W1" s="2"/>
      <c r="X1" s="2"/>
      <c r="Y1" s="2"/>
      <c r="Z1" s="3"/>
      <c r="AA1" s="4"/>
      <c r="AB1" s="464" t="s">
        <v>171</v>
      </c>
      <c r="AC1" s="465"/>
      <c r="AD1" s="465"/>
      <c r="AE1" s="465"/>
      <c r="AF1" s="465"/>
      <c r="AG1" s="465"/>
      <c r="AH1" s="465"/>
      <c r="AI1" s="465"/>
      <c r="AJ1" s="465"/>
      <c r="AK1" s="5"/>
      <c r="AL1" s="5"/>
      <c r="AM1" s="5"/>
      <c r="AN1" s="191">
        <f>DATE(F1,N1,1)</f>
        <v>44105</v>
      </c>
      <c r="AO1" s="7"/>
      <c r="AP1" s="8"/>
      <c r="AQ1" s="5"/>
    </row>
    <row r="2" spans="1:49" ht="4.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307"/>
      <c r="P2" s="10"/>
      <c r="Q2" s="10"/>
      <c r="R2" s="10"/>
      <c r="S2" s="10"/>
      <c r="T2" s="10"/>
      <c r="U2" s="10"/>
      <c r="V2" s="10"/>
      <c r="W2" s="2"/>
      <c r="X2" s="2"/>
      <c r="Y2" s="2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L2" s="5"/>
      <c r="AM2" s="5"/>
      <c r="AN2" s="6"/>
      <c r="AO2" s="7"/>
      <c r="AP2" s="8"/>
      <c r="AQ2" s="5"/>
    </row>
    <row r="3" spans="1:49" ht="30" customHeight="1">
      <c r="A3" s="466" t="s">
        <v>2</v>
      </c>
      <c r="B3" s="467"/>
      <c r="C3" s="467"/>
      <c r="D3" s="468"/>
      <c r="E3" s="469">
        <f ca="1">AJ5/AB3/10</f>
        <v>1.1814814814814816</v>
      </c>
      <c r="F3" s="470"/>
      <c r="G3" s="470"/>
      <c r="H3" s="470"/>
      <c r="I3" s="471"/>
      <c r="J3" s="4"/>
      <c r="K3" s="482" t="s">
        <v>105</v>
      </c>
      <c r="L3" s="483"/>
      <c r="M3" s="483"/>
      <c r="N3" s="483"/>
      <c r="O3" s="484">
        <f ca="1">(AJ5+AI3)/AB3/10</f>
        <v>1.248148148148148</v>
      </c>
      <c r="P3" s="485"/>
      <c r="Q3" s="485"/>
      <c r="R3" s="485"/>
      <c r="S3" s="485"/>
      <c r="T3" s="188" t="s">
        <v>106</v>
      </c>
      <c r="U3" s="486">
        <f ca="1">E3-O3</f>
        <v>-6.666666666666643E-2</v>
      </c>
      <c r="V3" s="487"/>
      <c r="W3" s="488"/>
      <c r="X3" s="472" t="s">
        <v>3</v>
      </c>
      <c r="Y3" s="473"/>
      <c r="Z3" s="473"/>
      <c r="AA3" s="474"/>
      <c r="AB3" s="475">
        <f ca="1">DAY(DATE(F1,N1+1,0))-SUMPRODUCT((WEEKDAY(DATE(YEAR(AN1),MONTH(AN1),ROW(OFFSET(AN1,,,DAY(DATE(YEAR(AN1),MONTH(AN1)+1,0))))))=1)*1)</f>
        <v>27</v>
      </c>
      <c r="AC3" s="476"/>
      <c r="AD3" s="11" t="s">
        <v>4</v>
      </c>
      <c r="AE3" s="5"/>
      <c r="AF3" s="5"/>
      <c r="AG3" s="489" t="s">
        <v>107</v>
      </c>
      <c r="AH3" s="490"/>
      <c r="AI3" s="491">
        <f>AS218+AT218</f>
        <v>18</v>
      </c>
      <c r="AJ3" s="492"/>
      <c r="AK3" s="493"/>
    </row>
    <row r="4" spans="1:49" ht="5.25" customHeight="1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08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5"/>
      <c r="AM4" s="5"/>
      <c r="AN4" s="6"/>
      <c r="AO4" s="7"/>
      <c r="AP4" s="8"/>
      <c r="AQ4" s="5"/>
    </row>
    <row r="5" spans="1:49" ht="20.25" customHeight="1" thickBot="1">
      <c r="A5" s="477" t="s">
        <v>5</v>
      </c>
      <c r="B5" s="477"/>
      <c r="C5" s="477"/>
      <c r="D5" s="477"/>
      <c r="E5" s="295">
        <f t="shared" ref="E5:AI5" si="0">COUNTIF(E10:E217,"①")+COUNTIF(E10:E217,"②")</f>
        <v>15</v>
      </c>
      <c r="F5" s="295">
        <f t="shared" si="0"/>
        <v>9</v>
      </c>
      <c r="G5" s="295">
        <f t="shared" si="0"/>
        <v>8</v>
      </c>
      <c r="H5" s="295">
        <f t="shared" si="0"/>
        <v>0</v>
      </c>
      <c r="I5" s="295">
        <f t="shared" si="0"/>
        <v>10</v>
      </c>
      <c r="J5" s="295">
        <f t="shared" si="0"/>
        <v>12</v>
      </c>
      <c r="K5" s="366">
        <f t="shared" si="0"/>
        <v>15</v>
      </c>
      <c r="L5" s="295">
        <f t="shared" si="0"/>
        <v>13</v>
      </c>
      <c r="M5" s="295">
        <f t="shared" si="0"/>
        <v>8</v>
      </c>
      <c r="N5" s="295">
        <f t="shared" si="0"/>
        <v>13</v>
      </c>
      <c r="O5" s="295">
        <f>COUNTIF(O10:O217,"①")+COUNTIF(O10:O217,"②")</f>
        <v>0</v>
      </c>
      <c r="P5" s="295">
        <f t="shared" si="0"/>
        <v>10</v>
      </c>
      <c r="Q5" s="295">
        <f t="shared" si="0"/>
        <v>12</v>
      </c>
      <c r="R5" s="295">
        <f t="shared" si="0"/>
        <v>13</v>
      </c>
      <c r="S5" s="295">
        <f t="shared" si="0"/>
        <v>13</v>
      </c>
      <c r="T5" s="295">
        <f t="shared" si="0"/>
        <v>10</v>
      </c>
      <c r="U5" s="295">
        <f t="shared" si="0"/>
        <v>9</v>
      </c>
      <c r="V5" s="295">
        <f t="shared" si="0"/>
        <v>0</v>
      </c>
      <c r="W5" s="295">
        <f t="shared" si="0"/>
        <v>10</v>
      </c>
      <c r="X5" s="295">
        <f t="shared" si="0"/>
        <v>13</v>
      </c>
      <c r="Y5" s="366">
        <f t="shared" si="0"/>
        <v>15</v>
      </c>
      <c r="Z5" s="295">
        <f t="shared" si="0"/>
        <v>15</v>
      </c>
      <c r="AA5" s="295">
        <f t="shared" si="0"/>
        <v>11</v>
      </c>
      <c r="AB5" s="295">
        <f t="shared" si="0"/>
        <v>14</v>
      </c>
      <c r="AC5" s="295">
        <f t="shared" si="0"/>
        <v>0</v>
      </c>
      <c r="AD5" s="295">
        <f t="shared" si="0"/>
        <v>10</v>
      </c>
      <c r="AE5" s="295">
        <f t="shared" si="0"/>
        <v>11</v>
      </c>
      <c r="AF5" s="295">
        <f t="shared" si="0"/>
        <v>15</v>
      </c>
      <c r="AG5" s="295">
        <f t="shared" si="0"/>
        <v>14</v>
      </c>
      <c r="AH5" s="295">
        <f t="shared" si="0"/>
        <v>9</v>
      </c>
      <c r="AI5" s="295">
        <f t="shared" si="0"/>
        <v>12</v>
      </c>
      <c r="AJ5" s="478">
        <f>SUM(E5:AI5)</f>
        <v>319</v>
      </c>
      <c r="AK5" s="479"/>
      <c r="AL5" s="13"/>
      <c r="AM5" s="13"/>
      <c r="AN5" s="6"/>
      <c r="AO5" s="14"/>
      <c r="AP5" s="15"/>
      <c r="AQ5" s="13"/>
    </row>
    <row r="6" spans="1:49" ht="9" customHeight="1">
      <c r="A6" s="16"/>
      <c r="B6" s="16"/>
      <c r="C6" s="16"/>
      <c r="D6" s="16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8"/>
      <c r="AH6" s="318"/>
      <c r="AI6" s="318"/>
      <c r="AJ6" s="16"/>
      <c r="AK6" s="13"/>
      <c r="AL6" s="13"/>
      <c r="AM6" s="13"/>
      <c r="AN6" s="6"/>
      <c r="AO6" s="14"/>
      <c r="AP6" s="15"/>
      <c r="AQ6" s="13"/>
    </row>
    <row r="7" spans="1:49" hidden="1">
      <c r="A7" s="16"/>
      <c r="B7" s="16"/>
      <c r="C7" s="16"/>
      <c r="D7" s="16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63"/>
      <c r="W7" s="318"/>
      <c r="X7" s="318"/>
      <c r="Y7" s="318"/>
      <c r="Z7" s="318"/>
      <c r="AA7" s="318"/>
      <c r="AB7" s="318"/>
      <c r="AC7" s="318"/>
      <c r="AD7" s="318"/>
      <c r="AE7" s="318"/>
      <c r="AF7" s="318"/>
      <c r="AG7" s="318"/>
      <c r="AH7" s="318"/>
      <c r="AI7" s="318"/>
      <c r="AJ7" s="16"/>
      <c r="AK7" s="13"/>
      <c r="AL7" s="13"/>
      <c r="AM7" s="13"/>
      <c r="AN7" s="6"/>
      <c r="AO7" s="14"/>
      <c r="AP7" s="15"/>
      <c r="AQ7" s="13"/>
    </row>
    <row r="8" spans="1:49">
      <c r="A8" s="448" t="s">
        <v>6</v>
      </c>
      <c r="B8" s="449" t="s">
        <v>7</v>
      </c>
      <c r="C8" s="497"/>
      <c r="D8" s="453"/>
      <c r="E8" s="355">
        <f>DATE(F1,N1,1)</f>
        <v>44105</v>
      </c>
      <c r="F8" s="338">
        <f>E8+1</f>
        <v>44106</v>
      </c>
      <c r="G8" s="316">
        <f t="shared" ref="G8:V9" si="1">F8+1</f>
        <v>44107</v>
      </c>
      <c r="H8" s="315">
        <f t="shared" si="1"/>
        <v>44108</v>
      </c>
      <c r="I8" s="338">
        <f t="shared" si="1"/>
        <v>44109</v>
      </c>
      <c r="J8" s="338">
        <f t="shared" si="1"/>
        <v>44110</v>
      </c>
      <c r="K8" s="338">
        <f t="shared" si="1"/>
        <v>44111</v>
      </c>
      <c r="L8" s="338">
        <f t="shared" si="1"/>
        <v>44112</v>
      </c>
      <c r="M8" s="338">
        <f t="shared" si="1"/>
        <v>44113</v>
      </c>
      <c r="N8" s="316">
        <f t="shared" si="1"/>
        <v>44114</v>
      </c>
      <c r="O8" s="315">
        <f t="shared" si="1"/>
        <v>44115</v>
      </c>
      <c r="P8" s="338">
        <f t="shared" si="1"/>
        <v>44116</v>
      </c>
      <c r="Q8" s="338">
        <f t="shared" si="1"/>
        <v>44117</v>
      </c>
      <c r="R8" s="338">
        <f t="shared" si="1"/>
        <v>44118</v>
      </c>
      <c r="S8" s="338">
        <f t="shared" si="1"/>
        <v>44119</v>
      </c>
      <c r="T8" s="338">
        <f t="shared" si="1"/>
        <v>44120</v>
      </c>
      <c r="U8" s="316">
        <f t="shared" si="1"/>
        <v>44121</v>
      </c>
      <c r="V8" s="315">
        <f t="shared" si="1"/>
        <v>44122</v>
      </c>
      <c r="W8" s="338">
        <f t="shared" ref="W8:AF9" si="2">V8+1</f>
        <v>44123</v>
      </c>
      <c r="X8" s="338">
        <f t="shared" si="2"/>
        <v>44124</v>
      </c>
      <c r="Y8" s="338">
        <f t="shared" si="2"/>
        <v>44125</v>
      </c>
      <c r="Z8" s="338">
        <f t="shared" si="2"/>
        <v>44126</v>
      </c>
      <c r="AA8" s="338">
        <f t="shared" si="2"/>
        <v>44127</v>
      </c>
      <c r="AB8" s="316">
        <f t="shared" si="2"/>
        <v>44128</v>
      </c>
      <c r="AC8" s="315">
        <f t="shared" si="2"/>
        <v>44129</v>
      </c>
      <c r="AD8" s="338">
        <f t="shared" si="2"/>
        <v>44130</v>
      </c>
      <c r="AE8" s="338">
        <f t="shared" si="2"/>
        <v>44131</v>
      </c>
      <c r="AF8" s="338">
        <f t="shared" si="2"/>
        <v>44132</v>
      </c>
      <c r="AG8" s="338">
        <f>IF(29&lt;=DAY(DATE($F$1,$N$1+1,0)),$AF$8+1,"")</f>
        <v>44133</v>
      </c>
      <c r="AH8" s="338">
        <f>IF(30&lt;=DAY(DATE($F$1,$N$1+1,0)),$AG$8+1,"")</f>
        <v>44134</v>
      </c>
      <c r="AI8" s="316">
        <f>IF(31&lt;=DAY(DATE($F$1,$N$1+1,0)),$AH$8+1,"")</f>
        <v>44135</v>
      </c>
      <c r="AJ8" s="462" t="s">
        <v>8</v>
      </c>
      <c r="AK8" s="453" t="s">
        <v>9</v>
      </c>
      <c r="AL8" s="17"/>
      <c r="AM8" s="17"/>
      <c r="AN8" s="6"/>
      <c r="AO8" s="18"/>
      <c r="AP8" s="19"/>
      <c r="AQ8" s="17"/>
    </row>
    <row r="9" spans="1:49">
      <c r="A9" s="448"/>
      <c r="B9" s="451"/>
      <c r="C9" s="498"/>
      <c r="D9" s="453"/>
      <c r="E9" s="339">
        <f>DATE(F1,N1,1)</f>
        <v>44105</v>
      </c>
      <c r="F9" s="339">
        <f>E9+1</f>
        <v>44106</v>
      </c>
      <c r="G9" s="319">
        <f t="shared" si="1"/>
        <v>44107</v>
      </c>
      <c r="H9" s="320">
        <f t="shared" si="1"/>
        <v>44108</v>
      </c>
      <c r="I9" s="339">
        <f t="shared" si="1"/>
        <v>44109</v>
      </c>
      <c r="J9" s="339">
        <f t="shared" si="1"/>
        <v>44110</v>
      </c>
      <c r="K9" s="339">
        <f t="shared" si="1"/>
        <v>44111</v>
      </c>
      <c r="L9" s="339">
        <f t="shared" si="1"/>
        <v>44112</v>
      </c>
      <c r="M9" s="339">
        <f t="shared" si="1"/>
        <v>44113</v>
      </c>
      <c r="N9" s="319">
        <f t="shared" si="1"/>
        <v>44114</v>
      </c>
      <c r="O9" s="320">
        <f t="shared" si="1"/>
        <v>44115</v>
      </c>
      <c r="P9" s="339">
        <f t="shared" si="1"/>
        <v>44116</v>
      </c>
      <c r="Q9" s="339">
        <f t="shared" si="1"/>
        <v>44117</v>
      </c>
      <c r="R9" s="339">
        <f t="shared" si="1"/>
        <v>44118</v>
      </c>
      <c r="S9" s="339">
        <f t="shared" si="1"/>
        <v>44119</v>
      </c>
      <c r="T9" s="339">
        <f t="shared" si="1"/>
        <v>44120</v>
      </c>
      <c r="U9" s="319">
        <f t="shared" si="1"/>
        <v>44121</v>
      </c>
      <c r="V9" s="320">
        <f t="shared" si="1"/>
        <v>44122</v>
      </c>
      <c r="W9" s="339">
        <f t="shared" si="2"/>
        <v>44123</v>
      </c>
      <c r="X9" s="339">
        <f t="shared" si="2"/>
        <v>44124</v>
      </c>
      <c r="Y9" s="339">
        <f t="shared" si="2"/>
        <v>44125</v>
      </c>
      <c r="Z9" s="339">
        <f t="shared" si="2"/>
        <v>44126</v>
      </c>
      <c r="AA9" s="339">
        <f t="shared" si="2"/>
        <v>44127</v>
      </c>
      <c r="AB9" s="319">
        <f t="shared" si="2"/>
        <v>44128</v>
      </c>
      <c r="AC9" s="320">
        <f t="shared" si="2"/>
        <v>44129</v>
      </c>
      <c r="AD9" s="339">
        <f t="shared" si="2"/>
        <v>44130</v>
      </c>
      <c r="AE9" s="339">
        <f t="shared" si="2"/>
        <v>44131</v>
      </c>
      <c r="AF9" s="339">
        <f t="shared" si="2"/>
        <v>44132</v>
      </c>
      <c r="AG9" s="340">
        <f>IF(29&lt;=DAY(DATE($F$1,$N$1+1,0)),$AF$9+1,"")</f>
        <v>44133</v>
      </c>
      <c r="AH9" s="340">
        <f>IF(30&lt;=DAY(DATE($F$1,$N$1+1,0)),$AG$9+1,"")</f>
        <v>44134</v>
      </c>
      <c r="AI9" s="362">
        <f>IF(31&lt;=DAY(DATE($F$1,$N$1+1,0)),$AH$9+1,"")</f>
        <v>44135</v>
      </c>
      <c r="AJ9" s="463"/>
      <c r="AK9" s="453"/>
      <c r="AL9" s="20"/>
      <c r="AM9" s="17"/>
      <c r="AN9" s="6"/>
      <c r="AO9" s="18"/>
      <c r="AP9" s="19"/>
      <c r="AQ9" s="21"/>
    </row>
    <row r="10" spans="1:49" s="24" customFormat="1" ht="15" customHeight="1">
      <c r="A10" s="443">
        <v>12</v>
      </c>
      <c r="B10" s="494" t="s">
        <v>129</v>
      </c>
      <c r="C10" s="418" t="s">
        <v>210</v>
      </c>
      <c r="D10" s="317" t="s">
        <v>10</v>
      </c>
      <c r="E10" s="341" t="s">
        <v>241</v>
      </c>
      <c r="F10" s="341"/>
      <c r="G10" s="341"/>
      <c r="H10" s="342"/>
      <c r="I10" s="341" t="s">
        <v>241</v>
      </c>
      <c r="J10" s="341" t="s">
        <v>245</v>
      </c>
      <c r="K10" s="341" t="s">
        <v>241</v>
      </c>
      <c r="L10" s="341"/>
      <c r="M10" s="341"/>
      <c r="N10" s="341"/>
      <c r="O10" s="342"/>
      <c r="P10" s="341"/>
      <c r="Q10" s="341"/>
      <c r="R10" s="341"/>
      <c r="S10" s="341"/>
      <c r="T10" s="341"/>
      <c r="U10" s="341"/>
      <c r="V10" s="342"/>
      <c r="W10" s="341"/>
      <c r="X10" s="341" t="s">
        <v>241</v>
      </c>
      <c r="Y10" s="341" t="s">
        <v>241</v>
      </c>
      <c r="Z10" s="341" t="s">
        <v>241</v>
      </c>
      <c r="AA10" s="341" t="s">
        <v>241</v>
      </c>
      <c r="AB10" s="341"/>
      <c r="AC10" s="342"/>
      <c r="AD10" s="341" t="s">
        <v>241</v>
      </c>
      <c r="AE10" s="341" t="s">
        <v>241</v>
      </c>
      <c r="AF10" s="341"/>
      <c r="AG10" s="341" t="s">
        <v>241</v>
      </c>
      <c r="AH10" s="341" t="s">
        <v>241</v>
      </c>
      <c r="AI10" s="341"/>
      <c r="AJ10" s="96">
        <f>COUNTIF(E10:AI10,"①")+COUNTIF(E10:AI10,"②")</f>
        <v>11</v>
      </c>
      <c r="AK10" s="96">
        <f>COUNTIF(E10:AJ10,"△")</f>
        <v>1</v>
      </c>
      <c r="AL10" s="21"/>
      <c r="AM10" s="21"/>
      <c r="AN10" s="6"/>
      <c r="AO10" s="23" t="s">
        <v>87</v>
      </c>
      <c r="AP10" s="19">
        <v>1</v>
      </c>
      <c r="AQ10" s="21"/>
      <c r="AS10" s="24">
        <f>COUNTIF(E10:AJ10,"×")</f>
        <v>0</v>
      </c>
      <c r="AT10" s="24">
        <f>COUNTIF(E10:AJ10,"△")</f>
        <v>1</v>
      </c>
      <c r="AW10" s="190" t="s">
        <v>110</v>
      </c>
    </row>
    <row r="11" spans="1:49" s="24" customFormat="1" ht="15" customHeight="1">
      <c r="A11" s="444"/>
      <c r="B11" s="416"/>
      <c r="C11" s="419"/>
      <c r="D11" s="139" t="s">
        <v>86</v>
      </c>
      <c r="E11" s="343">
        <v>2</v>
      </c>
      <c r="F11" s="343"/>
      <c r="G11" s="343"/>
      <c r="H11" s="344"/>
      <c r="I11" s="343">
        <v>2</v>
      </c>
      <c r="J11" s="343">
        <v>2</v>
      </c>
      <c r="K11" s="343">
        <v>2</v>
      </c>
      <c r="L11" s="343"/>
      <c r="M11" s="343"/>
      <c r="N11" s="343"/>
      <c r="O11" s="344"/>
      <c r="P11" s="343"/>
      <c r="Q11" s="343"/>
      <c r="R11" s="343"/>
      <c r="S11" s="343"/>
      <c r="T11" s="343"/>
      <c r="U11" s="343"/>
      <c r="V11" s="344"/>
      <c r="W11" s="343"/>
      <c r="X11" s="343">
        <v>2</v>
      </c>
      <c r="Y11" s="343">
        <v>2</v>
      </c>
      <c r="Z11" s="343">
        <v>2</v>
      </c>
      <c r="AA11" s="343">
        <v>2</v>
      </c>
      <c r="AB11" s="343"/>
      <c r="AC11" s="344"/>
      <c r="AD11" s="343">
        <v>2</v>
      </c>
      <c r="AE11" s="343">
        <v>2</v>
      </c>
      <c r="AF11" s="343"/>
      <c r="AG11" s="343">
        <v>2</v>
      </c>
      <c r="AH11" s="343">
        <v>2</v>
      </c>
      <c r="AI11" s="343"/>
      <c r="AJ11" s="134">
        <f>COUNTIF(E10:AI10,"①")</f>
        <v>11</v>
      </c>
      <c r="AK11" s="134">
        <f>COUNTIF(E10:AI10,"②")</f>
        <v>0</v>
      </c>
      <c r="AL11" s="21"/>
      <c r="AM11" s="21"/>
      <c r="AN11" s="6"/>
      <c r="AO11" s="23" t="s">
        <v>88</v>
      </c>
      <c r="AP11" s="19">
        <v>2</v>
      </c>
      <c r="AQ11" s="21"/>
      <c r="AW11" s="190" t="s">
        <v>197</v>
      </c>
    </row>
    <row r="12" spans="1:49" s="24" customFormat="1" ht="15" customHeight="1">
      <c r="A12" s="444"/>
      <c r="B12" s="417"/>
      <c r="C12" s="420"/>
      <c r="D12" s="189" t="s">
        <v>108</v>
      </c>
      <c r="E12" s="345" t="s">
        <v>110</v>
      </c>
      <c r="F12" s="345"/>
      <c r="G12" s="345"/>
      <c r="H12" s="346"/>
      <c r="I12" s="345" t="s">
        <v>110</v>
      </c>
      <c r="J12" s="345" t="s">
        <v>110</v>
      </c>
      <c r="K12" s="345" t="s">
        <v>110</v>
      </c>
      <c r="L12" s="345"/>
      <c r="M12" s="345"/>
      <c r="N12" s="345"/>
      <c r="O12" s="346"/>
      <c r="P12" s="345"/>
      <c r="Q12" s="345"/>
      <c r="R12" s="345"/>
      <c r="S12" s="345"/>
      <c r="T12" s="345"/>
      <c r="U12" s="345"/>
      <c r="V12" s="346"/>
      <c r="W12" s="345"/>
      <c r="X12" s="345" t="s">
        <v>110</v>
      </c>
      <c r="Y12" s="345" t="s">
        <v>110</v>
      </c>
      <c r="Z12" s="345" t="s">
        <v>110</v>
      </c>
      <c r="AA12" s="345" t="s">
        <v>110</v>
      </c>
      <c r="AB12" s="345"/>
      <c r="AC12" s="346"/>
      <c r="AD12" s="345" t="s">
        <v>110</v>
      </c>
      <c r="AE12" s="345" t="s">
        <v>110</v>
      </c>
      <c r="AF12" s="345"/>
      <c r="AG12" s="345" t="s">
        <v>110</v>
      </c>
      <c r="AH12" s="345" t="s">
        <v>110</v>
      </c>
      <c r="AI12" s="345"/>
      <c r="AJ12" s="134"/>
      <c r="AK12" s="134"/>
      <c r="AL12" s="21"/>
      <c r="AM12" s="21"/>
      <c r="AN12" s="6"/>
      <c r="AO12" s="23" t="s">
        <v>101</v>
      </c>
      <c r="AP12" s="19"/>
      <c r="AQ12" s="21"/>
      <c r="AW12" s="190" t="s">
        <v>111</v>
      </c>
    </row>
    <row r="13" spans="1:49" s="24" customFormat="1" ht="15" customHeight="1">
      <c r="A13" s="445"/>
      <c r="B13" s="325" t="s">
        <v>128</v>
      </c>
      <c r="C13" s="326" t="s">
        <v>209</v>
      </c>
      <c r="D13" s="25" t="s">
        <v>109</v>
      </c>
      <c r="E13" s="347">
        <v>0.625</v>
      </c>
      <c r="F13" s="347"/>
      <c r="G13" s="347"/>
      <c r="H13" s="348"/>
      <c r="I13" s="347">
        <v>0.625</v>
      </c>
      <c r="J13" s="347">
        <v>0.58333333333333337</v>
      </c>
      <c r="K13" s="347">
        <v>0.58333333333333337</v>
      </c>
      <c r="L13" s="347"/>
      <c r="M13" s="347"/>
      <c r="N13" s="347"/>
      <c r="O13" s="348"/>
      <c r="P13" s="347"/>
      <c r="Q13" s="347"/>
      <c r="R13" s="347"/>
      <c r="S13" s="347"/>
      <c r="T13" s="347"/>
      <c r="U13" s="347"/>
      <c r="V13" s="348"/>
      <c r="W13" s="347"/>
      <c r="X13" s="347">
        <v>0.625</v>
      </c>
      <c r="Y13" s="347">
        <v>0.625</v>
      </c>
      <c r="Z13" s="347">
        <v>0.625</v>
      </c>
      <c r="AA13" s="347">
        <v>0.625</v>
      </c>
      <c r="AB13" s="347"/>
      <c r="AC13" s="348"/>
      <c r="AD13" s="347">
        <v>0.625</v>
      </c>
      <c r="AE13" s="347">
        <v>0.625</v>
      </c>
      <c r="AF13" s="347"/>
      <c r="AG13" s="347">
        <v>0.625</v>
      </c>
      <c r="AH13" s="347">
        <v>0.625</v>
      </c>
      <c r="AI13" s="347"/>
      <c r="AJ13" s="96">
        <f>SUM(E13:AH13)</f>
        <v>7.416666666666667</v>
      </c>
      <c r="AK13" s="134">
        <f>SUM(E11:AI11)</f>
        <v>24</v>
      </c>
      <c r="AL13" s="21"/>
      <c r="AM13" s="21"/>
      <c r="AN13" s="6"/>
      <c r="AO13" s="23" t="s">
        <v>102</v>
      </c>
      <c r="AP13" s="19"/>
      <c r="AQ13" s="21"/>
      <c r="AW13" s="190" t="s">
        <v>112</v>
      </c>
    </row>
    <row r="14" spans="1:49" s="24" customFormat="1" ht="15" customHeight="1">
      <c r="A14" s="443">
        <v>24</v>
      </c>
      <c r="B14" s="494" t="s">
        <v>161</v>
      </c>
      <c r="C14" s="418" t="s">
        <v>211</v>
      </c>
      <c r="D14" s="317" t="s">
        <v>10</v>
      </c>
      <c r="E14" s="341" t="s">
        <v>241</v>
      </c>
      <c r="F14" s="341"/>
      <c r="G14" s="341"/>
      <c r="H14" s="342"/>
      <c r="I14" s="341"/>
      <c r="J14" s="341"/>
      <c r="K14" s="341" t="s">
        <v>241</v>
      </c>
      <c r="L14" s="341" t="s">
        <v>241</v>
      </c>
      <c r="M14" s="341"/>
      <c r="N14" s="341"/>
      <c r="O14" s="342"/>
      <c r="P14" s="341"/>
      <c r="Q14" s="341"/>
      <c r="R14" s="341" t="s">
        <v>241</v>
      </c>
      <c r="S14" s="341" t="s">
        <v>241</v>
      </c>
      <c r="T14" s="341"/>
      <c r="U14" s="341"/>
      <c r="V14" s="342"/>
      <c r="W14" s="341"/>
      <c r="X14" s="341"/>
      <c r="Y14" s="341" t="s">
        <v>241</v>
      </c>
      <c r="Z14" s="341" t="s">
        <v>241</v>
      </c>
      <c r="AA14" s="341"/>
      <c r="AB14" s="341"/>
      <c r="AC14" s="342"/>
      <c r="AD14" s="341"/>
      <c r="AE14" s="341"/>
      <c r="AF14" s="341" t="s">
        <v>241</v>
      </c>
      <c r="AG14" s="341" t="s">
        <v>241</v>
      </c>
      <c r="AH14" s="341"/>
      <c r="AI14" s="341"/>
      <c r="AJ14" s="96">
        <f>COUNTIF(E14:AI14,"①")+COUNTIF(E14:AI14,"②")</f>
        <v>9</v>
      </c>
      <c r="AK14" s="96">
        <f>COUNTIF(E14:AJ14,"△")</f>
        <v>0</v>
      </c>
      <c r="AL14" s="21"/>
      <c r="AM14" s="21"/>
      <c r="AN14" s="6"/>
      <c r="AO14" s="23"/>
      <c r="AP14" s="19"/>
      <c r="AQ14" s="21"/>
      <c r="AS14" s="24">
        <f>COUNTIF(E14:AJ14,"×")</f>
        <v>0</v>
      </c>
      <c r="AT14" s="24">
        <f>COUNTIF(E14:AJ14,"△")</f>
        <v>0</v>
      </c>
      <c r="AW14" s="190" t="s">
        <v>110</v>
      </c>
    </row>
    <row r="15" spans="1:49" s="24" customFormat="1" ht="15" customHeight="1">
      <c r="A15" s="444"/>
      <c r="B15" s="416"/>
      <c r="C15" s="419"/>
      <c r="D15" s="139" t="s">
        <v>86</v>
      </c>
      <c r="E15" s="343">
        <v>2</v>
      </c>
      <c r="F15" s="343"/>
      <c r="G15" s="343"/>
      <c r="H15" s="344"/>
      <c r="I15" s="343"/>
      <c r="J15" s="343"/>
      <c r="K15" s="343">
        <v>2</v>
      </c>
      <c r="L15" s="343">
        <v>2</v>
      </c>
      <c r="M15" s="343"/>
      <c r="N15" s="343"/>
      <c r="O15" s="344"/>
      <c r="P15" s="343"/>
      <c r="Q15" s="343"/>
      <c r="R15" s="343">
        <v>2</v>
      </c>
      <c r="S15" s="343">
        <v>2</v>
      </c>
      <c r="T15" s="343"/>
      <c r="U15" s="343"/>
      <c r="V15" s="344"/>
      <c r="W15" s="343"/>
      <c r="X15" s="343"/>
      <c r="Y15" s="343">
        <v>2</v>
      </c>
      <c r="Z15" s="343">
        <v>2</v>
      </c>
      <c r="AA15" s="343"/>
      <c r="AB15" s="343"/>
      <c r="AC15" s="344"/>
      <c r="AD15" s="343"/>
      <c r="AE15" s="343"/>
      <c r="AF15" s="343">
        <v>2</v>
      </c>
      <c r="AG15" s="343">
        <v>2</v>
      </c>
      <c r="AH15" s="343"/>
      <c r="AI15" s="343"/>
      <c r="AJ15" s="134">
        <f>COUNTIF(E14:AI14,"①")</f>
        <v>9</v>
      </c>
      <c r="AK15" s="134">
        <f>COUNTIF(E14:AI14,"②")</f>
        <v>0</v>
      </c>
      <c r="AL15" s="21"/>
      <c r="AM15" s="21"/>
      <c r="AN15" s="6"/>
      <c r="AO15" s="23"/>
      <c r="AP15" s="19"/>
      <c r="AQ15" s="21"/>
      <c r="AW15" s="190" t="s">
        <v>113</v>
      </c>
    </row>
    <row r="16" spans="1:49" s="24" customFormat="1" ht="15" customHeight="1">
      <c r="A16" s="444"/>
      <c r="B16" s="417"/>
      <c r="C16" s="420"/>
      <c r="D16" s="189" t="s">
        <v>108</v>
      </c>
      <c r="E16" s="345" t="s">
        <v>243</v>
      </c>
      <c r="F16" s="345"/>
      <c r="G16" s="345"/>
      <c r="H16" s="346"/>
      <c r="I16" s="345"/>
      <c r="J16" s="345"/>
      <c r="K16" s="345" t="s">
        <v>243</v>
      </c>
      <c r="L16" s="345" t="s">
        <v>243</v>
      </c>
      <c r="M16" s="345"/>
      <c r="N16" s="345"/>
      <c r="O16" s="346"/>
      <c r="P16" s="345"/>
      <c r="Q16" s="345"/>
      <c r="R16" s="345" t="s">
        <v>243</v>
      </c>
      <c r="S16" s="345" t="s">
        <v>243</v>
      </c>
      <c r="T16" s="345"/>
      <c r="U16" s="345"/>
      <c r="V16" s="346"/>
      <c r="W16" s="345"/>
      <c r="X16" s="345"/>
      <c r="Y16" s="345" t="s">
        <v>243</v>
      </c>
      <c r="Z16" s="345" t="s">
        <v>243</v>
      </c>
      <c r="AA16" s="345"/>
      <c r="AB16" s="345"/>
      <c r="AC16" s="346"/>
      <c r="AD16" s="345"/>
      <c r="AE16" s="345"/>
      <c r="AF16" s="345" t="s">
        <v>243</v>
      </c>
      <c r="AG16" s="345" t="s">
        <v>243</v>
      </c>
      <c r="AH16" s="345"/>
      <c r="AI16" s="345"/>
      <c r="AJ16" s="134"/>
      <c r="AK16" s="134"/>
      <c r="AL16" s="21"/>
      <c r="AM16" s="21"/>
      <c r="AN16" s="6"/>
      <c r="AO16" s="23"/>
      <c r="AP16" s="19"/>
      <c r="AQ16" s="21"/>
      <c r="AW16" s="190" t="s">
        <v>114</v>
      </c>
    </row>
    <row r="17" spans="1:49" s="24" customFormat="1" ht="15" customHeight="1">
      <c r="A17" s="445"/>
      <c r="B17" s="325" t="s">
        <v>150</v>
      </c>
      <c r="C17" s="326" t="s">
        <v>208</v>
      </c>
      <c r="D17" s="25" t="s">
        <v>109</v>
      </c>
      <c r="E17" s="364">
        <v>0.60416666666666663</v>
      </c>
      <c r="F17" s="347"/>
      <c r="G17" s="347"/>
      <c r="H17" s="348"/>
      <c r="I17" s="347"/>
      <c r="J17" s="347"/>
      <c r="K17" s="347">
        <v>0.59027777777777779</v>
      </c>
      <c r="L17" s="364">
        <v>0.59027777777777779</v>
      </c>
      <c r="M17" s="347"/>
      <c r="N17" s="347"/>
      <c r="O17" s="348"/>
      <c r="P17" s="347"/>
      <c r="Q17" s="347"/>
      <c r="R17" s="347">
        <v>0.625</v>
      </c>
      <c r="S17" s="364">
        <v>0.60416666666666663</v>
      </c>
      <c r="T17" s="347"/>
      <c r="U17" s="347"/>
      <c r="V17" s="348"/>
      <c r="W17" s="347"/>
      <c r="X17" s="347"/>
      <c r="Y17" s="347">
        <v>0.625</v>
      </c>
      <c r="Z17" s="364">
        <v>0.60416666666666663</v>
      </c>
      <c r="AA17" s="347"/>
      <c r="AB17" s="347"/>
      <c r="AC17" s="348"/>
      <c r="AD17" s="347"/>
      <c r="AE17" s="347"/>
      <c r="AF17" s="347">
        <v>0.625</v>
      </c>
      <c r="AG17" s="364">
        <v>0.60416666666666663</v>
      </c>
      <c r="AH17" s="347"/>
      <c r="AI17" s="347"/>
      <c r="AJ17" s="96">
        <f>SUM(E17:AH17)</f>
        <v>5.4722222222222223</v>
      </c>
      <c r="AK17" s="134">
        <f>SUM(E15:AI15)</f>
        <v>18</v>
      </c>
      <c r="AL17" s="21"/>
      <c r="AM17" s="21"/>
      <c r="AN17" s="6"/>
      <c r="AO17" s="23"/>
      <c r="AP17" s="19"/>
      <c r="AQ17" s="21"/>
      <c r="AW17" s="190" t="s">
        <v>115</v>
      </c>
    </row>
    <row r="18" spans="1:49" s="24" customFormat="1" ht="15" customHeight="1">
      <c r="A18" s="443">
        <v>33</v>
      </c>
      <c r="B18" s="494" t="s">
        <v>130</v>
      </c>
      <c r="C18" s="418" t="s">
        <v>210</v>
      </c>
      <c r="D18" s="317" t="s">
        <v>10</v>
      </c>
      <c r="E18" s="341" t="s">
        <v>244</v>
      </c>
      <c r="F18" s="341" t="s">
        <v>241</v>
      </c>
      <c r="G18" s="341"/>
      <c r="H18" s="342"/>
      <c r="I18" s="341" t="s">
        <v>241</v>
      </c>
      <c r="J18" s="341" t="s">
        <v>241</v>
      </c>
      <c r="K18" s="341" t="s">
        <v>244</v>
      </c>
      <c r="L18" s="341" t="s">
        <v>245</v>
      </c>
      <c r="M18" s="341" t="s">
        <v>245</v>
      </c>
      <c r="N18" s="341"/>
      <c r="O18" s="342"/>
      <c r="P18" s="341" t="s">
        <v>241</v>
      </c>
      <c r="Q18" s="341" t="s">
        <v>241</v>
      </c>
      <c r="R18" s="341" t="s">
        <v>241</v>
      </c>
      <c r="S18" s="341" t="s">
        <v>241</v>
      </c>
      <c r="T18" s="341" t="s">
        <v>241</v>
      </c>
      <c r="U18" s="341"/>
      <c r="V18" s="342"/>
      <c r="W18" s="341" t="s">
        <v>241</v>
      </c>
      <c r="X18" s="341" t="s">
        <v>241</v>
      </c>
      <c r="Y18" s="341" t="s">
        <v>241</v>
      </c>
      <c r="Z18" s="341" t="s">
        <v>241</v>
      </c>
      <c r="AA18" s="341" t="s">
        <v>241</v>
      </c>
      <c r="AB18" s="341"/>
      <c r="AC18" s="342"/>
      <c r="AD18" s="341" t="s">
        <v>241</v>
      </c>
      <c r="AE18" s="341" t="s">
        <v>241</v>
      </c>
      <c r="AF18" s="341" t="s">
        <v>241</v>
      </c>
      <c r="AG18" s="341" t="s">
        <v>241</v>
      </c>
      <c r="AH18" s="341" t="s">
        <v>241</v>
      </c>
      <c r="AI18" s="341"/>
      <c r="AJ18" s="96">
        <f>COUNTIF(E18:AI18,"①")+COUNTIF(E18:AI18,"②")</f>
        <v>18</v>
      </c>
      <c r="AK18" s="96">
        <f>COUNTIF(E18:AJ18,"△")</f>
        <v>2</v>
      </c>
      <c r="AL18" s="21"/>
      <c r="AM18" s="21"/>
      <c r="AN18" s="6"/>
      <c r="AO18" s="23"/>
      <c r="AP18" s="19"/>
      <c r="AQ18" s="21"/>
      <c r="AS18" s="24">
        <f>COUNTIF(E18:AJ18,"×")</f>
        <v>2</v>
      </c>
      <c r="AT18" s="24">
        <f>COUNTIF(E18:AJ18,"△")</f>
        <v>2</v>
      </c>
      <c r="AW18" s="190" t="s">
        <v>116</v>
      </c>
    </row>
    <row r="19" spans="1:49" s="24" customFormat="1" ht="15" customHeight="1">
      <c r="A19" s="444"/>
      <c r="B19" s="416"/>
      <c r="C19" s="419"/>
      <c r="D19" s="139" t="s">
        <v>86</v>
      </c>
      <c r="E19" s="343">
        <v>2</v>
      </c>
      <c r="F19" s="343">
        <v>2</v>
      </c>
      <c r="G19" s="343"/>
      <c r="H19" s="344"/>
      <c r="I19" s="343">
        <v>2</v>
      </c>
      <c r="J19" s="343">
        <v>2</v>
      </c>
      <c r="K19" s="343">
        <v>2</v>
      </c>
      <c r="L19" s="343">
        <v>2</v>
      </c>
      <c r="M19" s="343">
        <v>2</v>
      </c>
      <c r="N19" s="343"/>
      <c r="O19" s="344"/>
      <c r="P19" s="343">
        <v>2</v>
      </c>
      <c r="Q19" s="343">
        <v>2</v>
      </c>
      <c r="R19" s="343">
        <v>2</v>
      </c>
      <c r="S19" s="343">
        <v>2</v>
      </c>
      <c r="T19" s="343">
        <v>2</v>
      </c>
      <c r="U19" s="343"/>
      <c r="V19" s="344"/>
      <c r="W19" s="343">
        <v>2</v>
      </c>
      <c r="X19" s="343">
        <v>2</v>
      </c>
      <c r="Y19" s="343">
        <v>2</v>
      </c>
      <c r="Z19" s="343">
        <v>2</v>
      </c>
      <c r="AA19" s="343">
        <v>2</v>
      </c>
      <c r="AB19" s="343"/>
      <c r="AC19" s="344"/>
      <c r="AD19" s="343">
        <v>2</v>
      </c>
      <c r="AE19" s="343">
        <v>2</v>
      </c>
      <c r="AF19" s="343">
        <v>2</v>
      </c>
      <c r="AG19" s="343">
        <v>2</v>
      </c>
      <c r="AH19" s="343">
        <v>2</v>
      </c>
      <c r="AI19" s="343"/>
      <c r="AJ19" s="134">
        <f>COUNTIF(E18:AI18,"①")</f>
        <v>18</v>
      </c>
      <c r="AK19" s="134">
        <f>COUNTIF(E18:AI18,"②")</f>
        <v>0</v>
      </c>
      <c r="AL19" s="21"/>
      <c r="AM19" s="21"/>
      <c r="AN19" s="6"/>
      <c r="AO19" s="23"/>
      <c r="AP19" s="19"/>
      <c r="AQ19" s="21"/>
      <c r="AW19" s="190" t="s">
        <v>117</v>
      </c>
    </row>
    <row r="20" spans="1:49" s="24" customFormat="1" ht="15" customHeight="1">
      <c r="A20" s="444"/>
      <c r="B20" s="417"/>
      <c r="C20" s="420"/>
      <c r="D20" s="189" t="s">
        <v>108</v>
      </c>
      <c r="E20" s="345" t="s">
        <v>135</v>
      </c>
      <c r="F20" s="345" t="s">
        <v>135</v>
      </c>
      <c r="G20" s="345"/>
      <c r="H20" s="346"/>
      <c r="I20" s="345" t="s">
        <v>135</v>
      </c>
      <c r="J20" s="345" t="s">
        <v>135</v>
      </c>
      <c r="K20" s="345" t="s">
        <v>135</v>
      </c>
      <c r="L20" s="345" t="s">
        <v>135</v>
      </c>
      <c r="M20" s="345" t="s">
        <v>135</v>
      </c>
      <c r="N20" s="345"/>
      <c r="O20" s="346"/>
      <c r="P20" s="345" t="s">
        <v>135</v>
      </c>
      <c r="Q20" s="345" t="s">
        <v>135</v>
      </c>
      <c r="R20" s="345" t="s">
        <v>135</v>
      </c>
      <c r="S20" s="345" t="s">
        <v>135</v>
      </c>
      <c r="T20" s="345" t="s">
        <v>135</v>
      </c>
      <c r="U20" s="345"/>
      <c r="V20" s="346"/>
      <c r="W20" s="345" t="s">
        <v>135</v>
      </c>
      <c r="X20" s="345" t="s">
        <v>135</v>
      </c>
      <c r="Y20" s="345" t="s">
        <v>135</v>
      </c>
      <c r="Z20" s="345" t="s">
        <v>135</v>
      </c>
      <c r="AA20" s="345" t="s">
        <v>135</v>
      </c>
      <c r="AB20" s="345"/>
      <c r="AC20" s="346"/>
      <c r="AD20" s="345" t="s">
        <v>135</v>
      </c>
      <c r="AE20" s="345" t="s">
        <v>135</v>
      </c>
      <c r="AF20" s="345" t="s">
        <v>135</v>
      </c>
      <c r="AG20" s="345" t="s">
        <v>135</v>
      </c>
      <c r="AH20" s="345" t="s">
        <v>135</v>
      </c>
      <c r="AI20" s="345"/>
      <c r="AJ20" s="134"/>
      <c r="AK20" s="134"/>
      <c r="AL20" s="21"/>
      <c r="AM20" s="21"/>
      <c r="AN20" s="6"/>
      <c r="AO20" s="23"/>
      <c r="AP20" s="19"/>
      <c r="AQ20" s="21"/>
      <c r="AW20" s="190" t="s">
        <v>198</v>
      </c>
    </row>
    <row r="21" spans="1:49" s="24" customFormat="1" ht="15" customHeight="1">
      <c r="A21" s="445"/>
      <c r="B21" s="325" t="s">
        <v>131</v>
      </c>
      <c r="C21" s="326" t="s">
        <v>212</v>
      </c>
      <c r="D21" s="25" t="s">
        <v>109</v>
      </c>
      <c r="E21" s="347">
        <v>0.61805555555555558</v>
      </c>
      <c r="F21" s="364">
        <v>0.61805555555555558</v>
      </c>
      <c r="G21" s="347"/>
      <c r="H21" s="348"/>
      <c r="I21" s="347">
        <v>0.61805555555555558</v>
      </c>
      <c r="J21" s="347">
        <v>0.61805555555555558</v>
      </c>
      <c r="K21" s="347">
        <v>0.58680555555555558</v>
      </c>
      <c r="L21" s="347">
        <v>0.61805555555555558</v>
      </c>
      <c r="M21" s="364">
        <v>0.61805555555555558</v>
      </c>
      <c r="N21" s="347"/>
      <c r="O21" s="348"/>
      <c r="P21" s="347">
        <v>0.58680555555555558</v>
      </c>
      <c r="Q21" s="347">
        <v>0.61805555555555558</v>
      </c>
      <c r="R21" s="347">
        <v>0.58680555555555558</v>
      </c>
      <c r="S21" s="347">
        <v>0.61805555555555558</v>
      </c>
      <c r="T21" s="364">
        <v>0.61805555555555558</v>
      </c>
      <c r="U21" s="347"/>
      <c r="V21" s="348"/>
      <c r="W21" s="347">
        <v>0.61805555555555558</v>
      </c>
      <c r="X21" s="347">
        <v>0.61805555555555558</v>
      </c>
      <c r="Y21" s="347">
        <v>0.58680555555555558</v>
      </c>
      <c r="Z21" s="347">
        <v>0.61805555555555558</v>
      </c>
      <c r="AA21" s="364">
        <v>0.61805555555555558</v>
      </c>
      <c r="AB21" s="347"/>
      <c r="AC21" s="348"/>
      <c r="AD21" s="347">
        <v>0.61805555555555558</v>
      </c>
      <c r="AE21" s="347">
        <v>0.61805555555555558</v>
      </c>
      <c r="AF21" s="347">
        <v>0.58680555555555558</v>
      </c>
      <c r="AG21" s="347">
        <v>0.61805555555555558</v>
      </c>
      <c r="AH21" s="364">
        <v>0.61805555555555558</v>
      </c>
      <c r="AI21" s="347"/>
      <c r="AJ21" s="96">
        <f>SUM(E21:AH21)</f>
        <v>13.44097222222222</v>
      </c>
      <c r="AK21" s="134">
        <f>SUM(E19:AI19)</f>
        <v>44</v>
      </c>
      <c r="AL21" s="21"/>
      <c r="AM21" s="21"/>
      <c r="AN21" s="6"/>
      <c r="AO21" s="23"/>
      <c r="AP21" s="19"/>
      <c r="AQ21" s="21"/>
      <c r="AW21" s="190" t="s">
        <v>118</v>
      </c>
    </row>
    <row r="22" spans="1:49" s="24" customFormat="1" ht="15" customHeight="1">
      <c r="A22" s="443">
        <v>35</v>
      </c>
      <c r="B22" s="494" t="s">
        <v>162</v>
      </c>
      <c r="C22" s="418" t="s">
        <v>210</v>
      </c>
      <c r="D22" s="317" t="s">
        <v>10</v>
      </c>
      <c r="E22" s="341" t="s">
        <v>241</v>
      </c>
      <c r="F22" s="341" t="s">
        <v>241</v>
      </c>
      <c r="G22" s="341"/>
      <c r="H22" s="342"/>
      <c r="I22" s="341"/>
      <c r="J22" s="341" t="s">
        <v>241</v>
      </c>
      <c r="K22" s="341" t="s">
        <v>241</v>
      </c>
      <c r="L22" s="341" t="s">
        <v>241</v>
      </c>
      <c r="M22" s="341" t="s">
        <v>241</v>
      </c>
      <c r="N22" s="341"/>
      <c r="O22" s="342"/>
      <c r="P22" s="341" t="s">
        <v>241</v>
      </c>
      <c r="Q22" s="341" t="s">
        <v>241</v>
      </c>
      <c r="R22" s="341" t="s">
        <v>241</v>
      </c>
      <c r="S22" s="341" t="s">
        <v>241</v>
      </c>
      <c r="T22" s="341" t="s">
        <v>241</v>
      </c>
      <c r="U22" s="341"/>
      <c r="V22" s="342"/>
      <c r="W22" s="341" t="s">
        <v>241</v>
      </c>
      <c r="X22" s="341" t="s">
        <v>241</v>
      </c>
      <c r="Y22" s="341" t="s">
        <v>241</v>
      </c>
      <c r="Z22" s="341" t="s">
        <v>241</v>
      </c>
      <c r="AA22" s="341" t="s">
        <v>241</v>
      </c>
      <c r="AB22" s="341"/>
      <c r="AC22" s="342"/>
      <c r="AD22" s="341" t="s">
        <v>241</v>
      </c>
      <c r="AE22" s="341" t="s">
        <v>241</v>
      </c>
      <c r="AF22" s="341" t="s">
        <v>241</v>
      </c>
      <c r="AG22" s="341" t="s">
        <v>241</v>
      </c>
      <c r="AH22" s="341" t="s">
        <v>241</v>
      </c>
      <c r="AI22" s="341"/>
      <c r="AJ22" s="302">
        <f>COUNTIF(E22:AI22,"①")+COUNTIF(E22:AI22,"②")</f>
        <v>21</v>
      </c>
      <c r="AK22" s="302">
        <f>COUNTIF(E22:AJ22,"△")</f>
        <v>0</v>
      </c>
      <c r="AL22" s="21"/>
      <c r="AM22" s="21"/>
      <c r="AN22" s="6"/>
      <c r="AO22" s="23"/>
      <c r="AP22" s="19"/>
      <c r="AQ22" s="21"/>
      <c r="AS22" s="24">
        <f>COUNTIF(E22:AJ22,"×")</f>
        <v>0</v>
      </c>
      <c r="AT22" s="24">
        <f>COUNTIF(E22:AJ22,"△")</f>
        <v>0</v>
      </c>
      <c r="AW22" s="190" t="s">
        <v>119</v>
      </c>
    </row>
    <row r="23" spans="1:49" s="24" customFormat="1" ht="15" customHeight="1">
      <c r="A23" s="444"/>
      <c r="B23" s="416"/>
      <c r="C23" s="419"/>
      <c r="D23" s="139" t="s">
        <v>86</v>
      </c>
      <c r="E23" s="343">
        <v>2</v>
      </c>
      <c r="F23" s="343">
        <v>2</v>
      </c>
      <c r="G23" s="343"/>
      <c r="H23" s="344"/>
      <c r="I23" s="343"/>
      <c r="J23" s="343">
        <v>2</v>
      </c>
      <c r="K23" s="343">
        <v>2</v>
      </c>
      <c r="L23" s="343">
        <v>2</v>
      </c>
      <c r="M23" s="343">
        <v>2</v>
      </c>
      <c r="N23" s="343"/>
      <c r="O23" s="344"/>
      <c r="P23" s="343">
        <v>2</v>
      </c>
      <c r="Q23" s="343">
        <v>2</v>
      </c>
      <c r="R23" s="343">
        <v>2</v>
      </c>
      <c r="S23" s="343">
        <v>2</v>
      </c>
      <c r="T23" s="343">
        <v>2</v>
      </c>
      <c r="U23" s="343"/>
      <c r="V23" s="344"/>
      <c r="W23" s="343">
        <v>2</v>
      </c>
      <c r="X23" s="343">
        <v>2</v>
      </c>
      <c r="Y23" s="343">
        <v>2</v>
      </c>
      <c r="Z23" s="343">
        <v>2</v>
      </c>
      <c r="AA23" s="343">
        <v>2</v>
      </c>
      <c r="AB23" s="343"/>
      <c r="AC23" s="344"/>
      <c r="AD23" s="343">
        <v>2</v>
      </c>
      <c r="AE23" s="343">
        <v>2</v>
      </c>
      <c r="AF23" s="343">
        <v>2</v>
      </c>
      <c r="AG23" s="343">
        <v>2</v>
      </c>
      <c r="AH23" s="343">
        <v>2</v>
      </c>
      <c r="AI23" s="343"/>
      <c r="AJ23" s="303">
        <f>COUNTIF(E22:AI22,"①")</f>
        <v>21</v>
      </c>
      <c r="AK23" s="303">
        <f>COUNTIF(E22:AI22,"②")</f>
        <v>0</v>
      </c>
      <c r="AL23" s="21"/>
      <c r="AM23" s="21"/>
      <c r="AN23" s="6"/>
      <c r="AO23" s="23"/>
      <c r="AP23" s="19"/>
      <c r="AQ23" s="21"/>
      <c r="AW23" s="190" t="s">
        <v>120</v>
      </c>
    </row>
    <row r="24" spans="1:49" s="24" customFormat="1" ht="15" customHeight="1">
      <c r="A24" s="444"/>
      <c r="B24" s="417"/>
      <c r="C24" s="420"/>
      <c r="D24" s="189" t="s">
        <v>108</v>
      </c>
      <c r="E24" s="345" t="s">
        <v>110</v>
      </c>
      <c r="F24" s="345" t="s">
        <v>110</v>
      </c>
      <c r="G24" s="345"/>
      <c r="H24" s="346"/>
      <c r="I24" s="345"/>
      <c r="J24" s="345" t="s">
        <v>110</v>
      </c>
      <c r="K24" s="345" t="s">
        <v>110</v>
      </c>
      <c r="L24" s="345" t="s">
        <v>110</v>
      </c>
      <c r="M24" s="345" t="s">
        <v>110</v>
      </c>
      <c r="N24" s="345"/>
      <c r="O24" s="346"/>
      <c r="P24" s="345" t="s">
        <v>110</v>
      </c>
      <c r="Q24" s="345" t="s">
        <v>110</v>
      </c>
      <c r="R24" s="345" t="s">
        <v>110</v>
      </c>
      <c r="S24" s="345" t="s">
        <v>110</v>
      </c>
      <c r="T24" s="345" t="s">
        <v>110</v>
      </c>
      <c r="U24" s="345"/>
      <c r="V24" s="346"/>
      <c r="W24" s="345" t="s">
        <v>110</v>
      </c>
      <c r="X24" s="345" t="s">
        <v>110</v>
      </c>
      <c r="Y24" s="345" t="s">
        <v>110</v>
      </c>
      <c r="Z24" s="345" t="s">
        <v>110</v>
      </c>
      <c r="AA24" s="345" t="s">
        <v>110</v>
      </c>
      <c r="AB24" s="345"/>
      <c r="AC24" s="346"/>
      <c r="AD24" s="345" t="s">
        <v>110</v>
      </c>
      <c r="AE24" s="345" t="s">
        <v>110</v>
      </c>
      <c r="AF24" s="345" t="s">
        <v>110</v>
      </c>
      <c r="AG24" s="345" t="s">
        <v>110</v>
      </c>
      <c r="AH24" s="345" t="s">
        <v>110</v>
      </c>
      <c r="AI24" s="345"/>
      <c r="AJ24" s="303"/>
      <c r="AK24" s="303"/>
      <c r="AL24" s="21"/>
      <c r="AM24" s="21"/>
      <c r="AN24" s="6"/>
      <c r="AO24" s="23"/>
      <c r="AP24" s="19"/>
      <c r="AQ24" s="21"/>
      <c r="AW24" s="190" t="s">
        <v>206</v>
      </c>
    </row>
    <row r="25" spans="1:49" s="24" customFormat="1" ht="15" customHeight="1">
      <c r="A25" s="445"/>
      <c r="B25" s="325" t="s">
        <v>128</v>
      </c>
      <c r="C25" s="327" t="s">
        <v>213</v>
      </c>
      <c r="D25" s="25" t="s">
        <v>109</v>
      </c>
      <c r="E25" s="347">
        <v>0.625</v>
      </c>
      <c r="F25" s="347">
        <v>0.625</v>
      </c>
      <c r="G25" s="347"/>
      <c r="H25" s="348"/>
      <c r="I25" s="347"/>
      <c r="J25" s="347">
        <v>0.58333333333333337</v>
      </c>
      <c r="K25" s="347">
        <v>0.58333333333333337</v>
      </c>
      <c r="L25" s="347">
        <v>0.58333333333333337</v>
      </c>
      <c r="M25" s="347">
        <v>0.58333333333333337</v>
      </c>
      <c r="N25" s="347"/>
      <c r="O25" s="348"/>
      <c r="P25" s="347">
        <v>0.625</v>
      </c>
      <c r="Q25" s="347">
        <v>0.625</v>
      </c>
      <c r="R25" s="347">
        <v>0.625</v>
      </c>
      <c r="S25" s="347">
        <v>0.625</v>
      </c>
      <c r="T25" s="347">
        <v>0.625</v>
      </c>
      <c r="U25" s="347"/>
      <c r="V25" s="348"/>
      <c r="W25" s="347">
        <v>0.625</v>
      </c>
      <c r="X25" s="347">
        <v>0.625</v>
      </c>
      <c r="Y25" s="347">
        <v>0.625</v>
      </c>
      <c r="Z25" s="347">
        <v>0.625</v>
      </c>
      <c r="AA25" s="347">
        <v>0.625</v>
      </c>
      <c r="AB25" s="347"/>
      <c r="AC25" s="348"/>
      <c r="AD25" s="347">
        <v>0.625</v>
      </c>
      <c r="AE25" s="347">
        <v>0.625</v>
      </c>
      <c r="AF25" s="347">
        <v>0.625</v>
      </c>
      <c r="AG25" s="347">
        <v>0.625</v>
      </c>
      <c r="AH25" s="347">
        <v>0.625</v>
      </c>
      <c r="AI25" s="347"/>
      <c r="AJ25" s="302">
        <f>SUM(E25:AH25)</f>
        <v>12.958333333333334</v>
      </c>
      <c r="AK25" s="303">
        <f>SUM(E23:AI23)</f>
        <v>42</v>
      </c>
      <c r="AL25" s="21"/>
      <c r="AM25" s="21"/>
      <c r="AN25" s="6"/>
      <c r="AO25" s="23"/>
      <c r="AP25" s="19"/>
      <c r="AQ25" s="21"/>
      <c r="AW25" s="190" t="s">
        <v>121</v>
      </c>
    </row>
    <row r="26" spans="1:49" s="24" customFormat="1" ht="15" customHeight="1">
      <c r="A26" s="511">
        <v>38</v>
      </c>
      <c r="B26" s="500" t="s">
        <v>193</v>
      </c>
      <c r="C26" s="418" t="s">
        <v>214</v>
      </c>
      <c r="D26" s="317" t="s">
        <v>10</v>
      </c>
      <c r="E26" s="341"/>
      <c r="F26" s="341"/>
      <c r="G26" s="341"/>
      <c r="H26" s="342"/>
      <c r="I26" s="341"/>
      <c r="J26" s="341"/>
      <c r="K26" s="341"/>
      <c r="L26" s="341"/>
      <c r="M26" s="341"/>
      <c r="N26" s="341"/>
      <c r="O26" s="342"/>
      <c r="P26" s="341"/>
      <c r="Q26" s="341"/>
      <c r="R26" s="341"/>
      <c r="S26" s="341"/>
      <c r="T26" s="341"/>
      <c r="U26" s="341"/>
      <c r="V26" s="342"/>
      <c r="W26" s="341"/>
      <c r="X26" s="341"/>
      <c r="Y26" s="341"/>
      <c r="Z26" s="341"/>
      <c r="AA26" s="341"/>
      <c r="AB26" s="341"/>
      <c r="AC26" s="342"/>
      <c r="AD26" s="341"/>
      <c r="AE26" s="341"/>
      <c r="AF26" s="341"/>
      <c r="AG26" s="341"/>
      <c r="AH26" s="341"/>
      <c r="AI26" s="341"/>
      <c r="AJ26" s="297">
        <f>COUNTIF(E26:AI26,"①")+COUNTIF(E26:AI26,"②")</f>
        <v>0</v>
      </c>
      <c r="AK26" s="297">
        <f>COUNTIF(E26:AJ26,"△")</f>
        <v>0</v>
      </c>
      <c r="AL26" s="21"/>
      <c r="AM26" s="21"/>
      <c r="AN26" s="6"/>
      <c r="AO26" s="23"/>
      <c r="AP26" s="19"/>
      <c r="AQ26" s="21"/>
      <c r="AR26" s="24">
        <v>9</v>
      </c>
      <c r="AS26" s="24">
        <f>COUNTIF(E26:AJ26,"×")</f>
        <v>0</v>
      </c>
      <c r="AT26" s="24">
        <f>COUNTIF(E26:AJ26,"△")</f>
        <v>0</v>
      </c>
      <c r="AW26" s="190" t="s">
        <v>132</v>
      </c>
    </row>
    <row r="27" spans="1:49" s="24" customFormat="1" ht="15" customHeight="1">
      <c r="A27" s="512"/>
      <c r="B27" s="501"/>
      <c r="C27" s="419"/>
      <c r="D27" s="139" t="s">
        <v>86</v>
      </c>
      <c r="E27" s="343"/>
      <c r="F27" s="343"/>
      <c r="G27" s="343"/>
      <c r="H27" s="344"/>
      <c r="I27" s="343"/>
      <c r="J27" s="343"/>
      <c r="K27" s="343"/>
      <c r="L27" s="343"/>
      <c r="M27" s="343"/>
      <c r="N27" s="343"/>
      <c r="O27" s="344"/>
      <c r="P27" s="343"/>
      <c r="Q27" s="343"/>
      <c r="R27" s="343"/>
      <c r="S27" s="343"/>
      <c r="T27" s="343"/>
      <c r="U27" s="343"/>
      <c r="V27" s="344"/>
      <c r="W27" s="343"/>
      <c r="X27" s="343"/>
      <c r="Y27" s="343"/>
      <c r="Z27" s="343"/>
      <c r="AA27" s="343"/>
      <c r="AB27" s="343"/>
      <c r="AC27" s="344"/>
      <c r="AD27" s="343"/>
      <c r="AE27" s="343"/>
      <c r="AF27" s="343"/>
      <c r="AG27" s="343"/>
      <c r="AH27" s="343"/>
      <c r="AI27" s="343"/>
      <c r="AJ27" s="303">
        <f>COUNTIF(E26:AI26,"①")</f>
        <v>0</v>
      </c>
      <c r="AK27" s="303">
        <f>COUNTIF(E26:AI26,"②")</f>
        <v>0</v>
      </c>
      <c r="AL27" s="21"/>
      <c r="AM27" s="21"/>
      <c r="AN27" s="6"/>
      <c r="AO27" s="23"/>
      <c r="AP27" s="19"/>
      <c r="AQ27" s="21"/>
      <c r="AW27" s="190" t="s">
        <v>133</v>
      </c>
    </row>
    <row r="28" spans="1:49" s="24" customFormat="1" ht="15" customHeight="1">
      <c r="A28" s="512"/>
      <c r="B28" s="502"/>
      <c r="C28" s="420"/>
      <c r="D28" s="189" t="s">
        <v>108</v>
      </c>
      <c r="E28" s="345"/>
      <c r="F28" s="345"/>
      <c r="G28" s="345"/>
      <c r="H28" s="346"/>
      <c r="I28" s="345"/>
      <c r="J28" s="345"/>
      <c r="K28" s="345"/>
      <c r="L28" s="345"/>
      <c r="M28" s="345"/>
      <c r="N28" s="345"/>
      <c r="O28" s="346"/>
      <c r="P28" s="345"/>
      <c r="Q28" s="345"/>
      <c r="R28" s="345"/>
      <c r="S28" s="345"/>
      <c r="T28" s="345"/>
      <c r="U28" s="345"/>
      <c r="V28" s="346"/>
      <c r="W28" s="345"/>
      <c r="X28" s="345"/>
      <c r="Y28" s="345"/>
      <c r="Z28" s="345"/>
      <c r="AA28" s="345"/>
      <c r="AB28" s="345"/>
      <c r="AC28" s="346"/>
      <c r="AD28" s="345"/>
      <c r="AE28" s="345"/>
      <c r="AF28" s="345"/>
      <c r="AG28" s="345"/>
      <c r="AH28" s="345"/>
      <c r="AI28" s="345"/>
      <c r="AJ28" s="303"/>
      <c r="AK28" s="303"/>
      <c r="AL28" s="21"/>
      <c r="AM28" s="21"/>
      <c r="AN28" s="6"/>
      <c r="AO28" s="23"/>
      <c r="AP28" s="19"/>
      <c r="AQ28" s="21"/>
      <c r="AV28" s="190"/>
      <c r="AW28" s="190" t="s">
        <v>134</v>
      </c>
    </row>
    <row r="29" spans="1:49" s="24" customFormat="1" ht="15" customHeight="1">
      <c r="A29" s="513"/>
      <c r="B29" s="325" t="s">
        <v>131</v>
      </c>
      <c r="C29" s="327" t="s">
        <v>212</v>
      </c>
      <c r="D29" s="25" t="s">
        <v>109</v>
      </c>
      <c r="E29" s="347"/>
      <c r="F29" s="347"/>
      <c r="G29" s="347"/>
      <c r="H29" s="348"/>
      <c r="I29" s="347"/>
      <c r="J29" s="347"/>
      <c r="K29" s="347"/>
      <c r="L29" s="347"/>
      <c r="M29" s="347"/>
      <c r="N29" s="347"/>
      <c r="O29" s="348"/>
      <c r="P29" s="347"/>
      <c r="Q29" s="347"/>
      <c r="R29" s="347"/>
      <c r="S29" s="347"/>
      <c r="T29" s="347"/>
      <c r="U29" s="347"/>
      <c r="V29" s="348"/>
      <c r="W29" s="347"/>
      <c r="X29" s="347"/>
      <c r="Y29" s="347"/>
      <c r="Z29" s="347"/>
      <c r="AA29" s="347"/>
      <c r="AB29" s="347"/>
      <c r="AC29" s="348"/>
      <c r="AD29" s="347"/>
      <c r="AE29" s="347"/>
      <c r="AF29" s="347"/>
      <c r="AG29" s="347"/>
      <c r="AH29" s="347"/>
      <c r="AI29" s="347"/>
      <c r="AJ29" s="302">
        <f>SUM(E29:AH29)</f>
        <v>0</v>
      </c>
      <c r="AK29" s="303">
        <f>SUM(E27:AI27)</f>
        <v>0</v>
      </c>
      <c r="AL29" s="21"/>
      <c r="AM29" s="21"/>
      <c r="AN29" s="6"/>
      <c r="AO29" s="23"/>
      <c r="AP29" s="19"/>
      <c r="AQ29" s="21"/>
      <c r="AW29" s="190" t="s">
        <v>135</v>
      </c>
    </row>
    <row r="30" spans="1:49" s="24" customFormat="1" ht="15" customHeight="1">
      <c r="A30" s="443">
        <v>43</v>
      </c>
      <c r="B30" s="494" t="s">
        <v>191</v>
      </c>
      <c r="C30" s="418" t="s">
        <v>210</v>
      </c>
      <c r="D30" s="317" t="s">
        <v>10</v>
      </c>
      <c r="E30" s="341" t="s">
        <v>244</v>
      </c>
      <c r="F30" s="341" t="s">
        <v>241</v>
      </c>
      <c r="G30" s="341" t="s">
        <v>242</v>
      </c>
      <c r="H30" s="342"/>
      <c r="I30" s="341"/>
      <c r="J30" s="341" t="s">
        <v>241</v>
      </c>
      <c r="K30" s="341" t="s">
        <v>241</v>
      </c>
      <c r="L30" s="341" t="s">
        <v>241</v>
      </c>
      <c r="M30" s="341" t="s">
        <v>241</v>
      </c>
      <c r="N30" s="341" t="s">
        <v>242</v>
      </c>
      <c r="O30" s="342"/>
      <c r="P30" s="341"/>
      <c r="Q30" s="341" t="s">
        <v>241</v>
      </c>
      <c r="R30" s="341" t="s">
        <v>241</v>
      </c>
      <c r="S30" s="341" t="s">
        <v>241</v>
      </c>
      <c r="T30" s="341" t="s">
        <v>241</v>
      </c>
      <c r="U30" s="341" t="s">
        <v>242</v>
      </c>
      <c r="V30" s="342"/>
      <c r="W30" s="341"/>
      <c r="X30" s="341" t="s">
        <v>241</v>
      </c>
      <c r="Y30" s="341" t="s">
        <v>241</v>
      </c>
      <c r="Z30" s="341" t="s">
        <v>241</v>
      </c>
      <c r="AA30" s="341" t="s">
        <v>241</v>
      </c>
      <c r="AB30" s="341" t="s">
        <v>242</v>
      </c>
      <c r="AC30" s="342"/>
      <c r="AD30" s="341" t="s">
        <v>241</v>
      </c>
      <c r="AE30" s="341" t="s">
        <v>241</v>
      </c>
      <c r="AF30" s="341" t="s">
        <v>241</v>
      </c>
      <c r="AG30" s="341" t="s">
        <v>241</v>
      </c>
      <c r="AH30" s="341"/>
      <c r="AI30" s="341"/>
      <c r="AJ30" s="96">
        <f>COUNTIF(E30:AI30,"①")+COUNTIF(E30:AI30,"②")</f>
        <v>21</v>
      </c>
      <c r="AK30" s="96">
        <f>COUNTIF(E30:AJ30,"△")</f>
        <v>0</v>
      </c>
      <c r="AL30" s="21"/>
      <c r="AM30" s="21"/>
      <c r="AN30" s="26"/>
      <c r="AO30" s="23"/>
      <c r="AP30" s="19"/>
      <c r="AQ30" s="21"/>
      <c r="AS30" s="24">
        <f>COUNTIF(E30:AJ30,"×")</f>
        <v>1</v>
      </c>
      <c r="AT30" s="24">
        <f>COUNTIF(E30:AJ30,"△")</f>
        <v>0</v>
      </c>
      <c r="AW30" s="190" t="s">
        <v>172</v>
      </c>
    </row>
    <row r="31" spans="1:49" s="24" customFormat="1" ht="15" customHeight="1">
      <c r="A31" s="444"/>
      <c r="B31" s="416"/>
      <c r="C31" s="419"/>
      <c r="D31" s="139" t="s">
        <v>86</v>
      </c>
      <c r="E31" s="343">
        <v>2</v>
      </c>
      <c r="F31" s="343">
        <v>2</v>
      </c>
      <c r="G31" s="343">
        <v>2</v>
      </c>
      <c r="H31" s="344"/>
      <c r="I31" s="343"/>
      <c r="J31" s="343">
        <v>2</v>
      </c>
      <c r="K31" s="343">
        <v>2</v>
      </c>
      <c r="L31" s="343">
        <v>2</v>
      </c>
      <c r="M31" s="343">
        <v>2</v>
      </c>
      <c r="N31" s="343">
        <v>2</v>
      </c>
      <c r="O31" s="344"/>
      <c r="P31" s="343"/>
      <c r="Q31" s="343">
        <v>2</v>
      </c>
      <c r="R31" s="343">
        <v>2</v>
      </c>
      <c r="S31" s="343">
        <v>2</v>
      </c>
      <c r="T31" s="343">
        <v>2</v>
      </c>
      <c r="U31" s="343">
        <v>2</v>
      </c>
      <c r="V31" s="344"/>
      <c r="W31" s="343"/>
      <c r="X31" s="343">
        <v>2</v>
      </c>
      <c r="Y31" s="343">
        <v>2</v>
      </c>
      <c r="Z31" s="343">
        <v>2</v>
      </c>
      <c r="AA31" s="343">
        <v>2</v>
      </c>
      <c r="AB31" s="343">
        <v>2</v>
      </c>
      <c r="AC31" s="344"/>
      <c r="AD31" s="343">
        <v>2</v>
      </c>
      <c r="AE31" s="343">
        <v>2</v>
      </c>
      <c r="AF31" s="343">
        <v>2</v>
      </c>
      <c r="AG31" s="343">
        <v>2</v>
      </c>
      <c r="AH31" s="343"/>
      <c r="AI31" s="343"/>
      <c r="AJ31" s="134">
        <f>COUNTIF(E30:AI30,"①")</f>
        <v>17</v>
      </c>
      <c r="AK31" s="134">
        <f>COUNTIF(E30:AI30,"②")</f>
        <v>4</v>
      </c>
      <c r="AL31" s="21"/>
      <c r="AM31" s="21"/>
      <c r="AN31" s="26"/>
      <c r="AO31" s="27"/>
      <c r="AP31" s="19"/>
      <c r="AQ31" s="21"/>
      <c r="AW31" s="190" t="s">
        <v>136</v>
      </c>
    </row>
    <row r="32" spans="1:49" s="24" customFormat="1" ht="15" customHeight="1">
      <c r="A32" s="444"/>
      <c r="B32" s="417"/>
      <c r="C32" s="420"/>
      <c r="D32" s="189" t="s">
        <v>108</v>
      </c>
      <c r="E32" s="345" t="s">
        <v>135</v>
      </c>
      <c r="F32" s="345" t="s">
        <v>135</v>
      </c>
      <c r="G32" s="345" t="s">
        <v>122</v>
      </c>
      <c r="H32" s="346"/>
      <c r="I32" s="345"/>
      <c r="J32" s="345" t="s">
        <v>135</v>
      </c>
      <c r="K32" s="345" t="s">
        <v>135</v>
      </c>
      <c r="L32" s="345" t="s">
        <v>135</v>
      </c>
      <c r="M32" s="345" t="s">
        <v>135</v>
      </c>
      <c r="N32" s="345" t="s">
        <v>122</v>
      </c>
      <c r="O32" s="346"/>
      <c r="P32" s="345"/>
      <c r="Q32" s="345" t="s">
        <v>135</v>
      </c>
      <c r="R32" s="345" t="s">
        <v>135</v>
      </c>
      <c r="S32" s="345" t="s">
        <v>135</v>
      </c>
      <c r="T32" s="345" t="s">
        <v>135</v>
      </c>
      <c r="U32" s="345" t="s">
        <v>122</v>
      </c>
      <c r="V32" s="346"/>
      <c r="W32" s="345"/>
      <c r="X32" s="345" t="s">
        <v>135</v>
      </c>
      <c r="Y32" s="345" t="s">
        <v>135</v>
      </c>
      <c r="Z32" s="345" t="s">
        <v>135</v>
      </c>
      <c r="AA32" s="345" t="s">
        <v>135</v>
      </c>
      <c r="AB32" s="345" t="s">
        <v>122</v>
      </c>
      <c r="AC32" s="346"/>
      <c r="AD32" s="345" t="s">
        <v>135</v>
      </c>
      <c r="AE32" s="345" t="s">
        <v>135</v>
      </c>
      <c r="AF32" s="345" t="s">
        <v>135</v>
      </c>
      <c r="AG32" s="345" t="s">
        <v>135</v>
      </c>
      <c r="AH32" s="345"/>
      <c r="AI32" s="345"/>
      <c r="AJ32" s="134"/>
      <c r="AK32" s="134"/>
      <c r="AL32" s="21"/>
      <c r="AM32" s="21"/>
      <c r="AN32" s="26"/>
      <c r="AO32" s="27"/>
      <c r="AP32" s="19"/>
      <c r="AQ32" s="21"/>
      <c r="AW32" s="190" t="s">
        <v>140</v>
      </c>
    </row>
    <row r="33" spans="1:49" s="24" customFormat="1" ht="15" customHeight="1">
      <c r="A33" s="445"/>
      <c r="B33" s="325" t="s">
        <v>131</v>
      </c>
      <c r="C33" s="326" t="s">
        <v>212</v>
      </c>
      <c r="D33" s="25" t="s">
        <v>109</v>
      </c>
      <c r="E33" s="347">
        <v>0.61805555555555558</v>
      </c>
      <c r="F33" s="347">
        <v>0.61805555555555558</v>
      </c>
      <c r="G33" s="347">
        <v>0.41666666666666669</v>
      </c>
      <c r="H33" s="348"/>
      <c r="I33" s="347"/>
      <c r="J33" s="347">
        <v>0.61805555555555558</v>
      </c>
      <c r="K33" s="347">
        <v>0.58680555555555558</v>
      </c>
      <c r="L33" s="347">
        <v>0.61805555555555558</v>
      </c>
      <c r="M33" s="347">
        <v>0.61805555555555558</v>
      </c>
      <c r="N33" s="347">
        <v>0.41666666666666669</v>
      </c>
      <c r="O33" s="348"/>
      <c r="P33" s="347"/>
      <c r="Q33" s="347">
        <v>0.61805555555555558</v>
      </c>
      <c r="R33" s="347">
        <v>0.58680555555555558</v>
      </c>
      <c r="S33" s="347">
        <v>0.61805555555555558</v>
      </c>
      <c r="T33" s="347">
        <v>0.61805555555555558</v>
      </c>
      <c r="U33" s="347">
        <v>0.41666666666666669</v>
      </c>
      <c r="V33" s="348"/>
      <c r="W33" s="347"/>
      <c r="X33" s="347">
        <v>0.61805555555555558</v>
      </c>
      <c r="Y33" s="347">
        <v>0.58680555555555558</v>
      </c>
      <c r="Z33" s="347">
        <v>0.61805555555555558</v>
      </c>
      <c r="AA33" s="347">
        <v>0.61805555555555558</v>
      </c>
      <c r="AB33" s="347">
        <v>0.41666666666666669</v>
      </c>
      <c r="AC33" s="348"/>
      <c r="AD33" s="347">
        <v>0.61805555555555558</v>
      </c>
      <c r="AE33" s="347">
        <v>0.61805555555555558</v>
      </c>
      <c r="AF33" s="347">
        <v>0.58680555555555558</v>
      </c>
      <c r="AG33" s="347">
        <v>0.61805555555555558</v>
      </c>
      <c r="AH33" s="347"/>
      <c r="AI33" s="347"/>
      <c r="AJ33" s="96">
        <f>SUM(E33:AI33)</f>
        <v>12.666666666666664</v>
      </c>
      <c r="AK33" s="134">
        <f>SUM(E31:AI31)</f>
        <v>44</v>
      </c>
      <c r="AL33" s="21"/>
      <c r="AM33" s="21"/>
      <c r="AN33" s="27"/>
      <c r="AO33" s="28"/>
      <c r="AP33" s="19"/>
      <c r="AQ33" s="21"/>
      <c r="AW33" s="190" t="s">
        <v>141</v>
      </c>
    </row>
    <row r="34" spans="1:49" s="24" customFormat="1" ht="15" customHeight="1">
      <c r="A34" s="446">
        <v>48</v>
      </c>
      <c r="B34" s="494" t="s">
        <v>163</v>
      </c>
      <c r="C34" s="514" t="s">
        <v>216</v>
      </c>
      <c r="D34" s="317" t="s">
        <v>10</v>
      </c>
      <c r="E34" s="341"/>
      <c r="F34" s="341" t="s">
        <v>241</v>
      </c>
      <c r="G34" s="341" t="s">
        <v>242</v>
      </c>
      <c r="H34" s="342"/>
      <c r="I34" s="341"/>
      <c r="J34" s="341" t="s">
        <v>241</v>
      </c>
      <c r="K34" s="341" t="s">
        <v>241</v>
      </c>
      <c r="L34" s="341"/>
      <c r="M34" s="341" t="s">
        <v>241</v>
      </c>
      <c r="N34" s="341" t="s">
        <v>242</v>
      </c>
      <c r="O34" s="342"/>
      <c r="P34" s="365"/>
      <c r="Q34" s="341" t="s">
        <v>241</v>
      </c>
      <c r="R34" s="341"/>
      <c r="S34" s="341"/>
      <c r="T34" s="341" t="s">
        <v>241</v>
      </c>
      <c r="U34" s="341"/>
      <c r="V34" s="342"/>
      <c r="W34" s="341"/>
      <c r="X34" s="341" t="s">
        <v>241</v>
      </c>
      <c r="Y34" s="341" t="s">
        <v>241</v>
      </c>
      <c r="Z34" s="341"/>
      <c r="AA34" s="341" t="s">
        <v>241</v>
      </c>
      <c r="AB34" s="341" t="s">
        <v>242</v>
      </c>
      <c r="AC34" s="342"/>
      <c r="AD34" s="365"/>
      <c r="AE34" s="341"/>
      <c r="AF34" s="341" t="s">
        <v>241</v>
      </c>
      <c r="AG34" s="341"/>
      <c r="AH34" s="341"/>
      <c r="AI34" s="341"/>
      <c r="AJ34" s="96">
        <f>COUNTIF(E34:AI34,"①")+COUNTIF(E34:AI34,"②")</f>
        <v>13</v>
      </c>
      <c r="AK34" s="96">
        <f>COUNTIF(E34:AJ34,"△")</f>
        <v>0</v>
      </c>
      <c r="AL34" s="21"/>
      <c r="AM34" s="21"/>
      <c r="AN34" s="28"/>
      <c r="AO34" s="28"/>
      <c r="AP34" s="19"/>
      <c r="AQ34" s="21"/>
      <c r="AS34" s="24">
        <f>COUNTIF(E34:AJ34,"×")</f>
        <v>0</v>
      </c>
      <c r="AT34" s="24">
        <f>COUNTIF(E34:AJ34,"△")</f>
        <v>0</v>
      </c>
      <c r="AW34" s="190" t="s">
        <v>173</v>
      </c>
    </row>
    <row r="35" spans="1:49" s="24" customFormat="1" ht="15" customHeight="1">
      <c r="A35" s="447"/>
      <c r="B35" s="416"/>
      <c r="C35" s="515"/>
      <c r="D35" s="139" t="s">
        <v>86</v>
      </c>
      <c r="E35" s="343"/>
      <c r="F35" s="343">
        <v>2</v>
      </c>
      <c r="G35" s="343">
        <v>2</v>
      </c>
      <c r="H35" s="344"/>
      <c r="I35" s="343"/>
      <c r="J35" s="343">
        <v>2</v>
      </c>
      <c r="K35" s="343">
        <v>2</v>
      </c>
      <c r="L35" s="343"/>
      <c r="M35" s="343">
        <v>2</v>
      </c>
      <c r="N35" s="343">
        <v>2</v>
      </c>
      <c r="O35" s="344"/>
      <c r="P35" s="343"/>
      <c r="Q35" s="343">
        <v>2</v>
      </c>
      <c r="R35" s="343"/>
      <c r="S35" s="343"/>
      <c r="T35" s="343">
        <v>2</v>
      </c>
      <c r="U35" s="343"/>
      <c r="V35" s="344"/>
      <c r="W35" s="343"/>
      <c r="X35" s="343">
        <v>2</v>
      </c>
      <c r="Y35" s="343">
        <v>2</v>
      </c>
      <c r="Z35" s="343"/>
      <c r="AA35" s="343">
        <v>2</v>
      </c>
      <c r="AB35" s="343">
        <v>2</v>
      </c>
      <c r="AC35" s="344"/>
      <c r="AD35" s="343"/>
      <c r="AE35" s="343"/>
      <c r="AF35" s="343">
        <v>2</v>
      </c>
      <c r="AG35" s="343"/>
      <c r="AH35" s="343"/>
      <c r="AI35" s="343"/>
      <c r="AJ35" s="134">
        <f>COUNTIF(E34:AI34,"①")</f>
        <v>10</v>
      </c>
      <c r="AK35" s="134">
        <f>COUNTIF(E34:AI34,"②")</f>
        <v>3</v>
      </c>
      <c r="AL35" s="21"/>
      <c r="AM35" s="21"/>
      <c r="AN35" s="28"/>
      <c r="AO35" s="27"/>
      <c r="AP35" s="19"/>
      <c r="AQ35" s="21"/>
      <c r="AW35" s="190" t="s">
        <v>174</v>
      </c>
    </row>
    <row r="36" spans="1:49" s="24" customFormat="1" ht="15" customHeight="1">
      <c r="A36" s="447"/>
      <c r="B36" s="417"/>
      <c r="C36" s="516"/>
      <c r="D36" s="189" t="s">
        <v>108</v>
      </c>
      <c r="E36" s="345"/>
      <c r="F36" s="345" t="s">
        <v>135</v>
      </c>
      <c r="G36" s="345" t="s">
        <v>122</v>
      </c>
      <c r="H36" s="346"/>
      <c r="I36" s="345"/>
      <c r="J36" s="345" t="s">
        <v>135</v>
      </c>
      <c r="K36" s="345" t="s">
        <v>135</v>
      </c>
      <c r="L36" s="345"/>
      <c r="M36" s="345" t="s">
        <v>135</v>
      </c>
      <c r="N36" s="345" t="s">
        <v>122</v>
      </c>
      <c r="O36" s="346"/>
      <c r="P36" s="345"/>
      <c r="Q36" s="345" t="s">
        <v>135</v>
      </c>
      <c r="R36" s="345"/>
      <c r="S36" s="345"/>
      <c r="T36" s="345" t="s">
        <v>135</v>
      </c>
      <c r="U36" s="345"/>
      <c r="V36" s="346"/>
      <c r="W36" s="345"/>
      <c r="X36" s="345" t="s">
        <v>135</v>
      </c>
      <c r="Y36" s="345" t="s">
        <v>135</v>
      </c>
      <c r="Z36" s="345"/>
      <c r="AA36" s="345" t="s">
        <v>135</v>
      </c>
      <c r="AB36" s="345" t="s">
        <v>122</v>
      </c>
      <c r="AC36" s="346"/>
      <c r="AD36" s="345"/>
      <c r="AE36" s="345"/>
      <c r="AF36" s="345" t="s">
        <v>135</v>
      </c>
      <c r="AG36" s="345"/>
      <c r="AH36" s="345"/>
      <c r="AI36" s="345"/>
      <c r="AJ36" s="134"/>
      <c r="AK36" s="134"/>
      <c r="AL36" s="21"/>
      <c r="AM36" s="21"/>
      <c r="AN36" s="28"/>
      <c r="AO36" s="27"/>
      <c r="AP36" s="19"/>
      <c r="AQ36" s="21"/>
      <c r="AW36" s="190" t="s">
        <v>175</v>
      </c>
    </row>
    <row r="37" spans="1:49" s="24" customFormat="1" ht="15" customHeight="1">
      <c r="A37" s="499"/>
      <c r="B37" s="325" t="s">
        <v>131</v>
      </c>
      <c r="C37" s="326" t="s">
        <v>212</v>
      </c>
      <c r="D37" s="25" t="s">
        <v>109</v>
      </c>
      <c r="E37" s="347"/>
      <c r="F37" s="347">
        <v>0.61805555555555558</v>
      </c>
      <c r="G37" s="347">
        <v>0.41666666666666669</v>
      </c>
      <c r="H37" s="348"/>
      <c r="I37" s="347"/>
      <c r="J37" s="347">
        <v>0.61805555555555558</v>
      </c>
      <c r="K37" s="347">
        <v>0.58680555555555558</v>
      </c>
      <c r="L37" s="347"/>
      <c r="M37" s="347">
        <v>0.61805555555555558</v>
      </c>
      <c r="N37" s="347">
        <v>0.41666666666666669</v>
      </c>
      <c r="O37" s="348"/>
      <c r="P37" s="347"/>
      <c r="Q37" s="347">
        <v>0.61805555555555558</v>
      </c>
      <c r="R37" s="347"/>
      <c r="S37" s="347"/>
      <c r="T37" s="347">
        <v>0.61805555555555558</v>
      </c>
      <c r="U37" s="347"/>
      <c r="V37" s="348"/>
      <c r="W37" s="347"/>
      <c r="X37" s="347">
        <v>0.61805555555555558</v>
      </c>
      <c r="Y37" s="347">
        <v>0.58680555555555558</v>
      </c>
      <c r="Z37" s="347"/>
      <c r="AA37" s="347">
        <v>0.61805555555555558</v>
      </c>
      <c r="AB37" s="347">
        <v>0.41666666666666669</v>
      </c>
      <c r="AC37" s="348"/>
      <c r="AD37" s="347"/>
      <c r="AE37" s="347"/>
      <c r="AF37" s="347">
        <v>0.58680555555555558</v>
      </c>
      <c r="AG37" s="347"/>
      <c r="AH37" s="347"/>
      <c r="AI37" s="347"/>
      <c r="AJ37" s="96">
        <f>SUM(E37:AH37)</f>
        <v>7.3368055555555554</v>
      </c>
      <c r="AK37" s="134">
        <f>SUM(E35:AI35)</f>
        <v>26</v>
      </c>
      <c r="AL37" s="21"/>
      <c r="AM37" s="21"/>
      <c r="AN37" s="27"/>
      <c r="AO37" s="28"/>
      <c r="AP37" s="19"/>
      <c r="AQ37" s="21"/>
      <c r="AW37" s="190" t="s">
        <v>176</v>
      </c>
    </row>
    <row r="38" spans="1:49" s="24" customFormat="1" ht="15" customHeight="1">
      <c r="A38" s="443">
        <v>51</v>
      </c>
      <c r="B38" s="494" t="s">
        <v>142</v>
      </c>
      <c r="C38" s="418" t="s">
        <v>218</v>
      </c>
      <c r="D38" s="317" t="s">
        <v>10</v>
      </c>
      <c r="E38" s="341"/>
      <c r="F38" s="341"/>
      <c r="G38" s="341"/>
      <c r="H38" s="342"/>
      <c r="I38" s="341"/>
      <c r="J38" s="341" t="s">
        <v>241</v>
      </c>
      <c r="K38" s="341"/>
      <c r="L38" s="341"/>
      <c r="M38" s="341"/>
      <c r="N38" s="341"/>
      <c r="O38" s="342"/>
      <c r="P38" s="341"/>
      <c r="Q38" s="341" t="s">
        <v>241</v>
      </c>
      <c r="R38" s="341"/>
      <c r="S38" s="341"/>
      <c r="T38" s="341"/>
      <c r="U38" s="341"/>
      <c r="V38" s="342"/>
      <c r="W38" s="341"/>
      <c r="X38" s="341" t="s">
        <v>241</v>
      </c>
      <c r="Y38" s="341"/>
      <c r="Z38" s="341"/>
      <c r="AA38" s="341"/>
      <c r="AB38" s="341"/>
      <c r="AC38" s="342"/>
      <c r="AD38" s="341"/>
      <c r="AE38" s="341" t="s">
        <v>241</v>
      </c>
      <c r="AF38" s="341"/>
      <c r="AG38" s="341"/>
      <c r="AH38" s="341"/>
      <c r="AI38" s="341"/>
      <c r="AJ38" s="96">
        <f>COUNTIF(E38:AI38,"①")+COUNTIF(E38:AI38,"②")</f>
        <v>4</v>
      </c>
      <c r="AK38" s="96">
        <f>COUNTIF(E38:AJ38,"△")</f>
        <v>0</v>
      </c>
      <c r="AL38" s="21"/>
      <c r="AM38" s="21"/>
      <c r="AN38" s="28"/>
      <c r="AO38" s="28"/>
      <c r="AP38" s="19"/>
      <c r="AQ38" s="21"/>
      <c r="AR38" s="24">
        <v>8</v>
      </c>
      <c r="AS38" s="24">
        <f>COUNTIF(E38:AJ38,"×")</f>
        <v>0</v>
      </c>
      <c r="AT38" s="24">
        <f>COUNTIF(E38:AJ38,"△")</f>
        <v>0</v>
      </c>
      <c r="AW38" s="190" t="s">
        <v>177</v>
      </c>
    </row>
    <row r="39" spans="1:49" s="24" customFormat="1" ht="15" customHeight="1">
      <c r="A39" s="444"/>
      <c r="B39" s="416"/>
      <c r="C39" s="419"/>
      <c r="D39" s="139" t="s">
        <v>86</v>
      </c>
      <c r="E39" s="343"/>
      <c r="F39" s="343"/>
      <c r="G39" s="343"/>
      <c r="H39" s="344"/>
      <c r="I39" s="343"/>
      <c r="J39" s="343">
        <v>2</v>
      </c>
      <c r="K39" s="343"/>
      <c r="L39" s="343"/>
      <c r="M39" s="343"/>
      <c r="N39" s="343"/>
      <c r="O39" s="344"/>
      <c r="P39" s="343"/>
      <c r="Q39" s="343">
        <v>2</v>
      </c>
      <c r="R39" s="343"/>
      <c r="S39" s="343"/>
      <c r="T39" s="343"/>
      <c r="U39" s="343"/>
      <c r="V39" s="344"/>
      <c r="W39" s="343"/>
      <c r="X39" s="343">
        <v>2</v>
      </c>
      <c r="Y39" s="343"/>
      <c r="Z39" s="343"/>
      <c r="AA39" s="343"/>
      <c r="AB39" s="343"/>
      <c r="AC39" s="344"/>
      <c r="AD39" s="343"/>
      <c r="AE39" s="343">
        <v>2</v>
      </c>
      <c r="AF39" s="343"/>
      <c r="AG39" s="343"/>
      <c r="AH39" s="343"/>
      <c r="AI39" s="343"/>
      <c r="AJ39" s="134">
        <f>COUNTIF(E38:AI38,"①")</f>
        <v>4</v>
      </c>
      <c r="AK39" s="134">
        <f>COUNTIF(E38:AI38,"②")</f>
        <v>0</v>
      </c>
      <c r="AL39" s="21"/>
      <c r="AM39" s="21"/>
      <c r="AN39" s="28"/>
      <c r="AO39" s="27"/>
      <c r="AP39" s="19"/>
      <c r="AQ39" s="21"/>
      <c r="AW39" s="190" t="s">
        <v>178</v>
      </c>
    </row>
    <row r="40" spans="1:49" s="24" customFormat="1" ht="15" customHeight="1">
      <c r="A40" s="444"/>
      <c r="B40" s="417"/>
      <c r="C40" s="420"/>
      <c r="D40" s="189" t="s">
        <v>108</v>
      </c>
      <c r="E40" s="345"/>
      <c r="F40" s="345"/>
      <c r="G40" s="345"/>
      <c r="H40" s="346"/>
      <c r="I40" s="345"/>
      <c r="J40" s="345" t="s">
        <v>186</v>
      </c>
      <c r="K40" s="345"/>
      <c r="L40" s="345"/>
      <c r="M40" s="345"/>
      <c r="N40" s="345"/>
      <c r="O40" s="346"/>
      <c r="P40" s="345"/>
      <c r="Q40" s="345" t="s">
        <v>186</v>
      </c>
      <c r="R40" s="345"/>
      <c r="S40" s="345"/>
      <c r="T40" s="345"/>
      <c r="U40" s="345"/>
      <c r="V40" s="346"/>
      <c r="W40" s="345"/>
      <c r="X40" s="345" t="s">
        <v>186</v>
      </c>
      <c r="Y40" s="345"/>
      <c r="Z40" s="345"/>
      <c r="AA40" s="345"/>
      <c r="AB40" s="345"/>
      <c r="AC40" s="346"/>
      <c r="AD40" s="345"/>
      <c r="AE40" s="345" t="s">
        <v>186</v>
      </c>
      <c r="AF40" s="345"/>
      <c r="AG40" s="345"/>
      <c r="AH40" s="345"/>
      <c r="AI40" s="345"/>
      <c r="AJ40" s="134"/>
      <c r="AK40" s="134"/>
      <c r="AL40" s="21"/>
      <c r="AM40" s="21"/>
      <c r="AN40" s="28"/>
      <c r="AO40" s="27"/>
      <c r="AP40" s="19"/>
      <c r="AQ40" s="21"/>
      <c r="AW40" s="190" t="s">
        <v>179</v>
      </c>
    </row>
    <row r="41" spans="1:49" s="24" customFormat="1" ht="15" customHeight="1">
      <c r="A41" s="445"/>
      <c r="B41" s="325" t="s">
        <v>143</v>
      </c>
      <c r="C41" s="326" t="s">
        <v>217</v>
      </c>
      <c r="D41" s="25" t="s">
        <v>109</v>
      </c>
      <c r="E41" s="347"/>
      <c r="F41" s="347"/>
      <c r="G41" s="347"/>
      <c r="H41" s="348"/>
      <c r="I41" s="347"/>
      <c r="J41" s="347">
        <v>0.63194444444444442</v>
      </c>
      <c r="K41" s="347"/>
      <c r="L41" s="347"/>
      <c r="M41" s="347"/>
      <c r="N41" s="347"/>
      <c r="O41" s="348"/>
      <c r="P41" s="347"/>
      <c r="Q41" s="347">
        <v>0.54166666666666663</v>
      </c>
      <c r="R41" s="347"/>
      <c r="S41" s="347"/>
      <c r="T41" s="347"/>
      <c r="U41" s="347"/>
      <c r="V41" s="348"/>
      <c r="W41" s="347"/>
      <c r="X41" s="347">
        <v>0.63194444444444442</v>
      </c>
      <c r="Y41" s="347"/>
      <c r="Z41" s="347"/>
      <c r="AA41" s="347"/>
      <c r="AB41" s="347"/>
      <c r="AC41" s="348"/>
      <c r="AD41" s="347"/>
      <c r="AE41" s="347">
        <v>0.63194444444444442</v>
      </c>
      <c r="AF41" s="347"/>
      <c r="AG41" s="347"/>
      <c r="AH41" s="347"/>
      <c r="AI41" s="347"/>
      <c r="AJ41" s="96">
        <f>SUM(E41:AH41)</f>
        <v>2.4375</v>
      </c>
      <c r="AK41" s="134">
        <f>SUM(E39:AI39)</f>
        <v>8</v>
      </c>
      <c r="AL41" s="21"/>
      <c r="AM41" s="21"/>
      <c r="AN41" s="27"/>
      <c r="AO41" s="28"/>
      <c r="AP41" s="19"/>
      <c r="AQ41" s="21"/>
      <c r="AW41" s="190" t="s">
        <v>180</v>
      </c>
    </row>
    <row r="42" spans="1:49" s="24" customFormat="1" ht="15" customHeight="1">
      <c r="A42" s="443">
        <v>58</v>
      </c>
      <c r="B42" s="494" t="s">
        <v>145</v>
      </c>
      <c r="C42" s="418" t="s">
        <v>219</v>
      </c>
      <c r="D42" s="314" t="s">
        <v>10</v>
      </c>
      <c r="E42" s="341"/>
      <c r="F42" s="341"/>
      <c r="G42" s="341"/>
      <c r="H42" s="342"/>
      <c r="I42" s="341" t="s">
        <v>241</v>
      </c>
      <c r="J42" s="341"/>
      <c r="K42" s="341" t="s">
        <v>241</v>
      </c>
      <c r="L42" s="341"/>
      <c r="M42" s="341"/>
      <c r="N42" s="341" t="s">
        <v>242</v>
      </c>
      <c r="O42" s="342"/>
      <c r="P42" s="341" t="s">
        <v>241</v>
      </c>
      <c r="Q42" s="341"/>
      <c r="R42" s="341" t="s">
        <v>241</v>
      </c>
      <c r="S42" s="341"/>
      <c r="T42" s="341"/>
      <c r="U42" s="341"/>
      <c r="V42" s="342"/>
      <c r="W42" s="341" t="s">
        <v>241</v>
      </c>
      <c r="X42" s="341"/>
      <c r="Y42" s="341" t="s">
        <v>241</v>
      </c>
      <c r="Z42" s="341"/>
      <c r="AA42" s="341"/>
      <c r="AB42" s="341" t="s">
        <v>242</v>
      </c>
      <c r="AC42" s="342"/>
      <c r="AD42" s="341"/>
      <c r="AE42" s="341"/>
      <c r="AF42" s="341" t="s">
        <v>241</v>
      </c>
      <c r="AG42" s="341"/>
      <c r="AH42" s="341"/>
      <c r="AI42" s="341" t="s">
        <v>242</v>
      </c>
      <c r="AJ42" s="96">
        <f>COUNTIF(E42:AI42,"①")+COUNTIF(E42:AI42,"②")</f>
        <v>10</v>
      </c>
      <c r="AK42" s="96">
        <f>COUNTIF(E42:AJ42,"△")</f>
        <v>0</v>
      </c>
      <c r="AL42" s="21"/>
      <c r="AM42" s="21"/>
      <c r="AN42" s="28"/>
      <c r="AO42" s="28"/>
      <c r="AP42" s="19"/>
      <c r="AQ42" s="21"/>
      <c r="AS42" s="24">
        <f>COUNTIF(E42:AJ42,"×")</f>
        <v>0</v>
      </c>
      <c r="AT42" s="24">
        <f>COUNTIF(E42:AJ42,"△")</f>
        <v>0</v>
      </c>
      <c r="AW42" s="190" t="s">
        <v>181</v>
      </c>
    </row>
    <row r="43" spans="1:49" s="24" customFormat="1" ht="15" customHeight="1">
      <c r="A43" s="444"/>
      <c r="B43" s="416"/>
      <c r="C43" s="419"/>
      <c r="D43" s="139" t="s">
        <v>86</v>
      </c>
      <c r="E43" s="343"/>
      <c r="F43" s="343"/>
      <c r="G43" s="343"/>
      <c r="H43" s="344"/>
      <c r="I43" s="343">
        <v>2</v>
      </c>
      <c r="J43" s="343"/>
      <c r="K43" s="343">
        <v>2</v>
      </c>
      <c r="L43" s="343"/>
      <c r="M43" s="343"/>
      <c r="N43" s="343">
        <v>2</v>
      </c>
      <c r="O43" s="344"/>
      <c r="P43" s="343">
        <v>2</v>
      </c>
      <c r="Q43" s="343"/>
      <c r="R43" s="343">
        <v>2</v>
      </c>
      <c r="S43" s="343"/>
      <c r="T43" s="343"/>
      <c r="U43" s="343"/>
      <c r="V43" s="344"/>
      <c r="W43" s="343">
        <v>2</v>
      </c>
      <c r="X43" s="343"/>
      <c r="Y43" s="343">
        <v>2</v>
      </c>
      <c r="Z43" s="343"/>
      <c r="AA43" s="343"/>
      <c r="AB43" s="343">
        <v>2</v>
      </c>
      <c r="AC43" s="344"/>
      <c r="AD43" s="343"/>
      <c r="AE43" s="343"/>
      <c r="AF43" s="343">
        <v>2</v>
      </c>
      <c r="AG43" s="343"/>
      <c r="AH43" s="343"/>
      <c r="AI43" s="343">
        <v>2</v>
      </c>
      <c r="AJ43" s="134">
        <f>COUNTIF(E42:AI42,"①")</f>
        <v>7</v>
      </c>
      <c r="AK43" s="134">
        <f>COUNTIF(E42:AI42,"②")</f>
        <v>3</v>
      </c>
      <c r="AL43" s="21"/>
      <c r="AM43" s="21"/>
      <c r="AN43" s="28"/>
      <c r="AO43" s="23"/>
      <c r="AP43" s="19"/>
      <c r="AQ43" s="21"/>
      <c r="AW43" s="190" t="s">
        <v>182</v>
      </c>
    </row>
    <row r="44" spans="1:49" s="24" customFormat="1" ht="15" customHeight="1">
      <c r="A44" s="444"/>
      <c r="B44" s="417"/>
      <c r="C44" s="420"/>
      <c r="D44" s="189" t="s">
        <v>108</v>
      </c>
      <c r="E44" s="345"/>
      <c r="F44" s="345"/>
      <c r="G44" s="345"/>
      <c r="H44" s="346"/>
      <c r="I44" s="345" t="s">
        <v>180</v>
      </c>
      <c r="J44" s="345"/>
      <c r="K44" s="345" t="s">
        <v>180</v>
      </c>
      <c r="L44" s="345"/>
      <c r="M44" s="345"/>
      <c r="N44" s="345" t="s">
        <v>122</v>
      </c>
      <c r="O44" s="346"/>
      <c r="P44" s="345" t="s">
        <v>180</v>
      </c>
      <c r="Q44" s="345"/>
      <c r="R44" s="345" t="s">
        <v>180</v>
      </c>
      <c r="S44" s="345"/>
      <c r="T44" s="345"/>
      <c r="U44" s="345"/>
      <c r="V44" s="346"/>
      <c r="W44" s="345" t="s">
        <v>180</v>
      </c>
      <c r="X44" s="345"/>
      <c r="Y44" s="345" t="s">
        <v>180</v>
      </c>
      <c r="Z44" s="345"/>
      <c r="AA44" s="345"/>
      <c r="AB44" s="345" t="s">
        <v>122</v>
      </c>
      <c r="AC44" s="346"/>
      <c r="AD44" s="345"/>
      <c r="AE44" s="345"/>
      <c r="AF44" s="345" t="s">
        <v>180</v>
      </c>
      <c r="AG44" s="345"/>
      <c r="AH44" s="345"/>
      <c r="AI44" s="345" t="s">
        <v>122</v>
      </c>
      <c r="AJ44" s="134"/>
      <c r="AK44" s="134"/>
      <c r="AL44" s="21"/>
      <c r="AM44" s="21"/>
      <c r="AN44" s="28"/>
      <c r="AO44" s="23"/>
      <c r="AP44" s="19"/>
      <c r="AQ44" s="21"/>
      <c r="AW44" s="190" t="s">
        <v>183</v>
      </c>
    </row>
    <row r="45" spans="1:49" s="24" customFormat="1" ht="15" customHeight="1">
      <c r="A45" s="445"/>
      <c r="B45" s="328" t="s">
        <v>146</v>
      </c>
      <c r="C45" s="329" t="s">
        <v>217</v>
      </c>
      <c r="D45" s="25" t="s">
        <v>109</v>
      </c>
      <c r="E45" s="347"/>
      <c r="F45" s="347"/>
      <c r="G45" s="347"/>
      <c r="H45" s="348"/>
      <c r="I45" s="347">
        <v>0.56944444444444442</v>
      </c>
      <c r="J45" s="347"/>
      <c r="K45" s="347">
        <v>0.56944444444444442</v>
      </c>
      <c r="L45" s="347"/>
      <c r="M45" s="347"/>
      <c r="N45" s="347">
        <v>0.41666666666666669</v>
      </c>
      <c r="O45" s="348"/>
      <c r="P45" s="347">
        <v>0.56944444444444442</v>
      </c>
      <c r="Q45" s="347"/>
      <c r="R45" s="347">
        <v>0.56944444444444442</v>
      </c>
      <c r="S45" s="347"/>
      <c r="T45" s="347"/>
      <c r="U45" s="347"/>
      <c r="V45" s="348"/>
      <c r="W45" s="347">
        <v>0.56944444444444442</v>
      </c>
      <c r="X45" s="347"/>
      <c r="Y45" s="347">
        <v>0.56944444444444442</v>
      </c>
      <c r="Z45" s="347"/>
      <c r="AA45" s="347"/>
      <c r="AB45" s="347">
        <v>0.41666666666666669</v>
      </c>
      <c r="AC45" s="348"/>
      <c r="AD45" s="347"/>
      <c r="AE45" s="347"/>
      <c r="AF45" s="347">
        <v>0.56944444444444442</v>
      </c>
      <c r="AG45" s="347"/>
      <c r="AH45" s="347"/>
      <c r="AI45" s="347">
        <v>0.41666666666666669</v>
      </c>
      <c r="AJ45" s="292">
        <f>SUM(E45:AH45)</f>
        <v>4.8194444444444455</v>
      </c>
      <c r="AK45" s="293">
        <f>SUM(E43:AI43)</f>
        <v>20</v>
      </c>
      <c r="AL45" s="21"/>
      <c r="AM45" s="21"/>
      <c r="AN45" s="6"/>
      <c r="AO45" s="23"/>
      <c r="AP45" s="19"/>
      <c r="AQ45" s="21"/>
      <c r="AW45" s="190" t="s">
        <v>184</v>
      </c>
    </row>
    <row r="46" spans="1:49" s="24" customFormat="1" ht="15" customHeight="1">
      <c r="A46" s="503">
        <v>61</v>
      </c>
      <c r="B46" s="517" t="s">
        <v>164</v>
      </c>
      <c r="C46" s="520" t="s">
        <v>220</v>
      </c>
      <c r="D46" s="317" t="s">
        <v>10</v>
      </c>
      <c r="E46" s="341"/>
      <c r="F46" s="341"/>
      <c r="G46" s="341"/>
      <c r="H46" s="342"/>
      <c r="I46" s="341"/>
      <c r="J46" s="341"/>
      <c r="K46" s="341"/>
      <c r="L46" s="341"/>
      <c r="M46" s="341"/>
      <c r="N46" s="341"/>
      <c r="O46" s="342"/>
      <c r="P46" s="341"/>
      <c r="Q46" s="341"/>
      <c r="R46" s="341"/>
      <c r="S46" s="341"/>
      <c r="T46" s="341"/>
      <c r="U46" s="341"/>
      <c r="V46" s="342"/>
      <c r="W46" s="341"/>
      <c r="X46" s="341"/>
      <c r="Y46" s="341"/>
      <c r="Z46" s="356"/>
      <c r="AA46" s="341"/>
      <c r="AB46" s="341"/>
      <c r="AC46" s="342"/>
      <c r="AD46" s="341"/>
      <c r="AE46" s="341"/>
      <c r="AF46" s="341"/>
      <c r="AG46" s="341"/>
      <c r="AH46" s="341"/>
      <c r="AI46" s="341"/>
      <c r="AJ46" s="96">
        <f>COUNTIF(E46:AI46,"①")+COUNTIF(E46:AI46,"②")</f>
        <v>0</v>
      </c>
      <c r="AK46" s="96">
        <f>COUNTIF(E46:AJ46,"△")</f>
        <v>0</v>
      </c>
      <c r="AL46" s="21"/>
      <c r="AM46" s="21"/>
      <c r="AN46" s="26"/>
      <c r="AO46" s="23"/>
      <c r="AP46" s="19"/>
      <c r="AQ46" s="21"/>
      <c r="AS46" s="24">
        <f>COUNTIF(E46:AJ46,"×")</f>
        <v>0</v>
      </c>
      <c r="AT46" s="24">
        <f>COUNTIF(E46:AJ46,"△")</f>
        <v>0</v>
      </c>
      <c r="AW46" s="190" t="s">
        <v>185</v>
      </c>
    </row>
    <row r="47" spans="1:49" s="24" customFormat="1" ht="15" customHeight="1">
      <c r="A47" s="504"/>
      <c r="B47" s="518"/>
      <c r="C47" s="521"/>
      <c r="D47" s="139" t="s">
        <v>86</v>
      </c>
      <c r="E47" s="343"/>
      <c r="F47" s="343"/>
      <c r="G47" s="343"/>
      <c r="H47" s="344"/>
      <c r="I47" s="343"/>
      <c r="J47" s="343"/>
      <c r="K47" s="343"/>
      <c r="L47" s="343"/>
      <c r="M47" s="343"/>
      <c r="N47" s="343"/>
      <c r="O47" s="344"/>
      <c r="P47" s="343"/>
      <c r="Q47" s="343"/>
      <c r="R47" s="343"/>
      <c r="S47" s="343"/>
      <c r="T47" s="343"/>
      <c r="U47" s="343"/>
      <c r="V47" s="344"/>
      <c r="W47" s="343"/>
      <c r="X47" s="343"/>
      <c r="Y47" s="343"/>
      <c r="Z47" s="343"/>
      <c r="AA47" s="343"/>
      <c r="AB47" s="343"/>
      <c r="AC47" s="344"/>
      <c r="AD47" s="343"/>
      <c r="AE47" s="343"/>
      <c r="AF47" s="343"/>
      <c r="AG47" s="343"/>
      <c r="AH47" s="343"/>
      <c r="AI47" s="343"/>
      <c r="AJ47" s="134">
        <f>COUNTIF(E46:AI46,"①")</f>
        <v>0</v>
      </c>
      <c r="AK47" s="134">
        <f>COUNTIF(E46:AI46,"②")</f>
        <v>0</v>
      </c>
      <c r="AL47" s="21"/>
      <c r="AM47" s="21"/>
      <c r="AN47" s="26"/>
      <c r="AO47" s="23"/>
      <c r="AP47" s="19"/>
      <c r="AQ47" s="21"/>
      <c r="AW47" s="190" t="s">
        <v>186</v>
      </c>
    </row>
    <row r="48" spans="1:49" s="24" customFormat="1" ht="15" customHeight="1">
      <c r="A48" s="504"/>
      <c r="B48" s="519"/>
      <c r="C48" s="522"/>
      <c r="D48" s="189" t="s">
        <v>108</v>
      </c>
      <c r="E48" s="345"/>
      <c r="F48" s="345"/>
      <c r="G48" s="345"/>
      <c r="H48" s="346"/>
      <c r="I48" s="345"/>
      <c r="J48" s="345"/>
      <c r="K48" s="345"/>
      <c r="L48" s="345"/>
      <c r="M48" s="345"/>
      <c r="N48" s="345"/>
      <c r="O48" s="346"/>
      <c r="P48" s="345"/>
      <c r="Q48" s="345"/>
      <c r="R48" s="345"/>
      <c r="S48" s="345"/>
      <c r="T48" s="345"/>
      <c r="U48" s="345"/>
      <c r="V48" s="346"/>
      <c r="W48" s="345"/>
      <c r="X48" s="345"/>
      <c r="Y48" s="345"/>
      <c r="Z48" s="345"/>
      <c r="AA48" s="345"/>
      <c r="AB48" s="345"/>
      <c r="AC48" s="346"/>
      <c r="AD48" s="345"/>
      <c r="AE48" s="345"/>
      <c r="AF48" s="345"/>
      <c r="AG48" s="345"/>
      <c r="AH48" s="345"/>
      <c r="AI48" s="345"/>
      <c r="AJ48" s="134"/>
      <c r="AK48" s="134"/>
      <c r="AL48" s="21"/>
      <c r="AM48" s="21"/>
      <c r="AN48" s="26"/>
      <c r="AO48" s="23"/>
      <c r="AP48" s="19"/>
      <c r="AQ48" s="21"/>
      <c r="AW48" s="190" t="s">
        <v>187</v>
      </c>
    </row>
    <row r="49" spans="1:49" s="24" customFormat="1" ht="15" customHeight="1">
      <c r="A49" s="505"/>
      <c r="B49" s="353" t="s">
        <v>146</v>
      </c>
      <c r="C49" s="354" t="s">
        <v>217</v>
      </c>
      <c r="D49" s="25" t="s">
        <v>109</v>
      </c>
      <c r="E49" s="347"/>
      <c r="F49" s="347"/>
      <c r="G49" s="347"/>
      <c r="H49" s="348"/>
      <c r="I49" s="347"/>
      <c r="J49" s="347"/>
      <c r="K49" s="347"/>
      <c r="L49" s="347"/>
      <c r="M49" s="347"/>
      <c r="N49" s="347"/>
      <c r="O49" s="348"/>
      <c r="P49" s="347"/>
      <c r="Q49" s="347"/>
      <c r="R49" s="347"/>
      <c r="S49" s="347"/>
      <c r="T49" s="347"/>
      <c r="U49" s="347"/>
      <c r="V49" s="348"/>
      <c r="W49" s="347"/>
      <c r="X49" s="347"/>
      <c r="Y49" s="347"/>
      <c r="Z49" s="347"/>
      <c r="AA49" s="347"/>
      <c r="AB49" s="347"/>
      <c r="AC49" s="348"/>
      <c r="AD49" s="347"/>
      <c r="AE49" s="347"/>
      <c r="AF49" s="347"/>
      <c r="AG49" s="347"/>
      <c r="AH49" s="347"/>
      <c r="AI49" s="347"/>
      <c r="AJ49" s="96">
        <f>SUM(E49:AH49)</f>
        <v>0</v>
      </c>
      <c r="AK49" s="134">
        <f>SUM(E47:AI47)</f>
        <v>0</v>
      </c>
      <c r="AL49" s="21"/>
      <c r="AM49" s="21"/>
      <c r="AN49" s="6"/>
      <c r="AO49" s="23"/>
      <c r="AP49" s="19"/>
      <c r="AQ49" s="21"/>
      <c r="AW49" s="190" t="s">
        <v>188</v>
      </c>
    </row>
    <row r="50" spans="1:49" s="24" customFormat="1" ht="15" customHeight="1">
      <c r="A50" s="506" t="s">
        <v>6</v>
      </c>
      <c r="B50" s="449" t="s">
        <v>7</v>
      </c>
      <c r="C50" s="508"/>
      <c r="D50" s="462"/>
      <c r="E50" s="355">
        <f>E8</f>
        <v>44105</v>
      </c>
      <c r="F50" s="338">
        <f>E50+1</f>
        <v>44106</v>
      </c>
      <c r="G50" s="316">
        <f t="shared" ref="G50:J51" si="3">F50+1</f>
        <v>44107</v>
      </c>
      <c r="H50" s="315">
        <f t="shared" si="3"/>
        <v>44108</v>
      </c>
      <c r="I50" s="338">
        <f t="shared" si="3"/>
        <v>44109</v>
      </c>
      <c r="J50" s="338">
        <f>I50+1</f>
        <v>44110</v>
      </c>
      <c r="K50" s="338">
        <f t="shared" ref="K50:Z51" si="4">J50+1</f>
        <v>44111</v>
      </c>
      <c r="L50" s="338">
        <f t="shared" si="4"/>
        <v>44112</v>
      </c>
      <c r="M50" s="338">
        <f t="shared" si="4"/>
        <v>44113</v>
      </c>
      <c r="N50" s="316">
        <f t="shared" si="4"/>
        <v>44114</v>
      </c>
      <c r="O50" s="315">
        <f t="shared" si="4"/>
        <v>44115</v>
      </c>
      <c r="P50" s="338">
        <f t="shared" si="4"/>
        <v>44116</v>
      </c>
      <c r="Q50" s="338">
        <f t="shared" si="4"/>
        <v>44117</v>
      </c>
      <c r="R50" s="338">
        <f t="shared" si="4"/>
        <v>44118</v>
      </c>
      <c r="S50" s="338">
        <f t="shared" si="4"/>
        <v>44119</v>
      </c>
      <c r="T50" s="338">
        <f t="shared" si="4"/>
        <v>44120</v>
      </c>
      <c r="U50" s="316">
        <f t="shared" si="4"/>
        <v>44121</v>
      </c>
      <c r="V50" s="315">
        <f t="shared" si="4"/>
        <v>44122</v>
      </c>
      <c r="W50" s="338">
        <f t="shared" si="4"/>
        <v>44123</v>
      </c>
      <c r="X50" s="338">
        <f t="shared" si="4"/>
        <v>44124</v>
      </c>
      <c r="Y50" s="338">
        <f t="shared" si="4"/>
        <v>44125</v>
      </c>
      <c r="Z50" s="338">
        <f t="shared" si="4"/>
        <v>44126</v>
      </c>
      <c r="AA50" s="338">
        <f t="shared" ref="AA50:AF51" si="5">Z50+1</f>
        <v>44127</v>
      </c>
      <c r="AB50" s="316">
        <f t="shared" si="5"/>
        <v>44128</v>
      </c>
      <c r="AC50" s="315">
        <f t="shared" si="5"/>
        <v>44129</v>
      </c>
      <c r="AD50" s="338">
        <f t="shared" si="5"/>
        <v>44130</v>
      </c>
      <c r="AE50" s="338">
        <f t="shared" si="5"/>
        <v>44131</v>
      </c>
      <c r="AF50" s="338">
        <f t="shared" si="5"/>
        <v>44132</v>
      </c>
      <c r="AG50" s="338">
        <f>IF(29&lt;=DAY(DATE($F$1,$N$1+1,0)),$AF$8+1,"")</f>
        <v>44133</v>
      </c>
      <c r="AH50" s="338">
        <f>IF(30&lt;=DAY(DATE($F$1,$N$1+1,0)),$AG$8+1,"")</f>
        <v>44134</v>
      </c>
      <c r="AI50" s="316">
        <f>IF(31&lt;=DAY(DATE($F$1,$N$1+1,0)),$AH$8+1,"")</f>
        <v>44135</v>
      </c>
      <c r="AJ50" s="454" t="s">
        <v>8</v>
      </c>
      <c r="AK50" s="462" t="s">
        <v>9</v>
      </c>
      <c r="AL50" s="21"/>
      <c r="AM50" s="21"/>
      <c r="AN50" s="6"/>
      <c r="AO50" s="23"/>
      <c r="AP50" s="19"/>
      <c r="AQ50" s="21"/>
      <c r="AW50" s="190" t="s">
        <v>189</v>
      </c>
    </row>
    <row r="51" spans="1:49" s="24" customFormat="1" ht="15" customHeight="1">
      <c r="A51" s="507"/>
      <c r="B51" s="509"/>
      <c r="C51" s="510"/>
      <c r="D51" s="532"/>
      <c r="E51" s="339">
        <f>E9</f>
        <v>44105</v>
      </c>
      <c r="F51" s="339">
        <f>E51+1</f>
        <v>44106</v>
      </c>
      <c r="G51" s="319">
        <f t="shared" si="3"/>
        <v>44107</v>
      </c>
      <c r="H51" s="320">
        <f t="shared" si="3"/>
        <v>44108</v>
      </c>
      <c r="I51" s="339">
        <f t="shared" si="3"/>
        <v>44109</v>
      </c>
      <c r="J51" s="339">
        <f t="shared" si="3"/>
        <v>44110</v>
      </c>
      <c r="K51" s="339">
        <f t="shared" si="4"/>
        <v>44111</v>
      </c>
      <c r="L51" s="339">
        <f t="shared" si="4"/>
        <v>44112</v>
      </c>
      <c r="M51" s="339">
        <f t="shared" si="4"/>
        <v>44113</v>
      </c>
      <c r="N51" s="319">
        <f t="shared" si="4"/>
        <v>44114</v>
      </c>
      <c r="O51" s="320">
        <f t="shared" si="4"/>
        <v>44115</v>
      </c>
      <c r="P51" s="339">
        <f t="shared" si="4"/>
        <v>44116</v>
      </c>
      <c r="Q51" s="339">
        <f t="shared" si="4"/>
        <v>44117</v>
      </c>
      <c r="R51" s="339">
        <f t="shared" si="4"/>
        <v>44118</v>
      </c>
      <c r="S51" s="339">
        <f t="shared" si="4"/>
        <v>44119</v>
      </c>
      <c r="T51" s="339">
        <f t="shared" si="4"/>
        <v>44120</v>
      </c>
      <c r="U51" s="319">
        <f t="shared" si="4"/>
        <v>44121</v>
      </c>
      <c r="V51" s="320">
        <f t="shared" si="4"/>
        <v>44122</v>
      </c>
      <c r="W51" s="339">
        <f t="shared" si="4"/>
        <v>44123</v>
      </c>
      <c r="X51" s="339">
        <f t="shared" si="4"/>
        <v>44124</v>
      </c>
      <c r="Y51" s="339">
        <f t="shared" si="4"/>
        <v>44125</v>
      </c>
      <c r="Z51" s="339">
        <f t="shared" si="4"/>
        <v>44126</v>
      </c>
      <c r="AA51" s="339">
        <f t="shared" si="5"/>
        <v>44127</v>
      </c>
      <c r="AB51" s="319">
        <f t="shared" si="5"/>
        <v>44128</v>
      </c>
      <c r="AC51" s="320">
        <f t="shared" si="5"/>
        <v>44129</v>
      </c>
      <c r="AD51" s="339">
        <f t="shared" si="5"/>
        <v>44130</v>
      </c>
      <c r="AE51" s="339">
        <f t="shared" si="5"/>
        <v>44131</v>
      </c>
      <c r="AF51" s="339">
        <f t="shared" si="5"/>
        <v>44132</v>
      </c>
      <c r="AG51" s="339">
        <f>IF(29&lt;=DAY(DATE($F$1,$N$1+1,0)),$AF$9+1,"")</f>
        <v>44133</v>
      </c>
      <c r="AH51" s="339">
        <f>IF(30&lt;=DAY(DATE($F$1,$N$1+1,0)),$AG$9+1,"")</f>
        <v>44134</v>
      </c>
      <c r="AI51" s="319">
        <f>IF(31&lt;=DAY(DATE($F$1,$N$1+1,0)),$AH$9+1,"")</f>
        <v>44135</v>
      </c>
      <c r="AJ51" s="455"/>
      <c r="AK51" s="463"/>
      <c r="AL51" s="21"/>
      <c r="AM51" s="21"/>
      <c r="AN51" s="6"/>
      <c r="AO51" s="23"/>
      <c r="AP51" s="19"/>
      <c r="AQ51" s="21"/>
      <c r="AW51" s="190" t="s">
        <v>199</v>
      </c>
    </row>
    <row r="52" spans="1:49" s="24" customFormat="1" ht="15" customHeight="1">
      <c r="A52" s="443">
        <v>64</v>
      </c>
      <c r="B52" s="494" t="s">
        <v>147</v>
      </c>
      <c r="C52" s="418" t="s">
        <v>222</v>
      </c>
      <c r="D52" s="317" t="s">
        <v>10</v>
      </c>
      <c r="E52" s="341"/>
      <c r="F52" s="341"/>
      <c r="G52" s="341"/>
      <c r="H52" s="342"/>
      <c r="I52" s="341"/>
      <c r="J52" s="341"/>
      <c r="K52" s="341" t="s">
        <v>241</v>
      </c>
      <c r="L52" s="341"/>
      <c r="M52" s="341"/>
      <c r="N52" s="341"/>
      <c r="O52" s="342"/>
      <c r="P52" s="341"/>
      <c r="Q52" s="341"/>
      <c r="R52" s="341" t="s">
        <v>241</v>
      </c>
      <c r="S52" s="341"/>
      <c r="T52" s="341"/>
      <c r="U52" s="341"/>
      <c r="V52" s="342"/>
      <c r="W52" s="341"/>
      <c r="X52" s="341"/>
      <c r="Y52" s="341" t="s">
        <v>241</v>
      </c>
      <c r="Z52" s="341"/>
      <c r="AA52" s="341"/>
      <c r="AB52" s="341"/>
      <c r="AC52" s="342"/>
      <c r="AD52" s="341"/>
      <c r="AE52" s="341"/>
      <c r="AF52" s="341" t="s">
        <v>241</v>
      </c>
      <c r="AG52" s="341"/>
      <c r="AH52" s="341"/>
      <c r="AI52" s="341" t="s">
        <v>242</v>
      </c>
      <c r="AJ52" s="332">
        <f>COUNTIF(E52:AI52,"①")+COUNTIF(E52:AI52,"②")</f>
        <v>5</v>
      </c>
      <c r="AK52" s="96">
        <f>COUNTIF(E52:AJ52,"△")</f>
        <v>0</v>
      </c>
      <c r="AL52" s="21"/>
      <c r="AM52" s="21"/>
      <c r="AN52" s="26"/>
      <c r="AO52" s="23"/>
      <c r="AP52" s="19"/>
      <c r="AQ52" s="21"/>
      <c r="AS52" s="24">
        <f>COUNTIF(E52:AJ52,"×")</f>
        <v>0</v>
      </c>
      <c r="AT52" s="24">
        <f>COUNTIF(E52:AJ52,"△")</f>
        <v>0</v>
      </c>
      <c r="AW52" s="190" t="s">
        <v>200</v>
      </c>
    </row>
    <row r="53" spans="1:49" s="24" customFormat="1" ht="15" customHeight="1">
      <c r="A53" s="444"/>
      <c r="B53" s="416"/>
      <c r="C53" s="419"/>
      <c r="D53" s="139" t="s">
        <v>86</v>
      </c>
      <c r="E53" s="343"/>
      <c r="F53" s="343"/>
      <c r="G53" s="343"/>
      <c r="H53" s="344"/>
      <c r="I53" s="343"/>
      <c r="J53" s="343"/>
      <c r="K53" s="343">
        <v>2</v>
      </c>
      <c r="L53" s="343"/>
      <c r="M53" s="343"/>
      <c r="N53" s="343"/>
      <c r="O53" s="344"/>
      <c r="P53" s="343"/>
      <c r="Q53" s="343"/>
      <c r="R53" s="343">
        <v>2</v>
      </c>
      <c r="S53" s="343"/>
      <c r="T53" s="343"/>
      <c r="U53" s="343"/>
      <c r="V53" s="344"/>
      <c r="W53" s="343"/>
      <c r="X53" s="343"/>
      <c r="Y53" s="343">
        <v>2</v>
      </c>
      <c r="Z53" s="343"/>
      <c r="AA53" s="343"/>
      <c r="AB53" s="343"/>
      <c r="AC53" s="344"/>
      <c r="AD53" s="343"/>
      <c r="AE53" s="343"/>
      <c r="AF53" s="343">
        <v>2</v>
      </c>
      <c r="AG53" s="343"/>
      <c r="AH53" s="343"/>
      <c r="AI53" s="343">
        <v>2</v>
      </c>
      <c r="AJ53" s="332">
        <f>COUNTIF(E52:AI52,"①")</f>
        <v>4</v>
      </c>
      <c r="AK53" s="134">
        <f>COUNTIF(E52:AI52,"②")</f>
        <v>1</v>
      </c>
      <c r="AL53" s="21"/>
      <c r="AM53" s="21"/>
      <c r="AN53" s="26"/>
      <c r="AO53" s="23"/>
      <c r="AP53" s="19"/>
      <c r="AQ53" s="21"/>
      <c r="AW53" s="190" t="s">
        <v>196</v>
      </c>
    </row>
    <row r="54" spans="1:49" s="24" customFormat="1" ht="15" customHeight="1">
      <c r="A54" s="444"/>
      <c r="B54" s="417"/>
      <c r="C54" s="420"/>
      <c r="D54" s="189" t="s">
        <v>108</v>
      </c>
      <c r="E54" s="345"/>
      <c r="F54" s="345"/>
      <c r="G54" s="345"/>
      <c r="H54" s="346"/>
      <c r="I54" s="345"/>
      <c r="J54" s="345"/>
      <c r="K54" s="345" t="s">
        <v>181</v>
      </c>
      <c r="L54" s="345"/>
      <c r="M54" s="345"/>
      <c r="N54" s="345"/>
      <c r="O54" s="346"/>
      <c r="P54" s="345"/>
      <c r="Q54" s="345"/>
      <c r="R54" s="345" t="s">
        <v>181</v>
      </c>
      <c r="S54" s="345"/>
      <c r="T54" s="345"/>
      <c r="U54" s="345"/>
      <c r="V54" s="346"/>
      <c r="W54" s="345"/>
      <c r="X54" s="345"/>
      <c r="Y54" s="345" t="s">
        <v>181</v>
      </c>
      <c r="Z54" s="345"/>
      <c r="AA54" s="345"/>
      <c r="AB54" s="345"/>
      <c r="AC54" s="346"/>
      <c r="AD54" s="345"/>
      <c r="AE54" s="345"/>
      <c r="AF54" s="345" t="s">
        <v>181</v>
      </c>
      <c r="AG54" s="345"/>
      <c r="AH54" s="345"/>
      <c r="AI54" s="345" t="s">
        <v>122</v>
      </c>
      <c r="AJ54" s="332"/>
      <c r="AK54" s="134"/>
      <c r="AL54" s="21"/>
      <c r="AM54" s="21"/>
      <c r="AN54" s="26"/>
      <c r="AO54" s="23"/>
      <c r="AP54" s="19"/>
      <c r="AQ54" s="21"/>
      <c r="AW54" s="190" t="s">
        <v>201</v>
      </c>
    </row>
    <row r="55" spans="1:49" s="24" customFormat="1" ht="15" customHeight="1">
      <c r="A55" s="445"/>
      <c r="B55" s="328" t="s">
        <v>148</v>
      </c>
      <c r="C55" s="329" t="s">
        <v>221</v>
      </c>
      <c r="D55" s="25" t="s">
        <v>109</v>
      </c>
      <c r="E55" s="347"/>
      <c r="F55" s="347"/>
      <c r="G55" s="347"/>
      <c r="H55" s="348"/>
      <c r="I55" s="347"/>
      <c r="J55" s="347"/>
      <c r="K55" s="347">
        <v>0.60069444444444442</v>
      </c>
      <c r="L55" s="347"/>
      <c r="M55" s="347"/>
      <c r="N55" s="347"/>
      <c r="O55" s="348"/>
      <c r="P55" s="347"/>
      <c r="Q55" s="347"/>
      <c r="R55" s="347">
        <v>0.60069444444444442</v>
      </c>
      <c r="S55" s="347"/>
      <c r="T55" s="347"/>
      <c r="U55" s="347"/>
      <c r="V55" s="348"/>
      <c r="W55" s="347"/>
      <c r="X55" s="347"/>
      <c r="Y55" s="347">
        <v>0.60069444444444442</v>
      </c>
      <c r="Z55" s="347"/>
      <c r="AA55" s="347"/>
      <c r="AB55" s="347"/>
      <c r="AC55" s="348"/>
      <c r="AD55" s="347"/>
      <c r="AE55" s="347"/>
      <c r="AF55" s="347">
        <v>0.60069444444444442</v>
      </c>
      <c r="AG55" s="347"/>
      <c r="AH55" s="347"/>
      <c r="AI55" s="347">
        <v>0.41666666666666669</v>
      </c>
      <c r="AJ55" s="333">
        <f>SUM(E55:AH55)</f>
        <v>2.4027777777777777</v>
      </c>
      <c r="AK55" s="293">
        <f>SUM(E53:AI53)</f>
        <v>10</v>
      </c>
      <c r="AL55" s="21"/>
      <c r="AM55" s="21"/>
      <c r="AN55" s="6"/>
      <c r="AO55" s="23"/>
      <c r="AP55" s="19"/>
      <c r="AQ55" s="21"/>
      <c r="AW55" s="190" t="s">
        <v>139</v>
      </c>
    </row>
    <row r="56" spans="1:49" s="24" customFormat="1" ht="15" customHeight="1">
      <c r="A56" s="443">
        <v>66</v>
      </c>
      <c r="B56" s="494" t="s">
        <v>165</v>
      </c>
      <c r="C56" s="418" t="s">
        <v>222</v>
      </c>
      <c r="D56" s="317" t="s">
        <v>10</v>
      </c>
      <c r="E56" s="341"/>
      <c r="F56" s="341" t="s">
        <v>241</v>
      </c>
      <c r="G56" s="341"/>
      <c r="H56" s="342"/>
      <c r="I56" s="341"/>
      <c r="J56" s="341"/>
      <c r="K56" s="341" t="s">
        <v>241</v>
      </c>
      <c r="L56" s="356"/>
      <c r="M56" s="341" t="s">
        <v>245</v>
      </c>
      <c r="N56" s="341"/>
      <c r="O56" s="342"/>
      <c r="P56" s="341"/>
      <c r="Q56" s="341"/>
      <c r="R56" s="341" t="s">
        <v>241</v>
      </c>
      <c r="S56" s="356"/>
      <c r="T56" s="341" t="s">
        <v>241</v>
      </c>
      <c r="U56" s="341"/>
      <c r="V56" s="342"/>
      <c r="W56" s="341"/>
      <c r="X56" s="341"/>
      <c r="Y56" s="341" t="s">
        <v>241</v>
      </c>
      <c r="Z56" s="341"/>
      <c r="AA56" s="341" t="s">
        <v>241</v>
      </c>
      <c r="AB56" s="341"/>
      <c r="AC56" s="342"/>
      <c r="AD56" s="341"/>
      <c r="AE56" s="341"/>
      <c r="AF56" s="341" t="s">
        <v>241</v>
      </c>
      <c r="AG56" s="341"/>
      <c r="AH56" s="341" t="s">
        <v>241</v>
      </c>
      <c r="AI56" s="356"/>
      <c r="AJ56" s="334">
        <f>COUNTIF(E56:AI56,"①")+COUNTIF(E56:AI56,"②")</f>
        <v>8</v>
      </c>
      <c r="AK56" s="302">
        <f>COUNTIF(E56:AJ56,"△")</f>
        <v>1</v>
      </c>
      <c r="AL56" s="21"/>
      <c r="AM56" s="21"/>
      <c r="AN56" s="26"/>
      <c r="AO56" s="23"/>
      <c r="AP56" s="19"/>
      <c r="AQ56" s="21"/>
      <c r="AS56" s="24">
        <f>COUNTIF(E56:AJ56,"×")</f>
        <v>0</v>
      </c>
      <c r="AT56" s="24">
        <f>COUNTIF(E56:AJ56,"△")</f>
        <v>1</v>
      </c>
      <c r="AW56" s="190" t="s">
        <v>122</v>
      </c>
    </row>
    <row r="57" spans="1:49" s="24" customFormat="1" ht="15" customHeight="1">
      <c r="A57" s="444"/>
      <c r="B57" s="416"/>
      <c r="C57" s="419"/>
      <c r="D57" s="139" t="s">
        <v>86</v>
      </c>
      <c r="E57" s="343"/>
      <c r="F57" s="343">
        <v>2</v>
      </c>
      <c r="G57" s="343"/>
      <c r="H57" s="344"/>
      <c r="I57" s="343"/>
      <c r="J57" s="343"/>
      <c r="K57" s="343">
        <v>2</v>
      </c>
      <c r="L57" s="343"/>
      <c r="M57" s="343">
        <v>2</v>
      </c>
      <c r="N57" s="343"/>
      <c r="O57" s="344"/>
      <c r="P57" s="343"/>
      <c r="Q57" s="343"/>
      <c r="R57" s="343">
        <v>2</v>
      </c>
      <c r="S57" s="343"/>
      <c r="T57" s="343">
        <v>2</v>
      </c>
      <c r="U57" s="343"/>
      <c r="V57" s="344"/>
      <c r="W57" s="343"/>
      <c r="X57" s="343"/>
      <c r="Y57" s="343">
        <v>2</v>
      </c>
      <c r="Z57" s="343"/>
      <c r="AA57" s="343">
        <v>2</v>
      </c>
      <c r="AB57" s="343"/>
      <c r="AC57" s="344"/>
      <c r="AD57" s="343"/>
      <c r="AE57" s="343"/>
      <c r="AF57" s="343">
        <v>2</v>
      </c>
      <c r="AG57" s="343"/>
      <c r="AH57" s="343">
        <v>2</v>
      </c>
      <c r="AI57" s="343"/>
      <c r="AJ57" s="334">
        <f>COUNTIF(E56:AI56,"①")</f>
        <v>8</v>
      </c>
      <c r="AK57" s="303">
        <f>COUNTIF(E56:AI56,"②")</f>
        <v>0</v>
      </c>
      <c r="AL57" s="21"/>
      <c r="AM57" s="21"/>
      <c r="AN57" s="26"/>
      <c r="AO57" s="23"/>
      <c r="AP57" s="19"/>
      <c r="AQ57" s="21"/>
      <c r="AW57" s="352" t="s">
        <v>236</v>
      </c>
    </row>
    <row r="58" spans="1:49" s="24" customFormat="1" ht="15" customHeight="1">
      <c r="A58" s="444"/>
      <c r="B58" s="417"/>
      <c r="C58" s="420"/>
      <c r="D58" s="189" t="s">
        <v>108</v>
      </c>
      <c r="E58" s="345"/>
      <c r="F58" s="345" t="s">
        <v>185</v>
      </c>
      <c r="G58" s="345"/>
      <c r="H58" s="346"/>
      <c r="I58" s="345"/>
      <c r="J58" s="345"/>
      <c r="K58" s="345" t="s">
        <v>185</v>
      </c>
      <c r="L58" s="345"/>
      <c r="M58" s="345" t="s">
        <v>185</v>
      </c>
      <c r="N58" s="345"/>
      <c r="O58" s="346"/>
      <c r="P58" s="345"/>
      <c r="Q58" s="345"/>
      <c r="R58" s="345" t="s">
        <v>185</v>
      </c>
      <c r="S58" s="345"/>
      <c r="T58" s="345" t="s">
        <v>185</v>
      </c>
      <c r="U58" s="345"/>
      <c r="V58" s="346"/>
      <c r="W58" s="345"/>
      <c r="X58" s="345"/>
      <c r="Y58" s="345" t="s">
        <v>185</v>
      </c>
      <c r="Z58" s="345"/>
      <c r="AA58" s="345" t="s">
        <v>185</v>
      </c>
      <c r="AB58" s="345"/>
      <c r="AC58" s="346"/>
      <c r="AD58" s="345"/>
      <c r="AE58" s="345"/>
      <c r="AF58" s="345" t="s">
        <v>185</v>
      </c>
      <c r="AG58" s="345"/>
      <c r="AH58" s="345" t="s">
        <v>185</v>
      </c>
      <c r="AI58" s="345"/>
      <c r="AJ58" s="332"/>
      <c r="AK58" s="134"/>
      <c r="AL58" s="21"/>
      <c r="AM58" s="21"/>
      <c r="AN58" s="26"/>
      <c r="AO58" s="23"/>
      <c r="AP58" s="19"/>
      <c r="AQ58" s="21"/>
      <c r="AW58" s="352" t="s">
        <v>237</v>
      </c>
    </row>
    <row r="59" spans="1:49" s="24" customFormat="1" ht="15" customHeight="1">
      <c r="A59" s="445"/>
      <c r="B59" s="328" t="s">
        <v>166</v>
      </c>
      <c r="C59" s="329" t="s">
        <v>221</v>
      </c>
      <c r="D59" s="25" t="s">
        <v>109</v>
      </c>
      <c r="E59" s="347"/>
      <c r="F59" s="347">
        <v>0.55555555555555558</v>
      </c>
      <c r="G59" s="347"/>
      <c r="H59" s="348"/>
      <c r="I59" s="347"/>
      <c r="J59" s="347"/>
      <c r="K59" s="347">
        <v>0.60416666666666663</v>
      </c>
      <c r="L59" s="347"/>
      <c r="M59" s="347">
        <v>0.63888888888888895</v>
      </c>
      <c r="N59" s="347"/>
      <c r="O59" s="348"/>
      <c r="P59" s="347"/>
      <c r="Q59" s="347"/>
      <c r="R59" s="347">
        <v>0.60416666666666663</v>
      </c>
      <c r="S59" s="347"/>
      <c r="T59" s="347">
        <v>0.63888888888888895</v>
      </c>
      <c r="U59" s="347"/>
      <c r="V59" s="348"/>
      <c r="W59" s="347"/>
      <c r="X59" s="347"/>
      <c r="Y59" s="364">
        <v>0.54861111111111105</v>
      </c>
      <c r="Z59" s="347"/>
      <c r="AA59" s="364"/>
      <c r="AB59" s="347"/>
      <c r="AC59" s="348"/>
      <c r="AD59" s="347"/>
      <c r="AE59" s="347"/>
      <c r="AF59" s="364"/>
      <c r="AG59" s="347"/>
      <c r="AH59" s="364"/>
      <c r="AI59" s="347"/>
      <c r="AJ59" s="333">
        <f>SUM(E59:AH59)</f>
        <v>3.5902777777777777</v>
      </c>
      <c r="AK59" s="293">
        <f>SUM(E57:AI57)</f>
        <v>18</v>
      </c>
      <c r="AL59" s="21"/>
      <c r="AM59" s="21"/>
      <c r="AN59" s="6"/>
      <c r="AO59" s="23"/>
      <c r="AP59" s="19"/>
      <c r="AQ59" s="21"/>
    </row>
    <row r="60" spans="1:49" s="24" customFormat="1" ht="15" customHeight="1">
      <c r="A60" s="443">
        <v>67</v>
      </c>
      <c r="B60" s="494" t="s">
        <v>167</v>
      </c>
      <c r="C60" s="418" t="s">
        <v>223</v>
      </c>
      <c r="D60" s="314" t="s">
        <v>10</v>
      </c>
      <c r="E60" s="341"/>
      <c r="F60" s="341" t="s">
        <v>241</v>
      </c>
      <c r="G60" s="341"/>
      <c r="H60" s="342"/>
      <c r="I60" s="341"/>
      <c r="J60" s="341"/>
      <c r="K60" s="341" t="s">
        <v>241</v>
      </c>
      <c r="L60" s="341"/>
      <c r="M60" s="341" t="s">
        <v>241</v>
      </c>
      <c r="N60" s="341"/>
      <c r="O60" s="342"/>
      <c r="P60" s="341"/>
      <c r="Q60" s="341"/>
      <c r="R60" s="341"/>
      <c r="S60" s="341"/>
      <c r="T60" s="341" t="s">
        <v>241</v>
      </c>
      <c r="U60" s="341"/>
      <c r="V60" s="342"/>
      <c r="W60" s="341"/>
      <c r="X60" s="341"/>
      <c r="Y60" s="341" t="s">
        <v>241</v>
      </c>
      <c r="Z60" s="341"/>
      <c r="AA60" s="341" t="s">
        <v>241</v>
      </c>
      <c r="AB60" s="341"/>
      <c r="AC60" s="342"/>
      <c r="AD60" s="341"/>
      <c r="AE60" s="341"/>
      <c r="AF60" s="341"/>
      <c r="AG60" s="341"/>
      <c r="AH60" s="341" t="s">
        <v>241</v>
      </c>
      <c r="AI60" s="341"/>
      <c r="AJ60" s="332">
        <f>COUNTIF(E60:AI60,"①")+COUNTIF(E60:AI60,"②")</f>
        <v>7</v>
      </c>
      <c r="AK60" s="96">
        <f>COUNTIF(E60:AJ60,"△")</f>
        <v>0</v>
      </c>
      <c r="AL60" s="21"/>
      <c r="AM60" s="21"/>
      <c r="AN60" s="6"/>
      <c r="AO60" s="23"/>
      <c r="AP60" s="19"/>
      <c r="AQ60" s="21"/>
      <c r="AS60" s="24">
        <f>COUNTIF(E60:AJ60,"×")</f>
        <v>0</v>
      </c>
      <c r="AT60" s="24">
        <f>COUNTIF(E60:AJ60,"△")</f>
        <v>0</v>
      </c>
    </row>
    <row r="61" spans="1:49" s="24" customFormat="1" ht="15" customHeight="1">
      <c r="A61" s="444"/>
      <c r="B61" s="416"/>
      <c r="C61" s="419"/>
      <c r="D61" s="139" t="s">
        <v>86</v>
      </c>
      <c r="E61" s="343"/>
      <c r="F61" s="343">
        <v>2</v>
      </c>
      <c r="G61" s="343"/>
      <c r="H61" s="344"/>
      <c r="I61" s="343"/>
      <c r="J61" s="343"/>
      <c r="K61" s="343">
        <v>2</v>
      </c>
      <c r="L61" s="343"/>
      <c r="M61" s="343">
        <v>2</v>
      </c>
      <c r="N61" s="343"/>
      <c r="O61" s="344"/>
      <c r="P61" s="343"/>
      <c r="Q61" s="343"/>
      <c r="R61" s="343"/>
      <c r="S61" s="343"/>
      <c r="T61" s="343">
        <v>2</v>
      </c>
      <c r="U61" s="343"/>
      <c r="V61" s="344"/>
      <c r="W61" s="343"/>
      <c r="X61" s="343"/>
      <c r="Y61" s="343">
        <v>2</v>
      </c>
      <c r="Z61" s="343"/>
      <c r="AA61" s="343">
        <v>2</v>
      </c>
      <c r="AB61" s="343"/>
      <c r="AC61" s="344"/>
      <c r="AD61" s="343"/>
      <c r="AE61" s="343"/>
      <c r="AF61" s="343"/>
      <c r="AG61" s="343"/>
      <c r="AH61" s="343">
        <v>2</v>
      </c>
      <c r="AI61" s="343"/>
      <c r="AJ61" s="332">
        <f>COUNTIF(E60:AI60,"①")</f>
        <v>7</v>
      </c>
      <c r="AK61" s="134">
        <f>COUNTIF(E60:AI60,"②")</f>
        <v>0</v>
      </c>
      <c r="AL61" s="21"/>
      <c r="AM61" s="21"/>
      <c r="AN61" s="6"/>
      <c r="AO61" s="23"/>
      <c r="AP61" s="19"/>
      <c r="AQ61" s="21"/>
    </row>
    <row r="62" spans="1:49" s="24" customFormat="1" ht="15" customHeight="1">
      <c r="A62" s="444"/>
      <c r="B62" s="417"/>
      <c r="C62" s="420"/>
      <c r="D62" s="189" t="s">
        <v>108</v>
      </c>
      <c r="E62" s="345"/>
      <c r="F62" s="345" t="s">
        <v>243</v>
      </c>
      <c r="G62" s="345"/>
      <c r="H62" s="346"/>
      <c r="I62" s="345"/>
      <c r="J62" s="345"/>
      <c r="K62" s="345" t="s">
        <v>243</v>
      </c>
      <c r="L62" s="345"/>
      <c r="M62" s="345" t="s">
        <v>243</v>
      </c>
      <c r="N62" s="345"/>
      <c r="O62" s="346"/>
      <c r="P62" s="345"/>
      <c r="Q62" s="345"/>
      <c r="R62" s="345"/>
      <c r="S62" s="345"/>
      <c r="T62" s="345" t="s">
        <v>243</v>
      </c>
      <c r="U62" s="345"/>
      <c r="V62" s="346"/>
      <c r="W62" s="345"/>
      <c r="X62" s="345"/>
      <c r="Y62" s="345" t="s">
        <v>243</v>
      </c>
      <c r="Z62" s="345"/>
      <c r="AA62" s="345" t="s">
        <v>243</v>
      </c>
      <c r="AB62" s="345"/>
      <c r="AC62" s="346"/>
      <c r="AD62" s="345"/>
      <c r="AE62" s="345"/>
      <c r="AF62" s="345"/>
      <c r="AG62" s="345"/>
      <c r="AH62" s="345" t="s">
        <v>243</v>
      </c>
      <c r="AI62" s="345"/>
      <c r="AJ62" s="332"/>
      <c r="AK62" s="134"/>
      <c r="AL62" s="21"/>
      <c r="AM62" s="21"/>
      <c r="AN62" s="6"/>
      <c r="AO62" s="23"/>
      <c r="AP62" s="19"/>
      <c r="AQ62" s="21"/>
    </row>
    <row r="63" spans="1:49" s="24" customFormat="1" ht="15" customHeight="1">
      <c r="A63" s="445"/>
      <c r="B63" s="328" t="s">
        <v>150</v>
      </c>
      <c r="C63" s="329" t="s">
        <v>221</v>
      </c>
      <c r="D63" s="25" t="s">
        <v>109</v>
      </c>
      <c r="E63" s="347"/>
      <c r="F63" s="364">
        <v>0.59027777777777779</v>
      </c>
      <c r="G63" s="347"/>
      <c r="H63" s="348"/>
      <c r="I63" s="347"/>
      <c r="J63" s="347"/>
      <c r="K63" s="364">
        <v>0.56944444444444442</v>
      </c>
      <c r="L63" s="347"/>
      <c r="M63" s="364">
        <v>0.56944444444444442</v>
      </c>
      <c r="N63" s="347"/>
      <c r="O63" s="348"/>
      <c r="P63" s="347"/>
      <c r="Q63" s="347"/>
      <c r="R63" s="347"/>
      <c r="S63" s="347"/>
      <c r="T63" s="364">
        <v>0.59027777777777779</v>
      </c>
      <c r="U63" s="347"/>
      <c r="V63" s="348"/>
      <c r="W63" s="347"/>
      <c r="X63" s="347"/>
      <c r="Y63" s="364">
        <v>0.59027777777777779</v>
      </c>
      <c r="Z63" s="347"/>
      <c r="AA63" s="364">
        <v>0.59027777777777779</v>
      </c>
      <c r="AB63" s="347"/>
      <c r="AC63" s="348"/>
      <c r="AD63" s="347"/>
      <c r="AE63" s="347"/>
      <c r="AF63" s="347"/>
      <c r="AG63" s="347"/>
      <c r="AH63" s="364">
        <v>0.59027777777777779</v>
      </c>
      <c r="AI63" s="347"/>
      <c r="AJ63" s="332">
        <f>SUM(E63:AH63)</f>
        <v>4.0902777777777777</v>
      </c>
      <c r="AK63" s="134">
        <f>SUM(E61:AI61)</f>
        <v>14</v>
      </c>
      <c r="AL63" s="21"/>
      <c r="AM63" s="21"/>
      <c r="AN63" s="6"/>
      <c r="AO63" s="23"/>
      <c r="AP63" s="19"/>
      <c r="AQ63" s="21"/>
    </row>
    <row r="64" spans="1:49" s="24" customFormat="1" ht="15" customHeight="1">
      <c r="A64" s="443">
        <v>68</v>
      </c>
      <c r="B64" s="494" t="s">
        <v>168</v>
      </c>
      <c r="C64" s="418" t="s">
        <v>218</v>
      </c>
      <c r="D64" s="317" t="s">
        <v>10</v>
      </c>
      <c r="E64" s="341"/>
      <c r="F64" s="341"/>
      <c r="G64" s="341" t="s">
        <v>242</v>
      </c>
      <c r="H64" s="342"/>
      <c r="I64" s="341"/>
      <c r="J64" s="341"/>
      <c r="K64" s="341" t="s">
        <v>241</v>
      </c>
      <c r="L64" s="341"/>
      <c r="M64" s="341"/>
      <c r="N64" s="341" t="s">
        <v>242</v>
      </c>
      <c r="O64" s="342"/>
      <c r="P64" s="341"/>
      <c r="Q64" s="341"/>
      <c r="R64" s="341" t="s">
        <v>241</v>
      </c>
      <c r="S64" s="341"/>
      <c r="T64" s="341"/>
      <c r="U64" s="341" t="s">
        <v>242</v>
      </c>
      <c r="V64" s="342"/>
      <c r="W64" s="341"/>
      <c r="X64" s="341"/>
      <c r="Y64" s="341" t="s">
        <v>241</v>
      </c>
      <c r="Z64" s="341"/>
      <c r="AA64" s="341"/>
      <c r="AB64" s="341" t="s">
        <v>242</v>
      </c>
      <c r="AC64" s="342"/>
      <c r="AD64" s="341"/>
      <c r="AE64" s="341"/>
      <c r="AF64" s="341" t="s">
        <v>241</v>
      </c>
      <c r="AG64" s="341"/>
      <c r="AH64" s="341"/>
      <c r="AI64" s="341" t="s">
        <v>242</v>
      </c>
      <c r="AJ64" s="332">
        <f>COUNTIF(E64:AI64,"①")+COUNTIF(E64:AI64,"②")</f>
        <v>9</v>
      </c>
      <c r="AK64" s="96">
        <f>COUNTIF(E64:AJ64,"△")</f>
        <v>0</v>
      </c>
      <c r="AL64" s="21"/>
      <c r="AM64" s="21"/>
      <c r="AN64" s="6"/>
      <c r="AO64" s="23"/>
      <c r="AP64" s="19"/>
      <c r="AQ64" s="21"/>
      <c r="AS64" s="24">
        <f>COUNTIF(E64:AJ64,"×")</f>
        <v>0</v>
      </c>
      <c r="AT64" s="24">
        <f>COUNTIF(E64:AJ64,"△")</f>
        <v>0</v>
      </c>
    </row>
    <row r="65" spans="1:46" s="24" customFormat="1" ht="15" customHeight="1">
      <c r="A65" s="444"/>
      <c r="B65" s="416"/>
      <c r="C65" s="419"/>
      <c r="D65" s="139" t="s">
        <v>86</v>
      </c>
      <c r="E65" s="343"/>
      <c r="F65" s="343"/>
      <c r="G65" s="343">
        <v>2</v>
      </c>
      <c r="H65" s="344"/>
      <c r="I65" s="343"/>
      <c r="J65" s="343"/>
      <c r="K65" s="343">
        <v>1</v>
      </c>
      <c r="L65" s="343"/>
      <c r="M65" s="343"/>
      <c r="N65" s="343">
        <v>2</v>
      </c>
      <c r="O65" s="344"/>
      <c r="P65" s="343"/>
      <c r="Q65" s="343"/>
      <c r="R65" s="343">
        <v>1</v>
      </c>
      <c r="S65" s="343"/>
      <c r="T65" s="343"/>
      <c r="U65" s="343">
        <v>2</v>
      </c>
      <c r="V65" s="344"/>
      <c r="W65" s="343"/>
      <c r="X65" s="343"/>
      <c r="Y65" s="343">
        <v>1</v>
      </c>
      <c r="Z65" s="343"/>
      <c r="AA65" s="343"/>
      <c r="AB65" s="343">
        <v>2</v>
      </c>
      <c r="AC65" s="344"/>
      <c r="AD65" s="343"/>
      <c r="AE65" s="343"/>
      <c r="AF65" s="343">
        <v>1</v>
      </c>
      <c r="AG65" s="343"/>
      <c r="AH65" s="343"/>
      <c r="AI65" s="343">
        <v>2</v>
      </c>
      <c r="AJ65" s="332">
        <f>COUNTIF(E64:AI64,"①")</f>
        <v>4</v>
      </c>
      <c r="AK65" s="134">
        <f>COUNTIF(E64:AI64,"②")</f>
        <v>5</v>
      </c>
      <c r="AL65" s="21"/>
      <c r="AM65" s="21"/>
      <c r="AN65" s="6"/>
      <c r="AO65" s="23"/>
      <c r="AP65" s="19"/>
      <c r="AQ65" s="21"/>
    </row>
    <row r="66" spans="1:46" s="24" customFormat="1" ht="15" customHeight="1">
      <c r="A66" s="444"/>
      <c r="B66" s="417"/>
      <c r="C66" s="420"/>
      <c r="D66" s="189" t="s">
        <v>108</v>
      </c>
      <c r="E66" s="345"/>
      <c r="F66" s="345"/>
      <c r="G66" s="345" t="s">
        <v>122</v>
      </c>
      <c r="H66" s="346"/>
      <c r="I66" s="345"/>
      <c r="J66" s="345"/>
      <c r="K66" s="345" t="s">
        <v>112</v>
      </c>
      <c r="L66" s="345"/>
      <c r="M66" s="345"/>
      <c r="N66" s="345" t="s">
        <v>122</v>
      </c>
      <c r="O66" s="346"/>
      <c r="P66" s="345"/>
      <c r="Q66" s="345"/>
      <c r="R66" s="345" t="s">
        <v>112</v>
      </c>
      <c r="S66" s="345"/>
      <c r="T66" s="345"/>
      <c r="U66" s="345" t="s">
        <v>122</v>
      </c>
      <c r="V66" s="346"/>
      <c r="W66" s="345"/>
      <c r="X66" s="345"/>
      <c r="Y66" s="345" t="s">
        <v>112</v>
      </c>
      <c r="Z66" s="345"/>
      <c r="AA66" s="345"/>
      <c r="AB66" s="345" t="s">
        <v>122</v>
      </c>
      <c r="AC66" s="346"/>
      <c r="AD66" s="345"/>
      <c r="AE66" s="345"/>
      <c r="AF66" s="345" t="s">
        <v>112</v>
      </c>
      <c r="AG66" s="345"/>
      <c r="AH66" s="345"/>
      <c r="AI66" s="345" t="s">
        <v>122</v>
      </c>
      <c r="AJ66" s="332"/>
      <c r="AK66" s="134"/>
      <c r="AL66" s="21"/>
      <c r="AM66" s="21"/>
      <c r="AN66" s="6"/>
      <c r="AO66" s="23"/>
      <c r="AP66" s="19"/>
      <c r="AQ66" s="21"/>
    </row>
    <row r="67" spans="1:46" s="24" customFormat="1" ht="15" customHeight="1">
      <c r="A67" s="445"/>
      <c r="B67" s="328" t="s">
        <v>144</v>
      </c>
      <c r="C67" s="329" t="s">
        <v>221</v>
      </c>
      <c r="D67" s="294" t="s">
        <v>109</v>
      </c>
      <c r="E67" s="357"/>
      <c r="F67" s="357"/>
      <c r="G67" s="347">
        <v>0.41666666666666669</v>
      </c>
      <c r="H67" s="359"/>
      <c r="I67" s="347"/>
      <c r="J67" s="347"/>
      <c r="K67" s="347">
        <v>0.57986111111111105</v>
      </c>
      <c r="L67" s="357"/>
      <c r="M67" s="357"/>
      <c r="N67" s="347">
        <v>0.41666666666666669</v>
      </c>
      <c r="O67" s="359"/>
      <c r="P67" s="347"/>
      <c r="Q67" s="347"/>
      <c r="R67" s="347">
        <v>0.61805555555555558</v>
      </c>
      <c r="S67" s="357"/>
      <c r="T67" s="357"/>
      <c r="U67" s="347">
        <v>0.41666666666666669</v>
      </c>
      <c r="V67" s="359"/>
      <c r="W67" s="347"/>
      <c r="X67" s="347"/>
      <c r="Y67" s="347">
        <v>0.61805555555555558</v>
      </c>
      <c r="Z67" s="357"/>
      <c r="AA67" s="357"/>
      <c r="AB67" s="347">
        <v>0.41666666666666669</v>
      </c>
      <c r="AC67" s="359"/>
      <c r="AD67" s="347"/>
      <c r="AE67" s="347"/>
      <c r="AF67" s="347">
        <v>0.61805555555555558</v>
      </c>
      <c r="AG67" s="357"/>
      <c r="AH67" s="357"/>
      <c r="AI67" s="347">
        <v>0.41666666666666669</v>
      </c>
      <c r="AJ67" s="332">
        <f>SUM(E67:AH67)</f>
        <v>4.1006944444444446</v>
      </c>
      <c r="AK67" s="134">
        <f>SUM(E65:AI65)</f>
        <v>14</v>
      </c>
      <c r="AL67" s="21"/>
      <c r="AM67" s="21"/>
      <c r="AN67" s="6"/>
      <c r="AO67" s="23"/>
      <c r="AP67" s="19"/>
      <c r="AQ67" s="21"/>
    </row>
    <row r="68" spans="1:46" s="24" customFormat="1" ht="15" customHeight="1">
      <c r="A68" s="443">
        <v>73</v>
      </c>
      <c r="B68" s="494" t="s">
        <v>190</v>
      </c>
      <c r="C68" s="418" t="s">
        <v>210</v>
      </c>
      <c r="D68" s="317" t="s">
        <v>10</v>
      </c>
      <c r="E68" s="341" t="s">
        <v>241</v>
      </c>
      <c r="F68" s="341"/>
      <c r="G68" s="341"/>
      <c r="H68" s="342"/>
      <c r="I68" s="341" t="s">
        <v>241</v>
      </c>
      <c r="J68" s="341"/>
      <c r="K68" s="341" t="s">
        <v>241</v>
      </c>
      <c r="L68" s="341" t="s">
        <v>241</v>
      </c>
      <c r="M68" s="341"/>
      <c r="N68" s="341" t="s">
        <v>242</v>
      </c>
      <c r="O68" s="342"/>
      <c r="P68" s="341" t="s">
        <v>241</v>
      </c>
      <c r="Q68" s="341"/>
      <c r="R68" s="341" t="s">
        <v>241</v>
      </c>
      <c r="S68" s="341" t="s">
        <v>241</v>
      </c>
      <c r="T68" s="341"/>
      <c r="U68" s="341"/>
      <c r="V68" s="342"/>
      <c r="W68" s="341" t="s">
        <v>241</v>
      </c>
      <c r="X68" s="341"/>
      <c r="Y68" s="341" t="s">
        <v>241</v>
      </c>
      <c r="Z68" s="341" t="s">
        <v>241</v>
      </c>
      <c r="AA68" s="341"/>
      <c r="AB68" s="341" t="s">
        <v>242</v>
      </c>
      <c r="AC68" s="342"/>
      <c r="AD68" s="341" t="s">
        <v>241</v>
      </c>
      <c r="AE68" s="341"/>
      <c r="AF68" s="341" t="s">
        <v>241</v>
      </c>
      <c r="AG68" s="341" t="s">
        <v>241</v>
      </c>
      <c r="AH68" s="341"/>
      <c r="AI68" s="341" t="s">
        <v>242</v>
      </c>
      <c r="AJ68" s="332">
        <f>COUNTIF(E68:AI68,"①")+COUNTIF(E68:AI68,"②")</f>
        <v>16</v>
      </c>
      <c r="AK68" s="96">
        <f>COUNTIF(E68:AJ68,"△")</f>
        <v>0</v>
      </c>
      <c r="AL68" s="21"/>
      <c r="AM68" s="21"/>
      <c r="AN68" s="6"/>
      <c r="AO68" s="23"/>
      <c r="AP68" s="19"/>
      <c r="AQ68" s="21"/>
      <c r="AS68" s="24">
        <f>COUNTIF(E68:AJ68,"×")</f>
        <v>0</v>
      </c>
      <c r="AT68" s="24">
        <f>COUNTIF(E68:AJ68,"△")</f>
        <v>0</v>
      </c>
    </row>
    <row r="69" spans="1:46" s="24" customFormat="1" ht="15" customHeight="1">
      <c r="A69" s="444"/>
      <c r="B69" s="416"/>
      <c r="C69" s="419"/>
      <c r="D69" s="139" t="s">
        <v>86</v>
      </c>
      <c r="E69" s="343">
        <v>2</v>
      </c>
      <c r="F69" s="343"/>
      <c r="G69" s="343"/>
      <c r="H69" s="344"/>
      <c r="I69" s="343">
        <v>2</v>
      </c>
      <c r="J69" s="343"/>
      <c r="K69" s="343">
        <v>2</v>
      </c>
      <c r="L69" s="343">
        <v>2</v>
      </c>
      <c r="M69" s="343"/>
      <c r="N69" s="343">
        <v>2</v>
      </c>
      <c r="O69" s="344"/>
      <c r="P69" s="343">
        <v>2</v>
      </c>
      <c r="Q69" s="343"/>
      <c r="R69" s="343">
        <v>2</v>
      </c>
      <c r="S69" s="343">
        <v>2</v>
      </c>
      <c r="T69" s="343"/>
      <c r="U69" s="343"/>
      <c r="V69" s="344"/>
      <c r="W69" s="343">
        <v>2</v>
      </c>
      <c r="X69" s="343"/>
      <c r="Y69" s="343">
        <v>2</v>
      </c>
      <c r="Z69" s="343">
        <v>2</v>
      </c>
      <c r="AA69" s="343"/>
      <c r="AB69" s="343">
        <v>2</v>
      </c>
      <c r="AC69" s="344"/>
      <c r="AD69" s="343">
        <v>2</v>
      </c>
      <c r="AE69" s="343"/>
      <c r="AF69" s="343">
        <v>2</v>
      </c>
      <c r="AG69" s="343">
        <v>2</v>
      </c>
      <c r="AH69" s="343"/>
      <c r="AI69" s="343">
        <v>2</v>
      </c>
      <c r="AJ69" s="332">
        <f>COUNTIF(E68:AI68,"①")</f>
        <v>13</v>
      </c>
      <c r="AK69" s="134">
        <f>COUNTIF(E68:AI68,"②")</f>
        <v>3</v>
      </c>
      <c r="AL69" s="21"/>
      <c r="AM69" s="21"/>
      <c r="AN69" s="6"/>
      <c r="AO69" s="23"/>
      <c r="AP69" s="19"/>
      <c r="AQ69" s="21"/>
    </row>
    <row r="70" spans="1:46" s="24" customFormat="1" ht="15" customHeight="1">
      <c r="A70" s="444"/>
      <c r="B70" s="417"/>
      <c r="C70" s="420"/>
      <c r="D70" s="189" t="s">
        <v>108</v>
      </c>
      <c r="E70" s="345" t="s">
        <v>243</v>
      </c>
      <c r="F70" s="345"/>
      <c r="G70" s="345"/>
      <c r="H70" s="346"/>
      <c r="I70" s="345" t="s">
        <v>243</v>
      </c>
      <c r="J70" s="345"/>
      <c r="K70" s="345" t="s">
        <v>243</v>
      </c>
      <c r="L70" s="345" t="s">
        <v>243</v>
      </c>
      <c r="M70" s="345"/>
      <c r="N70" s="345" t="s">
        <v>122</v>
      </c>
      <c r="O70" s="346"/>
      <c r="P70" s="345" t="s">
        <v>243</v>
      </c>
      <c r="Q70" s="345"/>
      <c r="R70" s="345" t="s">
        <v>243</v>
      </c>
      <c r="S70" s="345" t="s">
        <v>243</v>
      </c>
      <c r="T70" s="345"/>
      <c r="U70" s="345"/>
      <c r="V70" s="346"/>
      <c r="W70" s="345" t="s">
        <v>243</v>
      </c>
      <c r="X70" s="345"/>
      <c r="Y70" s="345" t="s">
        <v>243</v>
      </c>
      <c r="Z70" s="345" t="s">
        <v>243</v>
      </c>
      <c r="AA70" s="345"/>
      <c r="AB70" s="345" t="s">
        <v>122</v>
      </c>
      <c r="AC70" s="346"/>
      <c r="AD70" s="345" t="s">
        <v>243</v>
      </c>
      <c r="AE70" s="345"/>
      <c r="AF70" s="345" t="s">
        <v>243</v>
      </c>
      <c r="AG70" s="345" t="s">
        <v>243</v>
      </c>
      <c r="AH70" s="345"/>
      <c r="AI70" s="345" t="s">
        <v>122</v>
      </c>
      <c r="AJ70" s="332"/>
      <c r="AK70" s="134"/>
      <c r="AL70" s="21"/>
      <c r="AM70" s="21"/>
      <c r="AN70" s="6"/>
      <c r="AO70" s="23"/>
      <c r="AP70" s="19"/>
      <c r="AQ70" s="21"/>
    </row>
    <row r="71" spans="1:46" s="24" customFormat="1" ht="15" customHeight="1">
      <c r="A71" s="444"/>
      <c r="B71" s="328" t="s">
        <v>150</v>
      </c>
      <c r="C71" s="329" t="s">
        <v>224</v>
      </c>
      <c r="D71" s="25" t="s">
        <v>109</v>
      </c>
      <c r="E71" s="347">
        <v>0.60416666666666663</v>
      </c>
      <c r="F71" s="347"/>
      <c r="G71" s="347"/>
      <c r="H71" s="348"/>
      <c r="I71" s="347">
        <v>0.59027777777777779</v>
      </c>
      <c r="J71" s="347"/>
      <c r="K71" s="347">
        <v>0.59027777777777779</v>
      </c>
      <c r="L71" s="347">
        <v>0.59027777777777779</v>
      </c>
      <c r="M71" s="347"/>
      <c r="N71" s="347"/>
      <c r="O71" s="348"/>
      <c r="P71" s="347">
        <v>0.60416666666666663</v>
      </c>
      <c r="Q71" s="347"/>
      <c r="R71" s="347">
        <v>0.60416666666666663</v>
      </c>
      <c r="S71" s="347">
        <v>0.60416666666666663</v>
      </c>
      <c r="T71" s="347"/>
      <c r="U71" s="347"/>
      <c r="V71" s="348"/>
      <c r="W71" s="347">
        <v>0.60416666666666663</v>
      </c>
      <c r="X71" s="347"/>
      <c r="Y71" s="347">
        <v>0.60416666666666663</v>
      </c>
      <c r="Z71" s="347">
        <v>0.60416666666666663</v>
      </c>
      <c r="AA71" s="347"/>
      <c r="AB71" s="347"/>
      <c r="AC71" s="348"/>
      <c r="AD71" s="347">
        <v>0.60416666666666663</v>
      </c>
      <c r="AE71" s="347"/>
      <c r="AF71" s="347">
        <v>0.60416666666666663</v>
      </c>
      <c r="AG71" s="347">
        <v>0.60416666666666663</v>
      </c>
      <c r="AH71" s="347"/>
      <c r="AI71" s="347"/>
      <c r="AJ71" s="332">
        <f>SUM(E71:AH71)</f>
        <v>7.8125000000000018</v>
      </c>
      <c r="AK71" s="134">
        <f>SUM(E69:AI69)</f>
        <v>32</v>
      </c>
      <c r="AL71" s="21"/>
      <c r="AM71" s="21"/>
      <c r="AN71" s="6"/>
      <c r="AO71" s="23"/>
      <c r="AP71" s="19"/>
      <c r="AQ71" s="21"/>
    </row>
    <row r="72" spans="1:46" s="24" customFormat="1" ht="15" customHeight="1">
      <c r="A72" s="443">
        <v>74</v>
      </c>
      <c r="B72" s="494" t="s">
        <v>169</v>
      </c>
      <c r="C72" s="418" t="s">
        <v>210</v>
      </c>
      <c r="D72" s="317" t="s">
        <v>10</v>
      </c>
      <c r="E72" s="341" t="s">
        <v>241</v>
      </c>
      <c r="F72" s="341"/>
      <c r="G72" s="341"/>
      <c r="H72" s="342"/>
      <c r="I72" s="341" t="s">
        <v>241</v>
      </c>
      <c r="J72" s="341" t="s">
        <v>241</v>
      </c>
      <c r="K72" s="341" t="s">
        <v>241</v>
      </c>
      <c r="L72" s="341" t="s">
        <v>241</v>
      </c>
      <c r="M72" s="341"/>
      <c r="N72" s="341" t="s">
        <v>242</v>
      </c>
      <c r="O72" s="342"/>
      <c r="P72" s="341" t="s">
        <v>241</v>
      </c>
      <c r="Q72" s="341" t="s">
        <v>241</v>
      </c>
      <c r="R72" s="341" t="s">
        <v>241</v>
      </c>
      <c r="S72" s="341" t="s">
        <v>241</v>
      </c>
      <c r="T72" s="341"/>
      <c r="U72" s="341"/>
      <c r="V72" s="342"/>
      <c r="W72" s="341" t="s">
        <v>241</v>
      </c>
      <c r="X72" s="341"/>
      <c r="Y72" s="341" t="s">
        <v>241</v>
      </c>
      <c r="Z72" s="341" t="s">
        <v>241</v>
      </c>
      <c r="AA72" s="341"/>
      <c r="AB72" s="341" t="s">
        <v>242</v>
      </c>
      <c r="AC72" s="342"/>
      <c r="AD72" s="341" t="s">
        <v>241</v>
      </c>
      <c r="AE72" s="341"/>
      <c r="AF72" s="341" t="s">
        <v>241</v>
      </c>
      <c r="AG72" s="341" t="s">
        <v>241</v>
      </c>
      <c r="AH72" s="341"/>
      <c r="AI72" s="341" t="s">
        <v>242</v>
      </c>
      <c r="AJ72" s="332">
        <f>COUNTIF(E72:AI72,"①")+COUNTIF(E72:AI72,"②")</f>
        <v>18</v>
      </c>
      <c r="AK72" s="96">
        <f>COUNTIF(E72:AJ72,"△")</f>
        <v>0</v>
      </c>
      <c r="AL72" s="21"/>
      <c r="AM72" s="21"/>
      <c r="AN72" s="6"/>
      <c r="AO72" s="23"/>
      <c r="AP72" s="19"/>
      <c r="AQ72" s="21"/>
      <c r="AS72" s="24">
        <f>COUNTIF(E72:AJ72,"×")</f>
        <v>0</v>
      </c>
      <c r="AT72" s="24">
        <f>COUNTIF(E72:AJ72,"△")</f>
        <v>0</v>
      </c>
    </row>
    <row r="73" spans="1:46" s="24" customFormat="1" ht="15" customHeight="1">
      <c r="A73" s="444"/>
      <c r="B73" s="416"/>
      <c r="C73" s="419"/>
      <c r="D73" s="139" t="s">
        <v>86</v>
      </c>
      <c r="E73" s="343">
        <v>2</v>
      </c>
      <c r="F73" s="343"/>
      <c r="G73" s="343"/>
      <c r="H73" s="344"/>
      <c r="I73" s="343">
        <v>2</v>
      </c>
      <c r="J73" s="343">
        <v>2</v>
      </c>
      <c r="K73" s="343">
        <v>2</v>
      </c>
      <c r="L73" s="343">
        <v>2</v>
      </c>
      <c r="M73" s="343"/>
      <c r="N73" s="343">
        <v>2</v>
      </c>
      <c r="O73" s="344"/>
      <c r="P73" s="343">
        <v>2</v>
      </c>
      <c r="Q73" s="343">
        <v>2</v>
      </c>
      <c r="R73" s="343">
        <v>2</v>
      </c>
      <c r="S73" s="343">
        <v>2</v>
      </c>
      <c r="T73" s="343"/>
      <c r="U73" s="343"/>
      <c r="V73" s="344"/>
      <c r="W73" s="343">
        <v>2</v>
      </c>
      <c r="X73" s="343"/>
      <c r="Y73" s="343">
        <v>2</v>
      </c>
      <c r="Z73" s="343">
        <v>2</v>
      </c>
      <c r="AA73" s="343"/>
      <c r="AB73" s="343">
        <v>2</v>
      </c>
      <c r="AC73" s="344"/>
      <c r="AD73" s="343">
        <v>2</v>
      </c>
      <c r="AE73" s="343"/>
      <c r="AF73" s="343">
        <v>2</v>
      </c>
      <c r="AG73" s="343">
        <v>2</v>
      </c>
      <c r="AH73" s="343"/>
      <c r="AI73" s="343">
        <v>2</v>
      </c>
      <c r="AJ73" s="332">
        <f>COUNTIF(E72:AI72,"①")</f>
        <v>15</v>
      </c>
      <c r="AK73" s="134">
        <f>COUNTIF(E72:AI72,"②")</f>
        <v>3</v>
      </c>
      <c r="AL73" s="21"/>
      <c r="AM73" s="21"/>
      <c r="AN73" s="6"/>
      <c r="AO73" s="23"/>
      <c r="AP73" s="19"/>
      <c r="AQ73" s="21"/>
    </row>
    <row r="74" spans="1:46" s="24" customFormat="1" ht="15" customHeight="1">
      <c r="A74" s="444"/>
      <c r="B74" s="417"/>
      <c r="C74" s="420"/>
      <c r="D74" s="189" t="s">
        <v>108</v>
      </c>
      <c r="E74" s="345" t="s">
        <v>175</v>
      </c>
      <c r="F74" s="345"/>
      <c r="G74" s="345"/>
      <c r="H74" s="346"/>
      <c r="I74" s="345" t="s">
        <v>175</v>
      </c>
      <c r="J74" s="345" t="s">
        <v>175</v>
      </c>
      <c r="K74" s="345" t="s">
        <v>175</v>
      </c>
      <c r="L74" s="345" t="s">
        <v>175</v>
      </c>
      <c r="M74" s="345"/>
      <c r="N74" s="345" t="s">
        <v>122</v>
      </c>
      <c r="O74" s="346"/>
      <c r="P74" s="345" t="s">
        <v>175</v>
      </c>
      <c r="Q74" s="345" t="s">
        <v>175</v>
      </c>
      <c r="R74" s="345" t="s">
        <v>175</v>
      </c>
      <c r="S74" s="345" t="s">
        <v>175</v>
      </c>
      <c r="T74" s="345"/>
      <c r="U74" s="345"/>
      <c r="V74" s="346"/>
      <c r="W74" s="345" t="s">
        <v>175</v>
      </c>
      <c r="X74" s="345"/>
      <c r="Y74" s="345" t="s">
        <v>175</v>
      </c>
      <c r="Z74" s="345" t="s">
        <v>175</v>
      </c>
      <c r="AA74" s="345"/>
      <c r="AB74" s="345" t="s">
        <v>122</v>
      </c>
      <c r="AC74" s="346"/>
      <c r="AD74" s="345" t="s">
        <v>175</v>
      </c>
      <c r="AE74" s="345"/>
      <c r="AF74" s="345" t="s">
        <v>175</v>
      </c>
      <c r="AG74" s="345" t="s">
        <v>175</v>
      </c>
      <c r="AH74" s="345"/>
      <c r="AI74" s="345" t="s">
        <v>122</v>
      </c>
      <c r="AJ74" s="332"/>
      <c r="AK74" s="134"/>
      <c r="AL74" s="21"/>
      <c r="AM74" s="21"/>
      <c r="AN74" s="6"/>
      <c r="AO74" s="23"/>
      <c r="AP74" s="19"/>
      <c r="AQ74" s="21"/>
    </row>
    <row r="75" spans="1:46" s="24" customFormat="1" ht="15" customHeight="1">
      <c r="A75" s="444"/>
      <c r="B75" s="328" t="s">
        <v>149</v>
      </c>
      <c r="C75" s="329" t="s">
        <v>209</v>
      </c>
      <c r="D75" s="25" t="s">
        <v>109</v>
      </c>
      <c r="E75" s="347">
        <v>0.64583333333333337</v>
      </c>
      <c r="F75" s="347"/>
      <c r="G75" s="347"/>
      <c r="H75" s="348"/>
      <c r="I75" s="347">
        <v>0.64583333333333337</v>
      </c>
      <c r="J75" s="347">
        <v>0.64583333333333337</v>
      </c>
      <c r="K75" s="347">
        <v>0.61111111111111105</v>
      </c>
      <c r="L75" s="347">
        <v>0.64583333333333337</v>
      </c>
      <c r="M75" s="347"/>
      <c r="N75" s="347"/>
      <c r="O75" s="348"/>
      <c r="P75" s="347">
        <v>0.64583333333333337</v>
      </c>
      <c r="Q75" s="347">
        <v>0.64583333333333337</v>
      </c>
      <c r="R75" s="347">
        <v>0.61111111111111105</v>
      </c>
      <c r="S75" s="347">
        <v>0.64583333333333337</v>
      </c>
      <c r="T75" s="347"/>
      <c r="U75" s="347"/>
      <c r="V75" s="348"/>
      <c r="W75" s="347">
        <v>0.64583333333333337</v>
      </c>
      <c r="X75" s="347"/>
      <c r="Y75" s="347">
        <v>0.61111111111111105</v>
      </c>
      <c r="Z75" s="347">
        <v>0.64583333333333337</v>
      </c>
      <c r="AA75" s="347"/>
      <c r="AB75" s="347"/>
      <c r="AC75" s="348"/>
      <c r="AD75" s="347">
        <v>0.64583333333333337</v>
      </c>
      <c r="AE75" s="347"/>
      <c r="AF75" s="347">
        <v>0.61111111111111105</v>
      </c>
      <c r="AG75" s="347">
        <v>0.64583333333333337</v>
      </c>
      <c r="AH75" s="347"/>
      <c r="AI75" s="347"/>
      <c r="AJ75" s="335">
        <f>SUM(E75:AH75)</f>
        <v>9.5486111111111107</v>
      </c>
      <c r="AK75" s="313">
        <f>SUM(E73:AI73)</f>
        <v>36</v>
      </c>
      <c r="AL75" s="21"/>
      <c r="AM75" s="21"/>
      <c r="AN75" s="6"/>
      <c r="AO75" s="23"/>
      <c r="AP75" s="19"/>
      <c r="AQ75" s="21"/>
    </row>
    <row r="76" spans="1:46" s="24" customFormat="1" ht="15" customHeight="1">
      <c r="A76" s="443">
        <v>83</v>
      </c>
      <c r="B76" s="494" t="s">
        <v>170</v>
      </c>
      <c r="C76" s="418" t="s">
        <v>225</v>
      </c>
      <c r="D76" s="296" t="s">
        <v>10</v>
      </c>
      <c r="E76" s="341"/>
      <c r="F76" s="341"/>
      <c r="G76" s="341" t="s">
        <v>245</v>
      </c>
      <c r="H76" s="342"/>
      <c r="I76" s="341"/>
      <c r="J76" s="341" t="s">
        <v>241</v>
      </c>
      <c r="K76" s="341" t="s">
        <v>244</v>
      </c>
      <c r="L76" s="341"/>
      <c r="M76" s="341"/>
      <c r="N76" s="341" t="s">
        <v>242</v>
      </c>
      <c r="O76" s="342"/>
      <c r="P76" s="341"/>
      <c r="Q76" s="341" t="s">
        <v>241</v>
      </c>
      <c r="R76" s="356"/>
      <c r="S76" s="341" t="s">
        <v>241</v>
      </c>
      <c r="T76" s="341"/>
      <c r="U76" s="341" t="s">
        <v>242</v>
      </c>
      <c r="V76" s="342"/>
      <c r="W76" s="341"/>
      <c r="X76" s="341" t="s">
        <v>241</v>
      </c>
      <c r="Y76" s="341" t="s">
        <v>244</v>
      </c>
      <c r="Z76" s="341"/>
      <c r="AA76" s="341"/>
      <c r="AB76" s="341" t="s">
        <v>242</v>
      </c>
      <c r="AC76" s="342"/>
      <c r="AD76" s="341"/>
      <c r="AE76" s="341" t="s">
        <v>241</v>
      </c>
      <c r="AF76" s="341" t="s">
        <v>241</v>
      </c>
      <c r="AG76" s="341"/>
      <c r="AH76" s="341"/>
      <c r="AI76" s="341" t="s">
        <v>242</v>
      </c>
      <c r="AJ76" s="336">
        <f>COUNTIF(E76:AI76,"①")+COUNTIF(E76:AI76,"②")</f>
        <v>10</v>
      </c>
      <c r="AK76" s="297">
        <f>COUNTIF(E76:AJ76,"△")</f>
        <v>1</v>
      </c>
      <c r="AL76" s="21"/>
      <c r="AM76" s="21"/>
      <c r="AN76" s="6"/>
      <c r="AO76" s="23"/>
      <c r="AP76" s="19"/>
      <c r="AQ76" s="21"/>
      <c r="AS76" s="24">
        <f>COUNTIF(E76:AJ76,"×")</f>
        <v>2</v>
      </c>
      <c r="AT76" s="24">
        <f>COUNTIF(E76:AJ76,"△")</f>
        <v>1</v>
      </c>
    </row>
    <row r="77" spans="1:46" s="24" customFormat="1" ht="15" customHeight="1">
      <c r="A77" s="444"/>
      <c r="B77" s="416"/>
      <c r="C77" s="419"/>
      <c r="D77" s="139" t="s">
        <v>86</v>
      </c>
      <c r="E77" s="343"/>
      <c r="F77" s="343"/>
      <c r="G77" s="343">
        <v>1</v>
      </c>
      <c r="H77" s="344"/>
      <c r="I77" s="343"/>
      <c r="J77" s="343"/>
      <c r="K77" s="343"/>
      <c r="L77" s="343"/>
      <c r="M77" s="343"/>
      <c r="N77" s="343">
        <v>1</v>
      </c>
      <c r="O77" s="344"/>
      <c r="P77" s="343"/>
      <c r="Q77" s="343"/>
      <c r="R77" s="343"/>
      <c r="S77" s="343"/>
      <c r="T77" s="343"/>
      <c r="U77" s="343">
        <v>1</v>
      </c>
      <c r="V77" s="344"/>
      <c r="W77" s="343"/>
      <c r="X77" s="343"/>
      <c r="Y77" s="343"/>
      <c r="Z77" s="343"/>
      <c r="AA77" s="343"/>
      <c r="AB77" s="343">
        <v>1</v>
      </c>
      <c r="AC77" s="344"/>
      <c r="AD77" s="343"/>
      <c r="AE77" s="343"/>
      <c r="AF77" s="343"/>
      <c r="AG77" s="343"/>
      <c r="AH77" s="343"/>
      <c r="AI77" s="343">
        <v>1</v>
      </c>
      <c r="AJ77" s="334">
        <f>COUNTIF(E76:AI76,"①")</f>
        <v>6</v>
      </c>
      <c r="AK77" s="303">
        <f>COUNTIF(E76:AI76,"②")</f>
        <v>4</v>
      </c>
      <c r="AL77" s="21"/>
      <c r="AM77" s="21"/>
      <c r="AN77" s="6"/>
      <c r="AO77" s="23"/>
      <c r="AP77" s="19"/>
      <c r="AQ77" s="21"/>
    </row>
    <row r="78" spans="1:46" s="24" customFormat="1" ht="15" customHeight="1">
      <c r="A78" s="444"/>
      <c r="B78" s="417"/>
      <c r="C78" s="420"/>
      <c r="D78" s="189" t="s">
        <v>108</v>
      </c>
      <c r="E78" s="345"/>
      <c r="F78" s="345"/>
      <c r="G78" s="345" t="s">
        <v>122</v>
      </c>
      <c r="H78" s="346"/>
      <c r="I78" s="345"/>
      <c r="J78" s="345" t="s">
        <v>112</v>
      </c>
      <c r="K78" s="345" t="s">
        <v>112</v>
      </c>
      <c r="L78" s="345"/>
      <c r="M78" s="345"/>
      <c r="N78" s="345" t="s">
        <v>122</v>
      </c>
      <c r="O78" s="346"/>
      <c r="P78" s="345"/>
      <c r="Q78" s="345" t="s">
        <v>112</v>
      </c>
      <c r="R78" s="345"/>
      <c r="S78" s="345" t="s">
        <v>112</v>
      </c>
      <c r="T78" s="345"/>
      <c r="U78" s="345" t="s">
        <v>122</v>
      </c>
      <c r="V78" s="346"/>
      <c r="W78" s="345"/>
      <c r="X78" s="345" t="s">
        <v>112</v>
      </c>
      <c r="Y78" s="345" t="s">
        <v>112</v>
      </c>
      <c r="Z78" s="345"/>
      <c r="AA78" s="345"/>
      <c r="AB78" s="345" t="s">
        <v>122</v>
      </c>
      <c r="AC78" s="346"/>
      <c r="AD78" s="345"/>
      <c r="AE78" s="345" t="s">
        <v>112</v>
      </c>
      <c r="AF78" s="345" t="s">
        <v>112</v>
      </c>
      <c r="AG78" s="345"/>
      <c r="AH78" s="345"/>
      <c r="AI78" s="345" t="s">
        <v>122</v>
      </c>
      <c r="AJ78" s="334"/>
      <c r="AK78" s="303"/>
      <c r="AL78" s="21"/>
      <c r="AM78" s="21"/>
      <c r="AN78" s="6"/>
      <c r="AO78" s="23"/>
      <c r="AP78" s="19"/>
      <c r="AQ78" s="21"/>
    </row>
    <row r="79" spans="1:46" s="24" customFormat="1" ht="15" customHeight="1">
      <c r="A79" s="445"/>
      <c r="B79" s="328" t="s">
        <v>144</v>
      </c>
      <c r="C79" s="329" t="s">
        <v>212</v>
      </c>
      <c r="D79" s="25" t="s">
        <v>109</v>
      </c>
      <c r="E79" s="347"/>
      <c r="F79" s="347"/>
      <c r="G79" s="347">
        <v>0.41666666666666669</v>
      </c>
      <c r="H79" s="348"/>
      <c r="I79" s="347"/>
      <c r="J79" s="347">
        <v>0.64583333333333337</v>
      </c>
      <c r="K79" s="347">
        <v>0.57986111111111105</v>
      </c>
      <c r="L79" s="347"/>
      <c r="M79" s="347"/>
      <c r="N79" s="347">
        <v>0.41666666666666669</v>
      </c>
      <c r="O79" s="348"/>
      <c r="P79" s="347"/>
      <c r="Q79" s="347">
        <v>0.61458333333333337</v>
      </c>
      <c r="R79" s="347"/>
      <c r="S79" s="347">
        <v>0.64583333333333337</v>
      </c>
      <c r="T79" s="347"/>
      <c r="U79" s="347">
        <v>0.41666666666666669</v>
      </c>
      <c r="V79" s="348"/>
      <c r="W79" s="347"/>
      <c r="X79" s="347">
        <v>0.64583333333333337</v>
      </c>
      <c r="Y79" s="347">
        <v>0.61805555555555558</v>
      </c>
      <c r="Z79" s="347"/>
      <c r="AA79" s="347"/>
      <c r="AB79" s="347">
        <v>0.41666666666666669</v>
      </c>
      <c r="AC79" s="348"/>
      <c r="AD79" s="347"/>
      <c r="AE79" s="347">
        <v>0.64583333333333337</v>
      </c>
      <c r="AF79" s="347">
        <v>0.61805555555555558</v>
      </c>
      <c r="AG79" s="347"/>
      <c r="AH79" s="347"/>
      <c r="AI79" s="347">
        <v>0.41666666666666669</v>
      </c>
      <c r="AJ79" s="334">
        <f>SUM(E79:AH79)</f>
        <v>6.6805555555555554</v>
      </c>
      <c r="AK79" s="303">
        <f>SUM(E77:AI77)</f>
        <v>5</v>
      </c>
      <c r="AL79" s="21"/>
      <c r="AM79" s="21"/>
      <c r="AN79" s="6"/>
      <c r="AO79" s="23"/>
      <c r="AP79" s="19"/>
      <c r="AQ79" s="21"/>
    </row>
    <row r="80" spans="1:46" s="24" customFormat="1" ht="15" customHeight="1">
      <c r="A80" s="443">
        <v>84</v>
      </c>
      <c r="B80" s="494" t="s">
        <v>192</v>
      </c>
      <c r="C80" s="418" t="s">
        <v>215</v>
      </c>
      <c r="D80" s="317" t="s">
        <v>10</v>
      </c>
      <c r="E80" s="341" t="s">
        <v>241</v>
      </c>
      <c r="F80" s="356"/>
      <c r="G80" s="341" t="s">
        <v>242</v>
      </c>
      <c r="H80" s="342"/>
      <c r="I80" s="341"/>
      <c r="J80" s="341" t="s">
        <v>241</v>
      </c>
      <c r="K80" s="341"/>
      <c r="L80" s="341" t="s">
        <v>241</v>
      </c>
      <c r="M80" s="341"/>
      <c r="N80" s="341" t="s">
        <v>242</v>
      </c>
      <c r="O80" s="342"/>
      <c r="P80" s="341"/>
      <c r="Q80" s="341" t="s">
        <v>241</v>
      </c>
      <c r="R80" s="341"/>
      <c r="S80" s="341" t="s">
        <v>245</v>
      </c>
      <c r="T80" s="341"/>
      <c r="U80" s="341" t="s">
        <v>244</v>
      </c>
      <c r="V80" s="342"/>
      <c r="W80" s="356"/>
      <c r="X80" s="341" t="s">
        <v>241</v>
      </c>
      <c r="Y80" s="341"/>
      <c r="Z80" s="341" t="s">
        <v>241</v>
      </c>
      <c r="AA80" s="341"/>
      <c r="AB80" s="341" t="s">
        <v>242</v>
      </c>
      <c r="AC80" s="342"/>
      <c r="AD80" s="341"/>
      <c r="AE80" s="341" t="s">
        <v>241</v>
      </c>
      <c r="AF80" s="341"/>
      <c r="AG80" s="341" t="s">
        <v>241</v>
      </c>
      <c r="AH80" s="356"/>
      <c r="AI80" s="341" t="s">
        <v>242</v>
      </c>
      <c r="AJ80" s="332">
        <f>COUNTIF(E80:AI80,"①")+COUNTIF(E80:AI80,"②")</f>
        <v>12</v>
      </c>
      <c r="AK80" s="96">
        <f>COUNTIF(E80:AJ80,"△")</f>
        <v>1</v>
      </c>
      <c r="AL80" s="21"/>
      <c r="AM80" s="21"/>
      <c r="AN80" s="6"/>
      <c r="AO80" s="23"/>
      <c r="AP80" s="19"/>
      <c r="AQ80" s="21"/>
      <c r="AS80" s="24">
        <f>COUNTIF(E80:AJ80,"×")</f>
        <v>1</v>
      </c>
      <c r="AT80" s="24">
        <f>COUNTIF(E80:AJ80,"△")</f>
        <v>1</v>
      </c>
    </row>
    <row r="81" spans="1:46" s="24" customFormat="1" ht="15" customHeight="1">
      <c r="A81" s="444"/>
      <c r="B81" s="416"/>
      <c r="C81" s="419"/>
      <c r="D81" s="139" t="s">
        <v>86</v>
      </c>
      <c r="E81" s="343">
        <v>2</v>
      </c>
      <c r="F81" s="343"/>
      <c r="G81" s="343">
        <v>2</v>
      </c>
      <c r="H81" s="344"/>
      <c r="I81" s="343"/>
      <c r="J81" s="343">
        <v>2</v>
      </c>
      <c r="K81" s="343"/>
      <c r="L81" s="343">
        <v>2</v>
      </c>
      <c r="M81" s="343"/>
      <c r="N81" s="343">
        <v>2</v>
      </c>
      <c r="O81" s="344"/>
      <c r="P81" s="343"/>
      <c r="Q81" s="343">
        <v>2</v>
      </c>
      <c r="R81" s="343"/>
      <c r="S81" s="343">
        <v>2</v>
      </c>
      <c r="T81" s="343"/>
      <c r="U81" s="343">
        <v>2</v>
      </c>
      <c r="V81" s="344"/>
      <c r="W81" s="343"/>
      <c r="X81" s="343">
        <v>2</v>
      </c>
      <c r="Y81" s="343"/>
      <c r="Z81" s="343">
        <v>2</v>
      </c>
      <c r="AA81" s="343"/>
      <c r="AB81" s="343">
        <v>2</v>
      </c>
      <c r="AC81" s="344"/>
      <c r="AD81" s="343"/>
      <c r="AE81" s="343">
        <v>2</v>
      </c>
      <c r="AF81" s="343"/>
      <c r="AG81" s="343">
        <v>2</v>
      </c>
      <c r="AH81" s="343"/>
      <c r="AI81" s="343">
        <v>2</v>
      </c>
      <c r="AJ81" s="332">
        <f>COUNTIF(E80:AI80,"①")</f>
        <v>8</v>
      </c>
      <c r="AK81" s="134">
        <f>COUNTIF(E80:AI80,"②")</f>
        <v>4</v>
      </c>
      <c r="AL81" s="21"/>
      <c r="AM81" s="21"/>
      <c r="AN81" s="6"/>
      <c r="AO81" s="31"/>
      <c r="AP81" s="32"/>
      <c r="AQ81" s="21"/>
    </row>
    <row r="82" spans="1:46" s="24" customFormat="1" ht="15" customHeight="1">
      <c r="A82" s="444"/>
      <c r="B82" s="417"/>
      <c r="C82" s="420"/>
      <c r="D82" s="189" t="s">
        <v>108</v>
      </c>
      <c r="E82" s="345" t="s">
        <v>206</v>
      </c>
      <c r="F82" s="345"/>
      <c r="G82" s="345" t="s">
        <v>122</v>
      </c>
      <c r="H82" s="346"/>
      <c r="I82" s="345"/>
      <c r="J82" s="345" t="s">
        <v>206</v>
      </c>
      <c r="K82" s="345"/>
      <c r="L82" s="345" t="s">
        <v>206</v>
      </c>
      <c r="M82" s="345"/>
      <c r="N82" s="345" t="s">
        <v>122</v>
      </c>
      <c r="O82" s="346"/>
      <c r="P82" s="345"/>
      <c r="Q82" s="345" t="s">
        <v>206</v>
      </c>
      <c r="R82" s="345"/>
      <c r="S82" s="345" t="s">
        <v>206</v>
      </c>
      <c r="T82" s="345"/>
      <c r="U82" s="345" t="s">
        <v>122</v>
      </c>
      <c r="V82" s="346"/>
      <c r="W82" s="345"/>
      <c r="X82" s="345" t="s">
        <v>206</v>
      </c>
      <c r="Y82" s="345"/>
      <c r="Z82" s="345" t="s">
        <v>206</v>
      </c>
      <c r="AA82" s="345"/>
      <c r="AB82" s="345" t="s">
        <v>122</v>
      </c>
      <c r="AC82" s="346"/>
      <c r="AD82" s="345"/>
      <c r="AE82" s="345" t="s">
        <v>206</v>
      </c>
      <c r="AF82" s="345"/>
      <c r="AG82" s="345" t="s">
        <v>206</v>
      </c>
      <c r="AH82" s="345"/>
      <c r="AI82" s="345" t="s">
        <v>122</v>
      </c>
      <c r="AJ82" s="332"/>
      <c r="AK82" s="134"/>
      <c r="AL82" s="21"/>
      <c r="AM82" s="21"/>
      <c r="AN82" s="6"/>
      <c r="AO82" s="31"/>
      <c r="AP82" s="32"/>
      <c r="AQ82" s="21"/>
    </row>
    <row r="83" spans="1:46" s="34" customFormat="1" ht="15" customHeight="1">
      <c r="A83" s="445"/>
      <c r="B83" s="328" t="s">
        <v>207</v>
      </c>
      <c r="C83" s="329" t="s">
        <v>217</v>
      </c>
      <c r="D83" s="25" t="s">
        <v>109</v>
      </c>
      <c r="E83" s="347">
        <v>0.63194444444444442</v>
      </c>
      <c r="F83" s="347"/>
      <c r="G83" s="347"/>
      <c r="H83" s="348"/>
      <c r="I83" s="347"/>
      <c r="J83" s="347">
        <v>0.60763888888888895</v>
      </c>
      <c r="K83" s="347"/>
      <c r="L83" s="347">
        <v>0.63194444444444442</v>
      </c>
      <c r="M83" s="347"/>
      <c r="N83" s="347"/>
      <c r="O83" s="348"/>
      <c r="P83" s="347"/>
      <c r="Q83" s="347">
        <v>0.63194444444444442</v>
      </c>
      <c r="R83" s="347"/>
      <c r="S83" s="347">
        <v>0.63194444444444442</v>
      </c>
      <c r="T83" s="347"/>
      <c r="U83" s="347"/>
      <c r="V83" s="348"/>
      <c r="W83" s="347"/>
      <c r="X83" s="347">
        <v>0.63194444444444442</v>
      </c>
      <c r="Y83" s="347"/>
      <c r="Z83" s="347">
        <v>0.57291666666666663</v>
      </c>
      <c r="AA83" s="347"/>
      <c r="AB83" s="347"/>
      <c r="AC83" s="348"/>
      <c r="AD83" s="347"/>
      <c r="AE83" s="347">
        <v>0.60763888888888895</v>
      </c>
      <c r="AF83" s="347"/>
      <c r="AG83" s="347">
        <v>0.60763888888888895</v>
      </c>
      <c r="AH83" s="347"/>
      <c r="AI83" s="347"/>
      <c r="AJ83" s="332">
        <f>SUM(E83:AI83)</f>
        <v>5.5555555555555571</v>
      </c>
      <c r="AK83" s="134">
        <f>SUM(E81:AI81)</f>
        <v>28</v>
      </c>
      <c r="AL83" s="29"/>
      <c r="AM83" s="29"/>
      <c r="AN83" s="30"/>
      <c r="AO83" s="31"/>
      <c r="AP83" s="32"/>
      <c r="AQ83" s="33"/>
      <c r="AS83" s="24"/>
      <c r="AT83" s="24"/>
    </row>
    <row r="84" spans="1:46" s="34" customFormat="1" ht="15" customHeight="1">
      <c r="A84" s="443">
        <v>88</v>
      </c>
      <c r="B84" s="494" t="s">
        <v>151</v>
      </c>
      <c r="C84" s="418" t="s">
        <v>219</v>
      </c>
      <c r="D84" s="296" t="s">
        <v>10</v>
      </c>
      <c r="E84" s="341"/>
      <c r="F84" s="341"/>
      <c r="G84" s="341" t="s">
        <v>245</v>
      </c>
      <c r="H84" s="342"/>
      <c r="I84" s="341" t="s">
        <v>241</v>
      </c>
      <c r="J84" s="341"/>
      <c r="K84" s="341"/>
      <c r="L84" s="341"/>
      <c r="M84" s="341"/>
      <c r="N84" s="341" t="s">
        <v>242</v>
      </c>
      <c r="O84" s="342"/>
      <c r="P84" s="341" t="s">
        <v>241</v>
      </c>
      <c r="Q84" s="341"/>
      <c r="R84" s="341"/>
      <c r="S84" s="341"/>
      <c r="T84" s="341"/>
      <c r="U84" s="341" t="s">
        <v>242</v>
      </c>
      <c r="V84" s="342"/>
      <c r="W84" s="341" t="s">
        <v>241</v>
      </c>
      <c r="X84" s="341"/>
      <c r="Y84" s="341"/>
      <c r="Z84" s="341"/>
      <c r="AA84" s="341"/>
      <c r="AB84" s="341" t="s">
        <v>242</v>
      </c>
      <c r="AC84" s="342"/>
      <c r="AD84" s="341" t="s">
        <v>241</v>
      </c>
      <c r="AE84" s="341"/>
      <c r="AF84" s="341"/>
      <c r="AG84" s="341"/>
      <c r="AH84" s="341"/>
      <c r="AI84" s="341" t="s">
        <v>242</v>
      </c>
      <c r="AJ84" s="332">
        <f>COUNTIF(E84:AI84,"①")+COUNTIF(E84:AI84,"②")</f>
        <v>8</v>
      </c>
      <c r="AK84" s="96">
        <f>COUNTIF(E84:AJ84,"△")</f>
        <v>1</v>
      </c>
      <c r="AL84" s="33"/>
      <c r="AM84" s="33"/>
      <c r="AN84" s="35"/>
      <c r="AO84" s="31"/>
      <c r="AP84" s="32"/>
      <c r="AQ84" s="33"/>
      <c r="AS84" s="24">
        <f>COUNTIF(E84:AJ84,"×")</f>
        <v>0</v>
      </c>
      <c r="AT84" s="24">
        <f>COUNTIF(E84:AJ84,"△")</f>
        <v>1</v>
      </c>
    </row>
    <row r="85" spans="1:46" s="34" customFormat="1" ht="15" customHeight="1">
      <c r="A85" s="444"/>
      <c r="B85" s="416"/>
      <c r="C85" s="419"/>
      <c r="D85" s="139" t="s">
        <v>86</v>
      </c>
      <c r="E85" s="343"/>
      <c r="F85" s="343"/>
      <c r="G85" s="343">
        <v>2</v>
      </c>
      <c r="H85" s="344"/>
      <c r="I85" s="343">
        <v>2</v>
      </c>
      <c r="J85" s="343"/>
      <c r="K85" s="343"/>
      <c r="L85" s="343"/>
      <c r="M85" s="343"/>
      <c r="N85" s="343">
        <v>2</v>
      </c>
      <c r="O85" s="344"/>
      <c r="P85" s="343">
        <v>2</v>
      </c>
      <c r="Q85" s="343"/>
      <c r="R85" s="343"/>
      <c r="S85" s="343"/>
      <c r="T85" s="343"/>
      <c r="U85" s="343">
        <v>2</v>
      </c>
      <c r="V85" s="344"/>
      <c r="W85" s="343">
        <v>2</v>
      </c>
      <c r="X85" s="343"/>
      <c r="Y85" s="343"/>
      <c r="Z85" s="343"/>
      <c r="AA85" s="343"/>
      <c r="AB85" s="343">
        <v>2</v>
      </c>
      <c r="AC85" s="344"/>
      <c r="AD85" s="343">
        <v>2</v>
      </c>
      <c r="AE85" s="343"/>
      <c r="AF85" s="343"/>
      <c r="AG85" s="343"/>
      <c r="AH85" s="343"/>
      <c r="AI85" s="343">
        <v>2</v>
      </c>
      <c r="AJ85" s="332">
        <f>COUNTIF(E84:AI84,"①")</f>
        <v>4</v>
      </c>
      <c r="AK85" s="134">
        <f>COUNTIF(E84:AI84,"②")</f>
        <v>4</v>
      </c>
      <c r="AL85" s="33"/>
      <c r="AM85" s="33"/>
      <c r="AN85" s="35"/>
      <c r="AO85" s="31"/>
      <c r="AP85" s="32"/>
      <c r="AQ85" s="33"/>
      <c r="AS85" s="24"/>
      <c r="AT85" s="24"/>
    </row>
    <row r="86" spans="1:46" s="34" customFormat="1" ht="15" customHeight="1">
      <c r="A86" s="444"/>
      <c r="B86" s="417"/>
      <c r="C86" s="420"/>
      <c r="D86" s="189" t="s">
        <v>108</v>
      </c>
      <c r="E86" s="345"/>
      <c r="F86" s="345"/>
      <c r="G86" s="345" t="s">
        <v>122</v>
      </c>
      <c r="H86" s="346"/>
      <c r="I86" s="345" t="s">
        <v>183</v>
      </c>
      <c r="J86" s="345"/>
      <c r="K86" s="345"/>
      <c r="L86" s="345"/>
      <c r="M86" s="345"/>
      <c r="N86" s="345" t="s">
        <v>122</v>
      </c>
      <c r="O86" s="346"/>
      <c r="P86" s="345" t="s">
        <v>183</v>
      </c>
      <c r="Q86" s="345"/>
      <c r="R86" s="345"/>
      <c r="S86" s="345"/>
      <c r="T86" s="345"/>
      <c r="U86" s="345" t="s">
        <v>122</v>
      </c>
      <c r="V86" s="346"/>
      <c r="W86" s="345" t="s">
        <v>183</v>
      </c>
      <c r="X86" s="345"/>
      <c r="Y86" s="345"/>
      <c r="Z86" s="345"/>
      <c r="AA86" s="345"/>
      <c r="AB86" s="345" t="s">
        <v>122</v>
      </c>
      <c r="AC86" s="346"/>
      <c r="AD86" s="345" t="s">
        <v>183</v>
      </c>
      <c r="AE86" s="345"/>
      <c r="AF86" s="345"/>
      <c r="AG86" s="345"/>
      <c r="AH86" s="345"/>
      <c r="AI86" s="345" t="s">
        <v>122</v>
      </c>
      <c r="AJ86" s="332"/>
      <c r="AK86" s="134"/>
      <c r="AL86" s="33"/>
      <c r="AM86" s="33"/>
      <c r="AN86" s="35"/>
      <c r="AO86" s="31"/>
      <c r="AP86" s="32"/>
      <c r="AQ86" s="33"/>
      <c r="AS86" s="24"/>
      <c r="AT86" s="24"/>
    </row>
    <row r="87" spans="1:46" s="34" customFormat="1" ht="15" customHeight="1">
      <c r="A87" s="445"/>
      <c r="B87" s="328" t="s">
        <v>226</v>
      </c>
      <c r="C87" s="329" t="s">
        <v>217</v>
      </c>
      <c r="D87" s="25" t="s">
        <v>109</v>
      </c>
      <c r="E87" s="347"/>
      <c r="F87" s="347"/>
      <c r="G87" s="347">
        <v>0.41666666666666669</v>
      </c>
      <c r="H87" s="348"/>
      <c r="I87" s="347">
        <v>0.65625</v>
      </c>
      <c r="J87" s="347"/>
      <c r="K87" s="347"/>
      <c r="L87" s="347"/>
      <c r="M87" s="347"/>
      <c r="N87" s="347">
        <v>0.41666666666666669</v>
      </c>
      <c r="O87" s="348"/>
      <c r="P87" s="347">
        <v>0.65625</v>
      </c>
      <c r="Q87" s="347"/>
      <c r="R87" s="347"/>
      <c r="S87" s="347"/>
      <c r="T87" s="347"/>
      <c r="U87" s="347">
        <v>0.41666666666666669</v>
      </c>
      <c r="V87" s="348"/>
      <c r="W87" s="347">
        <v>0.65625</v>
      </c>
      <c r="X87" s="347"/>
      <c r="Y87" s="347"/>
      <c r="Z87" s="347"/>
      <c r="AA87" s="347"/>
      <c r="AB87" s="347">
        <v>0.41666666666666669</v>
      </c>
      <c r="AC87" s="348"/>
      <c r="AD87" s="347">
        <v>0.65625</v>
      </c>
      <c r="AE87" s="347"/>
      <c r="AF87" s="347"/>
      <c r="AG87" s="347"/>
      <c r="AH87" s="347"/>
      <c r="AI87" s="347">
        <v>0.41666666666666669</v>
      </c>
      <c r="AJ87" s="332">
        <f>SUM(E87:AH87)</f>
        <v>4.2916666666666661</v>
      </c>
      <c r="AK87" s="134">
        <f>SUM(E85:AI85)</f>
        <v>18</v>
      </c>
      <c r="AL87" s="33"/>
      <c r="AM87" s="33"/>
      <c r="AN87" s="35"/>
      <c r="AO87" s="31"/>
      <c r="AP87" s="32"/>
      <c r="AQ87" s="33"/>
      <c r="AS87" s="24"/>
      <c r="AT87" s="24"/>
    </row>
    <row r="88" spans="1:46" s="34" customFormat="1" ht="15" customHeight="1">
      <c r="A88" s="444">
        <v>90</v>
      </c>
      <c r="B88" s="416" t="s">
        <v>152</v>
      </c>
      <c r="C88" s="418" t="s">
        <v>220</v>
      </c>
      <c r="D88" s="317" t="s">
        <v>10</v>
      </c>
      <c r="E88" s="341" t="s">
        <v>241</v>
      </c>
      <c r="F88" s="341"/>
      <c r="G88" s="341" t="s">
        <v>242</v>
      </c>
      <c r="H88" s="342"/>
      <c r="I88" s="341"/>
      <c r="J88" s="341"/>
      <c r="K88" s="341"/>
      <c r="L88" s="341"/>
      <c r="M88" s="341"/>
      <c r="N88" s="341" t="s">
        <v>242</v>
      </c>
      <c r="O88" s="342"/>
      <c r="P88" s="341"/>
      <c r="Q88" s="341"/>
      <c r="R88" s="341"/>
      <c r="S88" s="341"/>
      <c r="T88" s="341"/>
      <c r="U88" s="341" t="s">
        <v>242</v>
      </c>
      <c r="V88" s="342"/>
      <c r="W88" s="341"/>
      <c r="X88" s="341"/>
      <c r="Y88" s="341"/>
      <c r="Z88" s="341"/>
      <c r="AA88" s="356"/>
      <c r="AB88" s="341" t="s">
        <v>242</v>
      </c>
      <c r="AC88" s="342"/>
      <c r="AD88" s="341"/>
      <c r="AE88" s="356"/>
      <c r="AF88" s="341"/>
      <c r="AG88" s="341"/>
      <c r="AH88" s="341"/>
      <c r="AI88" s="341" t="s">
        <v>242</v>
      </c>
      <c r="AJ88" s="332">
        <f>COUNTIF(E88:AI88,"①")+COUNTIF(E88:AI88,"②")</f>
        <v>6</v>
      </c>
      <c r="AK88" s="96">
        <f>COUNTIF(E88:AJ88,"△")</f>
        <v>0</v>
      </c>
      <c r="AL88" s="29"/>
      <c r="AM88" s="29"/>
      <c r="AN88" s="30"/>
      <c r="AO88" s="31"/>
      <c r="AP88" s="32"/>
      <c r="AQ88" s="33"/>
      <c r="AS88" s="24">
        <f>COUNTIF(E88:AJ88,"×")</f>
        <v>0</v>
      </c>
      <c r="AT88" s="24">
        <f>COUNTIF(E88:AJ88,"△")</f>
        <v>0</v>
      </c>
    </row>
    <row r="89" spans="1:46" s="34" customFormat="1" ht="15" customHeight="1">
      <c r="A89" s="444"/>
      <c r="B89" s="416"/>
      <c r="C89" s="419"/>
      <c r="D89" s="139" t="s">
        <v>86</v>
      </c>
      <c r="E89" s="343">
        <v>2</v>
      </c>
      <c r="F89" s="343"/>
      <c r="G89" s="343">
        <v>2</v>
      </c>
      <c r="H89" s="344"/>
      <c r="I89" s="343"/>
      <c r="J89" s="343"/>
      <c r="K89" s="343"/>
      <c r="L89" s="343"/>
      <c r="M89" s="343"/>
      <c r="N89" s="343">
        <v>2</v>
      </c>
      <c r="O89" s="344"/>
      <c r="P89" s="343"/>
      <c r="Q89" s="343"/>
      <c r="R89" s="343"/>
      <c r="S89" s="343"/>
      <c r="T89" s="343"/>
      <c r="U89" s="343">
        <v>2</v>
      </c>
      <c r="V89" s="344"/>
      <c r="W89" s="343"/>
      <c r="X89" s="343"/>
      <c r="Y89" s="343"/>
      <c r="Z89" s="343"/>
      <c r="AA89" s="343"/>
      <c r="AB89" s="343">
        <v>2</v>
      </c>
      <c r="AC89" s="344"/>
      <c r="AD89" s="343"/>
      <c r="AE89" s="343"/>
      <c r="AF89" s="343"/>
      <c r="AG89" s="343"/>
      <c r="AH89" s="343"/>
      <c r="AI89" s="343">
        <v>2</v>
      </c>
      <c r="AJ89" s="332">
        <f>COUNTIF(E88:AI88,"①")</f>
        <v>1</v>
      </c>
      <c r="AK89" s="134">
        <f>COUNTIF(E88:AI88,"②")</f>
        <v>5</v>
      </c>
      <c r="AL89" s="29"/>
      <c r="AM89" s="29"/>
      <c r="AN89" s="30"/>
      <c r="AO89" s="31"/>
      <c r="AP89" s="32"/>
      <c r="AQ89" s="33"/>
      <c r="AS89" s="24"/>
      <c r="AT89" s="24"/>
    </row>
    <row r="90" spans="1:46" s="34" customFormat="1" ht="15" customHeight="1">
      <c r="A90" s="444"/>
      <c r="B90" s="417"/>
      <c r="C90" s="420"/>
      <c r="D90" s="189" t="s">
        <v>108</v>
      </c>
      <c r="E90" s="345" t="s">
        <v>140</v>
      </c>
      <c r="F90" s="345"/>
      <c r="G90" s="345" t="s">
        <v>122</v>
      </c>
      <c r="H90" s="346"/>
      <c r="I90" s="345"/>
      <c r="J90" s="345"/>
      <c r="K90" s="345"/>
      <c r="L90" s="345"/>
      <c r="M90" s="345"/>
      <c r="N90" s="345" t="s">
        <v>122</v>
      </c>
      <c r="O90" s="346"/>
      <c r="P90" s="345"/>
      <c r="Q90" s="345"/>
      <c r="R90" s="345"/>
      <c r="S90" s="345"/>
      <c r="T90" s="345"/>
      <c r="U90" s="345" t="s">
        <v>122</v>
      </c>
      <c r="V90" s="346"/>
      <c r="W90" s="345"/>
      <c r="X90" s="345"/>
      <c r="Y90" s="345"/>
      <c r="Z90" s="345"/>
      <c r="AA90" s="345"/>
      <c r="AB90" s="345" t="s">
        <v>122</v>
      </c>
      <c r="AC90" s="346"/>
      <c r="AD90" s="345"/>
      <c r="AE90" s="345"/>
      <c r="AF90" s="345"/>
      <c r="AG90" s="345"/>
      <c r="AH90" s="345"/>
      <c r="AI90" s="345" t="s">
        <v>122</v>
      </c>
      <c r="AJ90" s="332"/>
      <c r="AK90" s="134"/>
      <c r="AL90" s="29"/>
      <c r="AM90" s="29"/>
      <c r="AN90" s="30"/>
      <c r="AO90" s="31"/>
      <c r="AP90" s="32"/>
      <c r="AQ90" s="33"/>
      <c r="AS90" s="24"/>
      <c r="AT90" s="24"/>
    </row>
    <row r="91" spans="1:46" s="34" customFormat="1" ht="15" customHeight="1">
      <c r="A91" s="445"/>
      <c r="B91" s="328" t="s">
        <v>153</v>
      </c>
      <c r="C91" s="329" t="s">
        <v>227</v>
      </c>
      <c r="D91" s="25" t="s">
        <v>109</v>
      </c>
      <c r="E91" s="347">
        <v>0.57638888888888895</v>
      </c>
      <c r="F91" s="347"/>
      <c r="G91" s="347"/>
      <c r="H91" s="348"/>
      <c r="I91" s="347"/>
      <c r="J91" s="347"/>
      <c r="K91" s="347"/>
      <c r="L91" s="347"/>
      <c r="M91" s="347"/>
      <c r="N91" s="347"/>
      <c r="O91" s="348"/>
      <c r="P91" s="347"/>
      <c r="Q91" s="347"/>
      <c r="R91" s="347"/>
      <c r="S91" s="347"/>
      <c r="T91" s="347"/>
      <c r="U91" s="347"/>
      <c r="V91" s="348"/>
      <c r="W91" s="347"/>
      <c r="X91" s="347"/>
      <c r="Y91" s="347"/>
      <c r="Z91" s="347"/>
      <c r="AA91" s="347"/>
      <c r="AB91" s="347"/>
      <c r="AC91" s="348"/>
      <c r="AD91" s="347"/>
      <c r="AE91" s="347"/>
      <c r="AF91" s="347"/>
      <c r="AG91" s="347"/>
      <c r="AH91" s="347"/>
      <c r="AI91" s="347"/>
      <c r="AJ91" s="332">
        <f>SUM(E91:AH91)</f>
        <v>0.57638888888888895</v>
      </c>
      <c r="AK91" s="134">
        <f>SUM(E89:AI89)</f>
        <v>12</v>
      </c>
      <c r="AL91" s="29"/>
      <c r="AM91" s="29"/>
      <c r="AN91" s="30"/>
      <c r="AO91" s="31"/>
      <c r="AP91" s="32"/>
      <c r="AQ91" s="33"/>
      <c r="AS91" s="24"/>
      <c r="AT91" s="24"/>
    </row>
    <row r="92" spans="1:46" s="34" customFormat="1" ht="15" customHeight="1">
      <c r="A92" s="424" t="s">
        <v>137</v>
      </c>
      <c r="B92" s="426" t="s">
        <v>7</v>
      </c>
      <c r="C92" s="427"/>
      <c r="D92" s="421"/>
      <c r="E92" s="355">
        <f>E50</f>
        <v>44105</v>
      </c>
      <c r="F92" s="338">
        <f>E92+1</f>
        <v>44106</v>
      </c>
      <c r="G92" s="316">
        <f t="shared" ref="G92:G93" si="6">F92+1</f>
        <v>44107</v>
      </c>
      <c r="H92" s="315">
        <f t="shared" ref="H92:H93" si="7">G92+1</f>
        <v>44108</v>
      </c>
      <c r="I92" s="338">
        <f t="shared" ref="I92:I93" si="8">H92+1</f>
        <v>44109</v>
      </c>
      <c r="J92" s="338">
        <f>I92+1</f>
        <v>44110</v>
      </c>
      <c r="K92" s="338">
        <f t="shared" ref="K92:K93" si="9">J92+1</f>
        <v>44111</v>
      </c>
      <c r="L92" s="338">
        <f t="shared" ref="L92:L93" si="10">K92+1</f>
        <v>44112</v>
      </c>
      <c r="M92" s="338">
        <f t="shared" ref="M92:M93" si="11">L92+1</f>
        <v>44113</v>
      </c>
      <c r="N92" s="316">
        <f t="shared" ref="N92:N93" si="12">M92+1</f>
        <v>44114</v>
      </c>
      <c r="O92" s="315">
        <f t="shared" ref="O92:O93" si="13">N92+1</f>
        <v>44115</v>
      </c>
      <c r="P92" s="338">
        <f t="shared" ref="P92:P93" si="14">O92+1</f>
        <v>44116</v>
      </c>
      <c r="Q92" s="338">
        <f t="shared" ref="Q92:Q93" si="15">P92+1</f>
        <v>44117</v>
      </c>
      <c r="R92" s="338">
        <f t="shared" ref="R92:R93" si="16">Q92+1</f>
        <v>44118</v>
      </c>
      <c r="S92" s="338">
        <f t="shared" ref="S92:S93" si="17">R92+1</f>
        <v>44119</v>
      </c>
      <c r="T92" s="338">
        <f t="shared" ref="T92:T93" si="18">S92+1</f>
        <v>44120</v>
      </c>
      <c r="U92" s="316">
        <f t="shared" ref="U92:U93" si="19">T92+1</f>
        <v>44121</v>
      </c>
      <c r="V92" s="315">
        <f t="shared" ref="V92:V93" si="20">U92+1</f>
        <v>44122</v>
      </c>
      <c r="W92" s="338">
        <f t="shared" ref="W92:W93" si="21">V92+1</f>
        <v>44123</v>
      </c>
      <c r="X92" s="338">
        <f t="shared" ref="X92:X93" si="22">W92+1</f>
        <v>44124</v>
      </c>
      <c r="Y92" s="338">
        <f t="shared" ref="Y92:Y93" si="23">X92+1</f>
        <v>44125</v>
      </c>
      <c r="Z92" s="338">
        <f t="shared" ref="Z92:Z93" si="24">Y92+1</f>
        <v>44126</v>
      </c>
      <c r="AA92" s="338">
        <f t="shared" ref="AA92:AA93" si="25">Z92+1</f>
        <v>44127</v>
      </c>
      <c r="AB92" s="316">
        <f t="shared" ref="AB92:AB93" si="26">AA92+1</f>
        <v>44128</v>
      </c>
      <c r="AC92" s="315">
        <f t="shared" ref="AC92:AC93" si="27">AB92+1</f>
        <v>44129</v>
      </c>
      <c r="AD92" s="338">
        <f t="shared" ref="AD92:AD93" si="28">AC92+1</f>
        <v>44130</v>
      </c>
      <c r="AE92" s="338">
        <f t="shared" ref="AE92:AE93" si="29">AD92+1</f>
        <v>44131</v>
      </c>
      <c r="AF92" s="338">
        <f t="shared" ref="AF92:AF93" si="30">AE92+1</f>
        <v>44132</v>
      </c>
      <c r="AG92" s="338">
        <f>IF(29&lt;=DAY(DATE($F$1,$N$1+1,0)),$AF$8+1,"")</f>
        <v>44133</v>
      </c>
      <c r="AH92" s="338">
        <f>IF(30&lt;=DAY(DATE($F$1,$N$1+1,0)),$AG$8+1,"")</f>
        <v>44134</v>
      </c>
      <c r="AI92" s="316">
        <f>IF(31&lt;=DAY(DATE($F$1,$N$1+1,0)),$AH$8+1,"")</f>
        <v>44135</v>
      </c>
      <c r="AJ92" s="459" t="s">
        <v>8</v>
      </c>
      <c r="AK92" s="421" t="s">
        <v>138</v>
      </c>
      <c r="AL92" s="29"/>
      <c r="AM92" s="29"/>
      <c r="AN92" s="30"/>
      <c r="AO92" s="31"/>
      <c r="AP92" s="32"/>
      <c r="AQ92" s="33"/>
      <c r="AS92" s="24"/>
      <c r="AT92" s="24"/>
    </row>
    <row r="93" spans="1:46" s="34" customFormat="1" ht="15" customHeight="1">
      <c r="A93" s="425"/>
      <c r="B93" s="428"/>
      <c r="C93" s="429"/>
      <c r="D93" s="422"/>
      <c r="E93" s="339">
        <f>E51</f>
        <v>44105</v>
      </c>
      <c r="F93" s="339">
        <f>E93+1</f>
        <v>44106</v>
      </c>
      <c r="G93" s="319">
        <f t="shared" si="6"/>
        <v>44107</v>
      </c>
      <c r="H93" s="320">
        <f t="shared" si="7"/>
        <v>44108</v>
      </c>
      <c r="I93" s="339">
        <f t="shared" si="8"/>
        <v>44109</v>
      </c>
      <c r="J93" s="339">
        <f t="shared" ref="J93" si="31">I93+1</f>
        <v>44110</v>
      </c>
      <c r="K93" s="339">
        <f t="shared" si="9"/>
        <v>44111</v>
      </c>
      <c r="L93" s="339">
        <f t="shared" si="10"/>
        <v>44112</v>
      </c>
      <c r="M93" s="339">
        <f t="shared" si="11"/>
        <v>44113</v>
      </c>
      <c r="N93" s="319">
        <f t="shared" si="12"/>
        <v>44114</v>
      </c>
      <c r="O93" s="320">
        <f t="shared" si="13"/>
        <v>44115</v>
      </c>
      <c r="P93" s="339">
        <f t="shared" si="14"/>
        <v>44116</v>
      </c>
      <c r="Q93" s="339">
        <f t="shared" si="15"/>
        <v>44117</v>
      </c>
      <c r="R93" s="339">
        <f t="shared" si="16"/>
        <v>44118</v>
      </c>
      <c r="S93" s="339">
        <f t="shared" si="17"/>
        <v>44119</v>
      </c>
      <c r="T93" s="339">
        <f t="shared" si="18"/>
        <v>44120</v>
      </c>
      <c r="U93" s="319">
        <f t="shared" si="19"/>
        <v>44121</v>
      </c>
      <c r="V93" s="320">
        <f t="shared" si="20"/>
        <v>44122</v>
      </c>
      <c r="W93" s="339">
        <f t="shared" si="21"/>
        <v>44123</v>
      </c>
      <c r="X93" s="339">
        <f t="shared" si="22"/>
        <v>44124</v>
      </c>
      <c r="Y93" s="339">
        <f t="shared" si="23"/>
        <v>44125</v>
      </c>
      <c r="Z93" s="339">
        <f t="shared" si="24"/>
        <v>44126</v>
      </c>
      <c r="AA93" s="339">
        <f t="shared" si="25"/>
        <v>44127</v>
      </c>
      <c r="AB93" s="319">
        <f t="shared" si="26"/>
        <v>44128</v>
      </c>
      <c r="AC93" s="320">
        <f t="shared" si="27"/>
        <v>44129</v>
      </c>
      <c r="AD93" s="339">
        <f t="shared" si="28"/>
        <v>44130</v>
      </c>
      <c r="AE93" s="339">
        <f t="shared" si="29"/>
        <v>44131</v>
      </c>
      <c r="AF93" s="339">
        <f t="shared" si="30"/>
        <v>44132</v>
      </c>
      <c r="AG93" s="339">
        <f>IF(29&lt;=DAY(DATE($F$1,$N$1+1,0)),$AF$9+1,"")</f>
        <v>44133</v>
      </c>
      <c r="AH93" s="339">
        <f>IF(30&lt;=DAY(DATE($F$1,$N$1+1,0)),$AG$9+1,"")</f>
        <v>44134</v>
      </c>
      <c r="AI93" s="319">
        <f>IF(31&lt;=DAY(DATE($F$1,$N$1+1,0)),$AH$9+1,"")</f>
        <v>44135</v>
      </c>
      <c r="AJ93" s="460"/>
      <c r="AK93" s="461"/>
      <c r="AL93" s="29"/>
      <c r="AM93" s="29"/>
      <c r="AN93" s="30"/>
      <c r="AO93" s="31"/>
      <c r="AP93" s="32"/>
      <c r="AQ93" s="33"/>
      <c r="AS93" s="24"/>
      <c r="AT93" s="24"/>
    </row>
    <row r="94" spans="1:46" s="34" customFormat="1" ht="15" customHeight="1">
      <c r="A94" s="443">
        <v>91</v>
      </c>
      <c r="B94" s="494" t="s">
        <v>154</v>
      </c>
      <c r="C94" s="418" t="s">
        <v>210</v>
      </c>
      <c r="D94" s="317" t="s">
        <v>10</v>
      </c>
      <c r="E94" s="341"/>
      <c r="F94" s="341" t="s">
        <v>241</v>
      </c>
      <c r="G94" s="341" t="s">
        <v>242</v>
      </c>
      <c r="H94" s="342"/>
      <c r="I94" s="341" t="s">
        <v>241</v>
      </c>
      <c r="J94" s="341" t="s">
        <v>241</v>
      </c>
      <c r="K94" s="341"/>
      <c r="L94" s="341"/>
      <c r="M94" s="341" t="s">
        <v>241</v>
      </c>
      <c r="N94" s="341" t="s">
        <v>242</v>
      </c>
      <c r="O94" s="342"/>
      <c r="P94" s="341" t="s">
        <v>241</v>
      </c>
      <c r="Q94" s="341" t="s">
        <v>241</v>
      </c>
      <c r="R94" s="341"/>
      <c r="S94" s="341"/>
      <c r="T94" s="341" t="s">
        <v>241</v>
      </c>
      <c r="U94" s="341" t="s">
        <v>242</v>
      </c>
      <c r="V94" s="342"/>
      <c r="W94" s="341" t="s">
        <v>241</v>
      </c>
      <c r="X94" s="341" t="s">
        <v>241</v>
      </c>
      <c r="Y94" s="341"/>
      <c r="Z94" s="341"/>
      <c r="AA94" s="341" t="s">
        <v>241</v>
      </c>
      <c r="AB94" s="341" t="s">
        <v>242</v>
      </c>
      <c r="AC94" s="342"/>
      <c r="AD94" s="341" t="s">
        <v>241</v>
      </c>
      <c r="AE94" s="341" t="s">
        <v>241</v>
      </c>
      <c r="AF94" s="341"/>
      <c r="AG94" s="341"/>
      <c r="AH94" s="341" t="s">
        <v>241</v>
      </c>
      <c r="AI94" s="341" t="s">
        <v>242</v>
      </c>
      <c r="AJ94" s="332">
        <f>COUNTIF(E94:AI94,"①")+COUNTIF(E94:AI94,"②")</f>
        <v>18</v>
      </c>
      <c r="AK94" s="96">
        <f>COUNTIF(E94:AJ94,"△")</f>
        <v>0</v>
      </c>
      <c r="AL94" s="33"/>
      <c r="AM94" s="33"/>
      <c r="AN94" s="35"/>
      <c r="AO94" s="31"/>
      <c r="AP94" s="32"/>
      <c r="AQ94" s="33"/>
      <c r="AS94" s="24">
        <f>COUNTIF(E94:AJ94,"×")</f>
        <v>0</v>
      </c>
      <c r="AT94" s="24">
        <f>COUNTIF(E94:AJ94,"△")</f>
        <v>0</v>
      </c>
    </row>
    <row r="95" spans="1:46" s="34" customFormat="1" ht="15" customHeight="1">
      <c r="A95" s="444"/>
      <c r="B95" s="416"/>
      <c r="C95" s="419"/>
      <c r="D95" s="139" t="s">
        <v>86</v>
      </c>
      <c r="E95" s="343"/>
      <c r="F95" s="343">
        <v>2</v>
      </c>
      <c r="G95" s="343">
        <v>2</v>
      </c>
      <c r="H95" s="344"/>
      <c r="I95" s="343">
        <v>2</v>
      </c>
      <c r="J95" s="343">
        <v>2</v>
      </c>
      <c r="K95" s="343"/>
      <c r="L95" s="343"/>
      <c r="M95" s="343">
        <v>2</v>
      </c>
      <c r="N95" s="343">
        <v>2</v>
      </c>
      <c r="O95" s="344"/>
      <c r="P95" s="343">
        <v>2</v>
      </c>
      <c r="Q95" s="343">
        <v>2</v>
      </c>
      <c r="R95" s="343"/>
      <c r="S95" s="343"/>
      <c r="T95" s="343">
        <v>2</v>
      </c>
      <c r="U95" s="343">
        <v>2</v>
      </c>
      <c r="V95" s="344"/>
      <c r="W95" s="343">
        <v>2</v>
      </c>
      <c r="X95" s="343">
        <v>2</v>
      </c>
      <c r="Y95" s="343"/>
      <c r="Z95" s="343"/>
      <c r="AA95" s="343">
        <v>2</v>
      </c>
      <c r="AB95" s="343">
        <v>2</v>
      </c>
      <c r="AC95" s="344"/>
      <c r="AD95" s="343">
        <v>2</v>
      </c>
      <c r="AE95" s="343">
        <v>2</v>
      </c>
      <c r="AF95" s="343"/>
      <c r="AG95" s="343"/>
      <c r="AH95" s="343">
        <v>2</v>
      </c>
      <c r="AI95" s="343">
        <v>2</v>
      </c>
      <c r="AJ95" s="332">
        <f>COUNTIF(E94:AI94,"①")</f>
        <v>13</v>
      </c>
      <c r="AK95" s="134">
        <f>COUNTIF(E94:AI94,"②")</f>
        <v>5</v>
      </c>
      <c r="AL95" s="33"/>
      <c r="AM95" s="33"/>
      <c r="AN95" s="35"/>
      <c r="AO95" s="31"/>
      <c r="AP95" s="32"/>
      <c r="AQ95" s="33"/>
      <c r="AS95" s="24"/>
      <c r="AT95" s="24"/>
    </row>
    <row r="96" spans="1:46" s="34" customFormat="1" ht="15" customHeight="1">
      <c r="A96" s="444"/>
      <c r="B96" s="417"/>
      <c r="C96" s="420"/>
      <c r="D96" s="189" t="s">
        <v>108</v>
      </c>
      <c r="E96" s="345"/>
      <c r="F96" s="345" t="s">
        <v>120</v>
      </c>
      <c r="G96" s="345" t="s">
        <v>122</v>
      </c>
      <c r="H96" s="346"/>
      <c r="I96" s="345" t="s">
        <v>120</v>
      </c>
      <c r="J96" s="345" t="s">
        <v>120</v>
      </c>
      <c r="K96" s="345"/>
      <c r="L96" s="345"/>
      <c r="M96" s="345" t="s">
        <v>120</v>
      </c>
      <c r="N96" s="345" t="s">
        <v>122</v>
      </c>
      <c r="O96" s="346"/>
      <c r="P96" s="345" t="s">
        <v>120</v>
      </c>
      <c r="Q96" s="345" t="s">
        <v>120</v>
      </c>
      <c r="R96" s="345"/>
      <c r="S96" s="345"/>
      <c r="T96" s="345" t="s">
        <v>120</v>
      </c>
      <c r="U96" s="345" t="s">
        <v>122</v>
      </c>
      <c r="V96" s="346"/>
      <c r="W96" s="345" t="s">
        <v>120</v>
      </c>
      <c r="X96" s="345" t="s">
        <v>120</v>
      </c>
      <c r="Y96" s="345"/>
      <c r="Z96" s="345"/>
      <c r="AA96" s="345" t="s">
        <v>120</v>
      </c>
      <c r="AB96" s="345" t="s">
        <v>122</v>
      </c>
      <c r="AC96" s="346"/>
      <c r="AD96" s="345" t="s">
        <v>120</v>
      </c>
      <c r="AE96" s="345" t="s">
        <v>120</v>
      </c>
      <c r="AF96" s="345"/>
      <c r="AG96" s="345"/>
      <c r="AH96" s="345" t="s">
        <v>120</v>
      </c>
      <c r="AI96" s="345" t="s">
        <v>122</v>
      </c>
      <c r="AJ96" s="332"/>
      <c r="AK96" s="134"/>
      <c r="AL96" s="33"/>
      <c r="AM96" s="33"/>
      <c r="AN96" s="35"/>
      <c r="AO96" s="31"/>
      <c r="AP96" s="32"/>
      <c r="AQ96" s="33"/>
      <c r="AS96" s="24"/>
      <c r="AT96" s="24"/>
    </row>
    <row r="97" spans="1:46" s="34" customFormat="1" ht="15" customHeight="1">
      <c r="A97" s="445"/>
      <c r="B97" s="328" t="s">
        <v>155</v>
      </c>
      <c r="C97" s="329" t="s">
        <v>227</v>
      </c>
      <c r="D97" s="25" t="s">
        <v>109</v>
      </c>
      <c r="E97" s="347"/>
      <c r="F97" s="347">
        <v>0.60416666666666663</v>
      </c>
      <c r="G97" s="347"/>
      <c r="H97" s="348"/>
      <c r="I97" s="347">
        <v>0.55555555555555558</v>
      </c>
      <c r="J97" s="364">
        <v>0.51041666666666663</v>
      </c>
      <c r="K97" s="347"/>
      <c r="L97" s="347"/>
      <c r="M97" s="347">
        <v>0.60416666666666663</v>
      </c>
      <c r="N97" s="347"/>
      <c r="O97" s="348"/>
      <c r="P97" s="347">
        <v>0.60416666666666663</v>
      </c>
      <c r="Q97" s="347">
        <v>0.64583333333333337</v>
      </c>
      <c r="R97" s="347"/>
      <c r="S97" s="347"/>
      <c r="T97" s="347">
        <v>0.60416666666666663</v>
      </c>
      <c r="U97" s="347"/>
      <c r="V97" s="348"/>
      <c r="W97" s="364"/>
      <c r="X97" s="364"/>
      <c r="Y97" s="347"/>
      <c r="Z97" s="347"/>
      <c r="AA97" s="364"/>
      <c r="AB97" s="347"/>
      <c r="AC97" s="348"/>
      <c r="AD97" s="364"/>
      <c r="AE97" s="364"/>
      <c r="AF97" s="347"/>
      <c r="AG97" s="347"/>
      <c r="AH97" s="364"/>
      <c r="AI97" s="347"/>
      <c r="AJ97" s="332">
        <f>SUM(E97:AH97)</f>
        <v>4.1284722222222223</v>
      </c>
      <c r="AK97" s="134">
        <f>SUM(E95:AI95)</f>
        <v>36</v>
      </c>
      <c r="AL97" s="33"/>
      <c r="AM97" s="33"/>
      <c r="AN97" s="35"/>
      <c r="AO97" s="31"/>
      <c r="AP97" s="32"/>
      <c r="AQ97" s="33"/>
      <c r="AS97" s="24"/>
      <c r="AT97" s="24"/>
    </row>
    <row r="98" spans="1:46" s="34" customFormat="1" ht="15" customHeight="1">
      <c r="A98" s="443">
        <v>92</v>
      </c>
      <c r="B98" s="523" t="s">
        <v>156</v>
      </c>
      <c r="C98" s="418" t="s">
        <v>228</v>
      </c>
      <c r="D98" s="321" t="s">
        <v>10</v>
      </c>
      <c r="E98" s="341" t="s">
        <v>241</v>
      </c>
      <c r="F98" s="341" t="s">
        <v>241</v>
      </c>
      <c r="G98" s="341"/>
      <c r="H98" s="342"/>
      <c r="I98" s="341" t="s">
        <v>241</v>
      </c>
      <c r="J98" s="341"/>
      <c r="K98" s="341"/>
      <c r="L98" s="341" t="s">
        <v>241</v>
      </c>
      <c r="M98" s="341" t="s">
        <v>241</v>
      </c>
      <c r="N98" s="341"/>
      <c r="O98" s="342"/>
      <c r="P98" s="341" t="s">
        <v>241</v>
      </c>
      <c r="Q98" s="341"/>
      <c r="R98" s="341"/>
      <c r="S98" s="341" t="s">
        <v>241</v>
      </c>
      <c r="T98" s="341" t="s">
        <v>241</v>
      </c>
      <c r="U98" s="341"/>
      <c r="V98" s="342"/>
      <c r="W98" s="341" t="s">
        <v>241</v>
      </c>
      <c r="X98" s="341"/>
      <c r="Y98" s="341"/>
      <c r="Z98" s="341" t="s">
        <v>241</v>
      </c>
      <c r="AA98" s="341" t="s">
        <v>241</v>
      </c>
      <c r="AB98" s="341"/>
      <c r="AC98" s="342"/>
      <c r="AD98" s="341" t="s">
        <v>241</v>
      </c>
      <c r="AE98" s="341"/>
      <c r="AF98" s="341"/>
      <c r="AG98" s="341" t="s">
        <v>241</v>
      </c>
      <c r="AH98" s="341" t="s">
        <v>241</v>
      </c>
      <c r="AI98" s="341"/>
      <c r="AJ98" s="332">
        <f>COUNTIF(E98:AI98,"①")+COUNTIF(E98:AI98,"②")</f>
        <v>14</v>
      </c>
      <c r="AK98" s="96">
        <f>COUNTIF(E98:AJ98,"△")</f>
        <v>0</v>
      </c>
      <c r="AL98" s="29"/>
      <c r="AM98" s="29"/>
      <c r="AN98" s="30"/>
      <c r="AO98" s="31"/>
      <c r="AP98" s="32"/>
      <c r="AQ98" s="33"/>
      <c r="AS98" s="24">
        <f>COUNTIF(E98:AJ98,"×")</f>
        <v>0</v>
      </c>
      <c r="AT98" s="24">
        <f>COUNTIF(E98:AJ98,"△")</f>
        <v>0</v>
      </c>
    </row>
    <row r="99" spans="1:46" s="34" customFormat="1" ht="15" customHeight="1">
      <c r="A99" s="444"/>
      <c r="B99" s="524"/>
      <c r="C99" s="419"/>
      <c r="D99" s="322" t="s">
        <v>86</v>
      </c>
      <c r="E99" s="343">
        <v>2</v>
      </c>
      <c r="F99" s="343">
        <v>2</v>
      </c>
      <c r="G99" s="343"/>
      <c r="H99" s="344"/>
      <c r="I99" s="343">
        <v>2</v>
      </c>
      <c r="J99" s="343"/>
      <c r="K99" s="343"/>
      <c r="L99" s="343">
        <v>2</v>
      </c>
      <c r="M99" s="343">
        <v>2</v>
      </c>
      <c r="N99" s="343"/>
      <c r="O99" s="344"/>
      <c r="P99" s="343">
        <v>2</v>
      </c>
      <c r="Q99" s="343"/>
      <c r="R99" s="343"/>
      <c r="S99" s="343">
        <v>2</v>
      </c>
      <c r="T99" s="343">
        <v>2</v>
      </c>
      <c r="U99" s="343"/>
      <c r="V99" s="344"/>
      <c r="W99" s="343">
        <v>2</v>
      </c>
      <c r="X99" s="343"/>
      <c r="Y99" s="343"/>
      <c r="Z99" s="343">
        <v>2</v>
      </c>
      <c r="AA99" s="343">
        <v>2</v>
      </c>
      <c r="AB99" s="343"/>
      <c r="AC99" s="344"/>
      <c r="AD99" s="343">
        <v>2</v>
      </c>
      <c r="AE99" s="343"/>
      <c r="AF99" s="343"/>
      <c r="AG99" s="343">
        <v>2</v>
      </c>
      <c r="AH99" s="343">
        <v>2</v>
      </c>
      <c r="AI99" s="343"/>
      <c r="AJ99" s="332">
        <f>COUNTIF(E98:AI98,"①")</f>
        <v>14</v>
      </c>
      <c r="AK99" s="134">
        <f>COUNTIF(E98:AI98,"②")</f>
        <v>0</v>
      </c>
      <c r="AL99" s="29"/>
      <c r="AM99" s="29"/>
      <c r="AN99" s="30"/>
      <c r="AO99" s="31"/>
      <c r="AP99" s="32"/>
      <c r="AQ99" s="33"/>
      <c r="AS99" s="24"/>
      <c r="AT99" s="24"/>
    </row>
    <row r="100" spans="1:46" s="34" customFormat="1" ht="15" customHeight="1">
      <c r="A100" s="444"/>
      <c r="B100" s="525"/>
      <c r="C100" s="420"/>
      <c r="D100" s="323" t="s">
        <v>108</v>
      </c>
      <c r="E100" s="345" t="s">
        <v>243</v>
      </c>
      <c r="F100" s="345" t="s">
        <v>243</v>
      </c>
      <c r="G100" s="345"/>
      <c r="H100" s="346"/>
      <c r="I100" s="345" t="s">
        <v>243</v>
      </c>
      <c r="J100" s="345"/>
      <c r="K100" s="345"/>
      <c r="L100" s="345" t="s">
        <v>243</v>
      </c>
      <c r="M100" s="345" t="s">
        <v>243</v>
      </c>
      <c r="N100" s="345"/>
      <c r="O100" s="346"/>
      <c r="P100" s="345" t="s">
        <v>243</v>
      </c>
      <c r="Q100" s="345"/>
      <c r="R100" s="345"/>
      <c r="S100" s="345" t="s">
        <v>243</v>
      </c>
      <c r="T100" s="345" t="s">
        <v>243</v>
      </c>
      <c r="U100" s="345"/>
      <c r="V100" s="346"/>
      <c r="W100" s="345" t="s">
        <v>243</v>
      </c>
      <c r="X100" s="345"/>
      <c r="Y100" s="345"/>
      <c r="Z100" s="345" t="s">
        <v>243</v>
      </c>
      <c r="AA100" s="345" t="s">
        <v>243</v>
      </c>
      <c r="AB100" s="345"/>
      <c r="AC100" s="346"/>
      <c r="AD100" s="345" t="s">
        <v>243</v>
      </c>
      <c r="AE100" s="345"/>
      <c r="AF100" s="345"/>
      <c r="AG100" s="345" t="s">
        <v>243</v>
      </c>
      <c r="AH100" s="345" t="s">
        <v>243</v>
      </c>
      <c r="AI100" s="345"/>
      <c r="AJ100" s="332"/>
      <c r="AK100" s="134"/>
      <c r="AL100" s="29"/>
      <c r="AM100" s="29"/>
      <c r="AN100" s="30"/>
      <c r="AO100" s="31"/>
      <c r="AP100" s="32"/>
      <c r="AQ100" s="33"/>
      <c r="AS100" s="24"/>
      <c r="AT100" s="24"/>
    </row>
    <row r="101" spans="1:46" s="34" customFormat="1" ht="15" customHeight="1">
      <c r="A101" s="445"/>
      <c r="B101" s="330" t="s">
        <v>150</v>
      </c>
      <c r="C101" s="331" t="s">
        <v>227</v>
      </c>
      <c r="D101" s="324" t="s">
        <v>109</v>
      </c>
      <c r="E101" s="364">
        <v>0.56944444444444442</v>
      </c>
      <c r="F101" s="364">
        <v>0.56944444444444442</v>
      </c>
      <c r="G101" s="347"/>
      <c r="H101" s="348"/>
      <c r="I101" s="364">
        <v>0.56944444444444442</v>
      </c>
      <c r="J101" s="347"/>
      <c r="K101" s="347"/>
      <c r="L101" s="364">
        <v>0.56944444444444442</v>
      </c>
      <c r="M101" s="364">
        <v>0.56944444444444442</v>
      </c>
      <c r="N101" s="347"/>
      <c r="O101" s="348"/>
      <c r="P101" s="364">
        <v>0.59027777777777779</v>
      </c>
      <c r="Q101" s="347"/>
      <c r="R101" s="347"/>
      <c r="S101" s="364">
        <v>0.56944444444444442</v>
      </c>
      <c r="T101" s="364">
        <v>0.56944444444444442</v>
      </c>
      <c r="U101" s="347"/>
      <c r="V101" s="348"/>
      <c r="W101" s="364">
        <v>0.59027777777777779</v>
      </c>
      <c r="X101" s="347"/>
      <c r="Y101" s="347"/>
      <c r="Z101" s="364">
        <v>0.56944444444444442</v>
      </c>
      <c r="AA101" s="364">
        <v>0.56944444444444442</v>
      </c>
      <c r="AB101" s="347"/>
      <c r="AC101" s="348"/>
      <c r="AD101" s="364">
        <v>0.59027777777777779</v>
      </c>
      <c r="AE101" s="347"/>
      <c r="AF101" s="347"/>
      <c r="AG101" s="364">
        <v>0.56944444444444442</v>
      </c>
      <c r="AH101" s="364">
        <v>0.56944444444444442</v>
      </c>
      <c r="AI101" s="347"/>
      <c r="AJ101" s="337">
        <f>SUM(E101:AH101)</f>
        <v>8.0347222222222232</v>
      </c>
      <c r="AK101" s="304">
        <f>SUM(E99:AI99)</f>
        <v>28</v>
      </c>
      <c r="AL101" s="29"/>
      <c r="AM101" s="29"/>
      <c r="AN101" s="30"/>
      <c r="AO101" s="31"/>
      <c r="AP101" s="32"/>
      <c r="AQ101" s="33"/>
      <c r="AS101" s="24"/>
      <c r="AT101" s="24"/>
    </row>
    <row r="102" spans="1:46" s="34" customFormat="1" ht="15" customHeight="1">
      <c r="A102" s="443">
        <v>93</v>
      </c>
      <c r="B102" s="494" t="s">
        <v>157</v>
      </c>
      <c r="C102" s="418" t="s">
        <v>210</v>
      </c>
      <c r="D102" s="317" t="s">
        <v>10</v>
      </c>
      <c r="E102" s="341" t="s">
        <v>241</v>
      </c>
      <c r="F102" s="341"/>
      <c r="G102" s="341" t="s">
        <v>242</v>
      </c>
      <c r="H102" s="342"/>
      <c r="I102" s="341"/>
      <c r="J102" s="341"/>
      <c r="K102" s="341" t="s">
        <v>241</v>
      </c>
      <c r="L102" s="341" t="s">
        <v>241</v>
      </c>
      <c r="M102" s="341" t="s">
        <v>241</v>
      </c>
      <c r="N102" s="341" t="s">
        <v>242</v>
      </c>
      <c r="O102" s="342"/>
      <c r="P102" s="341"/>
      <c r="Q102" s="341"/>
      <c r="R102" s="341" t="s">
        <v>241</v>
      </c>
      <c r="S102" s="341" t="s">
        <v>241</v>
      </c>
      <c r="T102" s="341" t="s">
        <v>241</v>
      </c>
      <c r="U102" s="341" t="s">
        <v>242</v>
      </c>
      <c r="V102" s="342"/>
      <c r="W102" s="341"/>
      <c r="X102" s="341" t="s">
        <v>241</v>
      </c>
      <c r="Y102" s="341" t="s">
        <v>241</v>
      </c>
      <c r="Z102" s="341" t="s">
        <v>241</v>
      </c>
      <c r="AA102" s="341" t="s">
        <v>241</v>
      </c>
      <c r="AB102" s="341" t="s">
        <v>242</v>
      </c>
      <c r="AC102" s="342"/>
      <c r="AD102" s="341"/>
      <c r="AE102" s="341"/>
      <c r="AF102" s="341" t="s">
        <v>241</v>
      </c>
      <c r="AG102" s="341" t="s">
        <v>241</v>
      </c>
      <c r="AH102" s="341" t="s">
        <v>241</v>
      </c>
      <c r="AI102" s="341" t="s">
        <v>242</v>
      </c>
      <c r="AJ102" s="334">
        <f>COUNTIF(E102:AI102,"①")+COUNTIF(E102:AI102,"②")</f>
        <v>19</v>
      </c>
      <c r="AK102" s="302">
        <f>COUNTIF(E102:AJ102,"△")</f>
        <v>0</v>
      </c>
      <c r="AL102" s="33"/>
      <c r="AM102" s="33"/>
      <c r="AN102" s="35"/>
      <c r="AO102" s="31"/>
      <c r="AP102" s="32"/>
      <c r="AQ102" s="33"/>
      <c r="AS102" s="24">
        <f>COUNTIF(E102:AJ102,"×")</f>
        <v>0</v>
      </c>
      <c r="AT102" s="24">
        <f>COUNTIF(E102:AJ102,"△")</f>
        <v>0</v>
      </c>
    </row>
    <row r="103" spans="1:46" s="34" customFormat="1" ht="15" customHeight="1">
      <c r="A103" s="444"/>
      <c r="B103" s="416"/>
      <c r="C103" s="419"/>
      <c r="D103" s="139" t="s">
        <v>86</v>
      </c>
      <c r="E103" s="343">
        <v>2</v>
      </c>
      <c r="F103" s="343"/>
      <c r="G103" s="343">
        <v>2</v>
      </c>
      <c r="H103" s="344"/>
      <c r="I103" s="343"/>
      <c r="J103" s="343"/>
      <c r="K103" s="343">
        <v>2</v>
      </c>
      <c r="L103" s="343">
        <v>2</v>
      </c>
      <c r="M103" s="343">
        <v>2</v>
      </c>
      <c r="N103" s="343">
        <v>2</v>
      </c>
      <c r="O103" s="344"/>
      <c r="P103" s="343"/>
      <c r="Q103" s="343"/>
      <c r="R103" s="343">
        <v>1</v>
      </c>
      <c r="S103" s="343">
        <v>2</v>
      </c>
      <c r="T103" s="343">
        <v>2</v>
      </c>
      <c r="U103" s="343">
        <v>2</v>
      </c>
      <c r="V103" s="344"/>
      <c r="W103" s="343"/>
      <c r="X103" s="343">
        <v>2</v>
      </c>
      <c r="Y103" s="343">
        <v>2</v>
      </c>
      <c r="Z103" s="343">
        <v>2</v>
      </c>
      <c r="AA103" s="343">
        <v>2</v>
      </c>
      <c r="AB103" s="343">
        <v>2</v>
      </c>
      <c r="AC103" s="344"/>
      <c r="AD103" s="343"/>
      <c r="AE103" s="343"/>
      <c r="AF103" s="343">
        <v>2</v>
      </c>
      <c r="AG103" s="343">
        <v>2</v>
      </c>
      <c r="AH103" s="343">
        <v>2</v>
      </c>
      <c r="AI103" s="343">
        <v>2</v>
      </c>
      <c r="AJ103" s="334">
        <f>COUNTIF(E102:AI102,"①")</f>
        <v>14</v>
      </c>
      <c r="AK103" s="303">
        <f>COUNTIF(E102:AI102,"②")</f>
        <v>5</v>
      </c>
      <c r="AL103" s="33"/>
      <c r="AM103" s="33"/>
      <c r="AN103" s="35"/>
      <c r="AO103" s="31"/>
      <c r="AP103" s="32"/>
      <c r="AQ103" s="33"/>
      <c r="AS103" s="24"/>
      <c r="AT103" s="24"/>
    </row>
    <row r="104" spans="1:46" s="34" customFormat="1" ht="15" customHeight="1">
      <c r="A104" s="444"/>
      <c r="B104" s="417"/>
      <c r="C104" s="420"/>
      <c r="D104" s="189" t="s">
        <v>108</v>
      </c>
      <c r="E104" s="345" t="s">
        <v>120</v>
      </c>
      <c r="F104" s="345"/>
      <c r="G104" s="345" t="s">
        <v>122</v>
      </c>
      <c r="H104" s="346"/>
      <c r="I104" s="345"/>
      <c r="J104" s="345"/>
      <c r="K104" s="345" t="s">
        <v>120</v>
      </c>
      <c r="L104" s="345" t="s">
        <v>120</v>
      </c>
      <c r="M104" s="345" t="s">
        <v>120</v>
      </c>
      <c r="N104" s="345" t="s">
        <v>122</v>
      </c>
      <c r="O104" s="346"/>
      <c r="P104" s="345"/>
      <c r="Q104" s="345"/>
      <c r="R104" s="345" t="s">
        <v>120</v>
      </c>
      <c r="S104" s="345" t="s">
        <v>120</v>
      </c>
      <c r="T104" s="345" t="s">
        <v>120</v>
      </c>
      <c r="U104" s="345" t="s">
        <v>122</v>
      </c>
      <c r="V104" s="346"/>
      <c r="W104" s="345"/>
      <c r="X104" s="345" t="s">
        <v>120</v>
      </c>
      <c r="Y104" s="345" t="s">
        <v>120</v>
      </c>
      <c r="Z104" s="345" t="s">
        <v>120</v>
      </c>
      <c r="AA104" s="345" t="s">
        <v>120</v>
      </c>
      <c r="AB104" s="345" t="s">
        <v>122</v>
      </c>
      <c r="AC104" s="346"/>
      <c r="AD104" s="345"/>
      <c r="AE104" s="345"/>
      <c r="AF104" s="345" t="s">
        <v>120</v>
      </c>
      <c r="AG104" s="345" t="s">
        <v>120</v>
      </c>
      <c r="AH104" s="345" t="s">
        <v>120</v>
      </c>
      <c r="AI104" s="345" t="s">
        <v>122</v>
      </c>
      <c r="AJ104" s="334"/>
      <c r="AK104" s="303"/>
      <c r="AL104" s="33"/>
      <c r="AM104" s="33"/>
      <c r="AN104" s="35"/>
      <c r="AO104" s="31"/>
      <c r="AP104" s="32"/>
      <c r="AQ104" s="33"/>
      <c r="AS104" s="24"/>
      <c r="AT104" s="24"/>
    </row>
    <row r="105" spans="1:46" s="34" customFormat="1" ht="15" customHeight="1">
      <c r="A105" s="444"/>
      <c r="B105" s="328" t="s">
        <v>155</v>
      </c>
      <c r="C105" s="329" t="s">
        <v>227</v>
      </c>
      <c r="D105" s="294" t="s">
        <v>109</v>
      </c>
      <c r="E105" s="347">
        <v>0.60416666666666663</v>
      </c>
      <c r="F105" s="347"/>
      <c r="G105" s="347"/>
      <c r="H105" s="348"/>
      <c r="I105" s="347"/>
      <c r="J105" s="347"/>
      <c r="K105" s="347">
        <v>0.60416666666666663</v>
      </c>
      <c r="L105" s="347">
        <v>0.60416666666666663</v>
      </c>
      <c r="M105" s="347">
        <v>0.60416666666666663</v>
      </c>
      <c r="N105" s="347"/>
      <c r="O105" s="348"/>
      <c r="P105" s="347"/>
      <c r="Q105" s="347"/>
      <c r="R105" s="347">
        <v>0.60416666666666663</v>
      </c>
      <c r="S105" s="347">
        <v>0.60416666666666663</v>
      </c>
      <c r="T105" s="347">
        <v>0.60416666666666663</v>
      </c>
      <c r="U105" s="347"/>
      <c r="V105" s="348"/>
      <c r="W105" s="347"/>
      <c r="X105" s="364"/>
      <c r="Y105" s="364"/>
      <c r="Z105" s="364"/>
      <c r="AA105" s="364"/>
      <c r="AB105" s="347"/>
      <c r="AC105" s="348"/>
      <c r="AD105" s="347"/>
      <c r="AE105" s="347"/>
      <c r="AF105" s="364"/>
      <c r="AG105" s="364"/>
      <c r="AH105" s="364"/>
      <c r="AI105" s="347"/>
      <c r="AJ105" s="334">
        <f>SUM(E105:AH105)</f>
        <v>4.2291666666666661</v>
      </c>
      <c r="AK105" s="303">
        <f>SUM(E103:AI103)</f>
        <v>37</v>
      </c>
      <c r="AL105" s="33"/>
      <c r="AM105" s="33"/>
      <c r="AN105" s="35"/>
      <c r="AO105" s="31"/>
      <c r="AP105" s="32"/>
      <c r="AQ105" s="33"/>
      <c r="AS105" s="24"/>
      <c r="AT105" s="24"/>
    </row>
    <row r="106" spans="1:46" s="34" customFormat="1" ht="15" customHeight="1">
      <c r="A106" s="443">
        <v>95</v>
      </c>
      <c r="B106" s="494" t="s">
        <v>158</v>
      </c>
      <c r="C106" s="418" t="s">
        <v>225</v>
      </c>
      <c r="D106" s="317" t="s">
        <v>10</v>
      </c>
      <c r="E106" s="341" t="s">
        <v>241</v>
      </c>
      <c r="F106" s="341" t="s">
        <v>241</v>
      </c>
      <c r="G106" s="341"/>
      <c r="H106" s="342"/>
      <c r="I106" s="341"/>
      <c r="J106" s="341"/>
      <c r="K106" s="341" t="s">
        <v>241</v>
      </c>
      <c r="L106" s="341" t="s">
        <v>241</v>
      </c>
      <c r="M106" s="341" t="s">
        <v>241</v>
      </c>
      <c r="N106" s="341"/>
      <c r="O106" s="342"/>
      <c r="P106" s="341"/>
      <c r="Q106" s="341"/>
      <c r="R106" s="341" t="s">
        <v>241</v>
      </c>
      <c r="S106" s="341" t="s">
        <v>241</v>
      </c>
      <c r="T106" s="341" t="s">
        <v>241</v>
      </c>
      <c r="U106" s="341"/>
      <c r="V106" s="342"/>
      <c r="W106" s="341"/>
      <c r="X106" s="341"/>
      <c r="Y106" s="341" t="s">
        <v>244</v>
      </c>
      <c r="Z106" s="341" t="s">
        <v>241</v>
      </c>
      <c r="AA106" s="341" t="s">
        <v>241</v>
      </c>
      <c r="AB106" s="341"/>
      <c r="AC106" s="342"/>
      <c r="AD106" s="341"/>
      <c r="AE106" s="341"/>
      <c r="AF106" s="341" t="s">
        <v>241</v>
      </c>
      <c r="AG106" s="341" t="s">
        <v>241</v>
      </c>
      <c r="AH106" s="341" t="s">
        <v>241</v>
      </c>
      <c r="AI106" s="341"/>
      <c r="AJ106" s="334">
        <f>COUNTIF(E106:AI106,"①")+COUNTIF(E106:AI106,"②")</f>
        <v>13</v>
      </c>
      <c r="AK106" s="302">
        <f>COUNTIF(E106:AJ106,"△")</f>
        <v>0</v>
      </c>
      <c r="AL106" s="33"/>
      <c r="AM106" s="29"/>
      <c r="AN106" s="35"/>
      <c r="AO106" s="31"/>
      <c r="AP106" s="32"/>
      <c r="AQ106" s="33"/>
      <c r="AS106" s="24">
        <f>COUNTIF(E106:AJ106,"×")</f>
        <v>1</v>
      </c>
      <c r="AT106" s="24">
        <f>COUNTIF(E106:AJ106,"△")</f>
        <v>0</v>
      </c>
    </row>
    <row r="107" spans="1:46" s="34" customFormat="1" ht="15" customHeight="1">
      <c r="A107" s="444"/>
      <c r="B107" s="416"/>
      <c r="C107" s="419"/>
      <c r="D107" s="139" t="s">
        <v>86</v>
      </c>
      <c r="E107" s="343">
        <v>1</v>
      </c>
      <c r="F107" s="343">
        <v>1</v>
      </c>
      <c r="G107" s="343"/>
      <c r="H107" s="344"/>
      <c r="I107" s="343"/>
      <c r="J107" s="343"/>
      <c r="K107" s="343">
        <v>1</v>
      </c>
      <c r="L107" s="343">
        <v>1</v>
      </c>
      <c r="M107" s="343">
        <v>1</v>
      </c>
      <c r="N107" s="343"/>
      <c r="O107" s="344"/>
      <c r="P107" s="343"/>
      <c r="Q107" s="343"/>
      <c r="R107" s="343">
        <v>1</v>
      </c>
      <c r="S107" s="343">
        <v>1</v>
      </c>
      <c r="T107" s="343">
        <v>1</v>
      </c>
      <c r="U107" s="343"/>
      <c r="V107" s="344"/>
      <c r="W107" s="343"/>
      <c r="X107" s="343"/>
      <c r="Y107" s="343">
        <v>1</v>
      </c>
      <c r="Z107" s="343">
        <v>1</v>
      </c>
      <c r="AA107" s="343">
        <v>1</v>
      </c>
      <c r="AB107" s="343"/>
      <c r="AC107" s="344"/>
      <c r="AD107" s="343"/>
      <c r="AE107" s="343"/>
      <c r="AF107" s="343">
        <v>1</v>
      </c>
      <c r="AG107" s="343">
        <v>1</v>
      </c>
      <c r="AH107" s="343">
        <v>1</v>
      </c>
      <c r="AI107" s="343"/>
      <c r="AJ107" s="332">
        <f>COUNTIF(E106:AI106,"①")</f>
        <v>13</v>
      </c>
      <c r="AK107" s="134">
        <f>COUNTIF(E106:AI106,"②")</f>
        <v>0</v>
      </c>
      <c r="AL107" s="33"/>
      <c r="AM107" s="29"/>
      <c r="AN107" s="35"/>
      <c r="AO107" s="31"/>
      <c r="AP107" s="32"/>
      <c r="AQ107" s="33"/>
      <c r="AS107" s="24"/>
      <c r="AT107" s="24"/>
    </row>
    <row r="108" spans="1:46" s="34" customFormat="1" ht="15" customHeight="1">
      <c r="A108" s="444"/>
      <c r="B108" s="417"/>
      <c r="C108" s="420"/>
      <c r="D108" s="189" t="s">
        <v>108</v>
      </c>
      <c r="E108" s="345" t="s">
        <v>112</v>
      </c>
      <c r="F108" s="345" t="s">
        <v>112</v>
      </c>
      <c r="G108" s="345"/>
      <c r="H108" s="346"/>
      <c r="I108" s="345"/>
      <c r="J108" s="345"/>
      <c r="K108" s="345" t="s">
        <v>112</v>
      </c>
      <c r="L108" s="345" t="s">
        <v>112</v>
      </c>
      <c r="M108" s="345" t="s">
        <v>112</v>
      </c>
      <c r="N108" s="345"/>
      <c r="O108" s="346"/>
      <c r="P108" s="345"/>
      <c r="Q108" s="345"/>
      <c r="R108" s="345" t="s">
        <v>112</v>
      </c>
      <c r="S108" s="345" t="s">
        <v>112</v>
      </c>
      <c r="T108" s="345" t="s">
        <v>112</v>
      </c>
      <c r="U108" s="345"/>
      <c r="V108" s="346"/>
      <c r="W108" s="345"/>
      <c r="X108" s="345"/>
      <c r="Y108" s="345" t="s">
        <v>112</v>
      </c>
      <c r="Z108" s="345" t="s">
        <v>112</v>
      </c>
      <c r="AA108" s="345" t="s">
        <v>112</v>
      </c>
      <c r="AB108" s="345"/>
      <c r="AC108" s="346"/>
      <c r="AD108" s="345"/>
      <c r="AE108" s="345"/>
      <c r="AF108" s="345" t="s">
        <v>112</v>
      </c>
      <c r="AG108" s="345" t="s">
        <v>112</v>
      </c>
      <c r="AH108" s="345" t="s">
        <v>112</v>
      </c>
      <c r="AI108" s="345"/>
      <c r="AJ108" s="332"/>
      <c r="AK108" s="134"/>
      <c r="AL108" s="33"/>
      <c r="AM108" s="29"/>
      <c r="AN108" s="35"/>
      <c r="AO108" s="31"/>
      <c r="AP108" s="32"/>
      <c r="AQ108" s="33"/>
      <c r="AS108" s="24"/>
      <c r="AT108" s="24"/>
    </row>
    <row r="109" spans="1:46" s="34" customFormat="1" ht="15" customHeight="1">
      <c r="A109" s="445"/>
      <c r="B109" s="328" t="s">
        <v>144</v>
      </c>
      <c r="C109" s="329" t="s">
        <v>227</v>
      </c>
      <c r="D109" s="25" t="s">
        <v>109</v>
      </c>
      <c r="E109" s="347">
        <v>0.60069444444444442</v>
      </c>
      <c r="F109" s="347">
        <v>0.63194444444444442</v>
      </c>
      <c r="G109" s="347"/>
      <c r="H109" s="348"/>
      <c r="I109" s="347"/>
      <c r="J109" s="347"/>
      <c r="K109" s="347">
        <v>0.57291666666666663</v>
      </c>
      <c r="L109" s="347">
        <v>0.63194444444444442</v>
      </c>
      <c r="M109" s="347">
        <v>0.63194444444444442</v>
      </c>
      <c r="N109" s="347"/>
      <c r="O109" s="348"/>
      <c r="P109" s="347"/>
      <c r="Q109" s="347"/>
      <c r="R109" s="347">
        <v>0.60416666666666663</v>
      </c>
      <c r="S109" s="347">
        <v>0.63194444444444442</v>
      </c>
      <c r="T109" s="347">
        <v>0.63194444444444442</v>
      </c>
      <c r="U109" s="347"/>
      <c r="V109" s="348"/>
      <c r="W109" s="347"/>
      <c r="X109" s="347"/>
      <c r="Y109" s="364"/>
      <c r="Z109" s="364"/>
      <c r="AA109" s="364"/>
      <c r="AB109" s="347"/>
      <c r="AC109" s="348"/>
      <c r="AD109" s="347"/>
      <c r="AE109" s="347"/>
      <c r="AF109" s="364"/>
      <c r="AG109" s="364"/>
      <c r="AH109" s="364"/>
      <c r="AI109" s="347"/>
      <c r="AJ109" s="332">
        <f>SUM(E109:AH109)</f>
        <v>4.9375</v>
      </c>
      <c r="AK109" s="134">
        <f>SUM(E107:AI107)</f>
        <v>14</v>
      </c>
      <c r="AL109" s="33"/>
      <c r="AM109" s="33"/>
      <c r="AN109" s="35"/>
      <c r="AO109" s="31"/>
      <c r="AP109" s="32"/>
      <c r="AQ109" s="33"/>
      <c r="AS109" s="24"/>
      <c r="AT109" s="24"/>
    </row>
    <row r="110" spans="1:46" s="34" customFormat="1" ht="15" customHeight="1">
      <c r="A110" s="443">
        <v>97</v>
      </c>
      <c r="B110" s="494" t="s">
        <v>159</v>
      </c>
      <c r="C110" s="418" t="s">
        <v>222</v>
      </c>
      <c r="D110" s="317" t="s">
        <v>10</v>
      </c>
      <c r="E110" s="341" t="s">
        <v>241</v>
      </c>
      <c r="F110" s="341"/>
      <c r="G110" s="341"/>
      <c r="H110" s="342"/>
      <c r="I110" s="341"/>
      <c r="J110" s="341" t="s">
        <v>241</v>
      </c>
      <c r="K110" s="341"/>
      <c r="L110" s="341" t="s">
        <v>244</v>
      </c>
      <c r="M110" s="341"/>
      <c r="N110" s="341"/>
      <c r="O110" s="342"/>
      <c r="P110" s="341"/>
      <c r="Q110" s="341" t="s">
        <v>241</v>
      </c>
      <c r="R110" s="341"/>
      <c r="S110" s="341" t="s">
        <v>244</v>
      </c>
      <c r="T110" s="341"/>
      <c r="U110" s="341"/>
      <c r="V110" s="342"/>
      <c r="W110" s="341"/>
      <c r="X110" s="341" t="s">
        <v>241</v>
      </c>
      <c r="Y110" s="341"/>
      <c r="Z110" s="341" t="s">
        <v>244</v>
      </c>
      <c r="AA110" s="341"/>
      <c r="AB110" s="341"/>
      <c r="AC110" s="342"/>
      <c r="AD110" s="341"/>
      <c r="AE110" s="341" t="s">
        <v>241</v>
      </c>
      <c r="AF110" s="341"/>
      <c r="AG110" s="341" t="s">
        <v>244</v>
      </c>
      <c r="AH110" s="341"/>
      <c r="AI110" s="341"/>
      <c r="AJ110" s="332">
        <f>COUNTIF(E110:AI110,"①")+COUNTIF(E110:AI110,"②")</f>
        <v>5</v>
      </c>
      <c r="AK110" s="96">
        <f>COUNTIF(E110:AJ110,"△")</f>
        <v>0</v>
      </c>
      <c r="AL110" s="29"/>
      <c r="AM110" s="29"/>
      <c r="AN110" s="30"/>
      <c r="AO110" s="31"/>
      <c r="AP110" s="32"/>
      <c r="AQ110" s="33"/>
      <c r="AS110" s="24">
        <f>COUNTIF(E110:AJ110,"×")</f>
        <v>4</v>
      </c>
      <c r="AT110" s="24">
        <f>COUNTIF(E110:AJ110,"△")</f>
        <v>0</v>
      </c>
    </row>
    <row r="111" spans="1:46" s="34" customFormat="1" ht="15" customHeight="1">
      <c r="A111" s="444"/>
      <c r="B111" s="416"/>
      <c r="C111" s="419"/>
      <c r="D111" s="139" t="s">
        <v>86</v>
      </c>
      <c r="E111" s="343">
        <v>2</v>
      </c>
      <c r="F111" s="343"/>
      <c r="G111" s="343"/>
      <c r="H111" s="344"/>
      <c r="I111" s="343"/>
      <c r="J111" s="343">
        <v>2</v>
      </c>
      <c r="K111" s="343"/>
      <c r="L111" s="343">
        <v>2</v>
      </c>
      <c r="M111" s="343"/>
      <c r="N111" s="343"/>
      <c r="O111" s="344"/>
      <c r="P111" s="343"/>
      <c r="Q111" s="343">
        <v>2</v>
      </c>
      <c r="R111" s="343"/>
      <c r="S111" s="343">
        <v>2</v>
      </c>
      <c r="T111" s="343"/>
      <c r="U111" s="343"/>
      <c r="V111" s="344"/>
      <c r="W111" s="343"/>
      <c r="X111" s="343">
        <v>2</v>
      </c>
      <c r="Y111" s="343"/>
      <c r="Z111" s="343">
        <v>2</v>
      </c>
      <c r="AA111" s="343"/>
      <c r="AB111" s="343"/>
      <c r="AC111" s="344"/>
      <c r="AD111" s="343"/>
      <c r="AE111" s="343">
        <v>2</v>
      </c>
      <c r="AF111" s="343"/>
      <c r="AG111" s="343">
        <v>2</v>
      </c>
      <c r="AH111" s="343"/>
      <c r="AI111" s="343"/>
      <c r="AJ111" s="332">
        <f>COUNTIF(E110:AI110,"①")</f>
        <v>5</v>
      </c>
      <c r="AK111" s="134">
        <f>COUNTIF(E110:AI110,"②")</f>
        <v>0</v>
      </c>
      <c r="AL111" s="29"/>
      <c r="AM111" s="29"/>
      <c r="AN111" s="30"/>
      <c r="AO111" s="31"/>
      <c r="AP111" s="32"/>
      <c r="AQ111" s="33"/>
      <c r="AS111" s="24"/>
      <c r="AT111" s="24"/>
    </row>
    <row r="112" spans="1:46" s="34" customFormat="1" ht="15" customHeight="1">
      <c r="A112" s="444"/>
      <c r="B112" s="417"/>
      <c r="C112" s="420"/>
      <c r="D112" s="189" t="s">
        <v>108</v>
      </c>
      <c r="E112" s="345" t="s">
        <v>135</v>
      </c>
      <c r="F112" s="345"/>
      <c r="G112" s="345"/>
      <c r="H112" s="346"/>
      <c r="I112" s="345"/>
      <c r="J112" s="345" t="s">
        <v>135</v>
      </c>
      <c r="K112" s="345"/>
      <c r="L112" s="345" t="s">
        <v>135</v>
      </c>
      <c r="M112" s="345"/>
      <c r="N112" s="345"/>
      <c r="O112" s="346"/>
      <c r="P112" s="345"/>
      <c r="Q112" s="345" t="s">
        <v>135</v>
      </c>
      <c r="R112" s="345"/>
      <c r="S112" s="345" t="s">
        <v>135</v>
      </c>
      <c r="T112" s="345"/>
      <c r="U112" s="345"/>
      <c r="V112" s="346"/>
      <c r="W112" s="345"/>
      <c r="X112" s="345" t="s">
        <v>135</v>
      </c>
      <c r="Y112" s="345"/>
      <c r="Z112" s="345" t="s">
        <v>135</v>
      </c>
      <c r="AA112" s="345"/>
      <c r="AB112" s="345"/>
      <c r="AC112" s="346"/>
      <c r="AD112" s="345"/>
      <c r="AE112" s="345" t="s">
        <v>135</v>
      </c>
      <c r="AF112" s="345"/>
      <c r="AG112" s="345" t="s">
        <v>135</v>
      </c>
      <c r="AH112" s="345"/>
      <c r="AI112" s="345"/>
      <c r="AJ112" s="332"/>
      <c r="AK112" s="134"/>
      <c r="AL112" s="29"/>
      <c r="AM112" s="29"/>
      <c r="AN112" s="30"/>
      <c r="AO112" s="31"/>
      <c r="AP112" s="32"/>
      <c r="AQ112" s="33"/>
      <c r="AS112" s="24"/>
      <c r="AT112" s="24"/>
    </row>
    <row r="113" spans="1:46" s="34" customFormat="1" ht="15" customHeight="1">
      <c r="A113" s="445"/>
      <c r="B113" s="328" t="s">
        <v>131</v>
      </c>
      <c r="C113" s="329" t="s">
        <v>227</v>
      </c>
      <c r="D113" s="294" t="s">
        <v>109</v>
      </c>
      <c r="E113" s="347">
        <v>0.58680555555555558</v>
      </c>
      <c r="F113" s="347"/>
      <c r="G113" s="347"/>
      <c r="H113" s="348"/>
      <c r="I113" s="347"/>
      <c r="J113" s="347">
        <v>0.61805555555555558</v>
      </c>
      <c r="K113" s="347"/>
      <c r="L113" s="347">
        <v>0.58680555555555558</v>
      </c>
      <c r="M113" s="347"/>
      <c r="N113" s="347"/>
      <c r="O113" s="348"/>
      <c r="P113" s="347"/>
      <c r="Q113" s="347">
        <v>0.61805555555555558</v>
      </c>
      <c r="R113" s="347"/>
      <c r="S113" s="347">
        <v>0.58680555555555558</v>
      </c>
      <c r="T113" s="347"/>
      <c r="U113" s="347"/>
      <c r="V113" s="348"/>
      <c r="W113" s="347"/>
      <c r="X113" s="347">
        <v>0.61805555555555558</v>
      </c>
      <c r="Y113" s="347"/>
      <c r="Z113" s="347">
        <v>0.58680555555555558</v>
      </c>
      <c r="AA113" s="347"/>
      <c r="AB113" s="347"/>
      <c r="AC113" s="348"/>
      <c r="AD113" s="347"/>
      <c r="AE113" s="347">
        <v>0.61805555555555558</v>
      </c>
      <c r="AF113" s="347"/>
      <c r="AG113" s="347">
        <v>0.58680555555555558</v>
      </c>
      <c r="AH113" s="347"/>
      <c r="AI113" s="347"/>
      <c r="AJ113" s="332">
        <f>SUM(E113:AH113)</f>
        <v>5.4062499999999991</v>
      </c>
      <c r="AK113" s="134">
        <f>SUM(E111:AI111)</f>
        <v>18</v>
      </c>
      <c r="AL113" s="29"/>
      <c r="AM113" s="29"/>
      <c r="AN113" s="30"/>
      <c r="AO113" s="31"/>
      <c r="AP113" s="32"/>
      <c r="AQ113" s="33"/>
      <c r="AS113" s="24"/>
      <c r="AT113" s="24"/>
    </row>
    <row r="114" spans="1:46" s="34" customFormat="1" ht="15" customHeight="1">
      <c r="A114" s="443">
        <v>98</v>
      </c>
      <c r="B114" s="494" t="s">
        <v>160</v>
      </c>
      <c r="C114" s="418" t="s">
        <v>218</v>
      </c>
      <c r="D114" s="317" t="s">
        <v>10</v>
      </c>
      <c r="E114" s="341" t="s">
        <v>241</v>
      </c>
      <c r="F114" s="341"/>
      <c r="G114" s="341"/>
      <c r="H114" s="342"/>
      <c r="I114" s="341" t="s">
        <v>241</v>
      </c>
      <c r="J114" s="341"/>
      <c r="K114" s="341"/>
      <c r="L114" s="341" t="s">
        <v>241</v>
      </c>
      <c r="M114" s="341"/>
      <c r="N114" s="341"/>
      <c r="O114" s="342"/>
      <c r="P114" s="341" t="s">
        <v>241</v>
      </c>
      <c r="Q114" s="341"/>
      <c r="R114" s="341"/>
      <c r="S114" s="341" t="s">
        <v>241</v>
      </c>
      <c r="T114" s="341"/>
      <c r="U114" s="341"/>
      <c r="V114" s="342"/>
      <c r="W114" s="341" t="s">
        <v>241</v>
      </c>
      <c r="X114" s="341"/>
      <c r="Y114" s="341"/>
      <c r="Z114" s="341" t="s">
        <v>241</v>
      </c>
      <c r="AA114" s="341"/>
      <c r="AB114" s="341"/>
      <c r="AC114" s="342"/>
      <c r="AD114" s="341"/>
      <c r="AE114" s="341"/>
      <c r="AF114" s="341"/>
      <c r="AG114" s="341" t="s">
        <v>241</v>
      </c>
      <c r="AH114" s="341"/>
      <c r="AI114" s="341"/>
      <c r="AJ114" s="332">
        <f>COUNTIF(E114:AI114,"①")+COUNTIF(E114:AI114,"②")</f>
        <v>8</v>
      </c>
      <c r="AK114" s="96">
        <f>COUNTIF(E114:AJ114,"△")</f>
        <v>0</v>
      </c>
      <c r="AL114" s="33"/>
      <c r="AM114" s="33"/>
      <c r="AN114" s="35"/>
      <c r="AO114" s="31"/>
      <c r="AP114" s="32"/>
      <c r="AQ114" s="33"/>
      <c r="AS114" s="24">
        <f>COUNTIF(E114:AJ114,"×")</f>
        <v>0</v>
      </c>
      <c r="AT114" s="24">
        <f>COUNTIF(E114:AJ114,"△")</f>
        <v>0</v>
      </c>
    </row>
    <row r="115" spans="1:46" s="34" customFormat="1" ht="15" customHeight="1">
      <c r="A115" s="444"/>
      <c r="B115" s="416"/>
      <c r="C115" s="419"/>
      <c r="D115" s="139" t="s">
        <v>86</v>
      </c>
      <c r="E115" s="343">
        <v>2</v>
      </c>
      <c r="F115" s="343"/>
      <c r="G115" s="343"/>
      <c r="H115" s="344"/>
      <c r="I115" s="343">
        <v>2</v>
      </c>
      <c r="J115" s="343"/>
      <c r="K115" s="343"/>
      <c r="L115" s="343">
        <v>2</v>
      </c>
      <c r="M115" s="343"/>
      <c r="N115" s="343"/>
      <c r="O115" s="344"/>
      <c r="P115" s="343">
        <v>2</v>
      </c>
      <c r="Q115" s="343"/>
      <c r="R115" s="343"/>
      <c r="S115" s="343">
        <v>2</v>
      </c>
      <c r="T115" s="343"/>
      <c r="U115" s="343"/>
      <c r="V115" s="344"/>
      <c r="W115" s="343">
        <v>2</v>
      </c>
      <c r="X115" s="343"/>
      <c r="Y115" s="343"/>
      <c r="Z115" s="343">
        <v>2</v>
      </c>
      <c r="AA115" s="343"/>
      <c r="AB115" s="343"/>
      <c r="AC115" s="344"/>
      <c r="AD115" s="343"/>
      <c r="AE115" s="343"/>
      <c r="AF115" s="343"/>
      <c r="AG115" s="343">
        <v>2</v>
      </c>
      <c r="AH115" s="343"/>
      <c r="AI115" s="343"/>
      <c r="AJ115" s="332">
        <f>COUNTIF(E114:AI114,"①")</f>
        <v>8</v>
      </c>
      <c r="AK115" s="134">
        <f>COUNTIF(E114:AI114,"②")</f>
        <v>0</v>
      </c>
      <c r="AL115" s="33"/>
      <c r="AM115" s="33"/>
      <c r="AN115" s="35"/>
      <c r="AO115" s="31"/>
      <c r="AP115" s="32"/>
      <c r="AQ115" s="33"/>
      <c r="AS115" s="24"/>
      <c r="AT115" s="24"/>
    </row>
    <row r="116" spans="1:46" s="34" customFormat="1" ht="15" customHeight="1">
      <c r="A116" s="444"/>
      <c r="B116" s="417"/>
      <c r="C116" s="420"/>
      <c r="D116" s="189" t="s">
        <v>108</v>
      </c>
      <c r="E116" s="345" t="s">
        <v>243</v>
      </c>
      <c r="F116" s="345"/>
      <c r="G116" s="345"/>
      <c r="H116" s="346"/>
      <c r="I116" s="345" t="s">
        <v>243</v>
      </c>
      <c r="J116" s="345"/>
      <c r="K116" s="345"/>
      <c r="L116" s="345" t="s">
        <v>243</v>
      </c>
      <c r="M116" s="345"/>
      <c r="N116" s="345"/>
      <c r="O116" s="346"/>
      <c r="P116" s="345" t="s">
        <v>243</v>
      </c>
      <c r="Q116" s="345"/>
      <c r="R116" s="345"/>
      <c r="S116" s="345" t="s">
        <v>243</v>
      </c>
      <c r="T116" s="345"/>
      <c r="U116" s="345"/>
      <c r="V116" s="346"/>
      <c r="W116" s="345" t="s">
        <v>243</v>
      </c>
      <c r="X116" s="345"/>
      <c r="Y116" s="345"/>
      <c r="Z116" s="345" t="s">
        <v>243</v>
      </c>
      <c r="AA116" s="345"/>
      <c r="AB116" s="345"/>
      <c r="AC116" s="346"/>
      <c r="AD116" s="345"/>
      <c r="AE116" s="345"/>
      <c r="AF116" s="345"/>
      <c r="AG116" s="345" t="s">
        <v>243</v>
      </c>
      <c r="AH116" s="345"/>
      <c r="AI116" s="345"/>
      <c r="AJ116" s="332"/>
      <c r="AK116" s="134"/>
      <c r="AL116" s="33"/>
      <c r="AM116" s="33"/>
      <c r="AN116" s="35"/>
      <c r="AO116" s="31"/>
      <c r="AP116" s="32"/>
      <c r="AQ116" s="33"/>
      <c r="AS116" s="24"/>
      <c r="AT116" s="24"/>
    </row>
    <row r="117" spans="1:46" s="34" customFormat="1" ht="15" customHeight="1">
      <c r="A117" s="445"/>
      <c r="B117" s="328" t="s">
        <v>150</v>
      </c>
      <c r="C117" s="329" t="s">
        <v>227</v>
      </c>
      <c r="D117" s="25" t="s">
        <v>109</v>
      </c>
      <c r="E117" s="347">
        <v>0.56944444444444442</v>
      </c>
      <c r="F117" s="347"/>
      <c r="G117" s="347"/>
      <c r="H117" s="348"/>
      <c r="I117" s="347">
        <v>0.56944444444444442</v>
      </c>
      <c r="J117" s="347"/>
      <c r="K117" s="347"/>
      <c r="L117" s="347">
        <v>0.56944444444444442</v>
      </c>
      <c r="M117" s="347"/>
      <c r="N117" s="347"/>
      <c r="O117" s="348"/>
      <c r="P117" s="347">
        <v>0.59027777777777779</v>
      </c>
      <c r="Q117" s="347"/>
      <c r="R117" s="347"/>
      <c r="S117" s="347">
        <v>0.56944444444444442</v>
      </c>
      <c r="T117" s="347"/>
      <c r="U117" s="347"/>
      <c r="V117" s="348"/>
      <c r="W117" s="347">
        <v>0.59027777777777779</v>
      </c>
      <c r="X117" s="347"/>
      <c r="Y117" s="347"/>
      <c r="Z117" s="347">
        <v>0.56944444444444442</v>
      </c>
      <c r="AA117" s="347"/>
      <c r="AB117" s="347"/>
      <c r="AC117" s="348"/>
      <c r="AD117" s="347"/>
      <c r="AE117" s="347"/>
      <c r="AF117" s="347"/>
      <c r="AG117" s="347">
        <v>0.56944444444444442</v>
      </c>
      <c r="AH117" s="347"/>
      <c r="AI117" s="347"/>
      <c r="AJ117" s="332">
        <f>SUM(E117:AH117)</f>
        <v>4.5972222222222223</v>
      </c>
      <c r="AK117" s="134">
        <f>SUM(E115:AI115)</f>
        <v>16</v>
      </c>
      <c r="AL117" s="33"/>
      <c r="AM117" s="33"/>
      <c r="AN117" s="35"/>
      <c r="AO117" s="31"/>
      <c r="AP117" s="32"/>
      <c r="AQ117" s="33"/>
      <c r="AS117" s="24"/>
      <c r="AT117" s="24"/>
    </row>
    <row r="118" spans="1:46" s="34" customFormat="1" ht="15" customHeight="1">
      <c r="A118" s="526">
        <v>116</v>
      </c>
      <c r="B118" s="494" t="s">
        <v>194</v>
      </c>
      <c r="C118" s="418" t="s">
        <v>222</v>
      </c>
      <c r="D118" s="317" t="s">
        <v>10</v>
      </c>
      <c r="E118" s="341" t="s">
        <v>241</v>
      </c>
      <c r="F118" s="341"/>
      <c r="G118" s="341"/>
      <c r="H118" s="342"/>
      <c r="I118" s="341"/>
      <c r="J118" s="341"/>
      <c r="K118" s="341"/>
      <c r="L118" s="341" t="s">
        <v>241</v>
      </c>
      <c r="M118" s="341"/>
      <c r="N118" s="341"/>
      <c r="O118" s="342"/>
      <c r="P118" s="341"/>
      <c r="Q118" s="341"/>
      <c r="R118" s="341"/>
      <c r="S118" s="341" t="s">
        <v>241</v>
      </c>
      <c r="T118" s="341"/>
      <c r="U118" s="341"/>
      <c r="V118" s="342"/>
      <c r="W118" s="341"/>
      <c r="X118" s="356"/>
      <c r="Y118" s="341"/>
      <c r="Z118" s="341" t="s">
        <v>241</v>
      </c>
      <c r="AA118" s="341"/>
      <c r="AB118" s="341"/>
      <c r="AC118" s="342"/>
      <c r="AD118" s="341"/>
      <c r="AE118" s="341"/>
      <c r="AF118" s="341"/>
      <c r="AG118" s="341" t="s">
        <v>241</v>
      </c>
      <c r="AH118" s="341"/>
      <c r="AI118" s="356"/>
      <c r="AJ118" s="332">
        <f>COUNTIF(E118:AI118,"①")+COUNTIF(E118:AI118,"②")</f>
        <v>5</v>
      </c>
      <c r="AK118" s="96">
        <f>COUNTIF(E118:AJ118,"△")</f>
        <v>0</v>
      </c>
      <c r="AL118" s="33"/>
      <c r="AM118" s="33"/>
      <c r="AN118" s="35"/>
      <c r="AO118" s="31"/>
      <c r="AP118" s="32"/>
      <c r="AQ118" s="33"/>
      <c r="AS118" s="24">
        <f>COUNTIF(E118:AJ118,"×")</f>
        <v>0</v>
      </c>
      <c r="AT118" s="24">
        <f>COUNTIF(E118:AJ118,"△")</f>
        <v>0</v>
      </c>
    </row>
    <row r="119" spans="1:46" s="34" customFormat="1" ht="15" customHeight="1">
      <c r="A119" s="457"/>
      <c r="B119" s="416"/>
      <c r="C119" s="419"/>
      <c r="D119" s="139" t="s">
        <v>86</v>
      </c>
      <c r="E119" s="343">
        <v>2</v>
      </c>
      <c r="F119" s="343"/>
      <c r="G119" s="343"/>
      <c r="H119" s="344"/>
      <c r="I119" s="343"/>
      <c r="J119" s="343"/>
      <c r="K119" s="343"/>
      <c r="L119" s="343">
        <v>2</v>
      </c>
      <c r="M119" s="343"/>
      <c r="N119" s="343"/>
      <c r="O119" s="344"/>
      <c r="P119" s="343"/>
      <c r="Q119" s="343"/>
      <c r="R119" s="343"/>
      <c r="S119" s="343">
        <v>2</v>
      </c>
      <c r="T119" s="343"/>
      <c r="U119" s="343"/>
      <c r="V119" s="344"/>
      <c r="W119" s="343"/>
      <c r="X119" s="343"/>
      <c r="Y119" s="343"/>
      <c r="Z119" s="343">
        <v>2</v>
      </c>
      <c r="AA119" s="343"/>
      <c r="AB119" s="343"/>
      <c r="AC119" s="344"/>
      <c r="AD119" s="343"/>
      <c r="AE119" s="343"/>
      <c r="AF119" s="343"/>
      <c r="AG119" s="343">
        <v>2</v>
      </c>
      <c r="AH119" s="343"/>
      <c r="AI119" s="343"/>
      <c r="AJ119" s="332">
        <f>COUNTIF(E118:AI118,"①")</f>
        <v>5</v>
      </c>
      <c r="AK119" s="134">
        <f>COUNTIF(E118:AI118,"②")</f>
        <v>0</v>
      </c>
      <c r="AL119" s="33"/>
      <c r="AM119" s="33"/>
      <c r="AN119" s="35"/>
      <c r="AO119" s="31"/>
      <c r="AP119" s="32"/>
      <c r="AQ119" s="33"/>
      <c r="AS119" s="24"/>
      <c r="AT119" s="24"/>
    </row>
    <row r="120" spans="1:46" s="34" customFormat="1" ht="15" customHeight="1">
      <c r="A120" s="457"/>
      <c r="B120" s="417"/>
      <c r="C120" s="420"/>
      <c r="D120" s="189" t="s">
        <v>108</v>
      </c>
      <c r="E120" s="345" t="s">
        <v>181</v>
      </c>
      <c r="F120" s="345"/>
      <c r="G120" s="345"/>
      <c r="H120" s="346"/>
      <c r="I120" s="345"/>
      <c r="J120" s="345"/>
      <c r="K120" s="345"/>
      <c r="L120" s="345" t="s">
        <v>181</v>
      </c>
      <c r="M120" s="345"/>
      <c r="N120" s="345"/>
      <c r="O120" s="346"/>
      <c r="P120" s="345"/>
      <c r="Q120" s="345"/>
      <c r="R120" s="345"/>
      <c r="S120" s="345" t="s">
        <v>181</v>
      </c>
      <c r="T120" s="345"/>
      <c r="U120" s="345"/>
      <c r="V120" s="346"/>
      <c r="W120" s="345"/>
      <c r="X120" s="345"/>
      <c r="Y120" s="345"/>
      <c r="Z120" s="345" t="s">
        <v>181</v>
      </c>
      <c r="AA120" s="345"/>
      <c r="AB120" s="345"/>
      <c r="AC120" s="346"/>
      <c r="AD120" s="345"/>
      <c r="AE120" s="345"/>
      <c r="AF120" s="345"/>
      <c r="AG120" s="345" t="s">
        <v>181</v>
      </c>
      <c r="AH120" s="345"/>
      <c r="AI120" s="345"/>
      <c r="AJ120" s="332"/>
      <c r="AK120" s="134"/>
      <c r="AL120" s="33"/>
      <c r="AM120" s="33"/>
      <c r="AN120" s="35"/>
      <c r="AO120" s="31"/>
      <c r="AP120" s="32"/>
      <c r="AQ120" s="33"/>
      <c r="AS120" s="24"/>
      <c r="AT120" s="24"/>
    </row>
    <row r="121" spans="1:46" s="34" customFormat="1" ht="15" customHeight="1">
      <c r="A121" s="458"/>
      <c r="B121" s="328" t="s">
        <v>195</v>
      </c>
      <c r="C121" s="329" t="s">
        <v>221</v>
      </c>
      <c r="D121" s="25" t="s">
        <v>109</v>
      </c>
      <c r="E121" s="347">
        <v>0.63541666666666663</v>
      </c>
      <c r="F121" s="347"/>
      <c r="G121" s="347"/>
      <c r="H121" s="348"/>
      <c r="I121" s="347"/>
      <c r="J121" s="347"/>
      <c r="K121" s="347"/>
      <c r="L121" s="347">
        <v>0.63541666666666663</v>
      </c>
      <c r="M121" s="347"/>
      <c r="N121" s="347"/>
      <c r="O121" s="348"/>
      <c r="P121" s="347"/>
      <c r="Q121" s="347"/>
      <c r="R121" s="347"/>
      <c r="S121" s="347">
        <v>0.63541666666666663</v>
      </c>
      <c r="T121" s="347"/>
      <c r="U121" s="347"/>
      <c r="V121" s="348"/>
      <c r="W121" s="347"/>
      <c r="X121" s="347"/>
      <c r="Y121" s="347"/>
      <c r="Z121" s="347">
        <v>0.63541666666666663</v>
      </c>
      <c r="AA121" s="347"/>
      <c r="AB121" s="347"/>
      <c r="AC121" s="348"/>
      <c r="AD121" s="347"/>
      <c r="AE121" s="347"/>
      <c r="AF121" s="347"/>
      <c r="AG121" s="347">
        <v>0.63541666666666663</v>
      </c>
      <c r="AH121" s="347"/>
      <c r="AI121" s="347"/>
      <c r="AJ121" s="337">
        <f>SUM(E121:AH121)</f>
        <v>3.177083333333333</v>
      </c>
      <c r="AK121" s="304">
        <f>SUM(E119:AI119)</f>
        <v>10</v>
      </c>
      <c r="AL121" s="33"/>
      <c r="AM121" s="33"/>
      <c r="AN121" s="35"/>
      <c r="AO121" s="31"/>
      <c r="AP121" s="32"/>
      <c r="AQ121" s="33"/>
      <c r="AS121" s="24"/>
      <c r="AT121" s="24"/>
    </row>
    <row r="122" spans="1:46" s="34" customFormat="1" ht="15" customHeight="1">
      <c r="A122" s="526">
        <v>125</v>
      </c>
      <c r="B122" s="500" t="s">
        <v>202</v>
      </c>
      <c r="C122" s="418" t="s">
        <v>222</v>
      </c>
      <c r="D122" s="317" t="s">
        <v>10</v>
      </c>
      <c r="E122" s="341"/>
      <c r="F122" s="341"/>
      <c r="G122" s="341"/>
      <c r="H122" s="342"/>
      <c r="I122" s="341"/>
      <c r="J122" s="341"/>
      <c r="K122" s="341"/>
      <c r="L122" s="341"/>
      <c r="M122" s="341"/>
      <c r="N122" s="341"/>
      <c r="O122" s="342"/>
      <c r="P122" s="341"/>
      <c r="Q122" s="341"/>
      <c r="R122" s="341"/>
      <c r="S122" s="341"/>
      <c r="T122" s="341"/>
      <c r="U122" s="341"/>
      <c r="V122" s="342"/>
      <c r="W122" s="341"/>
      <c r="X122" s="341"/>
      <c r="Y122" s="341"/>
      <c r="Z122" s="341"/>
      <c r="AA122" s="341"/>
      <c r="AB122" s="341"/>
      <c r="AC122" s="342"/>
      <c r="AD122" s="341"/>
      <c r="AE122" s="341"/>
      <c r="AF122" s="341"/>
      <c r="AG122" s="341"/>
      <c r="AH122" s="341"/>
      <c r="AI122" s="341"/>
      <c r="AJ122" s="334">
        <f>COUNTIF(E122:AI122,"①")+COUNTIF(E122:AI122,"②")</f>
        <v>0</v>
      </c>
      <c r="AK122" s="302">
        <f>COUNTIF(E122:AJ122,"△")</f>
        <v>0</v>
      </c>
      <c r="AL122" s="33"/>
      <c r="AM122" s="33"/>
      <c r="AN122" s="35"/>
      <c r="AO122" s="31"/>
      <c r="AP122" s="32"/>
      <c r="AQ122" s="33"/>
      <c r="AR122" s="34">
        <v>8</v>
      </c>
      <c r="AS122" s="24">
        <f>COUNTIF(E122:AJ122,"×")</f>
        <v>0</v>
      </c>
      <c r="AT122" s="24">
        <f>COUNTIF(E122:AJ122,"△")</f>
        <v>0</v>
      </c>
    </row>
    <row r="123" spans="1:46" s="34" customFormat="1" ht="15" customHeight="1">
      <c r="A123" s="457"/>
      <c r="B123" s="501"/>
      <c r="C123" s="419"/>
      <c r="D123" s="139" t="s">
        <v>86</v>
      </c>
      <c r="E123" s="343"/>
      <c r="F123" s="343"/>
      <c r="G123" s="343"/>
      <c r="H123" s="344"/>
      <c r="I123" s="343"/>
      <c r="J123" s="343"/>
      <c r="K123" s="343"/>
      <c r="L123" s="343"/>
      <c r="M123" s="343"/>
      <c r="N123" s="343"/>
      <c r="O123" s="344"/>
      <c r="P123" s="343"/>
      <c r="Q123" s="343"/>
      <c r="R123" s="343"/>
      <c r="S123" s="343"/>
      <c r="T123" s="343"/>
      <c r="U123" s="343"/>
      <c r="V123" s="344"/>
      <c r="W123" s="343"/>
      <c r="X123" s="343"/>
      <c r="Y123" s="343"/>
      <c r="Z123" s="343"/>
      <c r="AA123" s="343"/>
      <c r="AB123" s="343"/>
      <c r="AC123" s="344"/>
      <c r="AD123" s="343"/>
      <c r="AE123" s="343"/>
      <c r="AF123" s="343"/>
      <c r="AG123" s="343"/>
      <c r="AH123" s="343"/>
      <c r="AI123" s="343"/>
      <c r="AJ123" s="334">
        <f>COUNTIF(E122:AI122,"①")</f>
        <v>0</v>
      </c>
      <c r="AK123" s="303">
        <f>COUNTIF(E122:AI122,"②")</f>
        <v>0</v>
      </c>
      <c r="AL123" s="33"/>
      <c r="AM123" s="33"/>
      <c r="AN123" s="35"/>
      <c r="AO123" s="31"/>
      <c r="AP123" s="32"/>
      <c r="AQ123" s="33"/>
      <c r="AS123" s="24"/>
      <c r="AT123" s="24"/>
    </row>
    <row r="124" spans="1:46" s="34" customFormat="1" ht="15" customHeight="1">
      <c r="A124" s="457"/>
      <c r="B124" s="502"/>
      <c r="C124" s="420"/>
      <c r="D124" s="189" t="s">
        <v>108</v>
      </c>
      <c r="E124" s="345"/>
      <c r="F124" s="345"/>
      <c r="G124" s="345"/>
      <c r="H124" s="346"/>
      <c r="I124" s="345"/>
      <c r="J124" s="345"/>
      <c r="K124" s="345"/>
      <c r="L124" s="345"/>
      <c r="M124" s="345"/>
      <c r="N124" s="345"/>
      <c r="O124" s="346"/>
      <c r="P124" s="345"/>
      <c r="Q124" s="345"/>
      <c r="R124" s="345"/>
      <c r="S124" s="345"/>
      <c r="T124" s="345"/>
      <c r="U124" s="345"/>
      <c r="V124" s="346"/>
      <c r="W124" s="345"/>
      <c r="X124" s="345"/>
      <c r="Y124" s="345"/>
      <c r="Z124" s="345"/>
      <c r="AA124" s="345"/>
      <c r="AB124" s="345"/>
      <c r="AC124" s="346"/>
      <c r="AD124" s="345"/>
      <c r="AE124" s="345"/>
      <c r="AF124" s="345"/>
      <c r="AG124" s="345"/>
      <c r="AH124" s="345"/>
      <c r="AI124" s="345"/>
      <c r="AJ124" s="334"/>
      <c r="AK124" s="303"/>
      <c r="AL124" s="33"/>
      <c r="AM124" s="33"/>
      <c r="AN124" s="35"/>
      <c r="AO124" s="31"/>
      <c r="AP124" s="32"/>
      <c r="AQ124" s="33"/>
      <c r="AS124" s="24"/>
      <c r="AT124" s="24"/>
    </row>
    <row r="125" spans="1:46" s="34" customFormat="1" ht="15" customHeight="1">
      <c r="A125" s="458"/>
      <c r="B125" s="328" t="s">
        <v>144</v>
      </c>
      <c r="C125" s="329" t="s">
        <v>227</v>
      </c>
      <c r="D125" s="25" t="s">
        <v>109</v>
      </c>
      <c r="E125" s="347"/>
      <c r="F125" s="347"/>
      <c r="G125" s="347"/>
      <c r="H125" s="348"/>
      <c r="I125" s="347"/>
      <c r="J125" s="347"/>
      <c r="K125" s="347"/>
      <c r="L125" s="347"/>
      <c r="M125" s="347"/>
      <c r="N125" s="347"/>
      <c r="O125" s="348"/>
      <c r="P125" s="347"/>
      <c r="Q125" s="347"/>
      <c r="R125" s="347"/>
      <c r="S125" s="347"/>
      <c r="T125" s="347"/>
      <c r="U125" s="347"/>
      <c r="V125" s="348"/>
      <c r="W125" s="347"/>
      <c r="X125" s="347"/>
      <c r="Y125" s="347"/>
      <c r="Z125" s="347"/>
      <c r="AA125" s="347"/>
      <c r="AB125" s="347"/>
      <c r="AC125" s="348"/>
      <c r="AD125" s="347"/>
      <c r="AE125" s="347"/>
      <c r="AF125" s="347"/>
      <c r="AG125" s="347"/>
      <c r="AH125" s="347"/>
      <c r="AI125" s="347"/>
      <c r="AJ125" s="334">
        <f>SUM(E125:AH125)</f>
        <v>0</v>
      </c>
      <c r="AK125" s="303">
        <f>SUM(E123:AI123)</f>
        <v>0</v>
      </c>
      <c r="AL125" s="33"/>
      <c r="AM125" s="33"/>
      <c r="AN125" s="35"/>
      <c r="AO125" s="31"/>
      <c r="AP125" s="32"/>
      <c r="AQ125" s="33"/>
      <c r="AS125" s="24"/>
      <c r="AT125" s="24"/>
    </row>
    <row r="126" spans="1:46" s="34" customFormat="1" ht="15" customHeight="1">
      <c r="A126" s="526">
        <v>133</v>
      </c>
      <c r="B126" s="494" t="s">
        <v>203</v>
      </c>
      <c r="C126" s="418" t="s">
        <v>220</v>
      </c>
      <c r="D126" s="317" t="s">
        <v>10</v>
      </c>
      <c r="E126" s="341"/>
      <c r="F126" s="341"/>
      <c r="G126" s="341"/>
      <c r="H126" s="342"/>
      <c r="I126" s="341"/>
      <c r="J126" s="341" t="s">
        <v>241</v>
      </c>
      <c r="K126" s="341"/>
      <c r="L126" s="341"/>
      <c r="M126" s="341"/>
      <c r="N126" s="341"/>
      <c r="O126" s="342"/>
      <c r="P126" s="341"/>
      <c r="Q126" s="341" t="s">
        <v>241</v>
      </c>
      <c r="R126" s="341"/>
      <c r="S126" s="341"/>
      <c r="T126" s="341"/>
      <c r="U126" s="341"/>
      <c r="V126" s="342"/>
      <c r="W126" s="341"/>
      <c r="X126" s="341" t="s">
        <v>241</v>
      </c>
      <c r="Y126" s="341"/>
      <c r="Z126" s="341"/>
      <c r="AA126" s="341"/>
      <c r="AB126" s="341"/>
      <c r="AC126" s="342"/>
      <c r="AD126" s="341"/>
      <c r="AE126" s="341" t="s">
        <v>241</v>
      </c>
      <c r="AF126" s="341"/>
      <c r="AG126" s="341"/>
      <c r="AH126" s="341"/>
      <c r="AI126" s="341"/>
      <c r="AJ126" s="334">
        <f>COUNTIF(E126:AI126,"①")+COUNTIF(E126:AI126,"②")</f>
        <v>4</v>
      </c>
      <c r="AK126" s="302">
        <f>COUNTIF(E126:AJ126,"△")</f>
        <v>0</v>
      </c>
      <c r="AL126" s="33"/>
      <c r="AM126" s="33"/>
      <c r="AN126" s="35"/>
      <c r="AO126" s="31"/>
      <c r="AP126" s="32"/>
      <c r="AQ126" s="33"/>
      <c r="AS126" s="24">
        <f>COUNTIF(E126:AJ126,"×")</f>
        <v>0</v>
      </c>
      <c r="AT126" s="24">
        <f>COUNTIF(E126:AJ126,"△")</f>
        <v>0</v>
      </c>
    </row>
    <row r="127" spans="1:46" s="34" customFormat="1" ht="15" customHeight="1">
      <c r="A127" s="457"/>
      <c r="B127" s="416"/>
      <c r="C127" s="419"/>
      <c r="D127" s="139" t="s">
        <v>86</v>
      </c>
      <c r="E127" s="343"/>
      <c r="F127" s="343"/>
      <c r="G127" s="343"/>
      <c r="H127" s="344"/>
      <c r="I127" s="343"/>
      <c r="J127" s="343">
        <v>2</v>
      </c>
      <c r="K127" s="343"/>
      <c r="L127" s="343"/>
      <c r="M127" s="343"/>
      <c r="N127" s="343"/>
      <c r="O127" s="344"/>
      <c r="P127" s="343"/>
      <c r="Q127" s="343">
        <v>2</v>
      </c>
      <c r="R127" s="343"/>
      <c r="S127" s="343"/>
      <c r="T127" s="343"/>
      <c r="U127" s="343"/>
      <c r="V127" s="344"/>
      <c r="W127" s="343"/>
      <c r="X127" s="343">
        <v>2</v>
      </c>
      <c r="Y127" s="343"/>
      <c r="Z127" s="343"/>
      <c r="AA127" s="343"/>
      <c r="AB127" s="343"/>
      <c r="AC127" s="344"/>
      <c r="AD127" s="343"/>
      <c r="AE127" s="343">
        <v>2</v>
      </c>
      <c r="AF127" s="343"/>
      <c r="AG127" s="343"/>
      <c r="AH127" s="343"/>
      <c r="AI127" s="343"/>
      <c r="AJ127" s="334">
        <f>COUNTIF(E126:AI126,"①")</f>
        <v>4</v>
      </c>
      <c r="AK127" s="303">
        <f>COUNTIF(E126:AI126,"②")</f>
        <v>0</v>
      </c>
      <c r="AL127" s="33"/>
      <c r="AM127" s="33"/>
      <c r="AN127" s="35"/>
      <c r="AO127" s="31"/>
      <c r="AP127" s="32"/>
      <c r="AQ127" s="33"/>
      <c r="AS127" s="24"/>
      <c r="AT127" s="24"/>
    </row>
    <row r="128" spans="1:46" s="34" customFormat="1" ht="15" customHeight="1">
      <c r="A128" s="457"/>
      <c r="B128" s="417"/>
      <c r="C128" s="420"/>
      <c r="D128" s="189" t="s">
        <v>108</v>
      </c>
      <c r="E128" s="345"/>
      <c r="F128" s="345"/>
      <c r="G128" s="345"/>
      <c r="H128" s="346"/>
      <c r="I128" s="345"/>
      <c r="J128" s="345" t="s">
        <v>175</v>
      </c>
      <c r="K128" s="345"/>
      <c r="L128" s="345"/>
      <c r="M128" s="345"/>
      <c r="N128" s="345"/>
      <c r="O128" s="346"/>
      <c r="P128" s="345"/>
      <c r="Q128" s="345" t="s">
        <v>175</v>
      </c>
      <c r="R128" s="345"/>
      <c r="S128" s="345"/>
      <c r="T128" s="345"/>
      <c r="U128" s="345"/>
      <c r="V128" s="346"/>
      <c r="W128" s="345"/>
      <c r="X128" s="345" t="s">
        <v>175</v>
      </c>
      <c r="Y128" s="345"/>
      <c r="Z128" s="345"/>
      <c r="AA128" s="345"/>
      <c r="AB128" s="345"/>
      <c r="AC128" s="346"/>
      <c r="AD128" s="345"/>
      <c r="AE128" s="345" t="s">
        <v>175</v>
      </c>
      <c r="AF128" s="345"/>
      <c r="AG128" s="345"/>
      <c r="AH128" s="345"/>
      <c r="AI128" s="345"/>
      <c r="AJ128" s="334"/>
      <c r="AK128" s="303"/>
      <c r="AL128" s="33"/>
      <c r="AM128" s="33"/>
      <c r="AN128" s="35"/>
      <c r="AO128" s="31"/>
      <c r="AP128" s="32"/>
      <c r="AQ128" s="33"/>
      <c r="AS128" s="24"/>
      <c r="AT128" s="24"/>
    </row>
    <row r="129" spans="1:46" s="34" customFormat="1" ht="15" customHeight="1">
      <c r="A129" s="458"/>
      <c r="B129" s="328" t="s">
        <v>204</v>
      </c>
      <c r="C129" s="329" t="s">
        <v>212</v>
      </c>
      <c r="D129" s="294" t="s">
        <v>109</v>
      </c>
      <c r="E129" s="347"/>
      <c r="F129" s="347"/>
      <c r="G129" s="347"/>
      <c r="H129" s="348"/>
      <c r="I129" s="347"/>
      <c r="J129" s="347">
        <v>0.64583333333333337</v>
      </c>
      <c r="K129" s="347"/>
      <c r="L129" s="347"/>
      <c r="M129" s="347"/>
      <c r="N129" s="347"/>
      <c r="O129" s="348"/>
      <c r="P129" s="347"/>
      <c r="Q129" s="347">
        <v>0.64583333333333337</v>
      </c>
      <c r="R129" s="347"/>
      <c r="S129" s="347"/>
      <c r="T129" s="347"/>
      <c r="U129" s="347"/>
      <c r="V129" s="348"/>
      <c r="W129" s="347"/>
      <c r="X129" s="347">
        <v>0.64583333333333337</v>
      </c>
      <c r="Y129" s="347"/>
      <c r="Z129" s="347"/>
      <c r="AA129" s="347"/>
      <c r="AB129" s="347"/>
      <c r="AC129" s="348"/>
      <c r="AD129" s="347"/>
      <c r="AE129" s="347">
        <v>0.65972222222222221</v>
      </c>
      <c r="AF129" s="347"/>
      <c r="AG129" s="347"/>
      <c r="AH129" s="347"/>
      <c r="AI129" s="347"/>
      <c r="AJ129" s="334">
        <f>SUM(E129:AH129)</f>
        <v>2.5972222222222223</v>
      </c>
      <c r="AK129" s="303">
        <f>SUM(E127:AI127)</f>
        <v>8</v>
      </c>
      <c r="AL129" s="33"/>
      <c r="AM129" s="33"/>
      <c r="AN129" s="35"/>
      <c r="AO129" s="31"/>
      <c r="AP129" s="32"/>
      <c r="AQ129" s="33"/>
      <c r="AS129" s="24"/>
      <c r="AT129" s="24"/>
    </row>
    <row r="130" spans="1:46" s="34" customFormat="1" ht="15" customHeight="1">
      <c r="A130" s="526">
        <v>134</v>
      </c>
      <c r="B130" s="494" t="s">
        <v>205</v>
      </c>
      <c r="C130" s="418" t="s">
        <v>220</v>
      </c>
      <c r="D130" s="317" t="s">
        <v>10</v>
      </c>
      <c r="E130" s="341"/>
      <c r="F130" s="341"/>
      <c r="G130" s="341"/>
      <c r="H130" s="342"/>
      <c r="I130" s="341"/>
      <c r="J130" s="341" t="s">
        <v>241</v>
      </c>
      <c r="K130" s="341"/>
      <c r="L130" s="341"/>
      <c r="M130" s="341"/>
      <c r="N130" s="341"/>
      <c r="O130" s="342"/>
      <c r="P130" s="341"/>
      <c r="Q130" s="341" t="s">
        <v>241</v>
      </c>
      <c r="R130" s="341"/>
      <c r="S130" s="341"/>
      <c r="T130" s="341"/>
      <c r="U130" s="341"/>
      <c r="V130" s="342"/>
      <c r="W130" s="341"/>
      <c r="X130" s="341" t="s">
        <v>241</v>
      </c>
      <c r="Y130" s="341"/>
      <c r="Z130" s="341"/>
      <c r="AA130" s="341"/>
      <c r="AB130" s="341"/>
      <c r="AC130" s="342"/>
      <c r="AD130" s="341"/>
      <c r="AE130" s="341" t="s">
        <v>241</v>
      </c>
      <c r="AF130" s="341"/>
      <c r="AG130" s="341"/>
      <c r="AH130" s="341"/>
      <c r="AI130" s="341"/>
      <c r="AJ130" s="336">
        <f>COUNTIF(E130:AI130,"①")+COUNTIF(E130:AI130,"②")</f>
        <v>4</v>
      </c>
      <c r="AK130" s="297">
        <f>COUNTIF(E130:AJ130,"△")</f>
        <v>0</v>
      </c>
      <c r="AL130" s="33"/>
      <c r="AM130" s="33"/>
      <c r="AN130" s="35"/>
      <c r="AO130" s="31"/>
      <c r="AP130" s="32"/>
      <c r="AQ130" s="36"/>
      <c r="AS130" s="24">
        <f>COUNTIF(E130:AJ130,"×")</f>
        <v>0</v>
      </c>
      <c r="AT130" s="24">
        <f>COUNTIF(E130:AJ130,"△")</f>
        <v>0</v>
      </c>
    </row>
    <row r="131" spans="1:46" s="34" customFormat="1" ht="15" customHeight="1">
      <c r="A131" s="457"/>
      <c r="B131" s="416"/>
      <c r="C131" s="419"/>
      <c r="D131" s="139" t="s">
        <v>86</v>
      </c>
      <c r="E131" s="343"/>
      <c r="F131" s="343"/>
      <c r="G131" s="343"/>
      <c r="H131" s="344"/>
      <c r="I131" s="343"/>
      <c r="J131" s="343">
        <v>2</v>
      </c>
      <c r="K131" s="343"/>
      <c r="L131" s="343"/>
      <c r="M131" s="343"/>
      <c r="N131" s="343"/>
      <c r="O131" s="344"/>
      <c r="P131" s="343"/>
      <c r="Q131" s="343">
        <v>2</v>
      </c>
      <c r="R131" s="343"/>
      <c r="S131" s="343"/>
      <c r="T131" s="343"/>
      <c r="U131" s="343"/>
      <c r="V131" s="344"/>
      <c r="W131" s="343"/>
      <c r="X131" s="343">
        <v>2</v>
      </c>
      <c r="Y131" s="343"/>
      <c r="Z131" s="343"/>
      <c r="AA131" s="343"/>
      <c r="AB131" s="343"/>
      <c r="AC131" s="344"/>
      <c r="AD131" s="343"/>
      <c r="AE131" s="343">
        <v>2</v>
      </c>
      <c r="AF131" s="343"/>
      <c r="AG131" s="343"/>
      <c r="AH131" s="343"/>
      <c r="AI131" s="343"/>
      <c r="AJ131" s="332">
        <f>COUNTIF(E130:AI130,"①")</f>
        <v>4</v>
      </c>
      <c r="AK131" s="134">
        <f>COUNTIF(E130:AI130,"②")</f>
        <v>0</v>
      </c>
      <c r="AL131" s="33"/>
      <c r="AM131" s="33"/>
      <c r="AN131" s="35"/>
      <c r="AO131" s="31"/>
      <c r="AP131" s="37"/>
      <c r="AQ131" s="36"/>
      <c r="AS131" s="24"/>
      <c r="AT131" s="24"/>
    </row>
    <row r="132" spans="1:46" s="34" customFormat="1" ht="15" customHeight="1">
      <c r="A132" s="457"/>
      <c r="B132" s="417"/>
      <c r="C132" s="420"/>
      <c r="D132" s="189" t="s">
        <v>108</v>
      </c>
      <c r="E132" s="345"/>
      <c r="F132" s="345"/>
      <c r="G132" s="345"/>
      <c r="H132" s="346"/>
      <c r="I132" s="345"/>
      <c r="J132" s="345" t="s">
        <v>175</v>
      </c>
      <c r="K132" s="345"/>
      <c r="L132" s="345"/>
      <c r="M132" s="345"/>
      <c r="N132" s="345"/>
      <c r="O132" s="346"/>
      <c r="P132" s="345"/>
      <c r="Q132" s="345" t="s">
        <v>175</v>
      </c>
      <c r="R132" s="345"/>
      <c r="S132" s="345"/>
      <c r="T132" s="345"/>
      <c r="U132" s="345"/>
      <c r="V132" s="346"/>
      <c r="W132" s="345"/>
      <c r="X132" s="345" t="s">
        <v>175</v>
      </c>
      <c r="Y132" s="345"/>
      <c r="Z132" s="345"/>
      <c r="AA132" s="345"/>
      <c r="AB132" s="345"/>
      <c r="AC132" s="346"/>
      <c r="AD132" s="345"/>
      <c r="AE132" s="345" t="s">
        <v>175</v>
      </c>
      <c r="AF132" s="345"/>
      <c r="AG132" s="345"/>
      <c r="AH132" s="345"/>
      <c r="AI132" s="345"/>
      <c r="AJ132" s="332"/>
      <c r="AK132" s="134"/>
      <c r="AL132" s="33"/>
      <c r="AM132" s="33"/>
      <c r="AN132" s="35"/>
      <c r="AO132" s="31"/>
      <c r="AP132" s="37"/>
      <c r="AQ132" s="36"/>
      <c r="AS132" s="24"/>
      <c r="AT132" s="24"/>
    </row>
    <row r="133" spans="1:46" s="34" customFormat="1" ht="15" customHeight="1">
      <c r="A133" s="458"/>
      <c r="B133" s="325" t="s">
        <v>204</v>
      </c>
      <c r="C133" s="326" t="s">
        <v>229</v>
      </c>
      <c r="D133" s="25" t="s">
        <v>109</v>
      </c>
      <c r="E133" s="347"/>
      <c r="F133" s="347"/>
      <c r="G133" s="347"/>
      <c r="H133" s="348"/>
      <c r="I133" s="347"/>
      <c r="J133" s="347">
        <v>0.61111111111111105</v>
      </c>
      <c r="K133" s="347"/>
      <c r="L133" s="347"/>
      <c r="M133" s="347"/>
      <c r="N133" s="347"/>
      <c r="O133" s="348"/>
      <c r="P133" s="347"/>
      <c r="Q133" s="347">
        <v>0.61111111111111105</v>
      </c>
      <c r="R133" s="347"/>
      <c r="S133" s="347"/>
      <c r="T133" s="347"/>
      <c r="U133" s="347"/>
      <c r="V133" s="348"/>
      <c r="W133" s="347"/>
      <c r="X133" s="347">
        <v>0.61111111111111105</v>
      </c>
      <c r="Y133" s="347"/>
      <c r="Z133" s="347"/>
      <c r="AA133" s="347"/>
      <c r="AB133" s="347"/>
      <c r="AC133" s="348"/>
      <c r="AD133" s="347"/>
      <c r="AE133" s="347">
        <v>0.61111111111111105</v>
      </c>
      <c r="AF133" s="347"/>
      <c r="AG133" s="347"/>
      <c r="AH133" s="347"/>
      <c r="AI133" s="347"/>
      <c r="AJ133" s="332">
        <f>SUM(E133:AH133)</f>
        <v>2.4444444444444442</v>
      </c>
      <c r="AK133" s="134">
        <f>SUM(E131:AI131)</f>
        <v>8</v>
      </c>
      <c r="AL133" s="33"/>
      <c r="AM133" s="33"/>
      <c r="AN133" s="35"/>
      <c r="AO133" s="31"/>
      <c r="AP133" s="32"/>
      <c r="AQ133" s="38"/>
      <c r="AS133" s="24"/>
      <c r="AT133" s="24"/>
    </row>
    <row r="134" spans="1:46" s="34" customFormat="1" ht="15" customHeight="1">
      <c r="A134" s="424" t="s">
        <v>137</v>
      </c>
      <c r="B134" s="426" t="s">
        <v>7</v>
      </c>
      <c r="C134" s="427"/>
      <c r="D134" s="421"/>
      <c r="E134" s="355">
        <f>E92</f>
        <v>44105</v>
      </c>
      <c r="F134" s="338">
        <f>E134+1</f>
        <v>44106</v>
      </c>
      <c r="G134" s="316">
        <f t="shared" ref="G134:G135" si="32">F134+1</f>
        <v>44107</v>
      </c>
      <c r="H134" s="315">
        <f t="shared" ref="H134:H135" si="33">G134+1</f>
        <v>44108</v>
      </c>
      <c r="I134" s="338">
        <f t="shared" ref="I134:I135" si="34">H134+1</f>
        <v>44109</v>
      </c>
      <c r="J134" s="338">
        <f>I134+1</f>
        <v>44110</v>
      </c>
      <c r="K134" s="338">
        <f t="shared" ref="K134:K135" si="35">J134+1</f>
        <v>44111</v>
      </c>
      <c r="L134" s="338">
        <f t="shared" ref="L134:L135" si="36">K134+1</f>
        <v>44112</v>
      </c>
      <c r="M134" s="338">
        <f t="shared" ref="M134:M135" si="37">L134+1</f>
        <v>44113</v>
      </c>
      <c r="N134" s="316">
        <f t="shared" ref="N134:N135" si="38">M134+1</f>
        <v>44114</v>
      </c>
      <c r="O134" s="315">
        <f t="shared" ref="O134:O135" si="39">N134+1</f>
        <v>44115</v>
      </c>
      <c r="P134" s="338">
        <f t="shared" ref="P134:P135" si="40">O134+1</f>
        <v>44116</v>
      </c>
      <c r="Q134" s="338">
        <f t="shared" ref="Q134:Q135" si="41">P134+1</f>
        <v>44117</v>
      </c>
      <c r="R134" s="338">
        <f t="shared" ref="R134:R135" si="42">Q134+1</f>
        <v>44118</v>
      </c>
      <c r="S134" s="338">
        <f t="shared" ref="S134:S135" si="43">R134+1</f>
        <v>44119</v>
      </c>
      <c r="T134" s="338">
        <f t="shared" ref="T134:T135" si="44">S134+1</f>
        <v>44120</v>
      </c>
      <c r="U134" s="316">
        <f t="shared" ref="U134:U135" si="45">T134+1</f>
        <v>44121</v>
      </c>
      <c r="V134" s="315">
        <f t="shared" ref="V134:V135" si="46">U134+1</f>
        <v>44122</v>
      </c>
      <c r="W134" s="338">
        <f t="shared" ref="W134:W135" si="47">V134+1</f>
        <v>44123</v>
      </c>
      <c r="X134" s="338">
        <f t="shared" ref="X134:X135" si="48">W134+1</f>
        <v>44124</v>
      </c>
      <c r="Y134" s="338">
        <f t="shared" ref="Y134:Y135" si="49">X134+1</f>
        <v>44125</v>
      </c>
      <c r="Z134" s="338">
        <f t="shared" ref="Z134:Z135" si="50">Y134+1</f>
        <v>44126</v>
      </c>
      <c r="AA134" s="338">
        <f t="shared" ref="AA134:AA135" si="51">Z134+1</f>
        <v>44127</v>
      </c>
      <c r="AB134" s="316">
        <f t="shared" ref="AB134:AB135" si="52">AA134+1</f>
        <v>44128</v>
      </c>
      <c r="AC134" s="315">
        <f t="shared" ref="AC134:AC135" si="53">AB134+1</f>
        <v>44129</v>
      </c>
      <c r="AD134" s="338">
        <f t="shared" ref="AD134:AD135" si="54">AC134+1</f>
        <v>44130</v>
      </c>
      <c r="AE134" s="338">
        <f t="shared" ref="AE134:AE135" si="55">AD134+1</f>
        <v>44131</v>
      </c>
      <c r="AF134" s="338">
        <f t="shared" ref="AF134:AF135" si="56">AE134+1</f>
        <v>44132</v>
      </c>
      <c r="AG134" s="338">
        <f>IF(29&lt;=DAY(DATE($F$1,$N$1+1,0)),$AF$8+1,"")</f>
        <v>44133</v>
      </c>
      <c r="AH134" s="338">
        <f>IF(30&lt;=DAY(DATE($F$1,$N$1+1,0)),$AG$8+1,"")</f>
        <v>44134</v>
      </c>
      <c r="AI134" s="316">
        <f>IF(31&lt;=DAY(DATE($F$1,$N$1+1,0)),$AH$8+1,"")</f>
        <v>44135</v>
      </c>
      <c r="AJ134" s="459" t="s">
        <v>8</v>
      </c>
      <c r="AK134" s="421" t="s">
        <v>138</v>
      </c>
      <c r="AL134" s="33"/>
      <c r="AM134" s="33"/>
      <c r="AN134" s="35"/>
      <c r="AO134" s="31"/>
      <c r="AP134" s="32"/>
      <c r="AQ134" s="38"/>
      <c r="AS134" s="24"/>
      <c r="AT134" s="24"/>
    </row>
    <row r="135" spans="1:46" s="34" customFormat="1" ht="15" customHeight="1">
      <c r="A135" s="533"/>
      <c r="B135" s="527"/>
      <c r="C135" s="528"/>
      <c r="D135" s="461"/>
      <c r="E135" s="339">
        <f>E93</f>
        <v>44105</v>
      </c>
      <c r="F135" s="339">
        <f>E135+1</f>
        <v>44106</v>
      </c>
      <c r="G135" s="319">
        <f t="shared" si="32"/>
        <v>44107</v>
      </c>
      <c r="H135" s="320">
        <f t="shared" si="33"/>
        <v>44108</v>
      </c>
      <c r="I135" s="339">
        <f t="shared" si="34"/>
        <v>44109</v>
      </c>
      <c r="J135" s="339">
        <f t="shared" ref="J135" si="57">I135+1</f>
        <v>44110</v>
      </c>
      <c r="K135" s="339">
        <f t="shared" si="35"/>
        <v>44111</v>
      </c>
      <c r="L135" s="339">
        <f t="shared" si="36"/>
        <v>44112</v>
      </c>
      <c r="M135" s="339">
        <f t="shared" si="37"/>
        <v>44113</v>
      </c>
      <c r="N135" s="319">
        <f t="shared" si="38"/>
        <v>44114</v>
      </c>
      <c r="O135" s="320">
        <f t="shared" si="39"/>
        <v>44115</v>
      </c>
      <c r="P135" s="339">
        <f t="shared" si="40"/>
        <v>44116</v>
      </c>
      <c r="Q135" s="339">
        <f t="shared" si="41"/>
        <v>44117</v>
      </c>
      <c r="R135" s="339">
        <f t="shared" si="42"/>
        <v>44118</v>
      </c>
      <c r="S135" s="339">
        <f t="shared" si="43"/>
        <v>44119</v>
      </c>
      <c r="T135" s="339">
        <f t="shared" si="44"/>
        <v>44120</v>
      </c>
      <c r="U135" s="319">
        <f t="shared" si="45"/>
        <v>44121</v>
      </c>
      <c r="V135" s="320">
        <f t="shared" si="46"/>
        <v>44122</v>
      </c>
      <c r="W135" s="339">
        <f t="shared" si="47"/>
        <v>44123</v>
      </c>
      <c r="X135" s="339">
        <f t="shared" si="48"/>
        <v>44124</v>
      </c>
      <c r="Y135" s="339">
        <f t="shared" si="49"/>
        <v>44125</v>
      </c>
      <c r="Z135" s="339">
        <f t="shared" si="50"/>
        <v>44126</v>
      </c>
      <c r="AA135" s="339">
        <f t="shared" si="51"/>
        <v>44127</v>
      </c>
      <c r="AB135" s="319">
        <f t="shared" si="52"/>
        <v>44128</v>
      </c>
      <c r="AC135" s="320">
        <f t="shared" si="53"/>
        <v>44129</v>
      </c>
      <c r="AD135" s="339">
        <f t="shared" si="54"/>
        <v>44130</v>
      </c>
      <c r="AE135" s="339">
        <f t="shared" si="55"/>
        <v>44131</v>
      </c>
      <c r="AF135" s="339">
        <f t="shared" si="56"/>
        <v>44132</v>
      </c>
      <c r="AG135" s="339">
        <f>IF(29&lt;=DAY(DATE($F$1,$N$1+1,0)),$AF$9+1,"")</f>
        <v>44133</v>
      </c>
      <c r="AH135" s="339">
        <f>IF(30&lt;=DAY(DATE($F$1,$N$1+1,0)),$AG$9+1,"")</f>
        <v>44134</v>
      </c>
      <c r="AI135" s="319">
        <f>IF(31&lt;=DAY(DATE($F$1,$N$1+1,0)),$AH$9+1,"")</f>
        <v>44135</v>
      </c>
      <c r="AJ135" s="460"/>
      <c r="AK135" s="461"/>
      <c r="AL135" s="33"/>
      <c r="AM135" s="33"/>
      <c r="AN135" s="35"/>
      <c r="AO135" s="31"/>
      <c r="AP135" s="32"/>
      <c r="AQ135" s="38"/>
      <c r="AS135" s="24"/>
      <c r="AT135" s="24"/>
    </row>
    <row r="136" spans="1:46" s="34" customFormat="1" ht="15" customHeight="1">
      <c r="A136" s="443">
        <v>36</v>
      </c>
      <c r="B136" s="494" t="s">
        <v>230</v>
      </c>
      <c r="C136" s="529" t="s">
        <v>222</v>
      </c>
      <c r="D136" s="317" t="s">
        <v>10</v>
      </c>
      <c r="E136" s="341" t="s">
        <v>241</v>
      </c>
      <c r="F136" s="341"/>
      <c r="G136" s="341" t="s">
        <v>242</v>
      </c>
      <c r="H136" s="342"/>
      <c r="I136" s="341"/>
      <c r="J136" s="341"/>
      <c r="K136" s="341"/>
      <c r="L136" s="341" t="s">
        <v>241</v>
      </c>
      <c r="M136" s="341"/>
      <c r="N136" s="341" t="s">
        <v>242</v>
      </c>
      <c r="O136" s="342"/>
      <c r="P136" s="341"/>
      <c r="Q136" s="341"/>
      <c r="R136" s="341"/>
      <c r="S136" s="341"/>
      <c r="T136" s="341"/>
      <c r="U136" s="341" t="s">
        <v>242</v>
      </c>
      <c r="V136" s="342"/>
      <c r="W136" s="341"/>
      <c r="X136" s="341"/>
      <c r="Y136" s="341"/>
      <c r="Z136" s="341" t="s">
        <v>241</v>
      </c>
      <c r="AA136" s="341"/>
      <c r="AB136" s="341" t="s">
        <v>242</v>
      </c>
      <c r="AC136" s="342"/>
      <c r="AD136" s="341"/>
      <c r="AE136" s="341"/>
      <c r="AF136" s="341"/>
      <c r="AG136" s="341"/>
      <c r="AH136" s="341"/>
      <c r="AI136" s="341"/>
      <c r="AJ136" s="334">
        <f>COUNTIF(E136:AI136,"①")+COUNTIF(E136:AI136,"②")</f>
        <v>7</v>
      </c>
      <c r="AK136" s="96">
        <f>COUNTIF(E136:AJ136,"△")</f>
        <v>0</v>
      </c>
      <c r="AL136" s="33"/>
      <c r="AM136" s="33"/>
      <c r="AN136" s="35"/>
      <c r="AO136" s="31"/>
      <c r="AP136" s="32"/>
      <c r="AQ136" s="36"/>
      <c r="AS136" s="24">
        <f>COUNTIF(E136:AJ136,"×")</f>
        <v>0</v>
      </c>
      <c r="AT136" s="24">
        <f>COUNTIF(E136:AJ136,"△")</f>
        <v>0</v>
      </c>
    </row>
    <row r="137" spans="1:46" s="34" customFormat="1" ht="15" customHeight="1">
      <c r="A137" s="444"/>
      <c r="B137" s="416"/>
      <c r="C137" s="530"/>
      <c r="D137" s="139" t="s">
        <v>86</v>
      </c>
      <c r="E137" s="343">
        <v>2</v>
      </c>
      <c r="F137" s="343"/>
      <c r="G137" s="343">
        <v>2</v>
      </c>
      <c r="H137" s="344"/>
      <c r="I137" s="343"/>
      <c r="J137" s="343"/>
      <c r="K137" s="343"/>
      <c r="L137" s="343">
        <v>2</v>
      </c>
      <c r="M137" s="343"/>
      <c r="N137" s="343">
        <v>2</v>
      </c>
      <c r="O137" s="344"/>
      <c r="P137" s="343"/>
      <c r="Q137" s="343"/>
      <c r="R137" s="343"/>
      <c r="S137" s="343"/>
      <c r="T137" s="343"/>
      <c r="U137" s="343">
        <v>2</v>
      </c>
      <c r="V137" s="344"/>
      <c r="W137" s="343"/>
      <c r="X137" s="343"/>
      <c r="Y137" s="343"/>
      <c r="Z137" s="343">
        <v>2</v>
      </c>
      <c r="AA137" s="343"/>
      <c r="AB137" s="343">
        <v>2</v>
      </c>
      <c r="AC137" s="344"/>
      <c r="AD137" s="343"/>
      <c r="AE137" s="343"/>
      <c r="AF137" s="343"/>
      <c r="AG137" s="343"/>
      <c r="AH137" s="343"/>
      <c r="AI137" s="343"/>
      <c r="AJ137" s="334">
        <f>COUNTIF(E136:AI136,"①")</f>
        <v>3</v>
      </c>
      <c r="AK137" s="134">
        <f>COUNTIF(E136:AI136,"②")</f>
        <v>4</v>
      </c>
      <c r="AL137" s="33"/>
      <c r="AM137" s="33"/>
      <c r="AN137" s="35"/>
      <c r="AO137" s="31"/>
      <c r="AP137" s="37"/>
      <c r="AQ137" s="36"/>
      <c r="AS137" s="24"/>
      <c r="AT137" s="24"/>
    </row>
    <row r="138" spans="1:46" s="34" customFormat="1" ht="15" customHeight="1">
      <c r="A138" s="444"/>
      <c r="B138" s="417"/>
      <c r="C138" s="531"/>
      <c r="D138" s="189" t="s">
        <v>108</v>
      </c>
      <c r="E138" s="345" t="s">
        <v>135</v>
      </c>
      <c r="F138" s="345"/>
      <c r="G138" s="345" t="s">
        <v>122</v>
      </c>
      <c r="H138" s="346"/>
      <c r="I138" s="345"/>
      <c r="J138" s="345"/>
      <c r="K138" s="345"/>
      <c r="L138" s="345" t="s">
        <v>135</v>
      </c>
      <c r="M138" s="345"/>
      <c r="N138" s="345" t="s">
        <v>122</v>
      </c>
      <c r="O138" s="346"/>
      <c r="P138" s="345"/>
      <c r="Q138" s="345"/>
      <c r="R138" s="345"/>
      <c r="S138" s="345"/>
      <c r="T138" s="345"/>
      <c r="U138" s="345" t="s">
        <v>122</v>
      </c>
      <c r="V138" s="346"/>
      <c r="W138" s="345"/>
      <c r="X138" s="345"/>
      <c r="Y138" s="345"/>
      <c r="Z138" s="345" t="s">
        <v>135</v>
      </c>
      <c r="AA138" s="345"/>
      <c r="AB138" s="345" t="s">
        <v>122</v>
      </c>
      <c r="AC138" s="346"/>
      <c r="AD138" s="345"/>
      <c r="AE138" s="345"/>
      <c r="AF138" s="345"/>
      <c r="AG138" s="345"/>
      <c r="AH138" s="345"/>
      <c r="AI138" s="345"/>
      <c r="AJ138" s="334"/>
      <c r="AK138" s="134"/>
      <c r="AL138" s="33"/>
      <c r="AM138" s="33"/>
      <c r="AN138" s="35"/>
      <c r="AO138" s="31"/>
      <c r="AP138" s="37"/>
      <c r="AQ138" s="36"/>
      <c r="AS138" s="24"/>
      <c r="AT138" s="24"/>
    </row>
    <row r="139" spans="1:46" s="34" customFormat="1" ht="15" customHeight="1">
      <c r="A139" s="445"/>
      <c r="B139" s="328" t="s">
        <v>131</v>
      </c>
      <c r="C139" s="331" t="s">
        <v>212</v>
      </c>
      <c r="D139" s="25" t="s">
        <v>109</v>
      </c>
      <c r="E139" s="347">
        <v>0.61805555555555558</v>
      </c>
      <c r="F139" s="347"/>
      <c r="G139" s="347"/>
      <c r="H139" s="348"/>
      <c r="I139" s="347"/>
      <c r="J139" s="347"/>
      <c r="K139" s="347"/>
      <c r="L139" s="347">
        <v>0.61805555555555558</v>
      </c>
      <c r="M139" s="347"/>
      <c r="N139" s="347"/>
      <c r="O139" s="348"/>
      <c r="P139" s="347"/>
      <c r="Q139" s="347"/>
      <c r="R139" s="347"/>
      <c r="S139" s="347"/>
      <c r="T139" s="347"/>
      <c r="U139" s="347"/>
      <c r="V139" s="348"/>
      <c r="W139" s="347"/>
      <c r="X139" s="347"/>
      <c r="Y139" s="347"/>
      <c r="Z139" s="347">
        <v>0.61805555555555558</v>
      </c>
      <c r="AA139" s="347"/>
      <c r="AB139" s="347"/>
      <c r="AC139" s="348"/>
      <c r="AD139" s="347"/>
      <c r="AE139" s="347"/>
      <c r="AF139" s="347"/>
      <c r="AG139" s="347"/>
      <c r="AH139" s="347"/>
      <c r="AI139" s="347"/>
      <c r="AJ139" s="337">
        <f>SUM(E139:AH139)</f>
        <v>1.8541666666666667</v>
      </c>
      <c r="AK139" s="134">
        <f>SUM(E137:AI137)</f>
        <v>14</v>
      </c>
      <c r="AL139" s="33"/>
      <c r="AM139" s="33"/>
      <c r="AN139" s="35"/>
      <c r="AO139" s="31"/>
      <c r="AP139" s="32"/>
      <c r="AQ139" s="38"/>
      <c r="AS139" s="24"/>
      <c r="AT139" s="24"/>
    </row>
    <row r="140" spans="1:46" s="34" customFormat="1" ht="15" customHeight="1">
      <c r="A140" s="446">
        <v>71</v>
      </c>
      <c r="B140" s="494" t="s">
        <v>231</v>
      </c>
      <c r="C140" s="529" t="s">
        <v>211</v>
      </c>
      <c r="D140" s="317" t="s">
        <v>10</v>
      </c>
      <c r="E140" s="341" t="s">
        <v>241</v>
      </c>
      <c r="F140" s="365"/>
      <c r="G140" s="341"/>
      <c r="H140" s="342"/>
      <c r="I140" s="341"/>
      <c r="J140" s="365"/>
      <c r="K140" s="341"/>
      <c r="L140" s="341" t="s">
        <v>241</v>
      </c>
      <c r="M140" s="365"/>
      <c r="N140" s="341"/>
      <c r="O140" s="342"/>
      <c r="P140" s="341"/>
      <c r="Q140" s="365"/>
      <c r="R140" s="341"/>
      <c r="S140" s="341" t="s">
        <v>241</v>
      </c>
      <c r="T140" s="365"/>
      <c r="U140" s="341"/>
      <c r="V140" s="342"/>
      <c r="W140" s="341"/>
      <c r="X140" s="365"/>
      <c r="Y140" s="341"/>
      <c r="Z140" s="341" t="s">
        <v>241</v>
      </c>
      <c r="AA140" s="365"/>
      <c r="AB140" s="341"/>
      <c r="AC140" s="342"/>
      <c r="AD140" s="341"/>
      <c r="AE140" s="365"/>
      <c r="AF140" s="341"/>
      <c r="AG140" s="341" t="s">
        <v>241</v>
      </c>
      <c r="AH140" s="365"/>
      <c r="AI140" s="341"/>
      <c r="AJ140" s="332">
        <f>COUNTIF(E140:AI140,"①")+COUNTIF(E140:AI140,"②")</f>
        <v>5</v>
      </c>
      <c r="AK140" s="96">
        <f>COUNTIF(E140:AJ140,"△")</f>
        <v>0</v>
      </c>
      <c r="AL140" s="33"/>
      <c r="AM140" s="33"/>
      <c r="AN140" s="35"/>
      <c r="AO140" s="31"/>
      <c r="AP140" s="32"/>
      <c r="AQ140" s="36"/>
      <c r="AS140" s="24">
        <f>COUNTIF(E140:AJ140,"×")</f>
        <v>0</v>
      </c>
      <c r="AT140" s="24">
        <f>COUNTIF(E140:AJ140,"△")</f>
        <v>0</v>
      </c>
    </row>
    <row r="141" spans="1:46" s="34" customFormat="1" ht="15" customHeight="1">
      <c r="A141" s="447"/>
      <c r="B141" s="416"/>
      <c r="C141" s="530"/>
      <c r="D141" s="139" t="s">
        <v>86</v>
      </c>
      <c r="E141" s="343">
        <v>2</v>
      </c>
      <c r="F141" s="343"/>
      <c r="G141" s="343"/>
      <c r="H141" s="344"/>
      <c r="I141" s="343"/>
      <c r="J141" s="343"/>
      <c r="K141" s="343"/>
      <c r="L141" s="343">
        <v>2</v>
      </c>
      <c r="M141" s="343"/>
      <c r="N141" s="343"/>
      <c r="O141" s="344"/>
      <c r="P141" s="343"/>
      <c r="Q141" s="343"/>
      <c r="R141" s="343"/>
      <c r="S141" s="343">
        <v>2</v>
      </c>
      <c r="T141" s="343"/>
      <c r="U141" s="343"/>
      <c r="V141" s="344"/>
      <c r="W141" s="343"/>
      <c r="X141" s="343"/>
      <c r="Y141" s="343"/>
      <c r="Z141" s="343">
        <v>2</v>
      </c>
      <c r="AA141" s="343"/>
      <c r="AB141" s="343"/>
      <c r="AC141" s="344"/>
      <c r="AD141" s="343"/>
      <c r="AE141" s="343"/>
      <c r="AF141" s="343"/>
      <c r="AG141" s="343">
        <v>2</v>
      </c>
      <c r="AH141" s="343"/>
      <c r="AI141" s="343"/>
      <c r="AJ141" s="332">
        <f>COUNTIF(E140:AI140,"①")</f>
        <v>5</v>
      </c>
      <c r="AK141" s="134">
        <f>COUNTIF(E140:AI140,"②")</f>
        <v>0</v>
      </c>
      <c r="AL141" s="33"/>
      <c r="AM141" s="33"/>
      <c r="AN141" s="35"/>
      <c r="AO141" s="31"/>
      <c r="AP141" s="37"/>
      <c r="AQ141" s="36"/>
      <c r="AS141" s="24"/>
      <c r="AT141" s="24"/>
    </row>
    <row r="142" spans="1:46" s="34" customFormat="1" ht="15" customHeight="1">
      <c r="A142" s="447"/>
      <c r="B142" s="417"/>
      <c r="C142" s="531"/>
      <c r="D142" s="189" t="s">
        <v>108</v>
      </c>
      <c r="E142" s="345" t="s">
        <v>179</v>
      </c>
      <c r="F142" s="345"/>
      <c r="G142" s="345"/>
      <c r="H142" s="346"/>
      <c r="I142" s="345"/>
      <c r="J142" s="345"/>
      <c r="K142" s="345"/>
      <c r="L142" s="345" t="s">
        <v>179</v>
      </c>
      <c r="M142" s="345"/>
      <c r="N142" s="345"/>
      <c r="O142" s="346"/>
      <c r="P142" s="345"/>
      <c r="Q142" s="345"/>
      <c r="R142" s="345"/>
      <c r="S142" s="345" t="s">
        <v>179</v>
      </c>
      <c r="T142" s="345"/>
      <c r="U142" s="345"/>
      <c r="V142" s="346"/>
      <c r="W142" s="345"/>
      <c r="X142" s="345"/>
      <c r="Y142" s="345"/>
      <c r="Z142" s="345" t="s">
        <v>179</v>
      </c>
      <c r="AA142" s="345"/>
      <c r="AB142" s="345"/>
      <c r="AC142" s="346"/>
      <c r="AD142" s="345"/>
      <c r="AE142" s="345"/>
      <c r="AF142" s="345"/>
      <c r="AG142" s="345" t="s">
        <v>179</v>
      </c>
      <c r="AH142" s="345"/>
      <c r="AI142" s="345"/>
      <c r="AJ142" s="332"/>
      <c r="AK142" s="134"/>
      <c r="AL142" s="33"/>
      <c r="AM142" s="33"/>
      <c r="AN142" s="35"/>
      <c r="AO142" s="31"/>
      <c r="AP142" s="37"/>
      <c r="AQ142" s="36"/>
      <c r="AS142" s="24"/>
      <c r="AT142" s="24"/>
    </row>
    <row r="143" spans="1:46" s="34" customFormat="1" ht="15" customHeight="1">
      <c r="A143" s="447"/>
      <c r="B143" s="349" t="s">
        <v>232</v>
      </c>
      <c r="C143" s="350" t="s">
        <v>221</v>
      </c>
      <c r="D143" s="25" t="s">
        <v>109</v>
      </c>
      <c r="E143" s="347">
        <v>0.63541666666666663</v>
      </c>
      <c r="F143" s="347"/>
      <c r="G143" s="347"/>
      <c r="H143" s="348"/>
      <c r="I143" s="347"/>
      <c r="J143" s="347"/>
      <c r="K143" s="347"/>
      <c r="L143" s="347">
        <v>0.60416666666666663</v>
      </c>
      <c r="M143" s="347"/>
      <c r="N143" s="347"/>
      <c r="O143" s="348"/>
      <c r="P143" s="347"/>
      <c r="Q143" s="347"/>
      <c r="R143" s="347"/>
      <c r="S143" s="347">
        <v>0.64583333333333337</v>
      </c>
      <c r="T143" s="347"/>
      <c r="U143" s="347"/>
      <c r="V143" s="348"/>
      <c r="W143" s="347"/>
      <c r="X143" s="347"/>
      <c r="Y143" s="347"/>
      <c r="Z143" s="347">
        <v>0.63541666666666663</v>
      </c>
      <c r="AA143" s="347"/>
      <c r="AB143" s="347"/>
      <c r="AC143" s="348"/>
      <c r="AD143" s="347"/>
      <c r="AE143" s="347"/>
      <c r="AF143" s="347"/>
      <c r="AG143" s="347">
        <v>0.64583333333333337</v>
      </c>
      <c r="AH143" s="347"/>
      <c r="AI143" s="347"/>
      <c r="AJ143" s="337">
        <f>SUM(E143:AH143)</f>
        <v>3.1666666666666665</v>
      </c>
      <c r="AK143" s="304">
        <f>SUM(E141:AI141)</f>
        <v>10</v>
      </c>
      <c r="AL143" s="33"/>
      <c r="AM143" s="33"/>
      <c r="AN143" s="35"/>
      <c r="AO143" s="31"/>
      <c r="AP143" s="32"/>
      <c r="AQ143" s="38"/>
      <c r="AS143" s="24"/>
      <c r="AT143" s="24"/>
    </row>
    <row r="144" spans="1:46" s="34" customFormat="1" ht="15" customHeight="1">
      <c r="A144" s="526">
        <v>103</v>
      </c>
      <c r="B144" s="494" t="s">
        <v>233</v>
      </c>
      <c r="C144" s="418" t="s">
        <v>210</v>
      </c>
      <c r="D144" s="317" t="s">
        <v>10</v>
      </c>
      <c r="E144" s="341"/>
      <c r="F144" s="341"/>
      <c r="G144" s="341"/>
      <c r="H144" s="342"/>
      <c r="I144" s="341"/>
      <c r="J144" s="341"/>
      <c r="K144" s="341"/>
      <c r="L144" s="341"/>
      <c r="M144" s="341"/>
      <c r="N144" s="341"/>
      <c r="O144" s="342"/>
      <c r="P144" s="341"/>
      <c r="Q144" s="341"/>
      <c r="R144" s="341"/>
      <c r="S144" s="341"/>
      <c r="T144" s="341"/>
      <c r="U144" s="341"/>
      <c r="V144" s="342"/>
      <c r="W144" s="341"/>
      <c r="X144" s="341"/>
      <c r="Y144" s="341"/>
      <c r="Z144" s="341"/>
      <c r="AA144" s="341"/>
      <c r="AB144" s="341"/>
      <c r="AC144" s="342"/>
      <c r="AD144" s="341"/>
      <c r="AE144" s="341"/>
      <c r="AF144" s="341"/>
      <c r="AG144" s="341"/>
      <c r="AH144" s="341"/>
      <c r="AI144" s="341"/>
      <c r="AJ144" s="334">
        <f>COUNTIF(E144:AI144,"①")+COUNTIF(E144:AI144,"②")</f>
        <v>0</v>
      </c>
      <c r="AK144" s="302">
        <f>COUNTIF(E144:AJ144,"△")</f>
        <v>0</v>
      </c>
      <c r="AL144" s="33"/>
      <c r="AM144" s="33"/>
      <c r="AN144" s="35"/>
      <c r="AO144" s="31"/>
      <c r="AP144" s="32"/>
      <c r="AQ144" s="36"/>
      <c r="AS144" s="24">
        <f>COUNTIF(E144:AJ144,"×")</f>
        <v>0</v>
      </c>
      <c r="AT144" s="24">
        <f>COUNTIF(E144:AJ144,"△")</f>
        <v>0</v>
      </c>
    </row>
    <row r="145" spans="1:46" s="34" customFormat="1" ht="15" customHeight="1">
      <c r="A145" s="457"/>
      <c r="B145" s="416"/>
      <c r="C145" s="419"/>
      <c r="D145" s="139" t="s">
        <v>86</v>
      </c>
      <c r="E145" s="343"/>
      <c r="F145" s="343"/>
      <c r="G145" s="343"/>
      <c r="H145" s="344"/>
      <c r="I145" s="343"/>
      <c r="J145" s="343"/>
      <c r="K145" s="343"/>
      <c r="L145" s="343"/>
      <c r="M145" s="343"/>
      <c r="N145" s="343"/>
      <c r="O145" s="344"/>
      <c r="P145" s="343"/>
      <c r="Q145" s="343"/>
      <c r="R145" s="343"/>
      <c r="S145" s="343"/>
      <c r="T145" s="343"/>
      <c r="U145" s="343"/>
      <c r="V145" s="344"/>
      <c r="W145" s="343"/>
      <c r="X145" s="343"/>
      <c r="Y145" s="343"/>
      <c r="Z145" s="343"/>
      <c r="AA145" s="343"/>
      <c r="AB145" s="343"/>
      <c r="AC145" s="344"/>
      <c r="AD145" s="343"/>
      <c r="AE145" s="343"/>
      <c r="AF145" s="343"/>
      <c r="AG145" s="343"/>
      <c r="AH145" s="343"/>
      <c r="AI145" s="343"/>
      <c r="AJ145" s="334">
        <f>COUNTIF(E144:AI144,"①")</f>
        <v>0</v>
      </c>
      <c r="AK145" s="303">
        <f>COUNTIF(E144:AI144,"②")</f>
        <v>0</v>
      </c>
      <c r="AL145" s="33"/>
      <c r="AM145" s="33"/>
      <c r="AN145" s="35"/>
      <c r="AO145" s="31"/>
      <c r="AP145" s="37"/>
      <c r="AQ145" s="36"/>
      <c r="AS145" s="24"/>
      <c r="AT145" s="24"/>
    </row>
    <row r="146" spans="1:46" s="34" customFormat="1" ht="15" customHeight="1">
      <c r="A146" s="457"/>
      <c r="B146" s="417"/>
      <c r="C146" s="420"/>
      <c r="D146" s="189" t="s">
        <v>108</v>
      </c>
      <c r="E146" s="345"/>
      <c r="F146" s="345"/>
      <c r="G146" s="345"/>
      <c r="H146" s="346"/>
      <c r="I146" s="345"/>
      <c r="J146" s="345"/>
      <c r="K146" s="345"/>
      <c r="L146" s="345"/>
      <c r="M146" s="345"/>
      <c r="N146" s="345"/>
      <c r="O146" s="346"/>
      <c r="P146" s="345"/>
      <c r="Q146" s="345"/>
      <c r="R146" s="345"/>
      <c r="S146" s="345"/>
      <c r="T146" s="345"/>
      <c r="U146" s="345"/>
      <c r="V146" s="346"/>
      <c r="W146" s="345"/>
      <c r="X146" s="345"/>
      <c r="Y146" s="345"/>
      <c r="Z146" s="345"/>
      <c r="AA146" s="345"/>
      <c r="AB146" s="345"/>
      <c r="AC146" s="346"/>
      <c r="AD146" s="345"/>
      <c r="AE146" s="345"/>
      <c r="AF146" s="345"/>
      <c r="AG146" s="345"/>
      <c r="AH146" s="345"/>
      <c r="AI146" s="345"/>
      <c r="AJ146" s="334"/>
      <c r="AK146" s="303"/>
      <c r="AL146" s="33"/>
      <c r="AM146" s="33"/>
      <c r="AN146" s="35"/>
      <c r="AO146" s="31"/>
      <c r="AP146" s="37"/>
      <c r="AQ146" s="36"/>
      <c r="AS146" s="24"/>
      <c r="AT146" s="24"/>
    </row>
    <row r="147" spans="1:46" s="34" customFormat="1" ht="15" customHeight="1">
      <c r="A147" s="458"/>
      <c r="B147" s="351" t="s">
        <v>234</v>
      </c>
      <c r="C147" s="329" t="s">
        <v>229</v>
      </c>
      <c r="D147" s="25" t="s">
        <v>109</v>
      </c>
      <c r="E147" s="347"/>
      <c r="F147" s="347"/>
      <c r="G147" s="347"/>
      <c r="H147" s="348"/>
      <c r="I147" s="347"/>
      <c r="J147" s="347"/>
      <c r="K147" s="347"/>
      <c r="L147" s="347"/>
      <c r="M147" s="347"/>
      <c r="N147" s="347"/>
      <c r="O147" s="348"/>
      <c r="P147" s="347"/>
      <c r="Q147" s="347"/>
      <c r="R147" s="347"/>
      <c r="S147" s="347"/>
      <c r="T147" s="347"/>
      <c r="U147" s="347"/>
      <c r="V147" s="348"/>
      <c r="W147" s="347"/>
      <c r="X147" s="347"/>
      <c r="Y147" s="347"/>
      <c r="Z147" s="347"/>
      <c r="AA147" s="347"/>
      <c r="AB147" s="347"/>
      <c r="AC147" s="348"/>
      <c r="AD147" s="347"/>
      <c r="AE147" s="347"/>
      <c r="AF147" s="347"/>
      <c r="AG147" s="347"/>
      <c r="AH147" s="347"/>
      <c r="AI147" s="347"/>
      <c r="AJ147" s="334">
        <f>SUM(E147:AH147)</f>
        <v>0</v>
      </c>
      <c r="AK147" s="303">
        <f>SUM(E145:AI145)</f>
        <v>0</v>
      </c>
      <c r="AL147" s="33"/>
      <c r="AM147" s="33"/>
      <c r="AN147" s="35"/>
      <c r="AO147" s="31"/>
      <c r="AP147" s="32"/>
      <c r="AQ147" s="38"/>
      <c r="AS147" s="24"/>
      <c r="AT147" s="24"/>
    </row>
    <row r="148" spans="1:46" s="34" customFormat="1" ht="15" customHeight="1">
      <c r="A148" s="526">
        <v>104</v>
      </c>
      <c r="B148" s="494" t="s">
        <v>235</v>
      </c>
      <c r="C148" s="418" t="s">
        <v>210</v>
      </c>
      <c r="D148" s="311" t="s">
        <v>10</v>
      </c>
      <c r="E148" s="341"/>
      <c r="F148" s="341"/>
      <c r="G148" s="341"/>
      <c r="H148" s="342"/>
      <c r="I148" s="341"/>
      <c r="J148" s="341"/>
      <c r="K148" s="341"/>
      <c r="L148" s="341"/>
      <c r="M148" s="341"/>
      <c r="N148" s="341"/>
      <c r="O148" s="342"/>
      <c r="P148" s="341"/>
      <c r="Q148" s="341"/>
      <c r="R148" s="341"/>
      <c r="S148" s="341"/>
      <c r="T148" s="341"/>
      <c r="U148" s="341"/>
      <c r="V148" s="342"/>
      <c r="W148" s="341"/>
      <c r="X148" s="341"/>
      <c r="Y148" s="341"/>
      <c r="Z148" s="341"/>
      <c r="AA148" s="341"/>
      <c r="AB148" s="341"/>
      <c r="AC148" s="342"/>
      <c r="AD148" s="341"/>
      <c r="AE148" s="341"/>
      <c r="AF148" s="341"/>
      <c r="AG148" s="341"/>
      <c r="AH148" s="341"/>
      <c r="AI148" s="341"/>
      <c r="AJ148" s="334">
        <f>COUNTIF(E148:AI148,"①")+COUNTIF(E148:AI148,"②")</f>
        <v>0</v>
      </c>
      <c r="AK148" s="302">
        <f>COUNTIF(E148:AJ148,"△")</f>
        <v>0</v>
      </c>
      <c r="AL148" s="33"/>
      <c r="AM148" s="33"/>
      <c r="AN148" s="35"/>
      <c r="AO148" s="31"/>
      <c r="AP148" s="32"/>
      <c r="AQ148" s="36"/>
      <c r="AS148" s="24">
        <f>COUNTIF(E148:AJ148,"×")</f>
        <v>0</v>
      </c>
      <c r="AT148" s="24">
        <f>COUNTIF(E148:AJ148,"△")</f>
        <v>0</v>
      </c>
    </row>
    <row r="149" spans="1:46" s="34" customFormat="1" ht="15" customHeight="1">
      <c r="A149" s="457"/>
      <c r="B149" s="416"/>
      <c r="C149" s="419"/>
      <c r="D149" s="139" t="s">
        <v>86</v>
      </c>
      <c r="E149" s="343"/>
      <c r="F149" s="343"/>
      <c r="G149" s="343"/>
      <c r="H149" s="344"/>
      <c r="I149" s="343"/>
      <c r="J149" s="343"/>
      <c r="K149" s="343"/>
      <c r="L149" s="343"/>
      <c r="M149" s="343"/>
      <c r="N149" s="343"/>
      <c r="O149" s="344"/>
      <c r="P149" s="343"/>
      <c r="Q149" s="343"/>
      <c r="R149" s="343"/>
      <c r="S149" s="343"/>
      <c r="T149" s="343"/>
      <c r="U149" s="343"/>
      <c r="V149" s="344"/>
      <c r="W149" s="343"/>
      <c r="X149" s="343"/>
      <c r="Y149" s="343"/>
      <c r="Z149" s="343"/>
      <c r="AA149" s="343"/>
      <c r="AB149" s="343"/>
      <c r="AC149" s="344"/>
      <c r="AD149" s="343"/>
      <c r="AE149" s="343"/>
      <c r="AF149" s="343"/>
      <c r="AG149" s="343"/>
      <c r="AH149" s="343"/>
      <c r="AI149" s="343"/>
      <c r="AJ149" s="334">
        <f>COUNTIF(E148:AI148,"①")</f>
        <v>0</v>
      </c>
      <c r="AK149" s="303">
        <f>COUNTIF(E148:AI148,"②")</f>
        <v>0</v>
      </c>
      <c r="AL149" s="33"/>
      <c r="AM149" s="33"/>
      <c r="AN149" s="35"/>
      <c r="AO149" s="31"/>
      <c r="AP149" s="37"/>
      <c r="AQ149" s="36"/>
      <c r="AS149" s="24"/>
      <c r="AT149" s="24"/>
    </row>
    <row r="150" spans="1:46" s="34" customFormat="1" ht="15" customHeight="1">
      <c r="A150" s="457"/>
      <c r="B150" s="417"/>
      <c r="C150" s="420"/>
      <c r="D150" s="189" t="s">
        <v>108</v>
      </c>
      <c r="E150" s="345"/>
      <c r="F150" s="345"/>
      <c r="G150" s="345"/>
      <c r="H150" s="346"/>
      <c r="I150" s="345"/>
      <c r="J150" s="345"/>
      <c r="K150" s="345"/>
      <c r="L150" s="345"/>
      <c r="M150" s="345"/>
      <c r="N150" s="345"/>
      <c r="O150" s="346"/>
      <c r="P150" s="345"/>
      <c r="Q150" s="345"/>
      <c r="R150" s="345"/>
      <c r="S150" s="345"/>
      <c r="T150" s="345"/>
      <c r="U150" s="345"/>
      <c r="V150" s="346"/>
      <c r="W150" s="345"/>
      <c r="X150" s="345"/>
      <c r="Y150" s="345"/>
      <c r="Z150" s="345"/>
      <c r="AA150" s="345"/>
      <c r="AB150" s="345"/>
      <c r="AC150" s="346"/>
      <c r="AD150" s="345"/>
      <c r="AE150" s="345"/>
      <c r="AF150" s="345"/>
      <c r="AG150" s="345"/>
      <c r="AH150" s="345"/>
      <c r="AI150" s="345"/>
      <c r="AJ150" s="334"/>
      <c r="AK150" s="303"/>
      <c r="AL150" s="33"/>
      <c r="AM150" s="33"/>
      <c r="AN150" s="35"/>
      <c r="AO150" s="31"/>
      <c r="AP150" s="37"/>
      <c r="AQ150" s="36"/>
      <c r="AS150" s="24"/>
      <c r="AT150" s="24"/>
    </row>
    <row r="151" spans="1:46" s="34" customFormat="1" ht="15" customHeight="1">
      <c r="A151" s="458"/>
      <c r="B151" s="351" t="s">
        <v>234</v>
      </c>
      <c r="C151" s="329" t="s">
        <v>229</v>
      </c>
      <c r="D151" s="25" t="s">
        <v>109</v>
      </c>
      <c r="E151" s="347"/>
      <c r="F151" s="347"/>
      <c r="G151" s="347"/>
      <c r="H151" s="348"/>
      <c r="I151" s="347"/>
      <c r="J151" s="347"/>
      <c r="K151" s="347"/>
      <c r="L151" s="347"/>
      <c r="M151" s="347"/>
      <c r="N151" s="347"/>
      <c r="O151" s="348"/>
      <c r="P151" s="347"/>
      <c r="Q151" s="347"/>
      <c r="R151" s="347"/>
      <c r="S151" s="347"/>
      <c r="T151" s="347"/>
      <c r="U151" s="347"/>
      <c r="V151" s="348"/>
      <c r="W151" s="347"/>
      <c r="X151" s="347"/>
      <c r="Y151" s="347"/>
      <c r="Z151" s="347"/>
      <c r="AA151" s="347"/>
      <c r="AB151" s="347"/>
      <c r="AC151" s="348"/>
      <c r="AD151" s="347"/>
      <c r="AE151" s="347"/>
      <c r="AF151" s="347"/>
      <c r="AG151" s="347"/>
      <c r="AH151" s="347"/>
      <c r="AI151" s="347"/>
      <c r="AJ151" s="332">
        <f>SUM(E151:AH151)</f>
        <v>0</v>
      </c>
      <c r="AK151" s="134">
        <f>SUM(E149:AI149)</f>
        <v>0</v>
      </c>
      <c r="AL151" s="33"/>
      <c r="AM151" s="33"/>
      <c r="AN151" s="35"/>
      <c r="AO151" s="31"/>
      <c r="AP151" s="37"/>
      <c r="AQ151" s="38"/>
      <c r="AS151" s="24"/>
      <c r="AT151" s="24"/>
    </row>
    <row r="152" spans="1:46" s="34" customFormat="1" ht="15" customHeight="1">
      <c r="A152" s="456">
        <v>141</v>
      </c>
      <c r="B152" s="494" t="s">
        <v>238</v>
      </c>
      <c r="C152" s="418" t="s">
        <v>211</v>
      </c>
      <c r="D152" s="311" t="s">
        <v>10</v>
      </c>
      <c r="E152" s="341"/>
      <c r="F152" s="341"/>
      <c r="G152" s="341"/>
      <c r="H152" s="342"/>
      <c r="I152" s="341" t="s">
        <v>241</v>
      </c>
      <c r="J152" s="341"/>
      <c r="K152" s="341" t="s">
        <v>241</v>
      </c>
      <c r="L152" s="341"/>
      <c r="M152" s="341"/>
      <c r="N152" s="341"/>
      <c r="O152" s="342"/>
      <c r="P152" s="341" t="s">
        <v>241</v>
      </c>
      <c r="Q152" s="341"/>
      <c r="R152" s="365" t="s">
        <v>241</v>
      </c>
      <c r="S152" s="341"/>
      <c r="T152" s="341"/>
      <c r="U152" s="341" t="s">
        <v>242</v>
      </c>
      <c r="V152" s="342"/>
      <c r="W152" s="341" t="s">
        <v>241</v>
      </c>
      <c r="X152" s="341"/>
      <c r="Y152" s="341" t="s">
        <v>241</v>
      </c>
      <c r="Z152" s="341"/>
      <c r="AA152" s="341"/>
      <c r="AB152" s="365" t="s">
        <v>242</v>
      </c>
      <c r="AC152" s="342"/>
      <c r="AD152" s="341" t="s">
        <v>241</v>
      </c>
      <c r="AE152" s="341"/>
      <c r="AF152" s="341" t="s">
        <v>241</v>
      </c>
      <c r="AG152" s="341"/>
      <c r="AH152" s="341"/>
      <c r="AI152" s="341" t="s">
        <v>242</v>
      </c>
      <c r="AJ152" s="332">
        <f>COUNTIF(E152:AI152,"①")+COUNTIF(E152:AI152,"②")</f>
        <v>11</v>
      </c>
      <c r="AK152" s="96">
        <f>COUNTIF(E152:AJ152,"△")</f>
        <v>0</v>
      </c>
      <c r="AL152" s="33"/>
      <c r="AM152" s="33"/>
      <c r="AN152" s="35"/>
      <c r="AO152" s="31"/>
      <c r="AP152" s="37"/>
      <c r="AQ152" s="38"/>
      <c r="AS152" s="24">
        <f>COUNTIF(E152:AJ152,"×")</f>
        <v>0</v>
      </c>
      <c r="AT152" s="24">
        <f>COUNTIF(E152:AJ152,"△")</f>
        <v>0</v>
      </c>
    </row>
    <row r="153" spans="1:46" s="34" customFormat="1" ht="15" customHeight="1">
      <c r="A153" s="457"/>
      <c r="B153" s="416"/>
      <c r="C153" s="419"/>
      <c r="D153" s="139" t="s">
        <v>86</v>
      </c>
      <c r="E153" s="343"/>
      <c r="F153" s="343"/>
      <c r="G153" s="343"/>
      <c r="H153" s="344"/>
      <c r="I153" s="343">
        <v>2</v>
      </c>
      <c r="J153" s="343"/>
      <c r="K153" s="343">
        <v>2</v>
      </c>
      <c r="L153" s="343"/>
      <c r="M153" s="343"/>
      <c r="N153" s="343"/>
      <c r="O153" s="344"/>
      <c r="P153" s="343">
        <v>2</v>
      </c>
      <c r="Q153" s="343"/>
      <c r="R153" s="343">
        <v>2</v>
      </c>
      <c r="S153" s="343"/>
      <c r="T153" s="343"/>
      <c r="U153" s="343">
        <v>2</v>
      </c>
      <c r="V153" s="344"/>
      <c r="W153" s="343">
        <v>2</v>
      </c>
      <c r="X153" s="343"/>
      <c r="Y153" s="343">
        <v>2</v>
      </c>
      <c r="Z153" s="343"/>
      <c r="AA153" s="343"/>
      <c r="AB153" s="343">
        <v>2</v>
      </c>
      <c r="AC153" s="344"/>
      <c r="AD153" s="343">
        <v>2</v>
      </c>
      <c r="AE153" s="343"/>
      <c r="AF153" s="343">
        <v>2</v>
      </c>
      <c r="AG153" s="343"/>
      <c r="AH153" s="343"/>
      <c r="AI153" s="343">
        <v>2</v>
      </c>
      <c r="AJ153" s="332">
        <f>COUNTIF(E152:AI152,"①")</f>
        <v>8</v>
      </c>
      <c r="AK153" s="134">
        <f>COUNTIF(E152:AI152,"②")</f>
        <v>3</v>
      </c>
      <c r="AL153" s="33"/>
      <c r="AM153" s="33"/>
      <c r="AN153" s="35"/>
      <c r="AO153" s="31"/>
      <c r="AP153" s="37"/>
      <c r="AQ153" s="38"/>
      <c r="AS153" s="24"/>
      <c r="AT153" s="24"/>
    </row>
    <row r="154" spans="1:46" s="34" customFormat="1" ht="15" customHeight="1">
      <c r="A154" s="457"/>
      <c r="B154" s="417"/>
      <c r="C154" s="420"/>
      <c r="D154" s="189" t="s">
        <v>108</v>
      </c>
      <c r="E154" s="345"/>
      <c r="F154" s="345"/>
      <c r="G154" s="345"/>
      <c r="H154" s="346"/>
      <c r="I154" s="345" t="s">
        <v>177</v>
      </c>
      <c r="J154" s="345"/>
      <c r="K154" s="345" t="s">
        <v>177</v>
      </c>
      <c r="L154" s="345"/>
      <c r="M154" s="345"/>
      <c r="N154" s="345"/>
      <c r="O154" s="346"/>
      <c r="P154" s="345" t="s">
        <v>177</v>
      </c>
      <c r="Q154" s="345"/>
      <c r="R154" s="345" t="s">
        <v>177</v>
      </c>
      <c r="S154" s="345"/>
      <c r="T154" s="345"/>
      <c r="U154" s="345" t="s">
        <v>122</v>
      </c>
      <c r="V154" s="346"/>
      <c r="W154" s="345" t="s">
        <v>177</v>
      </c>
      <c r="X154" s="345"/>
      <c r="Y154" s="345" t="s">
        <v>177</v>
      </c>
      <c r="Z154" s="345"/>
      <c r="AA154" s="345"/>
      <c r="AB154" s="345" t="s">
        <v>122</v>
      </c>
      <c r="AC154" s="346"/>
      <c r="AD154" s="345" t="s">
        <v>177</v>
      </c>
      <c r="AE154" s="345"/>
      <c r="AF154" s="345" t="s">
        <v>177</v>
      </c>
      <c r="AG154" s="345"/>
      <c r="AH154" s="345"/>
      <c r="AI154" s="345" t="s">
        <v>122</v>
      </c>
      <c r="AJ154" s="332"/>
      <c r="AK154" s="134"/>
      <c r="AL154" s="33"/>
      <c r="AM154" s="33"/>
      <c r="AN154" s="35"/>
      <c r="AO154" s="31"/>
      <c r="AP154" s="37"/>
      <c r="AQ154" s="38"/>
      <c r="AS154" s="24"/>
      <c r="AT154" s="24"/>
    </row>
    <row r="155" spans="1:46" s="34" customFormat="1" ht="15" customHeight="1">
      <c r="A155" s="458"/>
      <c r="B155" s="351" t="s">
        <v>239</v>
      </c>
      <c r="C155" s="329" t="s">
        <v>240</v>
      </c>
      <c r="D155" s="25" t="s">
        <v>109</v>
      </c>
      <c r="E155" s="347"/>
      <c r="F155" s="347"/>
      <c r="G155" s="347"/>
      <c r="H155" s="348"/>
      <c r="I155" s="347">
        <v>0.64236111111111105</v>
      </c>
      <c r="J155" s="347"/>
      <c r="K155" s="347">
        <v>0.61111111111111105</v>
      </c>
      <c r="L155" s="347"/>
      <c r="M155" s="347"/>
      <c r="N155" s="347"/>
      <c r="O155" s="348"/>
      <c r="P155" s="347">
        <v>0.64236111111111105</v>
      </c>
      <c r="Q155" s="347"/>
      <c r="R155" s="347">
        <v>0.61111111111111105</v>
      </c>
      <c r="S155" s="347"/>
      <c r="T155" s="347"/>
      <c r="U155" s="347">
        <v>0.41666666666666669</v>
      </c>
      <c r="V155" s="348"/>
      <c r="W155" s="347">
        <v>0.64236111111111105</v>
      </c>
      <c r="X155" s="347"/>
      <c r="Y155" s="347">
        <v>0.61111111111111105</v>
      </c>
      <c r="Z155" s="347"/>
      <c r="AA155" s="347"/>
      <c r="AB155" s="347">
        <v>0.41666666666666669</v>
      </c>
      <c r="AC155" s="348"/>
      <c r="AD155" s="347">
        <v>0.64236111111111105</v>
      </c>
      <c r="AE155" s="347"/>
      <c r="AF155" s="347">
        <v>0.61111111111111105</v>
      </c>
      <c r="AG155" s="347"/>
      <c r="AH155" s="347"/>
      <c r="AI155" s="347">
        <v>0.41666666666666669</v>
      </c>
      <c r="AJ155" s="332">
        <f>SUM(E155:AH155)</f>
        <v>5.8472222222222214</v>
      </c>
      <c r="AK155" s="134">
        <f>SUM(E153:AI153)</f>
        <v>22</v>
      </c>
      <c r="AL155" s="33"/>
      <c r="AM155" s="33"/>
      <c r="AN155" s="35"/>
      <c r="AO155" s="31"/>
      <c r="AP155" s="37"/>
      <c r="AQ155" s="38"/>
      <c r="AS155" s="24"/>
      <c r="AT155" s="24"/>
    </row>
    <row r="156" spans="1:46" s="34" customFormat="1" ht="15" customHeight="1">
      <c r="A156" s="430"/>
      <c r="B156" s="415"/>
      <c r="C156" s="418"/>
      <c r="D156" s="311" t="s">
        <v>10</v>
      </c>
      <c r="E156" s="341"/>
      <c r="F156" s="341"/>
      <c r="G156" s="341"/>
      <c r="H156" s="342"/>
      <c r="I156" s="341"/>
      <c r="J156" s="341"/>
      <c r="K156" s="341"/>
      <c r="L156" s="341"/>
      <c r="M156" s="341"/>
      <c r="N156" s="341"/>
      <c r="O156" s="342"/>
      <c r="P156" s="341"/>
      <c r="Q156" s="341"/>
      <c r="R156" s="341"/>
      <c r="S156" s="341"/>
      <c r="T156" s="341"/>
      <c r="U156" s="341"/>
      <c r="V156" s="342"/>
      <c r="W156" s="341"/>
      <c r="X156" s="341"/>
      <c r="Y156" s="341"/>
      <c r="Z156" s="341"/>
      <c r="AA156" s="341"/>
      <c r="AB156" s="341"/>
      <c r="AC156" s="342"/>
      <c r="AD156" s="341"/>
      <c r="AE156" s="341"/>
      <c r="AF156" s="341"/>
      <c r="AG156" s="341"/>
      <c r="AH156" s="341"/>
      <c r="AI156" s="341"/>
      <c r="AJ156" s="332">
        <f>COUNTIF(E156:AI156,"①")+COUNTIF(E156:AI156,"②")</f>
        <v>0</v>
      </c>
      <c r="AK156" s="96">
        <f>COUNTIF(E156:AJ156,"△")</f>
        <v>0</v>
      </c>
      <c r="AL156" s="33"/>
      <c r="AM156" s="33"/>
      <c r="AN156" s="35"/>
      <c r="AO156" s="31"/>
      <c r="AP156" s="37"/>
      <c r="AQ156" s="38"/>
      <c r="AS156" s="24">
        <f>COUNTIF(E156:AJ156,"×")</f>
        <v>0</v>
      </c>
      <c r="AT156" s="24">
        <f>COUNTIF(E156:AJ156,"△")</f>
        <v>0</v>
      </c>
    </row>
    <row r="157" spans="1:46" s="34" customFormat="1" ht="15" customHeight="1">
      <c r="A157" s="386"/>
      <c r="B157" s="416"/>
      <c r="C157" s="419"/>
      <c r="D157" s="139" t="s">
        <v>86</v>
      </c>
      <c r="E157" s="343"/>
      <c r="F157" s="343"/>
      <c r="G157" s="343"/>
      <c r="H157" s="344"/>
      <c r="I157" s="343"/>
      <c r="J157" s="343"/>
      <c r="K157" s="343"/>
      <c r="L157" s="343"/>
      <c r="M157" s="343"/>
      <c r="N157" s="343"/>
      <c r="O157" s="344"/>
      <c r="P157" s="343"/>
      <c r="Q157" s="343"/>
      <c r="R157" s="343"/>
      <c r="S157" s="343"/>
      <c r="T157" s="343"/>
      <c r="U157" s="343"/>
      <c r="V157" s="344"/>
      <c r="W157" s="343"/>
      <c r="X157" s="343"/>
      <c r="Y157" s="343"/>
      <c r="Z157" s="343"/>
      <c r="AA157" s="343"/>
      <c r="AB157" s="343"/>
      <c r="AC157" s="344"/>
      <c r="AD157" s="343"/>
      <c r="AE157" s="343"/>
      <c r="AF157" s="343"/>
      <c r="AG157" s="343"/>
      <c r="AH157" s="343"/>
      <c r="AI157" s="343"/>
      <c r="AJ157" s="332">
        <f>COUNTIF(E156:AI156,"①")</f>
        <v>0</v>
      </c>
      <c r="AK157" s="134">
        <f>COUNTIF(E156:AI156,"②")</f>
        <v>0</v>
      </c>
      <c r="AL157" s="33"/>
      <c r="AM157" s="33"/>
      <c r="AN157" s="35"/>
      <c r="AO157" s="31"/>
      <c r="AP157" s="37"/>
      <c r="AQ157" s="38"/>
      <c r="AS157" s="24"/>
      <c r="AT157" s="24"/>
    </row>
    <row r="158" spans="1:46" s="34" customFormat="1" ht="15" customHeight="1">
      <c r="A158" s="386"/>
      <c r="B158" s="417"/>
      <c r="C158" s="420"/>
      <c r="D158" s="189" t="s">
        <v>108</v>
      </c>
      <c r="E158" s="345"/>
      <c r="F158" s="345"/>
      <c r="G158" s="345"/>
      <c r="H158" s="346"/>
      <c r="I158" s="345"/>
      <c r="J158" s="345"/>
      <c r="K158" s="345"/>
      <c r="L158" s="345"/>
      <c r="M158" s="345"/>
      <c r="N158" s="345"/>
      <c r="O158" s="346"/>
      <c r="P158" s="345"/>
      <c r="Q158" s="345"/>
      <c r="R158" s="345"/>
      <c r="S158" s="345"/>
      <c r="T158" s="345"/>
      <c r="U158" s="345"/>
      <c r="V158" s="346"/>
      <c r="W158" s="345"/>
      <c r="X158" s="345"/>
      <c r="Y158" s="345"/>
      <c r="Z158" s="345"/>
      <c r="AA158" s="345"/>
      <c r="AB158" s="345"/>
      <c r="AC158" s="346"/>
      <c r="AD158" s="345"/>
      <c r="AE158" s="345"/>
      <c r="AF158" s="345"/>
      <c r="AG158" s="345"/>
      <c r="AH158" s="345"/>
      <c r="AI158" s="345"/>
      <c r="AJ158" s="332"/>
      <c r="AK158" s="134"/>
      <c r="AL158" s="33"/>
      <c r="AM158" s="33"/>
      <c r="AN158" s="35"/>
      <c r="AO158" s="31"/>
      <c r="AP158" s="37"/>
      <c r="AQ158" s="38"/>
      <c r="AS158" s="24"/>
      <c r="AT158" s="24"/>
    </row>
    <row r="159" spans="1:46" s="34" customFormat="1" ht="15" customHeight="1">
      <c r="A159" s="387"/>
      <c r="B159" s="384"/>
      <c r="C159" s="384"/>
      <c r="D159" s="25" t="s">
        <v>109</v>
      </c>
      <c r="E159" s="347"/>
      <c r="F159" s="347"/>
      <c r="G159" s="347"/>
      <c r="H159" s="348"/>
      <c r="I159" s="347"/>
      <c r="J159" s="347"/>
      <c r="K159" s="347"/>
      <c r="L159" s="347"/>
      <c r="M159" s="347"/>
      <c r="N159" s="347"/>
      <c r="O159" s="348"/>
      <c r="P159" s="347"/>
      <c r="Q159" s="347"/>
      <c r="R159" s="347"/>
      <c r="S159" s="347"/>
      <c r="T159" s="347"/>
      <c r="U159" s="347"/>
      <c r="V159" s="348"/>
      <c r="W159" s="347"/>
      <c r="X159" s="347"/>
      <c r="Y159" s="347"/>
      <c r="Z159" s="347"/>
      <c r="AA159" s="347"/>
      <c r="AB159" s="347"/>
      <c r="AC159" s="348"/>
      <c r="AD159" s="347"/>
      <c r="AE159" s="347"/>
      <c r="AF159" s="347"/>
      <c r="AG159" s="347"/>
      <c r="AH159" s="347"/>
      <c r="AI159" s="347"/>
      <c r="AJ159" s="332">
        <f>SUM(E159:AH159)</f>
        <v>0</v>
      </c>
      <c r="AK159" s="134">
        <f>SUM(E157:AI157)</f>
        <v>0</v>
      </c>
      <c r="AL159" s="33"/>
      <c r="AM159" s="33"/>
      <c r="AN159" s="35"/>
      <c r="AO159" s="31"/>
      <c r="AP159" s="37"/>
      <c r="AQ159" s="38"/>
      <c r="AS159" s="24"/>
      <c r="AT159" s="24"/>
    </row>
    <row r="160" spans="1:46" s="34" customFormat="1" ht="15" customHeight="1">
      <c r="A160" s="431"/>
      <c r="B160" s="415"/>
      <c r="C160" s="418"/>
      <c r="D160" s="311" t="s">
        <v>10</v>
      </c>
      <c r="E160" s="341"/>
      <c r="F160" s="341"/>
      <c r="G160" s="341"/>
      <c r="H160" s="342"/>
      <c r="I160" s="341"/>
      <c r="J160" s="341"/>
      <c r="K160" s="341"/>
      <c r="L160" s="341"/>
      <c r="M160" s="341"/>
      <c r="N160" s="341"/>
      <c r="O160" s="342"/>
      <c r="P160" s="341"/>
      <c r="Q160" s="341"/>
      <c r="R160" s="341"/>
      <c r="S160" s="341"/>
      <c r="T160" s="341"/>
      <c r="U160" s="341"/>
      <c r="V160" s="342"/>
      <c r="W160" s="341"/>
      <c r="X160" s="341"/>
      <c r="Y160" s="341"/>
      <c r="Z160" s="341"/>
      <c r="AA160" s="341"/>
      <c r="AB160" s="341"/>
      <c r="AC160" s="342"/>
      <c r="AD160" s="341"/>
      <c r="AE160" s="341"/>
      <c r="AF160" s="341"/>
      <c r="AG160" s="341"/>
      <c r="AH160" s="341"/>
      <c r="AI160" s="341"/>
      <c r="AJ160" s="332">
        <f>COUNTIF(E160:AI160,"①")+COUNTIF(E160:AI160,"②")</f>
        <v>0</v>
      </c>
      <c r="AK160" s="96">
        <f>COUNTIF(E160:AJ160,"△")</f>
        <v>0</v>
      </c>
      <c r="AL160" s="33"/>
      <c r="AM160" s="33"/>
      <c r="AN160" s="35"/>
      <c r="AO160" s="31"/>
      <c r="AP160" s="37"/>
      <c r="AQ160" s="38"/>
      <c r="AS160" s="24">
        <f>COUNTIF(E160:AJ160,"×")</f>
        <v>0</v>
      </c>
      <c r="AT160" s="24">
        <f>COUNTIF(E160:AJ160,"△")</f>
        <v>0</v>
      </c>
    </row>
    <row r="161" spans="1:46" s="34" customFormat="1" ht="15" customHeight="1">
      <c r="A161" s="432"/>
      <c r="B161" s="416"/>
      <c r="C161" s="419"/>
      <c r="D161" s="139" t="s">
        <v>86</v>
      </c>
      <c r="E161" s="343"/>
      <c r="F161" s="343"/>
      <c r="G161" s="343"/>
      <c r="H161" s="344"/>
      <c r="I161" s="343"/>
      <c r="J161" s="343"/>
      <c r="K161" s="343"/>
      <c r="L161" s="343"/>
      <c r="M161" s="343"/>
      <c r="N161" s="343"/>
      <c r="O161" s="344"/>
      <c r="P161" s="343"/>
      <c r="Q161" s="343"/>
      <c r="R161" s="343"/>
      <c r="S161" s="343"/>
      <c r="T161" s="343"/>
      <c r="U161" s="343"/>
      <c r="V161" s="344"/>
      <c r="W161" s="343"/>
      <c r="X161" s="343"/>
      <c r="Y161" s="343"/>
      <c r="Z161" s="343"/>
      <c r="AA161" s="343"/>
      <c r="AB161" s="343"/>
      <c r="AC161" s="344"/>
      <c r="AD161" s="343"/>
      <c r="AE161" s="343"/>
      <c r="AF161" s="343"/>
      <c r="AG161" s="343"/>
      <c r="AH161" s="343"/>
      <c r="AI161" s="343"/>
      <c r="AJ161" s="332">
        <f>COUNTIF(E160:AI160,"①")</f>
        <v>0</v>
      </c>
      <c r="AK161" s="134">
        <f>COUNTIF(E160:AI160,"②")</f>
        <v>0</v>
      </c>
      <c r="AL161" s="33"/>
      <c r="AM161" s="33"/>
      <c r="AN161" s="35"/>
      <c r="AO161" s="31"/>
      <c r="AP161" s="37"/>
      <c r="AQ161" s="38"/>
      <c r="AS161" s="24"/>
      <c r="AT161" s="24"/>
    </row>
    <row r="162" spans="1:46" s="34" customFormat="1" ht="15" customHeight="1">
      <c r="A162" s="432"/>
      <c r="B162" s="417"/>
      <c r="C162" s="420"/>
      <c r="D162" s="189" t="s">
        <v>108</v>
      </c>
      <c r="E162" s="345"/>
      <c r="F162" s="345"/>
      <c r="G162" s="345"/>
      <c r="H162" s="346"/>
      <c r="I162" s="345"/>
      <c r="J162" s="345"/>
      <c r="K162" s="345"/>
      <c r="L162" s="345"/>
      <c r="M162" s="345"/>
      <c r="N162" s="345"/>
      <c r="O162" s="346"/>
      <c r="P162" s="345"/>
      <c r="Q162" s="345"/>
      <c r="R162" s="345"/>
      <c r="S162" s="345"/>
      <c r="T162" s="345"/>
      <c r="U162" s="345"/>
      <c r="V162" s="346"/>
      <c r="W162" s="345"/>
      <c r="X162" s="345"/>
      <c r="Y162" s="345"/>
      <c r="Z162" s="345"/>
      <c r="AA162" s="345"/>
      <c r="AB162" s="345"/>
      <c r="AC162" s="346"/>
      <c r="AD162" s="345"/>
      <c r="AE162" s="345"/>
      <c r="AF162" s="345"/>
      <c r="AG162" s="345"/>
      <c r="AH162" s="345"/>
      <c r="AI162" s="345"/>
      <c r="AJ162" s="332"/>
      <c r="AK162" s="134"/>
      <c r="AL162" s="33"/>
      <c r="AM162" s="33"/>
      <c r="AN162" s="35"/>
      <c r="AO162" s="31"/>
      <c r="AP162" s="37"/>
      <c r="AQ162" s="38"/>
      <c r="AS162" s="24"/>
      <c r="AT162" s="24"/>
    </row>
    <row r="163" spans="1:46" s="34" customFormat="1" ht="15" customHeight="1">
      <c r="A163" s="433"/>
      <c r="B163" s="434"/>
      <c r="C163" s="435"/>
      <c r="D163" s="25" t="s">
        <v>109</v>
      </c>
      <c r="E163" s="347"/>
      <c r="F163" s="347"/>
      <c r="G163" s="347"/>
      <c r="H163" s="348"/>
      <c r="I163" s="347"/>
      <c r="J163" s="347"/>
      <c r="K163" s="347"/>
      <c r="L163" s="347"/>
      <c r="M163" s="347"/>
      <c r="N163" s="347"/>
      <c r="O163" s="348"/>
      <c r="P163" s="347"/>
      <c r="Q163" s="347"/>
      <c r="R163" s="347"/>
      <c r="S163" s="347"/>
      <c r="T163" s="347"/>
      <c r="U163" s="347"/>
      <c r="V163" s="348"/>
      <c r="W163" s="347"/>
      <c r="X163" s="347"/>
      <c r="Y163" s="347"/>
      <c r="Z163" s="347"/>
      <c r="AA163" s="347"/>
      <c r="AB163" s="347"/>
      <c r="AC163" s="348"/>
      <c r="AD163" s="347"/>
      <c r="AE163" s="347"/>
      <c r="AF163" s="347"/>
      <c r="AG163" s="347"/>
      <c r="AH163" s="347"/>
      <c r="AI163" s="347"/>
      <c r="AJ163" s="333">
        <f>SUM(E163:AH163)</f>
        <v>0</v>
      </c>
      <c r="AK163" s="293">
        <f>SUM(E161:AI161)</f>
        <v>0</v>
      </c>
      <c r="AL163" s="33"/>
      <c r="AM163" s="33"/>
      <c r="AN163" s="35"/>
      <c r="AO163" s="31"/>
      <c r="AP163" s="37"/>
      <c r="AQ163" s="38"/>
      <c r="AS163" s="24"/>
      <c r="AT163" s="24"/>
    </row>
    <row r="164" spans="1:46" s="34" customFormat="1" ht="15" customHeight="1">
      <c r="A164" s="388"/>
      <c r="B164" s="415"/>
      <c r="C164" s="418"/>
      <c r="D164" s="311" t="s">
        <v>10</v>
      </c>
      <c r="E164" s="341"/>
      <c r="F164" s="341"/>
      <c r="G164" s="341"/>
      <c r="H164" s="342"/>
      <c r="I164" s="341"/>
      <c r="J164" s="341"/>
      <c r="K164" s="341"/>
      <c r="L164" s="341"/>
      <c r="M164" s="341"/>
      <c r="N164" s="341"/>
      <c r="O164" s="342"/>
      <c r="P164" s="341"/>
      <c r="Q164" s="341"/>
      <c r="R164" s="341"/>
      <c r="S164" s="341"/>
      <c r="T164" s="341"/>
      <c r="U164" s="341"/>
      <c r="V164" s="342"/>
      <c r="W164" s="341"/>
      <c r="X164" s="341"/>
      <c r="Y164" s="341"/>
      <c r="Z164" s="341"/>
      <c r="AA164" s="341"/>
      <c r="AB164" s="341"/>
      <c r="AC164" s="342"/>
      <c r="AD164" s="341"/>
      <c r="AE164" s="341"/>
      <c r="AF164" s="341"/>
      <c r="AG164" s="341"/>
      <c r="AH164" s="341"/>
      <c r="AI164" s="341"/>
      <c r="AJ164" s="332">
        <f>COUNTIF(E164:AI164,"①")+COUNTIF(E164:AI164,"②")</f>
        <v>0</v>
      </c>
      <c r="AK164" s="96">
        <f>COUNTIF(E164:AJ164,"△")</f>
        <v>0</v>
      </c>
      <c r="AL164" s="33"/>
      <c r="AM164" s="33"/>
      <c r="AN164" s="35"/>
      <c r="AO164" s="31"/>
      <c r="AP164" s="37"/>
      <c r="AQ164" s="38"/>
      <c r="AS164" s="24">
        <f>COUNTIF(E164:AJ164,"×")</f>
        <v>0</v>
      </c>
      <c r="AT164" s="24">
        <f>COUNTIF(E164:AJ164,"△")</f>
        <v>0</v>
      </c>
    </row>
    <row r="165" spans="1:46" s="34" customFormat="1" ht="15" customHeight="1">
      <c r="A165" s="389"/>
      <c r="B165" s="416"/>
      <c r="C165" s="419"/>
      <c r="D165" s="139" t="s">
        <v>86</v>
      </c>
      <c r="E165" s="343"/>
      <c r="F165" s="343"/>
      <c r="G165" s="343"/>
      <c r="H165" s="344"/>
      <c r="I165" s="343"/>
      <c r="J165" s="343"/>
      <c r="K165" s="343"/>
      <c r="L165" s="343"/>
      <c r="M165" s="343"/>
      <c r="N165" s="343"/>
      <c r="O165" s="344"/>
      <c r="P165" s="343"/>
      <c r="Q165" s="343"/>
      <c r="R165" s="343"/>
      <c r="S165" s="343"/>
      <c r="T165" s="343"/>
      <c r="U165" s="343"/>
      <c r="V165" s="344"/>
      <c r="W165" s="343"/>
      <c r="X165" s="343"/>
      <c r="Y165" s="343"/>
      <c r="Z165" s="343"/>
      <c r="AA165" s="343"/>
      <c r="AB165" s="343"/>
      <c r="AC165" s="344"/>
      <c r="AD165" s="343"/>
      <c r="AE165" s="343"/>
      <c r="AF165" s="343"/>
      <c r="AG165" s="343"/>
      <c r="AH165" s="343"/>
      <c r="AI165" s="343"/>
      <c r="AJ165" s="332">
        <f>COUNTIF(E164:AI164,"①")</f>
        <v>0</v>
      </c>
      <c r="AK165" s="134">
        <f>COUNTIF(E164:AI164,"②")</f>
        <v>0</v>
      </c>
      <c r="AL165" s="33"/>
      <c r="AM165" s="33"/>
      <c r="AN165" s="35"/>
      <c r="AO165" s="31"/>
      <c r="AP165" s="37"/>
      <c r="AQ165" s="38"/>
      <c r="AS165" s="24"/>
      <c r="AT165" s="24"/>
    </row>
    <row r="166" spans="1:46" s="34" customFormat="1" ht="15" customHeight="1">
      <c r="A166" s="389"/>
      <c r="B166" s="417"/>
      <c r="C166" s="420"/>
      <c r="D166" s="189" t="s">
        <v>108</v>
      </c>
      <c r="E166" s="345"/>
      <c r="F166" s="345"/>
      <c r="G166" s="345"/>
      <c r="H166" s="346"/>
      <c r="I166" s="345"/>
      <c r="J166" s="345"/>
      <c r="K166" s="345"/>
      <c r="L166" s="345"/>
      <c r="M166" s="345"/>
      <c r="N166" s="345"/>
      <c r="O166" s="346"/>
      <c r="P166" s="345"/>
      <c r="Q166" s="345"/>
      <c r="R166" s="345"/>
      <c r="S166" s="345"/>
      <c r="T166" s="345"/>
      <c r="U166" s="345"/>
      <c r="V166" s="346"/>
      <c r="W166" s="345"/>
      <c r="X166" s="345"/>
      <c r="Y166" s="345"/>
      <c r="Z166" s="345"/>
      <c r="AA166" s="345"/>
      <c r="AB166" s="345"/>
      <c r="AC166" s="346"/>
      <c r="AD166" s="345"/>
      <c r="AE166" s="345"/>
      <c r="AF166" s="345"/>
      <c r="AG166" s="345"/>
      <c r="AH166" s="345"/>
      <c r="AI166" s="345"/>
      <c r="AJ166" s="332"/>
      <c r="AK166" s="134"/>
      <c r="AL166" s="33"/>
      <c r="AM166" s="33"/>
      <c r="AN166" s="35"/>
      <c r="AO166" s="31"/>
      <c r="AP166" s="37"/>
      <c r="AQ166" s="38"/>
      <c r="AS166" s="24"/>
      <c r="AT166" s="24"/>
    </row>
    <row r="167" spans="1:46" s="34" customFormat="1" ht="15" customHeight="1">
      <c r="A167" s="390"/>
      <c r="B167" s="384"/>
      <c r="C167" s="384"/>
      <c r="D167" s="25" t="s">
        <v>109</v>
      </c>
      <c r="E167" s="347"/>
      <c r="F167" s="347"/>
      <c r="G167" s="347"/>
      <c r="H167" s="348"/>
      <c r="I167" s="347"/>
      <c r="J167" s="347"/>
      <c r="K167" s="347"/>
      <c r="L167" s="347"/>
      <c r="M167" s="347"/>
      <c r="N167" s="347"/>
      <c r="O167" s="348"/>
      <c r="P167" s="347"/>
      <c r="Q167" s="347"/>
      <c r="R167" s="347"/>
      <c r="S167" s="347"/>
      <c r="T167" s="347"/>
      <c r="U167" s="347"/>
      <c r="V167" s="348"/>
      <c r="W167" s="347"/>
      <c r="X167" s="347"/>
      <c r="Y167" s="347"/>
      <c r="Z167" s="347"/>
      <c r="AA167" s="347"/>
      <c r="AB167" s="347"/>
      <c r="AC167" s="348"/>
      <c r="AD167" s="347"/>
      <c r="AE167" s="347"/>
      <c r="AF167" s="347"/>
      <c r="AG167" s="347"/>
      <c r="AH167" s="347"/>
      <c r="AI167" s="347"/>
      <c r="AJ167" s="332">
        <f>SUM(E167:AH167)</f>
        <v>0</v>
      </c>
      <c r="AK167" s="134">
        <f>SUM(E165:AI165)</f>
        <v>0</v>
      </c>
      <c r="AL167" s="33"/>
      <c r="AM167" s="33"/>
      <c r="AN167" s="35"/>
      <c r="AO167" s="31"/>
      <c r="AP167" s="37"/>
      <c r="AQ167" s="38"/>
      <c r="AS167" s="24"/>
      <c r="AT167" s="24"/>
    </row>
    <row r="168" spans="1:46" s="34" customFormat="1" ht="15" customHeight="1">
      <c r="A168" s="430"/>
      <c r="B168" s="415"/>
      <c r="C168" s="418"/>
      <c r="D168" s="311" t="s">
        <v>10</v>
      </c>
      <c r="E168" s="341"/>
      <c r="F168" s="341"/>
      <c r="G168" s="341"/>
      <c r="H168" s="342"/>
      <c r="I168" s="341"/>
      <c r="J168" s="341"/>
      <c r="K168" s="341"/>
      <c r="L168" s="341"/>
      <c r="M168" s="341"/>
      <c r="N168" s="341"/>
      <c r="O168" s="342"/>
      <c r="P168" s="341"/>
      <c r="Q168" s="341"/>
      <c r="R168" s="341"/>
      <c r="S168" s="341"/>
      <c r="T168" s="341"/>
      <c r="U168" s="341"/>
      <c r="V168" s="342"/>
      <c r="W168" s="341"/>
      <c r="X168" s="341"/>
      <c r="Y168" s="341"/>
      <c r="Z168" s="341"/>
      <c r="AA168" s="341"/>
      <c r="AB168" s="341"/>
      <c r="AC168" s="342"/>
      <c r="AD168" s="341"/>
      <c r="AE168" s="341"/>
      <c r="AF168" s="341"/>
      <c r="AG168" s="341"/>
      <c r="AH168" s="341"/>
      <c r="AI168" s="341"/>
      <c r="AJ168" s="332">
        <f>COUNTIF(E168:AI168,"①")+COUNTIF(E168:AI168,"②")</f>
        <v>0</v>
      </c>
      <c r="AK168" s="96">
        <f>COUNTIF(E168:AJ168,"△")</f>
        <v>0</v>
      </c>
      <c r="AL168" s="33"/>
      <c r="AM168" s="33"/>
      <c r="AN168" s="35"/>
      <c r="AO168" s="31"/>
      <c r="AP168" s="37"/>
      <c r="AQ168" s="38"/>
      <c r="AS168" s="24">
        <f>COUNTIF(E168:AJ168,"×")</f>
        <v>0</v>
      </c>
      <c r="AT168" s="24">
        <f>COUNTIF(E168:AJ168,"△")</f>
        <v>0</v>
      </c>
    </row>
    <row r="169" spans="1:46" s="34" customFormat="1" ht="15" customHeight="1">
      <c r="A169" s="386"/>
      <c r="B169" s="416"/>
      <c r="C169" s="419"/>
      <c r="D169" s="139" t="s">
        <v>86</v>
      </c>
      <c r="E169" s="343"/>
      <c r="F169" s="343"/>
      <c r="G169" s="343"/>
      <c r="H169" s="344"/>
      <c r="I169" s="343"/>
      <c r="J169" s="343"/>
      <c r="K169" s="343"/>
      <c r="L169" s="343"/>
      <c r="M169" s="343"/>
      <c r="N169" s="343"/>
      <c r="O169" s="344"/>
      <c r="P169" s="343"/>
      <c r="Q169" s="343"/>
      <c r="R169" s="343"/>
      <c r="S169" s="343"/>
      <c r="T169" s="343"/>
      <c r="U169" s="343"/>
      <c r="V169" s="344"/>
      <c r="W169" s="343"/>
      <c r="X169" s="343"/>
      <c r="Y169" s="343"/>
      <c r="Z169" s="343"/>
      <c r="AA169" s="343"/>
      <c r="AB169" s="343"/>
      <c r="AC169" s="344"/>
      <c r="AD169" s="343"/>
      <c r="AE169" s="343"/>
      <c r="AF169" s="343"/>
      <c r="AG169" s="343"/>
      <c r="AH169" s="343"/>
      <c r="AI169" s="343"/>
      <c r="AJ169" s="332">
        <f>COUNTIF(E168:AI168,"①")</f>
        <v>0</v>
      </c>
      <c r="AK169" s="134">
        <f>COUNTIF(E168:AI168,"②")</f>
        <v>0</v>
      </c>
      <c r="AL169" s="33"/>
      <c r="AM169" s="33"/>
      <c r="AN169" s="35"/>
      <c r="AO169" s="31"/>
      <c r="AP169" s="37"/>
      <c r="AQ169" s="38"/>
      <c r="AS169" s="24"/>
      <c r="AT169" s="24"/>
    </row>
    <row r="170" spans="1:46" s="34" customFormat="1" ht="15" customHeight="1">
      <c r="A170" s="386"/>
      <c r="B170" s="417"/>
      <c r="C170" s="420"/>
      <c r="D170" s="189" t="s">
        <v>108</v>
      </c>
      <c r="E170" s="345"/>
      <c r="F170" s="345"/>
      <c r="G170" s="345"/>
      <c r="H170" s="346"/>
      <c r="I170" s="345"/>
      <c r="J170" s="345"/>
      <c r="K170" s="345"/>
      <c r="L170" s="345"/>
      <c r="M170" s="345"/>
      <c r="N170" s="345"/>
      <c r="O170" s="346"/>
      <c r="P170" s="345"/>
      <c r="Q170" s="345"/>
      <c r="R170" s="345"/>
      <c r="S170" s="345"/>
      <c r="T170" s="345"/>
      <c r="U170" s="345"/>
      <c r="V170" s="346"/>
      <c r="W170" s="345"/>
      <c r="X170" s="345"/>
      <c r="Y170" s="345"/>
      <c r="Z170" s="345"/>
      <c r="AA170" s="345"/>
      <c r="AB170" s="345"/>
      <c r="AC170" s="346"/>
      <c r="AD170" s="345"/>
      <c r="AE170" s="345"/>
      <c r="AF170" s="345"/>
      <c r="AG170" s="345"/>
      <c r="AH170" s="345"/>
      <c r="AI170" s="345"/>
      <c r="AJ170" s="332"/>
      <c r="AK170" s="134"/>
      <c r="AL170" s="33"/>
      <c r="AM170" s="33"/>
      <c r="AN170" s="35"/>
      <c r="AO170" s="31"/>
      <c r="AP170" s="37"/>
      <c r="AQ170" s="38"/>
      <c r="AS170" s="24"/>
      <c r="AT170" s="24"/>
    </row>
    <row r="171" spans="1:46" s="34" customFormat="1" ht="15" customHeight="1">
      <c r="A171" s="387"/>
      <c r="B171" s="384"/>
      <c r="C171" s="384"/>
      <c r="D171" s="294" t="s">
        <v>109</v>
      </c>
      <c r="E171" s="347"/>
      <c r="F171" s="347"/>
      <c r="G171" s="347"/>
      <c r="H171" s="348"/>
      <c r="I171" s="347"/>
      <c r="J171" s="347"/>
      <c r="K171" s="347"/>
      <c r="L171" s="347"/>
      <c r="M171" s="347"/>
      <c r="N171" s="347"/>
      <c r="O171" s="348"/>
      <c r="P171" s="347"/>
      <c r="Q171" s="347"/>
      <c r="R171" s="347"/>
      <c r="S171" s="347"/>
      <c r="T171" s="347"/>
      <c r="U171" s="347"/>
      <c r="V171" s="348"/>
      <c r="W171" s="347"/>
      <c r="X171" s="347"/>
      <c r="Y171" s="347"/>
      <c r="Z171" s="347"/>
      <c r="AA171" s="347"/>
      <c r="AB171" s="347"/>
      <c r="AC171" s="348"/>
      <c r="AD171" s="347"/>
      <c r="AE171" s="347"/>
      <c r="AF171" s="347"/>
      <c r="AG171" s="347"/>
      <c r="AH171" s="347"/>
      <c r="AI171" s="347"/>
      <c r="AJ171" s="332">
        <f>SUM(E171:AH171)</f>
        <v>0</v>
      </c>
      <c r="AK171" s="134">
        <f>SUM(E169:AI169)</f>
        <v>0</v>
      </c>
      <c r="AL171" s="33"/>
      <c r="AM171" s="33"/>
      <c r="AN171" s="35"/>
      <c r="AO171" s="31"/>
      <c r="AP171" s="37"/>
      <c r="AQ171" s="38"/>
      <c r="AS171" s="24"/>
      <c r="AT171" s="24"/>
    </row>
    <row r="172" spans="1:46" s="34" customFormat="1" ht="15" customHeight="1">
      <c r="A172" s="431"/>
      <c r="B172" s="415"/>
      <c r="C172" s="418"/>
      <c r="D172" s="311" t="s">
        <v>10</v>
      </c>
      <c r="E172" s="356"/>
      <c r="F172" s="356"/>
      <c r="G172" s="356"/>
      <c r="H172" s="358"/>
      <c r="I172" s="356"/>
      <c r="J172" s="356"/>
      <c r="K172" s="356"/>
      <c r="L172" s="356"/>
      <c r="M172" s="356"/>
      <c r="N172" s="356"/>
      <c r="O172" s="358"/>
      <c r="P172" s="356"/>
      <c r="Q172" s="356"/>
      <c r="R172" s="356"/>
      <c r="S172" s="356"/>
      <c r="T172" s="356"/>
      <c r="U172" s="356"/>
      <c r="V172" s="358"/>
      <c r="W172" s="356"/>
      <c r="X172" s="356"/>
      <c r="Y172" s="356"/>
      <c r="Z172" s="356"/>
      <c r="AA172" s="356"/>
      <c r="AB172" s="356"/>
      <c r="AC172" s="358"/>
      <c r="AD172" s="356"/>
      <c r="AE172" s="356"/>
      <c r="AF172" s="356"/>
      <c r="AG172" s="356"/>
      <c r="AH172" s="356"/>
      <c r="AI172" s="356"/>
      <c r="AJ172" s="332">
        <f>COUNTIF(E172:AI172,"①")+COUNTIF(E172:AI172,"②")</f>
        <v>0</v>
      </c>
      <c r="AK172" s="96">
        <f>COUNTIF(E172:AJ172,"△")</f>
        <v>0</v>
      </c>
      <c r="AL172" s="33"/>
      <c r="AM172" s="33"/>
      <c r="AN172" s="35"/>
      <c r="AO172" s="31"/>
      <c r="AP172" s="37"/>
      <c r="AQ172" s="38"/>
      <c r="AS172" s="24">
        <f>COUNTIF(E172:AJ172,"×")</f>
        <v>0</v>
      </c>
      <c r="AT172" s="24">
        <f>COUNTIF(E172:AJ172,"△")</f>
        <v>0</v>
      </c>
    </row>
    <row r="173" spans="1:46" s="34" customFormat="1" ht="15" customHeight="1">
      <c r="A173" s="432"/>
      <c r="B173" s="416"/>
      <c r="C173" s="419"/>
      <c r="D173" s="139" t="s">
        <v>86</v>
      </c>
      <c r="E173" s="343"/>
      <c r="F173" s="343"/>
      <c r="G173" s="343"/>
      <c r="H173" s="344"/>
      <c r="I173" s="343"/>
      <c r="J173" s="343"/>
      <c r="K173" s="343"/>
      <c r="L173" s="343"/>
      <c r="M173" s="343"/>
      <c r="N173" s="343"/>
      <c r="O173" s="344"/>
      <c r="P173" s="343"/>
      <c r="Q173" s="343"/>
      <c r="R173" s="343"/>
      <c r="S173" s="343"/>
      <c r="T173" s="343"/>
      <c r="U173" s="343"/>
      <c r="V173" s="344"/>
      <c r="W173" s="343"/>
      <c r="X173" s="343"/>
      <c r="Y173" s="343"/>
      <c r="Z173" s="343"/>
      <c r="AA173" s="343"/>
      <c r="AB173" s="343"/>
      <c r="AC173" s="344"/>
      <c r="AD173" s="343"/>
      <c r="AE173" s="343"/>
      <c r="AF173" s="343"/>
      <c r="AG173" s="343"/>
      <c r="AH173" s="343"/>
      <c r="AI173" s="343"/>
      <c r="AJ173" s="332">
        <f>COUNTIF(E172:AI172,"①")</f>
        <v>0</v>
      </c>
      <c r="AK173" s="134">
        <f>COUNTIF(E172:AI172,"②")</f>
        <v>0</v>
      </c>
      <c r="AL173" s="33"/>
      <c r="AM173" s="33"/>
      <c r="AN173" s="35"/>
      <c r="AO173" s="31"/>
      <c r="AP173" s="37"/>
      <c r="AQ173" s="38"/>
      <c r="AS173" s="24"/>
      <c r="AT173" s="24"/>
    </row>
    <row r="174" spans="1:46" s="34" customFormat="1" ht="15" customHeight="1">
      <c r="A174" s="432"/>
      <c r="B174" s="417"/>
      <c r="C174" s="420"/>
      <c r="D174" s="189" t="s">
        <v>108</v>
      </c>
      <c r="E174" s="345"/>
      <c r="F174" s="345"/>
      <c r="G174" s="345"/>
      <c r="H174" s="346"/>
      <c r="I174" s="345"/>
      <c r="J174" s="345"/>
      <c r="K174" s="345"/>
      <c r="L174" s="345"/>
      <c r="M174" s="345"/>
      <c r="N174" s="345"/>
      <c r="O174" s="346"/>
      <c r="P174" s="345"/>
      <c r="Q174" s="345"/>
      <c r="R174" s="345"/>
      <c r="S174" s="345"/>
      <c r="T174" s="345"/>
      <c r="U174" s="345"/>
      <c r="V174" s="346"/>
      <c r="W174" s="345"/>
      <c r="X174" s="345"/>
      <c r="Y174" s="345"/>
      <c r="Z174" s="345"/>
      <c r="AA174" s="345"/>
      <c r="AB174" s="345"/>
      <c r="AC174" s="346"/>
      <c r="AD174" s="345"/>
      <c r="AE174" s="345"/>
      <c r="AF174" s="345"/>
      <c r="AG174" s="345"/>
      <c r="AH174" s="345"/>
      <c r="AI174" s="345"/>
      <c r="AJ174" s="332"/>
      <c r="AK174" s="134"/>
      <c r="AL174" s="33"/>
      <c r="AM174" s="33"/>
      <c r="AN174" s="35"/>
      <c r="AO174" s="31"/>
      <c r="AP174" s="37"/>
      <c r="AQ174" s="38"/>
      <c r="AS174" s="24"/>
      <c r="AT174" s="24"/>
    </row>
    <row r="175" spans="1:46" s="34" customFormat="1" ht="15" customHeight="1">
      <c r="A175" s="433"/>
      <c r="B175" s="434"/>
      <c r="C175" s="435"/>
      <c r="D175" s="294" t="s">
        <v>109</v>
      </c>
      <c r="E175" s="347"/>
      <c r="F175" s="347"/>
      <c r="G175" s="347"/>
      <c r="H175" s="348"/>
      <c r="I175" s="347"/>
      <c r="J175" s="347"/>
      <c r="K175" s="347"/>
      <c r="L175" s="347"/>
      <c r="M175" s="347"/>
      <c r="N175" s="347"/>
      <c r="O175" s="348"/>
      <c r="P175" s="347"/>
      <c r="Q175" s="347"/>
      <c r="R175" s="347"/>
      <c r="S175" s="347"/>
      <c r="T175" s="347"/>
      <c r="U175" s="347"/>
      <c r="V175" s="348"/>
      <c r="W175" s="347"/>
      <c r="X175" s="347"/>
      <c r="Y175" s="347"/>
      <c r="Z175" s="347"/>
      <c r="AA175" s="347"/>
      <c r="AB175" s="347"/>
      <c r="AC175" s="348"/>
      <c r="AD175" s="347"/>
      <c r="AE175" s="347"/>
      <c r="AF175" s="347"/>
      <c r="AG175" s="347"/>
      <c r="AH175" s="347"/>
      <c r="AI175" s="347"/>
      <c r="AJ175" s="332">
        <f>SUM(E175:AH175)</f>
        <v>0</v>
      </c>
      <c r="AK175" s="134">
        <f>SUM(E173:AI173)</f>
        <v>0</v>
      </c>
      <c r="AL175" s="33"/>
      <c r="AM175" s="33"/>
      <c r="AN175" s="35"/>
      <c r="AO175" s="31"/>
      <c r="AP175" s="37"/>
      <c r="AQ175" s="38"/>
      <c r="AS175" s="24"/>
      <c r="AT175" s="24"/>
    </row>
    <row r="176" spans="1:46" s="34" customFormat="1" ht="15" customHeight="1">
      <c r="A176" s="424" t="s">
        <v>137</v>
      </c>
      <c r="B176" s="426" t="s">
        <v>7</v>
      </c>
      <c r="C176" s="427"/>
      <c r="D176" s="421"/>
      <c r="E176" s="355">
        <f>E134</f>
        <v>44105</v>
      </c>
      <c r="F176" s="338">
        <f>E176+1</f>
        <v>44106</v>
      </c>
      <c r="G176" s="316">
        <f t="shared" ref="G176:G177" si="58">F176+1</f>
        <v>44107</v>
      </c>
      <c r="H176" s="315">
        <f t="shared" ref="H176:H177" si="59">G176+1</f>
        <v>44108</v>
      </c>
      <c r="I176" s="338">
        <f t="shared" ref="I176:I177" si="60">H176+1</f>
        <v>44109</v>
      </c>
      <c r="J176" s="338">
        <f>I176+1</f>
        <v>44110</v>
      </c>
      <c r="K176" s="338">
        <f t="shared" ref="K176:K177" si="61">J176+1</f>
        <v>44111</v>
      </c>
      <c r="L176" s="338">
        <f t="shared" ref="L176:L177" si="62">K176+1</f>
        <v>44112</v>
      </c>
      <c r="M176" s="338">
        <f t="shared" ref="M176:M177" si="63">L176+1</f>
        <v>44113</v>
      </c>
      <c r="N176" s="316">
        <f t="shared" ref="N176:N177" si="64">M176+1</f>
        <v>44114</v>
      </c>
      <c r="O176" s="315">
        <f t="shared" ref="O176:O177" si="65">N176+1</f>
        <v>44115</v>
      </c>
      <c r="P176" s="338">
        <f t="shared" ref="P176:P177" si="66">O176+1</f>
        <v>44116</v>
      </c>
      <c r="Q176" s="338">
        <f t="shared" ref="Q176:Q177" si="67">P176+1</f>
        <v>44117</v>
      </c>
      <c r="R176" s="338">
        <f t="shared" ref="R176:R177" si="68">Q176+1</f>
        <v>44118</v>
      </c>
      <c r="S176" s="338">
        <f t="shared" ref="S176:S177" si="69">R176+1</f>
        <v>44119</v>
      </c>
      <c r="T176" s="338">
        <f t="shared" ref="T176:T177" si="70">S176+1</f>
        <v>44120</v>
      </c>
      <c r="U176" s="316">
        <f t="shared" ref="U176:U177" si="71">T176+1</f>
        <v>44121</v>
      </c>
      <c r="V176" s="315">
        <f t="shared" ref="V176:V177" si="72">U176+1</f>
        <v>44122</v>
      </c>
      <c r="W176" s="338">
        <f t="shared" ref="W176:W177" si="73">V176+1</f>
        <v>44123</v>
      </c>
      <c r="X176" s="338">
        <f t="shared" ref="X176:X177" si="74">W176+1</f>
        <v>44124</v>
      </c>
      <c r="Y176" s="338">
        <f t="shared" ref="Y176:Y177" si="75">X176+1</f>
        <v>44125</v>
      </c>
      <c r="Z176" s="338">
        <f t="shared" ref="Z176:Z177" si="76">Y176+1</f>
        <v>44126</v>
      </c>
      <c r="AA176" s="338">
        <f t="shared" ref="AA176:AA177" si="77">Z176+1</f>
        <v>44127</v>
      </c>
      <c r="AB176" s="316">
        <f t="shared" ref="AB176:AB177" si="78">AA176+1</f>
        <v>44128</v>
      </c>
      <c r="AC176" s="315">
        <f t="shared" ref="AC176:AC177" si="79">AB176+1</f>
        <v>44129</v>
      </c>
      <c r="AD176" s="338">
        <f t="shared" ref="AD176:AD177" si="80">AC176+1</f>
        <v>44130</v>
      </c>
      <c r="AE176" s="338">
        <f t="shared" ref="AE176:AE177" si="81">AD176+1</f>
        <v>44131</v>
      </c>
      <c r="AF176" s="338">
        <f t="shared" ref="AF176:AF177" si="82">AE176+1</f>
        <v>44132</v>
      </c>
      <c r="AG176" s="338">
        <f>IF(29&lt;=DAY(DATE($F$1,$N$1+1,0)),$AF$8+1,"")</f>
        <v>44133</v>
      </c>
      <c r="AH176" s="338">
        <f>IF(30&lt;=DAY(DATE($F$1,$N$1+1,0)),$AG$8+1,"")</f>
        <v>44134</v>
      </c>
      <c r="AI176" s="316">
        <f>IF(31&lt;=DAY(DATE($F$1,$N$1+1,0)),$AH$8+1,"")</f>
        <v>44135</v>
      </c>
      <c r="AJ176" s="459" t="s">
        <v>8</v>
      </c>
      <c r="AK176" s="421" t="s">
        <v>138</v>
      </c>
      <c r="AL176" s="33"/>
      <c r="AM176" s="33"/>
      <c r="AN176" s="35"/>
      <c r="AO176" s="31"/>
      <c r="AP176" s="37"/>
      <c r="AQ176" s="38"/>
    </row>
    <row r="177" spans="1:46" s="34" customFormat="1" ht="15" customHeight="1">
      <c r="A177" s="425"/>
      <c r="B177" s="428"/>
      <c r="C177" s="429"/>
      <c r="D177" s="422"/>
      <c r="E177" s="339">
        <f>E135</f>
        <v>44105</v>
      </c>
      <c r="F177" s="339">
        <f>E177+1</f>
        <v>44106</v>
      </c>
      <c r="G177" s="319">
        <f t="shared" si="58"/>
        <v>44107</v>
      </c>
      <c r="H177" s="320">
        <f t="shared" si="59"/>
        <v>44108</v>
      </c>
      <c r="I177" s="339">
        <f t="shared" si="60"/>
        <v>44109</v>
      </c>
      <c r="J177" s="339">
        <f t="shared" ref="J177" si="83">I177+1</f>
        <v>44110</v>
      </c>
      <c r="K177" s="339">
        <f t="shared" si="61"/>
        <v>44111</v>
      </c>
      <c r="L177" s="339">
        <f t="shared" si="62"/>
        <v>44112</v>
      </c>
      <c r="M177" s="339">
        <f t="shared" si="63"/>
        <v>44113</v>
      </c>
      <c r="N177" s="319">
        <f t="shared" si="64"/>
        <v>44114</v>
      </c>
      <c r="O177" s="320">
        <f t="shared" si="65"/>
        <v>44115</v>
      </c>
      <c r="P177" s="339">
        <f t="shared" si="66"/>
        <v>44116</v>
      </c>
      <c r="Q177" s="339">
        <f t="shared" si="67"/>
        <v>44117</v>
      </c>
      <c r="R177" s="339">
        <f t="shared" si="68"/>
        <v>44118</v>
      </c>
      <c r="S177" s="339">
        <f t="shared" si="69"/>
        <v>44119</v>
      </c>
      <c r="T177" s="339">
        <f t="shared" si="70"/>
        <v>44120</v>
      </c>
      <c r="U177" s="319">
        <f t="shared" si="71"/>
        <v>44121</v>
      </c>
      <c r="V177" s="320">
        <f t="shared" si="72"/>
        <v>44122</v>
      </c>
      <c r="W177" s="339">
        <f t="shared" si="73"/>
        <v>44123</v>
      </c>
      <c r="X177" s="339">
        <f t="shared" si="74"/>
        <v>44124</v>
      </c>
      <c r="Y177" s="339">
        <f t="shared" si="75"/>
        <v>44125</v>
      </c>
      <c r="Z177" s="339">
        <f t="shared" si="76"/>
        <v>44126</v>
      </c>
      <c r="AA177" s="339">
        <f t="shared" si="77"/>
        <v>44127</v>
      </c>
      <c r="AB177" s="319">
        <f t="shared" si="78"/>
        <v>44128</v>
      </c>
      <c r="AC177" s="320">
        <f t="shared" si="79"/>
        <v>44129</v>
      </c>
      <c r="AD177" s="339">
        <f t="shared" si="80"/>
        <v>44130</v>
      </c>
      <c r="AE177" s="339">
        <f t="shared" si="81"/>
        <v>44131</v>
      </c>
      <c r="AF177" s="339">
        <f t="shared" si="82"/>
        <v>44132</v>
      </c>
      <c r="AG177" s="339">
        <f>IF(29&lt;=DAY(DATE($F$1,$N$1+1,0)),$AF$9+1,"")</f>
        <v>44133</v>
      </c>
      <c r="AH177" s="339">
        <f>IF(30&lt;=DAY(DATE($F$1,$N$1+1,0)),$AG$9+1,"")</f>
        <v>44134</v>
      </c>
      <c r="AI177" s="319">
        <f>IF(31&lt;=DAY(DATE($F$1,$N$1+1,0)),$AH$9+1,"")</f>
        <v>44135</v>
      </c>
      <c r="AJ177" s="460"/>
      <c r="AK177" s="461"/>
      <c r="AL177" s="33"/>
      <c r="AM177" s="33"/>
      <c r="AN177" s="35"/>
      <c r="AO177" s="31"/>
      <c r="AP177" s="37"/>
      <c r="AQ177" s="38"/>
    </row>
    <row r="178" spans="1:46" s="34" customFormat="1" ht="15" customHeight="1">
      <c r="A178" s="423"/>
      <c r="B178" s="415"/>
      <c r="C178" s="418"/>
      <c r="D178" s="312" t="s">
        <v>10</v>
      </c>
      <c r="E178" s="341"/>
      <c r="F178" s="341"/>
      <c r="G178" s="341"/>
      <c r="H178" s="342"/>
      <c r="I178" s="341"/>
      <c r="J178" s="341"/>
      <c r="K178" s="341"/>
      <c r="L178" s="341"/>
      <c r="M178" s="341"/>
      <c r="N178" s="341"/>
      <c r="O178" s="342"/>
      <c r="P178" s="341"/>
      <c r="Q178" s="341"/>
      <c r="R178" s="341"/>
      <c r="S178" s="341"/>
      <c r="T178" s="341"/>
      <c r="U178" s="341"/>
      <c r="V178" s="342"/>
      <c r="W178" s="341"/>
      <c r="X178" s="341"/>
      <c r="Y178" s="341"/>
      <c r="Z178" s="341"/>
      <c r="AA178" s="341"/>
      <c r="AB178" s="341"/>
      <c r="AC178" s="342"/>
      <c r="AD178" s="341"/>
      <c r="AE178" s="341"/>
      <c r="AF178" s="341"/>
      <c r="AG178" s="341"/>
      <c r="AH178" s="341"/>
      <c r="AI178" s="341"/>
      <c r="AJ178" s="332">
        <f>COUNTIF(E178:AI178,"①")+COUNTIF(E178:AI178,"②")</f>
        <v>0</v>
      </c>
      <c r="AK178" s="96">
        <f>COUNTIF(E178:AJ178,"△")</f>
        <v>0</v>
      </c>
      <c r="AL178" s="33"/>
      <c r="AM178" s="33"/>
      <c r="AN178" s="35"/>
      <c r="AO178" s="31"/>
      <c r="AP178" s="37"/>
      <c r="AQ178" s="38"/>
      <c r="AS178" s="24">
        <f>COUNTIF(E178:AJ178,"×")</f>
        <v>0</v>
      </c>
      <c r="AT178" s="24">
        <f>COUNTIF(E178:AJ178,"△")</f>
        <v>0</v>
      </c>
    </row>
    <row r="179" spans="1:46" s="34" customFormat="1" ht="15" customHeight="1">
      <c r="A179" s="386"/>
      <c r="B179" s="416"/>
      <c r="C179" s="419"/>
      <c r="D179" s="139" t="s">
        <v>86</v>
      </c>
      <c r="E179" s="343"/>
      <c r="F179" s="343"/>
      <c r="G179" s="343"/>
      <c r="H179" s="344"/>
      <c r="I179" s="343"/>
      <c r="J179" s="343"/>
      <c r="K179" s="343"/>
      <c r="L179" s="343"/>
      <c r="M179" s="343"/>
      <c r="N179" s="343"/>
      <c r="O179" s="344"/>
      <c r="P179" s="343"/>
      <c r="Q179" s="343"/>
      <c r="R179" s="343"/>
      <c r="S179" s="343"/>
      <c r="T179" s="343"/>
      <c r="U179" s="343"/>
      <c r="V179" s="344"/>
      <c r="W179" s="343"/>
      <c r="X179" s="343"/>
      <c r="Y179" s="343"/>
      <c r="Z179" s="343"/>
      <c r="AA179" s="343"/>
      <c r="AB179" s="343"/>
      <c r="AC179" s="344"/>
      <c r="AD179" s="343"/>
      <c r="AE179" s="343"/>
      <c r="AF179" s="343"/>
      <c r="AG179" s="343"/>
      <c r="AH179" s="343"/>
      <c r="AI179" s="343"/>
      <c r="AJ179" s="332">
        <f>COUNTIF(E178:AI178,"①")</f>
        <v>0</v>
      </c>
      <c r="AK179" s="134">
        <f>COUNTIF(E178:AI178,"②")</f>
        <v>0</v>
      </c>
      <c r="AL179" s="33"/>
      <c r="AM179" s="33"/>
      <c r="AN179" s="35"/>
      <c r="AO179" s="31"/>
      <c r="AP179" s="37"/>
      <c r="AQ179" s="38"/>
      <c r="AS179" s="24"/>
      <c r="AT179" s="24"/>
    </row>
    <row r="180" spans="1:46" s="34" customFormat="1" ht="15" customHeight="1">
      <c r="A180" s="386"/>
      <c r="B180" s="417"/>
      <c r="C180" s="420"/>
      <c r="D180" s="189" t="s">
        <v>108</v>
      </c>
      <c r="E180" s="345"/>
      <c r="F180" s="345"/>
      <c r="G180" s="345"/>
      <c r="H180" s="346"/>
      <c r="I180" s="345"/>
      <c r="J180" s="345"/>
      <c r="K180" s="345"/>
      <c r="L180" s="345"/>
      <c r="M180" s="345"/>
      <c r="N180" s="345"/>
      <c r="O180" s="346"/>
      <c r="P180" s="345"/>
      <c r="Q180" s="345"/>
      <c r="R180" s="345"/>
      <c r="S180" s="345"/>
      <c r="T180" s="345"/>
      <c r="U180" s="345"/>
      <c r="V180" s="346"/>
      <c r="W180" s="345"/>
      <c r="X180" s="345"/>
      <c r="Y180" s="345"/>
      <c r="Z180" s="345"/>
      <c r="AA180" s="345"/>
      <c r="AB180" s="345"/>
      <c r="AC180" s="346"/>
      <c r="AD180" s="345"/>
      <c r="AE180" s="345"/>
      <c r="AF180" s="345"/>
      <c r="AG180" s="345"/>
      <c r="AH180" s="345"/>
      <c r="AI180" s="345"/>
      <c r="AJ180" s="332"/>
      <c r="AK180" s="134"/>
      <c r="AL180" s="33"/>
      <c r="AM180" s="33"/>
      <c r="AN180" s="35"/>
      <c r="AO180" s="31"/>
      <c r="AP180" s="37"/>
      <c r="AQ180" s="38"/>
      <c r="AS180" s="24"/>
      <c r="AT180" s="24"/>
    </row>
    <row r="181" spans="1:46" s="34" customFormat="1" ht="15" customHeight="1">
      <c r="A181" s="387"/>
      <c r="B181" s="384"/>
      <c r="C181" s="384"/>
      <c r="D181" s="25" t="s">
        <v>109</v>
      </c>
      <c r="E181" s="347"/>
      <c r="F181" s="347"/>
      <c r="G181" s="347"/>
      <c r="H181" s="348"/>
      <c r="I181" s="347"/>
      <c r="J181" s="347"/>
      <c r="K181" s="347"/>
      <c r="L181" s="347"/>
      <c r="M181" s="347"/>
      <c r="N181" s="347"/>
      <c r="O181" s="348"/>
      <c r="P181" s="347"/>
      <c r="Q181" s="347"/>
      <c r="R181" s="347"/>
      <c r="S181" s="347"/>
      <c r="T181" s="347"/>
      <c r="U181" s="347"/>
      <c r="V181" s="348"/>
      <c r="W181" s="347"/>
      <c r="X181" s="347"/>
      <c r="Y181" s="347"/>
      <c r="Z181" s="347"/>
      <c r="AA181" s="347"/>
      <c r="AB181" s="347"/>
      <c r="AC181" s="348"/>
      <c r="AD181" s="347"/>
      <c r="AE181" s="347"/>
      <c r="AF181" s="347"/>
      <c r="AG181" s="347"/>
      <c r="AH181" s="347"/>
      <c r="AI181" s="347"/>
      <c r="AJ181" s="332">
        <f>SUM(E181:AH181)</f>
        <v>0</v>
      </c>
      <c r="AK181" s="134">
        <f>SUM(E179:AI179)</f>
        <v>0</v>
      </c>
      <c r="AL181" s="33"/>
      <c r="AM181" s="33"/>
      <c r="AN181" s="35"/>
      <c r="AO181" s="31"/>
      <c r="AP181" s="37"/>
      <c r="AQ181" s="38"/>
      <c r="AS181" s="24"/>
      <c r="AT181" s="24"/>
    </row>
    <row r="182" spans="1:46" s="34" customFormat="1" ht="15" customHeight="1">
      <c r="A182" s="388"/>
      <c r="B182" s="415"/>
      <c r="C182" s="418"/>
      <c r="D182" s="305" t="s">
        <v>10</v>
      </c>
      <c r="E182" s="356"/>
      <c r="F182" s="356"/>
      <c r="G182" s="341"/>
      <c r="H182" s="358"/>
      <c r="I182" s="356"/>
      <c r="J182" s="356"/>
      <c r="K182" s="341"/>
      <c r="L182" s="356"/>
      <c r="M182" s="356"/>
      <c r="N182" s="341"/>
      <c r="O182" s="358"/>
      <c r="P182" s="341"/>
      <c r="Q182" s="356"/>
      <c r="R182" s="341"/>
      <c r="S182" s="356"/>
      <c r="T182" s="356"/>
      <c r="U182" s="341"/>
      <c r="V182" s="358"/>
      <c r="W182" s="356"/>
      <c r="X182" s="356"/>
      <c r="Y182" s="341"/>
      <c r="Z182" s="356"/>
      <c r="AA182" s="356"/>
      <c r="AB182" s="341"/>
      <c r="AC182" s="358"/>
      <c r="AD182" s="341"/>
      <c r="AE182" s="356"/>
      <c r="AF182" s="341"/>
      <c r="AG182" s="356"/>
      <c r="AH182" s="341"/>
      <c r="AI182" s="356"/>
      <c r="AJ182" s="332">
        <f>COUNTIF(E182:AI182,"①")+COUNTIF(E182:AI182,"②")</f>
        <v>0</v>
      </c>
      <c r="AK182" s="96">
        <f>COUNTIF(E182:AJ182,"△")</f>
        <v>0</v>
      </c>
      <c r="AL182" s="33"/>
      <c r="AM182" s="33"/>
      <c r="AN182" s="35"/>
      <c r="AO182" s="31"/>
      <c r="AP182" s="37"/>
      <c r="AQ182" s="38"/>
      <c r="AS182" s="24">
        <f>COUNTIF(E182:AJ182,"×")</f>
        <v>0</v>
      </c>
      <c r="AT182" s="24">
        <f>COUNTIF(E182:AJ182,"△")</f>
        <v>0</v>
      </c>
    </row>
    <row r="183" spans="1:46" s="34" customFormat="1" ht="15" customHeight="1">
      <c r="A183" s="389"/>
      <c r="B183" s="416"/>
      <c r="C183" s="419"/>
      <c r="D183" s="139" t="s">
        <v>86</v>
      </c>
      <c r="E183" s="343"/>
      <c r="F183" s="343"/>
      <c r="G183" s="343"/>
      <c r="H183" s="344"/>
      <c r="I183" s="343"/>
      <c r="J183" s="343"/>
      <c r="K183" s="343"/>
      <c r="L183" s="343"/>
      <c r="M183" s="343"/>
      <c r="N183" s="343"/>
      <c r="O183" s="344"/>
      <c r="P183" s="343"/>
      <c r="Q183" s="343"/>
      <c r="R183" s="343"/>
      <c r="S183" s="343"/>
      <c r="T183" s="343"/>
      <c r="U183" s="343"/>
      <c r="V183" s="344"/>
      <c r="W183" s="343"/>
      <c r="X183" s="343"/>
      <c r="Y183" s="343"/>
      <c r="Z183" s="343"/>
      <c r="AA183" s="343"/>
      <c r="AB183" s="343"/>
      <c r="AC183" s="344"/>
      <c r="AD183" s="343"/>
      <c r="AE183" s="343"/>
      <c r="AF183" s="343"/>
      <c r="AG183" s="343"/>
      <c r="AH183" s="343"/>
      <c r="AI183" s="343"/>
      <c r="AJ183" s="332">
        <f>COUNTIF(E182:AI182,"①")</f>
        <v>0</v>
      </c>
      <c r="AK183" s="134">
        <f>COUNTIF(E182:AI182,"②")</f>
        <v>0</v>
      </c>
      <c r="AL183" s="33"/>
      <c r="AM183" s="33"/>
      <c r="AN183" s="35"/>
      <c r="AO183" s="31"/>
      <c r="AP183" s="37"/>
      <c r="AQ183" s="38"/>
      <c r="AS183" s="24"/>
      <c r="AT183" s="24"/>
    </row>
    <row r="184" spans="1:46" s="34" customFormat="1" ht="15" customHeight="1">
      <c r="A184" s="389"/>
      <c r="B184" s="417"/>
      <c r="C184" s="420"/>
      <c r="D184" s="189" t="s">
        <v>108</v>
      </c>
      <c r="E184" s="345"/>
      <c r="F184" s="345"/>
      <c r="G184" s="345"/>
      <c r="H184" s="346"/>
      <c r="I184" s="345"/>
      <c r="J184" s="345"/>
      <c r="K184" s="345"/>
      <c r="L184" s="345"/>
      <c r="M184" s="345"/>
      <c r="N184" s="345"/>
      <c r="O184" s="346"/>
      <c r="P184" s="345"/>
      <c r="Q184" s="345"/>
      <c r="R184" s="345"/>
      <c r="S184" s="345"/>
      <c r="T184" s="345"/>
      <c r="U184" s="345"/>
      <c r="V184" s="346"/>
      <c r="W184" s="345"/>
      <c r="X184" s="345"/>
      <c r="Y184" s="345"/>
      <c r="Z184" s="345"/>
      <c r="AA184" s="345"/>
      <c r="AB184" s="345"/>
      <c r="AC184" s="346"/>
      <c r="AD184" s="345"/>
      <c r="AE184" s="345"/>
      <c r="AF184" s="345"/>
      <c r="AG184" s="345"/>
      <c r="AH184" s="345"/>
      <c r="AI184" s="345"/>
      <c r="AJ184" s="332"/>
      <c r="AK184" s="134"/>
      <c r="AL184" s="33"/>
      <c r="AM184" s="33"/>
      <c r="AN184" s="35"/>
      <c r="AO184" s="31"/>
      <c r="AP184" s="37"/>
      <c r="AQ184" s="38"/>
      <c r="AS184" s="24"/>
      <c r="AT184" s="24"/>
    </row>
    <row r="185" spans="1:46" s="34" customFormat="1" ht="15" customHeight="1">
      <c r="A185" s="390"/>
      <c r="B185" s="384"/>
      <c r="C185" s="384"/>
      <c r="D185" s="25" t="s">
        <v>109</v>
      </c>
      <c r="E185" s="357"/>
      <c r="F185" s="347"/>
      <c r="G185" s="357"/>
      <c r="H185" s="348"/>
      <c r="I185" s="347"/>
      <c r="J185" s="357"/>
      <c r="K185" s="357"/>
      <c r="L185" s="357"/>
      <c r="M185" s="347"/>
      <c r="N185" s="357"/>
      <c r="O185" s="348"/>
      <c r="P185" s="347"/>
      <c r="Q185" s="357"/>
      <c r="R185" s="357"/>
      <c r="S185" s="357"/>
      <c r="T185" s="347"/>
      <c r="U185" s="357"/>
      <c r="V185" s="359"/>
      <c r="W185" s="357"/>
      <c r="X185" s="357"/>
      <c r="Y185" s="357"/>
      <c r="Z185" s="357"/>
      <c r="AA185" s="357"/>
      <c r="AB185" s="357"/>
      <c r="AC185" s="359"/>
      <c r="AD185" s="357"/>
      <c r="AE185" s="357"/>
      <c r="AF185" s="357"/>
      <c r="AG185" s="357"/>
      <c r="AH185" s="357"/>
      <c r="AI185" s="347"/>
      <c r="AJ185" s="332">
        <f>SUM(E185:AH185)</f>
        <v>0</v>
      </c>
      <c r="AK185" s="134">
        <f>SUM(E183:AI183)</f>
        <v>0</v>
      </c>
      <c r="AL185" s="33"/>
      <c r="AM185" s="33"/>
      <c r="AN185" s="35"/>
      <c r="AO185" s="31"/>
      <c r="AP185" s="37"/>
      <c r="AQ185" s="38"/>
      <c r="AS185" s="24"/>
      <c r="AT185" s="24"/>
    </row>
    <row r="186" spans="1:46" s="34" customFormat="1" ht="15" customHeight="1">
      <c r="A186" s="388"/>
      <c r="B186" s="415"/>
      <c r="C186" s="418"/>
      <c r="D186" s="22" t="s">
        <v>10</v>
      </c>
      <c r="E186" s="341"/>
      <c r="F186" s="341"/>
      <c r="G186" s="341"/>
      <c r="H186" s="342"/>
      <c r="I186" s="341"/>
      <c r="J186" s="341"/>
      <c r="K186" s="341"/>
      <c r="L186" s="341"/>
      <c r="M186" s="341"/>
      <c r="N186" s="341"/>
      <c r="O186" s="342"/>
      <c r="P186" s="341"/>
      <c r="Q186" s="341"/>
      <c r="R186" s="341"/>
      <c r="S186" s="341"/>
      <c r="T186" s="341"/>
      <c r="U186" s="341"/>
      <c r="V186" s="342"/>
      <c r="W186" s="341"/>
      <c r="X186" s="341"/>
      <c r="Y186" s="341"/>
      <c r="Z186" s="341"/>
      <c r="AA186" s="341"/>
      <c r="AB186" s="341"/>
      <c r="AC186" s="342"/>
      <c r="AD186" s="341"/>
      <c r="AE186" s="341"/>
      <c r="AF186" s="341"/>
      <c r="AG186" s="341"/>
      <c r="AH186" s="341"/>
      <c r="AI186" s="341"/>
      <c r="AJ186" s="332">
        <f>COUNTIF(E186:AI186,"①")+COUNTIF(E186:AI186,"②")</f>
        <v>0</v>
      </c>
      <c r="AK186" s="96">
        <f>COUNTIF(E186:AJ186,"△")</f>
        <v>0</v>
      </c>
      <c r="AL186" s="33"/>
      <c r="AM186" s="33"/>
      <c r="AN186" s="35"/>
      <c r="AO186" s="31"/>
      <c r="AP186" s="37"/>
      <c r="AQ186" s="38"/>
      <c r="AS186" s="24">
        <f>COUNTIF(E186:AJ186,"×")</f>
        <v>0</v>
      </c>
      <c r="AT186" s="24">
        <f>COUNTIF(E186:AJ186,"△")</f>
        <v>0</v>
      </c>
    </row>
    <row r="187" spans="1:46" s="34" customFormat="1" ht="15" customHeight="1">
      <c r="A187" s="389"/>
      <c r="B187" s="416"/>
      <c r="C187" s="419"/>
      <c r="D187" s="139" t="s">
        <v>86</v>
      </c>
      <c r="E187" s="343"/>
      <c r="F187" s="343"/>
      <c r="G187" s="343"/>
      <c r="H187" s="344"/>
      <c r="I187" s="343"/>
      <c r="J187" s="343"/>
      <c r="K187" s="343"/>
      <c r="L187" s="343"/>
      <c r="M187" s="343"/>
      <c r="N187" s="343"/>
      <c r="O187" s="344"/>
      <c r="P187" s="343"/>
      <c r="Q187" s="343"/>
      <c r="R187" s="343"/>
      <c r="S187" s="343"/>
      <c r="T187" s="343"/>
      <c r="U187" s="343"/>
      <c r="V187" s="344"/>
      <c r="W187" s="343"/>
      <c r="X187" s="343"/>
      <c r="Y187" s="343"/>
      <c r="Z187" s="343"/>
      <c r="AA187" s="343"/>
      <c r="AB187" s="343"/>
      <c r="AC187" s="344"/>
      <c r="AD187" s="343"/>
      <c r="AE187" s="343"/>
      <c r="AF187" s="343"/>
      <c r="AG187" s="343"/>
      <c r="AH187" s="343"/>
      <c r="AI187" s="343"/>
      <c r="AJ187" s="332">
        <f>COUNTIF(E186:AI186,"①")</f>
        <v>0</v>
      </c>
      <c r="AK187" s="134">
        <f>COUNTIF(E186:AI186,"②")</f>
        <v>0</v>
      </c>
      <c r="AL187" s="33"/>
      <c r="AM187" s="33"/>
      <c r="AN187" s="35"/>
      <c r="AO187" s="31"/>
      <c r="AP187" s="37"/>
      <c r="AQ187" s="38"/>
      <c r="AS187" s="24"/>
      <c r="AT187" s="24"/>
    </row>
    <row r="188" spans="1:46" s="34" customFormat="1" ht="15" customHeight="1">
      <c r="A188" s="389"/>
      <c r="B188" s="417"/>
      <c r="C188" s="420"/>
      <c r="D188" s="189" t="s">
        <v>108</v>
      </c>
      <c r="E188" s="345"/>
      <c r="F188" s="345"/>
      <c r="G188" s="345"/>
      <c r="H188" s="346"/>
      <c r="I188" s="345"/>
      <c r="J188" s="345"/>
      <c r="K188" s="345"/>
      <c r="L188" s="345"/>
      <c r="M188" s="345"/>
      <c r="N188" s="345"/>
      <c r="O188" s="346"/>
      <c r="P188" s="345"/>
      <c r="Q188" s="345"/>
      <c r="R188" s="345"/>
      <c r="S188" s="345"/>
      <c r="T188" s="345"/>
      <c r="U188" s="345"/>
      <c r="V188" s="346"/>
      <c r="W188" s="345"/>
      <c r="X188" s="345"/>
      <c r="Y188" s="345"/>
      <c r="Z188" s="345"/>
      <c r="AA188" s="345"/>
      <c r="AB188" s="345"/>
      <c r="AC188" s="346"/>
      <c r="AD188" s="345"/>
      <c r="AE188" s="345"/>
      <c r="AF188" s="345"/>
      <c r="AG188" s="345"/>
      <c r="AH188" s="345"/>
      <c r="AI188" s="345"/>
      <c r="AJ188" s="332"/>
      <c r="AK188" s="134"/>
      <c r="AL188" s="33"/>
      <c r="AM188" s="33"/>
      <c r="AN188" s="35"/>
      <c r="AO188" s="31"/>
      <c r="AP188" s="37"/>
      <c r="AQ188" s="38"/>
      <c r="AS188" s="24"/>
      <c r="AT188" s="24"/>
    </row>
    <row r="189" spans="1:46" s="34" customFormat="1" ht="15" customHeight="1">
      <c r="A189" s="390"/>
      <c r="B189" s="384"/>
      <c r="C189" s="384"/>
      <c r="D189" s="25" t="s">
        <v>109</v>
      </c>
      <c r="E189" s="357"/>
      <c r="F189" s="357"/>
      <c r="G189" s="357"/>
      <c r="H189" s="359"/>
      <c r="I189" s="357"/>
      <c r="J189" s="357"/>
      <c r="K189" s="357"/>
      <c r="L189" s="357"/>
      <c r="M189" s="357"/>
      <c r="N189" s="357"/>
      <c r="O189" s="359"/>
      <c r="P189" s="357"/>
      <c r="Q189" s="357"/>
      <c r="R189" s="357"/>
      <c r="S189" s="357"/>
      <c r="T189" s="357"/>
      <c r="U189" s="357"/>
      <c r="V189" s="359"/>
      <c r="W189" s="357"/>
      <c r="X189" s="357"/>
      <c r="Y189" s="357"/>
      <c r="Z189" s="357"/>
      <c r="AA189" s="357"/>
      <c r="AB189" s="357"/>
      <c r="AC189" s="359"/>
      <c r="AD189" s="357"/>
      <c r="AE189" s="357"/>
      <c r="AF189" s="357"/>
      <c r="AG189" s="357"/>
      <c r="AH189" s="357"/>
      <c r="AI189" s="357"/>
      <c r="AJ189" s="332">
        <f>SUM(E189:AH189)</f>
        <v>0</v>
      </c>
      <c r="AK189" s="134">
        <f>SUM(E187:AI187)</f>
        <v>0</v>
      </c>
      <c r="AL189" s="33"/>
      <c r="AM189" s="33"/>
      <c r="AN189" s="35"/>
      <c r="AO189" s="31"/>
      <c r="AP189" s="37"/>
      <c r="AQ189" s="38"/>
      <c r="AS189" s="24"/>
      <c r="AT189" s="24"/>
    </row>
    <row r="190" spans="1:46" s="34" customFormat="1" ht="15" customHeight="1">
      <c r="A190" s="385"/>
      <c r="B190" s="415"/>
      <c r="C190" s="418"/>
      <c r="D190" s="22" t="s">
        <v>10</v>
      </c>
      <c r="E190" s="341"/>
      <c r="F190" s="341"/>
      <c r="G190" s="341"/>
      <c r="H190" s="342"/>
      <c r="I190" s="341"/>
      <c r="J190" s="341"/>
      <c r="K190" s="341"/>
      <c r="L190" s="341"/>
      <c r="M190" s="341"/>
      <c r="N190" s="341"/>
      <c r="O190" s="342"/>
      <c r="P190" s="341"/>
      <c r="Q190" s="341"/>
      <c r="R190" s="341"/>
      <c r="S190" s="341"/>
      <c r="T190" s="341"/>
      <c r="U190" s="341"/>
      <c r="V190" s="342"/>
      <c r="W190" s="341"/>
      <c r="X190" s="341"/>
      <c r="Y190" s="341"/>
      <c r="Z190" s="341"/>
      <c r="AA190" s="341"/>
      <c r="AB190" s="341"/>
      <c r="AC190" s="342"/>
      <c r="AD190" s="341"/>
      <c r="AE190" s="341"/>
      <c r="AF190" s="341"/>
      <c r="AG190" s="341"/>
      <c r="AH190" s="341"/>
      <c r="AI190" s="341"/>
      <c r="AJ190" s="332">
        <f>COUNTIF(E190:AI190,"①")+COUNTIF(E190:AI190,"②")</f>
        <v>0</v>
      </c>
      <c r="AK190" s="96">
        <f>COUNTIF(E190:AJ190,"△")</f>
        <v>0</v>
      </c>
      <c r="AL190" s="33"/>
      <c r="AM190" s="33"/>
      <c r="AN190" s="35"/>
      <c r="AO190" s="31"/>
      <c r="AP190" s="37"/>
      <c r="AQ190" s="38"/>
      <c r="AS190" s="24">
        <f>COUNTIF(E190:AJ190,"×")</f>
        <v>0</v>
      </c>
      <c r="AT190" s="24">
        <f>COUNTIF(E190:AJ190,"△")</f>
        <v>0</v>
      </c>
    </row>
    <row r="191" spans="1:46" s="34" customFormat="1" ht="15" customHeight="1">
      <c r="A191" s="386"/>
      <c r="B191" s="416"/>
      <c r="C191" s="419"/>
      <c r="D191" s="139" t="s">
        <v>86</v>
      </c>
      <c r="E191" s="343"/>
      <c r="F191" s="343"/>
      <c r="G191" s="343"/>
      <c r="H191" s="344"/>
      <c r="I191" s="343"/>
      <c r="J191" s="343"/>
      <c r="K191" s="343"/>
      <c r="L191" s="343"/>
      <c r="M191" s="343"/>
      <c r="N191" s="343"/>
      <c r="O191" s="344"/>
      <c r="P191" s="343"/>
      <c r="Q191" s="343"/>
      <c r="R191" s="343"/>
      <c r="S191" s="343"/>
      <c r="T191" s="343"/>
      <c r="U191" s="343"/>
      <c r="V191" s="344"/>
      <c r="W191" s="343"/>
      <c r="X191" s="343"/>
      <c r="Y191" s="343"/>
      <c r="Z191" s="343"/>
      <c r="AA191" s="343"/>
      <c r="AB191" s="343"/>
      <c r="AC191" s="344"/>
      <c r="AD191" s="343"/>
      <c r="AE191" s="343"/>
      <c r="AF191" s="343"/>
      <c r="AG191" s="343"/>
      <c r="AH191" s="343"/>
      <c r="AI191" s="343"/>
      <c r="AJ191" s="332">
        <f>COUNTIF(E190:AI190,"①")</f>
        <v>0</v>
      </c>
      <c r="AK191" s="134">
        <f>COUNTIF(E190:AI190,"②")</f>
        <v>0</v>
      </c>
      <c r="AL191" s="33"/>
      <c r="AM191" s="33"/>
      <c r="AN191" s="35"/>
      <c r="AO191" s="31"/>
      <c r="AP191" s="37"/>
      <c r="AQ191" s="38"/>
      <c r="AS191" s="24"/>
      <c r="AT191" s="24"/>
    </row>
    <row r="192" spans="1:46" s="34" customFormat="1" ht="15" customHeight="1">
      <c r="A192" s="386"/>
      <c r="B192" s="417"/>
      <c r="C192" s="420"/>
      <c r="D192" s="189" t="s">
        <v>108</v>
      </c>
      <c r="E192" s="345"/>
      <c r="F192" s="345"/>
      <c r="G192" s="345"/>
      <c r="H192" s="346"/>
      <c r="I192" s="345"/>
      <c r="J192" s="345"/>
      <c r="K192" s="345"/>
      <c r="L192" s="345"/>
      <c r="M192" s="345"/>
      <c r="N192" s="345"/>
      <c r="O192" s="346"/>
      <c r="P192" s="345"/>
      <c r="Q192" s="345"/>
      <c r="R192" s="345"/>
      <c r="S192" s="345"/>
      <c r="T192" s="345"/>
      <c r="U192" s="345"/>
      <c r="V192" s="346"/>
      <c r="W192" s="345"/>
      <c r="X192" s="345"/>
      <c r="Y192" s="345"/>
      <c r="Z192" s="345"/>
      <c r="AA192" s="345"/>
      <c r="AB192" s="345"/>
      <c r="AC192" s="346"/>
      <c r="AD192" s="345"/>
      <c r="AE192" s="345"/>
      <c r="AF192" s="345"/>
      <c r="AG192" s="345"/>
      <c r="AH192" s="345"/>
      <c r="AI192" s="345"/>
      <c r="AJ192" s="332"/>
      <c r="AK192" s="134"/>
      <c r="AL192" s="33"/>
      <c r="AM192" s="33"/>
      <c r="AN192" s="35"/>
      <c r="AO192" s="31"/>
      <c r="AP192" s="37"/>
      <c r="AQ192" s="38"/>
      <c r="AS192" s="24"/>
      <c r="AT192" s="24"/>
    </row>
    <row r="193" spans="1:46" s="34" customFormat="1" ht="15" customHeight="1">
      <c r="A193" s="387"/>
      <c r="B193" s="384"/>
      <c r="C193" s="384"/>
      <c r="D193" s="25" t="s">
        <v>109</v>
      </c>
      <c r="E193" s="347"/>
      <c r="F193" s="347"/>
      <c r="G193" s="347"/>
      <c r="H193" s="348"/>
      <c r="I193" s="347"/>
      <c r="J193" s="347"/>
      <c r="K193" s="347"/>
      <c r="L193" s="347"/>
      <c r="M193" s="347"/>
      <c r="N193" s="347"/>
      <c r="O193" s="348"/>
      <c r="P193" s="347"/>
      <c r="Q193" s="347"/>
      <c r="R193" s="347"/>
      <c r="S193" s="347"/>
      <c r="T193" s="347"/>
      <c r="U193" s="347"/>
      <c r="V193" s="348"/>
      <c r="W193" s="347"/>
      <c r="X193" s="347"/>
      <c r="Y193" s="347"/>
      <c r="Z193" s="347"/>
      <c r="AA193" s="347"/>
      <c r="AB193" s="347"/>
      <c r="AC193" s="348"/>
      <c r="AD193" s="347"/>
      <c r="AE193" s="357"/>
      <c r="AF193" s="347"/>
      <c r="AG193" s="347"/>
      <c r="AH193" s="347"/>
      <c r="AI193" s="360"/>
      <c r="AJ193" s="332">
        <f>SUM(E193:AH193)</f>
        <v>0</v>
      </c>
      <c r="AK193" s="134">
        <f>SUM(E191:AI191)</f>
        <v>0</v>
      </c>
      <c r="AL193" s="33"/>
      <c r="AM193" s="33"/>
      <c r="AN193" s="35"/>
      <c r="AO193" s="31"/>
      <c r="AP193" s="37"/>
      <c r="AQ193" s="38"/>
      <c r="AS193" s="24"/>
      <c r="AT193" s="24"/>
    </row>
    <row r="194" spans="1:46" s="34" customFormat="1" ht="15" customHeight="1">
      <c r="A194" s="385"/>
      <c r="B194" s="415"/>
      <c r="C194" s="418"/>
      <c r="D194" s="22" t="s">
        <v>10</v>
      </c>
      <c r="E194" s="341"/>
      <c r="F194" s="341"/>
      <c r="G194" s="341"/>
      <c r="H194" s="342"/>
      <c r="I194" s="341"/>
      <c r="J194" s="341"/>
      <c r="K194" s="341"/>
      <c r="L194" s="341"/>
      <c r="M194" s="341"/>
      <c r="N194" s="341"/>
      <c r="O194" s="342"/>
      <c r="P194" s="341"/>
      <c r="Q194" s="341"/>
      <c r="R194" s="341"/>
      <c r="S194" s="341"/>
      <c r="T194" s="341"/>
      <c r="U194" s="341"/>
      <c r="V194" s="342"/>
      <c r="W194" s="341"/>
      <c r="X194" s="341"/>
      <c r="Y194" s="341"/>
      <c r="Z194" s="341"/>
      <c r="AA194" s="341"/>
      <c r="AB194" s="341"/>
      <c r="AC194" s="342"/>
      <c r="AD194" s="341"/>
      <c r="AE194" s="341"/>
      <c r="AF194" s="341"/>
      <c r="AG194" s="341"/>
      <c r="AH194" s="341"/>
      <c r="AI194" s="341"/>
      <c r="AJ194" s="332">
        <f>COUNTIF(E194:AI194,"①")+COUNTIF(E194:AI194,"②")</f>
        <v>0</v>
      </c>
      <c r="AK194" s="96">
        <f>COUNTIF(E194:AJ194,"△")</f>
        <v>0</v>
      </c>
      <c r="AL194" s="33"/>
      <c r="AM194" s="33"/>
      <c r="AN194" s="35"/>
      <c r="AO194" s="31"/>
      <c r="AP194" s="37"/>
      <c r="AQ194" s="38"/>
      <c r="AS194" s="24">
        <f>COUNTIF(E194:AJ194,"×")</f>
        <v>0</v>
      </c>
      <c r="AT194" s="24">
        <f>COUNTIF(E194:AJ194,"△")</f>
        <v>0</v>
      </c>
    </row>
    <row r="195" spans="1:46" s="34" customFormat="1" ht="15" customHeight="1">
      <c r="A195" s="386"/>
      <c r="B195" s="416"/>
      <c r="C195" s="419"/>
      <c r="D195" s="139" t="s">
        <v>86</v>
      </c>
      <c r="E195" s="343"/>
      <c r="F195" s="343"/>
      <c r="G195" s="343"/>
      <c r="H195" s="344"/>
      <c r="I195" s="343"/>
      <c r="J195" s="343"/>
      <c r="K195" s="343"/>
      <c r="L195" s="343"/>
      <c r="M195" s="343"/>
      <c r="N195" s="343"/>
      <c r="O195" s="344"/>
      <c r="P195" s="343"/>
      <c r="Q195" s="343"/>
      <c r="R195" s="343"/>
      <c r="S195" s="343"/>
      <c r="T195" s="343"/>
      <c r="U195" s="343"/>
      <c r="V195" s="344"/>
      <c r="W195" s="343"/>
      <c r="X195" s="343"/>
      <c r="Y195" s="343"/>
      <c r="Z195" s="343"/>
      <c r="AA195" s="343"/>
      <c r="AB195" s="343"/>
      <c r="AC195" s="344"/>
      <c r="AD195" s="343"/>
      <c r="AE195" s="343"/>
      <c r="AF195" s="343"/>
      <c r="AG195" s="343"/>
      <c r="AH195" s="343"/>
      <c r="AI195" s="343"/>
      <c r="AJ195" s="332">
        <f>COUNTIF(E194:AI194,"①")</f>
        <v>0</v>
      </c>
      <c r="AK195" s="134">
        <f>COUNTIF(E194:AI194,"②")</f>
        <v>0</v>
      </c>
      <c r="AL195" s="33"/>
      <c r="AM195" s="33"/>
      <c r="AN195" s="35"/>
      <c r="AO195" s="31"/>
      <c r="AP195" s="37"/>
      <c r="AQ195" s="38"/>
      <c r="AS195" s="24"/>
      <c r="AT195" s="24"/>
    </row>
    <row r="196" spans="1:46" s="34" customFormat="1" ht="15" customHeight="1">
      <c r="A196" s="386"/>
      <c r="B196" s="417"/>
      <c r="C196" s="420"/>
      <c r="D196" s="189" t="s">
        <v>108</v>
      </c>
      <c r="E196" s="345"/>
      <c r="F196" s="345"/>
      <c r="G196" s="345"/>
      <c r="H196" s="346"/>
      <c r="I196" s="345"/>
      <c r="J196" s="345"/>
      <c r="K196" s="345"/>
      <c r="L196" s="345"/>
      <c r="M196" s="345"/>
      <c r="N196" s="345"/>
      <c r="O196" s="346"/>
      <c r="P196" s="345"/>
      <c r="Q196" s="345"/>
      <c r="R196" s="345"/>
      <c r="S196" s="345"/>
      <c r="T196" s="345"/>
      <c r="U196" s="345"/>
      <c r="V196" s="346"/>
      <c r="W196" s="345"/>
      <c r="X196" s="345"/>
      <c r="Y196" s="345"/>
      <c r="Z196" s="345"/>
      <c r="AA196" s="345"/>
      <c r="AB196" s="345"/>
      <c r="AC196" s="346"/>
      <c r="AD196" s="345"/>
      <c r="AE196" s="345"/>
      <c r="AF196" s="345"/>
      <c r="AG196" s="345"/>
      <c r="AH196" s="345"/>
      <c r="AI196" s="345"/>
      <c r="AJ196" s="332"/>
      <c r="AK196" s="134"/>
      <c r="AL196" s="33"/>
      <c r="AM196" s="33"/>
      <c r="AN196" s="35"/>
      <c r="AO196" s="31"/>
      <c r="AP196" s="37"/>
      <c r="AQ196" s="38"/>
      <c r="AS196" s="24"/>
      <c r="AT196" s="24"/>
    </row>
    <row r="197" spans="1:46" s="34" customFormat="1" ht="15" customHeight="1">
      <c r="A197" s="387"/>
      <c r="B197" s="384"/>
      <c r="C197" s="384"/>
      <c r="D197" s="25" t="s">
        <v>109</v>
      </c>
      <c r="E197" s="347"/>
      <c r="F197" s="347"/>
      <c r="G197" s="347"/>
      <c r="H197" s="348"/>
      <c r="I197" s="347"/>
      <c r="J197" s="347"/>
      <c r="K197" s="347"/>
      <c r="L197" s="347"/>
      <c r="M197" s="347"/>
      <c r="N197" s="347"/>
      <c r="O197" s="348"/>
      <c r="P197" s="347"/>
      <c r="Q197" s="347"/>
      <c r="R197" s="347"/>
      <c r="S197" s="347"/>
      <c r="T197" s="347"/>
      <c r="U197" s="347"/>
      <c r="V197" s="348"/>
      <c r="W197" s="347"/>
      <c r="X197" s="347"/>
      <c r="Y197" s="347"/>
      <c r="Z197" s="347"/>
      <c r="AA197" s="347"/>
      <c r="AB197" s="347"/>
      <c r="AC197" s="348"/>
      <c r="AD197" s="347"/>
      <c r="AE197" s="347"/>
      <c r="AF197" s="347"/>
      <c r="AG197" s="347"/>
      <c r="AH197" s="347"/>
      <c r="AI197" s="347"/>
      <c r="AJ197" s="332">
        <f>SUM(E197:AH197)</f>
        <v>0</v>
      </c>
      <c r="AK197" s="134">
        <f>SUM(E195:AI195)</f>
        <v>0</v>
      </c>
      <c r="AL197" s="33"/>
      <c r="AM197" s="33"/>
      <c r="AN197" s="35"/>
      <c r="AO197" s="31"/>
      <c r="AP197" s="37"/>
      <c r="AQ197" s="38"/>
      <c r="AS197" s="24"/>
      <c r="AT197" s="24"/>
    </row>
    <row r="198" spans="1:46" s="34" customFormat="1" ht="15" customHeight="1">
      <c r="A198" s="385"/>
      <c r="B198" s="415"/>
      <c r="C198" s="418"/>
      <c r="D198" s="301" t="s">
        <v>10</v>
      </c>
      <c r="E198" s="356"/>
      <c r="F198" s="356"/>
      <c r="G198" s="341"/>
      <c r="H198" s="342"/>
      <c r="I198" s="341"/>
      <c r="J198" s="356"/>
      <c r="K198" s="341"/>
      <c r="L198" s="356"/>
      <c r="M198" s="356"/>
      <c r="N198" s="341"/>
      <c r="O198" s="342"/>
      <c r="P198" s="341"/>
      <c r="Q198" s="356"/>
      <c r="R198" s="341"/>
      <c r="S198" s="356"/>
      <c r="T198" s="356"/>
      <c r="U198" s="341"/>
      <c r="V198" s="342"/>
      <c r="W198" s="341"/>
      <c r="X198" s="341"/>
      <c r="Y198" s="341"/>
      <c r="Z198" s="356"/>
      <c r="AA198" s="356"/>
      <c r="AB198" s="341"/>
      <c r="AC198" s="342"/>
      <c r="AD198" s="341"/>
      <c r="AE198" s="341"/>
      <c r="AF198" s="341"/>
      <c r="AG198" s="341"/>
      <c r="AH198" s="341"/>
      <c r="AI198" s="341"/>
      <c r="AJ198" s="332">
        <f>COUNTIF(E198:AI198,"①")+COUNTIF(E198:AI198,"②")</f>
        <v>0</v>
      </c>
      <c r="AK198" s="96">
        <f>COUNTIF(E198:AJ198,"△")</f>
        <v>0</v>
      </c>
      <c r="AL198" s="33"/>
      <c r="AM198" s="33"/>
      <c r="AN198" s="35"/>
      <c r="AO198" s="31"/>
      <c r="AP198" s="37"/>
      <c r="AQ198" s="38"/>
      <c r="AS198" s="24">
        <f>COUNTIF(E198:AJ198,"×")</f>
        <v>0</v>
      </c>
      <c r="AT198" s="24">
        <f>COUNTIF(E198:AJ198,"△")</f>
        <v>0</v>
      </c>
    </row>
    <row r="199" spans="1:46" s="34" customFormat="1" ht="15" customHeight="1">
      <c r="A199" s="386"/>
      <c r="B199" s="416"/>
      <c r="C199" s="419"/>
      <c r="D199" s="139" t="s">
        <v>86</v>
      </c>
      <c r="E199" s="343"/>
      <c r="F199" s="343"/>
      <c r="G199" s="343"/>
      <c r="H199" s="344"/>
      <c r="I199" s="343"/>
      <c r="J199" s="343"/>
      <c r="K199" s="343"/>
      <c r="L199" s="343"/>
      <c r="M199" s="343"/>
      <c r="N199" s="343"/>
      <c r="O199" s="344"/>
      <c r="P199" s="343"/>
      <c r="Q199" s="343"/>
      <c r="R199" s="343"/>
      <c r="S199" s="343"/>
      <c r="T199" s="343"/>
      <c r="U199" s="343"/>
      <c r="V199" s="344"/>
      <c r="W199" s="343"/>
      <c r="X199" s="343"/>
      <c r="Y199" s="343"/>
      <c r="Z199" s="343"/>
      <c r="AA199" s="343"/>
      <c r="AB199" s="343"/>
      <c r="AC199" s="344"/>
      <c r="AD199" s="343"/>
      <c r="AE199" s="343"/>
      <c r="AF199" s="343"/>
      <c r="AG199" s="343"/>
      <c r="AH199" s="343"/>
      <c r="AI199" s="343"/>
      <c r="AJ199" s="332">
        <f>COUNTIF(E198:AI198,"①")</f>
        <v>0</v>
      </c>
      <c r="AK199" s="134">
        <f>COUNTIF(E198:AI198,"②")</f>
        <v>0</v>
      </c>
      <c r="AL199" s="33"/>
      <c r="AM199" s="33"/>
      <c r="AN199" s="35"/>
      <c r="AO199" s="31"/>
      <c r="AP199" s="37"/>
      <c r="AQ199" s="38"/>
      <c r="AS199" s="24"/>
      <c r="AT199" s="24"/>
    </row>
    <row r="200" spans="1:46" s="34" customFormat="1" ht="15" customHeight="1">
      <c r="A200" s="386"/>
      <c r="B200" s="417"/>
      <c r="C200" s="420"/>
      <c r="D200" s="189" t="s">
        <v>108</v>
      </c>
      <c r="E200" s="345"/>
      <c r="F200" s="345"/>
      <c r="G200" s="345"/>
      <c r="H200" s="346"/>
      <c r="I200" s="345"/>
      <c r="J200" s="345"/>
      <c r="K200" s="345"/>
      <c r="L200" s="345"/>
      <c r="M200" s="345"/>
      <c r="N200" s="345"/>
      <c r="O200" s="346"/>
      <c r="P200" s="345"/>
      <c r="Q200" s="345"/>
      <c r="R200" s="345"/>
      <c r="S200" s="345"/>
      <c r="T200" s="345"/>
      <c r="U200" s="345"/>
      <c r="V200" s="346"/>
      <c r="W200" s="345"/>
      <c r="X200" s="345"/>
      <c r="Y200" s="345"/>
      <c r="Z200" s="345"/>
      <c r="AA200" s="345"/>
      <c r="AB200" s="345"/>
      <c r="AC200" s="346"/>
      <c r="AD200" s="345"/>
      <c r="AE200" s="345"/>
      <c r="AF200" s="345"/>
      <c r="AG200" s="345"/>
      <c r="AH200" s="345"/>
      <c r="AI200" s="345"/>
      <c r="AJ200" s="332"/>
      <c r="AK200" s="134"/>
      <c r="AL200" s="33"/>
      <c r="AM200" s="33"/>
      <c r="AN200" s="35"/>
      <c r="AO200" s="31"/>
      <c r="AP200" s="37"/>
      <c r="AQ200" s="38"/>
      <c r="AS200" s="24"/>
      <c r="AT200" s="24"/>
    </row>
    <row r="201" spans="1:46" s="34" customFormat="1" ht="15" customHeight="1">
      <c r="A201" s="387"/>
      <c r="B201" s="384"/>
      <c r="C201" s="384"/>
      <c r="D201" s="25" t="s">
        <v>109</v>
      </c>
      <c r="E201" s="347"/>
      <c r="F201" s="347"/>
      <c r="G201" s="347"/>
      <c r="H201" s="348"/>
      <c r="I201" s="347"/>
      <c r="J201" s="347"/>
      <c r="K201" s="347"/>
      <c r="L201" s="347"/>
      <c r="M201" s="347"/>
      <c r="N201" s="347"/>
      <c r="O201" s="348"/>
      <c r="P201" s="347"/>
      <c r="Q201" s="347"/>
      <c r="R201" s="347"/>
      <c r="S201" s="347"/>
      <c r="T201" s="347"/>
      <c r="U201" s="347"/>
      <c r="V201" s="348"/>
      <c r="W201" s="347"/>
      <c r="X201" s="347"/>
      <c r="Y201" s="347"/>
      <c r="Z201" s="347"/>
      <c r="AA201" s="347"/>
      <c r="AB201" s="347"/>
      <c r="AC201" s="348"/>
      <c r="AD201" s="347"/>
      <c r="AE201" s="347"/>
      <c r="AF201" s="347"/>
      <c r="AG201" s="347"/>
      <c r="AH201" s="347"/>
      <c r="AI201" s="347"/>
      <c r="AJ201" s="332">
        <f>SUM(E201:AH201)</f>
        <v>0</v>
      </c>
      <c r="AK201" s="134">
        <f>SUM(E199:AI199)</f>
        <v>0</v>
      </c>
      <c r="AL201" s="33"/>
      <c r="AM201" s="33"/>
      <c r="AN201" s="35"/>
      <c r="AO201" s="31"/>
      <c r="AP201" s="37"/>
      <c r="AQ201" s="38"/>
      <c r="AS201" s="24"/>
      <c r="AT201" s="24"/>
    </row>
    <row r="202" spans="1:46" s="34" customFormat="1" ht="15" customHeight="1">
      <c r="A202" s="385"/>
      <c r="B202" s="415"/>
      <c r="C202" s="418"/>
      <c r="D202" s="22" t="s">
        <v>10</v>
      </c>
      <c r="E202" s="341"/>
      <c r="F202" s="356"/>
      <c r="G202" s="341"/>
      <c r="H202" s="342"/>
      <c r="I202" s="341"/>
      <c r="J202" s="341"/>
      <c r="K202" s="341"/>
      <c r="L202" s="341"/>
      <c r="M202" s="341"/>
      <c r="N202" s="341"/>
      <c r="O202" s="342"/>
      <c r="P202" s="341"/>
      <c r="Q202" s="341"/>
      <c r="R202" s="341"/>
      <c r="S202" s="341"/>
      <c r="T202" s="341"/>
      <c r="U202" s="341"/>
      <c r="V202" s="342"/>
      <c r="W202" s="341"/>
      <c r="X202" s="341"/>
      <c r="Y202" s="341"/>
      <c r="Z202" s="341"/>
      <c r="AA202" s="341"/>
      <c r="AB202" s="341"/>
      <c r="AC202" s="342"/>
      <c r="AD202" s="341"/>
      <c r="AE202" s="341"/>
      <c r="AF202" s="341"/>
      <c r="AG202" s="341"/>
      <c r="AH202" s="341"/>
      <c r="AI202" s="341"/>
      <c r="AJ202" s="332">
        <f>COUNTIF(E202:AI202,"①")+COUNTIF(E202:AI202,"②")</f>
        <v>0</v>
      </c>
      <c r="AK202" s="96">
        <f>COUNTIF(E202:AJ202,"△")</f>
        <v>0</v>
      </c>
      <c r="AL202" s="33"/>
      <c r="AM202" s="33"/>
      <c r="AN202" s="35"/>
      <c r="AO202" s="31"/>
      <c r="AP202" s="37"/>
      <c r="AQ202" s="38"/>
      <c r="AS202" s="24">
        <f>COUNTIF(E202:AJ202,"×")</f>
        <v>0</v>
      </c>
      <c r="AT202" s="24">
        <f>COUNTIF(E202:AJ202,"△")</f>
        <v>0</v>
      </c>
    </row>
    <row r="203" spans="1:46" s="34" customFormat="1" ht="15" customHeight="1">
      <c r="A203" s="386"/>
      <c r="B203" s="416"/>
      <c r="C203" s="419"/>
      <c r="D203" s="139" t="s">
        <v>86</v>
      </c>
      <c r="E203" s="343"/>
      <c r="F203" s="343"/>
      <c r="G203" s="343"/>
      <c r="H203" s="344"/>
      <c r="I203" s="343"/>
      <c r="J203" s="343"/>
      <c r="K203" s="343"/>
      <c r="L203" s="343"/>
      <c r="M203" s="343"/>
      <c r="N203" s="343"/>
      <c r="O203" s="344"/>
      <c r="P203" s="343"/>
      <c r="Q203" s="343"/>
      <c r="R203" s="343"/>
      <c r="S203" s="343"/>
      <c r="T203" s="343"/>
      <c r="U203" s="343"/>
      <c r="V203" s="344"/>
      <c r="W203" s="343"/>
      <c r="X203" s="343"/>
      <c r="Y203" s="343"/>
      <c r="Z203" s="343"/>
      <c r="AA203" s="343"/>
      <c r="AB203" s="343"/>
      <c r="AC203" s="344"/>
      <c r="AD203" s="343"/>
      <c r="AE203" s="343"/>
      <c r="AF203" s="343"/>
      <c r="AG203" s="343"/>
      <c r="AH203" s="343"/>
      <c r="AI203" s="343"/>
      <c r="AJ203" s="332">
        <f>COUNTIF(E202:AI202,"①")</f>
        <v>0</v>
      </c>
      <c r="AK203" s="134">
        <f>COUNTIF(E202:AI202,"②")</f>
        <v>0</v>
      </c>
      <c r="AL203" s="33"/>
      <c r="AM203" s="33"/>
      <c r="AN203" s="35"/>
      <c r="AO203" s="31"/>
      <c r="AP203" s="37"/>
      <c r="AQ203" s="38"/>
      <c r="AS203" s="24"/>
      <c r="AT203" s="24"/>
    </row>
    <row r="204" spans="1:46" s="34" customFormat="1" ht="15" customHeight="1">
      <c r="A204" s="386"/>
      <c r="B204" s="417"/>
      <c r="C204" s="420"/>
      <c r="D204" s="189" t="s">
        <v>108</v>
      </c>
      <c r="E204" s="345"/>
      <c r="F204" s="345"/>
      <c r="G204" s="345"/>
      <c r="H204" s="346"/>
      <c r="I204" s="345"/>
      <c r="J204" s="345"/>
      <c r="K204" s="345"/>
      <c r="L204" s="345"/>
      <c r="M204" s="345"/>
      <c r="N204" s="345"/>
      <c r="O204" s="346"/>
      <c r="P204" s="345"/>
      <c r="Q204" s="345"/>
      <c r="R204" s="345"/>
      <c r="S204" s="345"/>
      <c r="T204" s="345"/>
      <c r="U204" s="345"/>
      <c r="V204" s="346"/>
      <c r="W204" s="345"/>
      <c r="X204" s="345"/>
      <c r="Y204" s="345"/>
      <c r="Z204" s="345"/>
      <c r="AA204" s="345"/>
      <c r="AB204" s="345"/>
      <c r="AC204" s="346"/>
      <c r="AD204" s="345"/>
      <c r="AE204" s="345"/>
      <c r="AF204" s="345"/>
      <c r="AG204" s="345"/>
      <c r="AH204" s="345"/>
      <c r="AI204" s="345"/>
      <c r="AJ204" s="332"/>
      <c r="AK204" s="134"/>
      <c r="AL204" s="33"/>
      <c r="AM204" s="33"/>
      <c r="AN204" s="35"/>
      <c r="AO204" s="31"/>
      <c r="AP204" s="37"/>
      <c r="AQ204" s="38"/>
      <c r="AS204" s="24"/>
      <c r="AT204" s="24"/>
    </row>
    <row r="205" spans="1:46" s="34" customFormat="1" ht="15" customHeight="1">
      <c r="A205" s="387"/>
      <c r="B205" s="384"/>
      <c r="C205" s="384"/>
      <c r="D205" s="25" t="s">
        <v>109</v>
      </c>
      <c r="E205" s="347"/>
      <c r="F205" s="347"/>
      <c r="G205" s="347"/>
      <c r="H205" s="348"/>
      <c r="I205" s="357"/>
      <c r="J205" s="361"/>
      <c r="K205" s="347"/>
      <c r="L205" s="347"/>
      <c r="M205" s="347"/>
      <c r="N205" s="347"/>
      <c r="O205" s="348"/>
      <c r="P205" s="357"/>
      <c r="Q205" s="361"/>
      <c r="R205" s="347"/>
      <c r="S205" s="347"/>
      <c r="T205" s="347"/>
      <c r="U205" s="347"/>
      <c r="V205" s="348"/>
      <c r="W205" s="357"/>
      <c r="X205" s="361"/>
      <c r="Y205" s="347"/>
      <c r="Z205" s="347"/>
      <c r="AA205" s="347"/>
      <c r="AB205" s="347"/>
      <c r="AC205" s="348"/>
      <c r="AD205" s="357"/>
      <c r="AE205" s="361"/>
      <c r="AF205" s="347"/>
      <c r="AG205" s="347"/>
      <c r="AH205" s="347"/>
      <c r="AI205" s="347"/>
      <c r="AJ205" s="332">
        <f>SUM(E205:AH205)</f>
        <v>0</v>
      </c>
      <c r="AK205" s="134">
        <f>SUM(E203:AI203)</f>
        <v>0</v>
      </c>
      <c r="AL205" s="33"/>
      <c r="AM205" s="33"/>
      <c r="AN205" s="35"/>
      <c r="AO205" s="31"/>
      <c r="AP205" s="37"/>
      <c r="AQ205" s="38"/>
      <c r="AS205" s="24"/>
      <c r="AT205" s="24"/>
    </row>
    <row r="206" spans="1:46" s="34" customFormat="1" ht="15" customHeight="1">
      <c r="A206" s="385"/>
      <c r="B206" s="415"/>
      <c r="C206" s="418"/>
      <c r="D206" s="22" t="s">
        <v>10</v>
      </c>
      <c r="E206" s="356"/>
      <c r="F206" s="341"/>
      <c r="G206" s="356"/>
      <c r="H206" s="358"/>
      <c r="I206" s="341"/>
      <c r="J206" s="341"/>
      <c r="K206" s="356"/>
      <c r="L206" s="356"/>
      <c r="M206" s="341"/>
      <c r="N206" s="356"/>
      <c r="O206" s="342"/>
      <c r="P206" s="341"/>
      <c r="Q206" s="341"/>
      <c r="R206" s="356"/>
      <c r="S206" s="356"/>
      <c r="T206" s="341"/>
      <c r="U206" s="356"/>
      <c r="V206" s="358"/>
      <c r="W206" s="341"/>
      <c r="X206" s="341"/>
      <c r="Y206" s="356"/>
      <c r="Z206" s="356"/>
      <c r="AA206" s="341"/>
      <c r="AB206" s="356"/>
      <c r="AC206" s="358"/>
      <c r="AD206" s="341"/>
      <c r="AE206" s="341"/>
      <c r="AF206" s="341"/>
      <c r="AG206" s="341"/>
      <c r="AH206" s="341"/>
      <c r="AI206" s="341"/>
      <c r="AJ206" s="332">
        <f>COUNTIF(E206:AI206,"①")+COUNTIF(E206:AI206,"②")</f>
        <v>0</v>
      </c>
      <c r="AK206" s="96">
        <f>COUNTIF(E206:AJ206,"△")</f>
        <v>0</v>
      </c>
      <c r="AL206" s="33"/>
      <c r="AM206" s="33"/>
      <c r="AN206" s="35"/>
      <c r="AO206" s="31"/>
      <c r="AP206" s="37"/>
      <c r="AQ206" s="38"/>
      <c r="AS206" s="24">
        <f>COUNTIF(E206:AJ206,"×")</f>
        <v>0</v>
      </c>
      <c r="AT206" s="24">
        <f>COUNTIF(E206:AJ206,"△")</f>
        <v>0</v>
      </c>
    </row>
    <row r="207" spans="1:46" s="34" customFormat="1" ht="15" customHeight="1">
      <c r="A207" s="386"/>
      <c r="B207" s="416"/>
      <c r="C207" s="419"/>
      <c r="D207" s="139" t="s">
        <v>86</v>
      </c>
      <c r="E207" s="343"/>
      <c r="F207" s="343"/>
      <c r="G207" s="343"/>
      <c r="H207" s="344"/>
      <c r="I207" s="343"/>
      <c r="J207" s="343"/>
      <c r="K207" s="343"/>
      <c r="L207" s="343"/>
      <c r="M207" s="343"/>
      <c r="N207" s="343"/>
      <c r="O207" s="344"/>
      <c r="P207" s="343"/>
      <c r="Q207" s="343"/>
      <c r="R207" s="343"/>
      <c r="S207" s="343"/>
      <c r="T207" s="343"/>
      <c r="U207" s="343"/>
      <c r="V207" s="344"/>
      <c r="W207" s="343"/>
      <c r="X207" s="343"/>
      <c r="Y207" s="343"/>
      <c r="Z207" s="343"/>
      <c r="AA207" s="343"/>
      <c r="AB207" s="343"/>
      <c r="AC207" s="344"/>
      <c r="AD207" s="343"/>
      <c r="AE207" s="343"/>
      <c r="AF207" s="343"/>
      <c r="AG207" s="343"/>
      <c r="AH207" s="343"/>
      <c r="AI207" s="343"/>
      <c r="AJ207" s="332">
        <f>COUNTIF(E206:AI206,"①")</f>
        <v>0</v>
      </c>
      <c r="AK207" s="134">
        <f>COUNTIF(E206:AI206,"②")</f>
        <v>0</v>
      </c>
      <c r="AL207" s="33"/>
      <c r="AM207" s="33"/>
      <c r="AN207" s="35"/>
      <c r="AO207" s="31"/>
      <c r="AP207" s="37"/>
      <c r="AQ207" s="38"/>
      <c r="AS207" s="24"/>
      <c r="AT207" s="24"/>
    </row>
    <row r="208" spans="1:46" s="34" customFormat="1" ht="15" customHeight="1">
      <c r="A208" s="386"/>
      <c r="B208" s="417"/>
      <c r="C208" s="420"/>
      <c r="D208" s="189" t="s">
        <v>108</v>
      </c>
      <c r="E208" s="345"/>
      <c r="F208" s="345"/>
      <c r="G208" s="345"/>
      <c r="H208" s="346"/>
      <c r="I208" s="345"/>
      <c r="J208" s="345"/>
      <c r="K208" s="345"/>
      <c r="L208" s="345"/>
      <c r="M208" s="345"/>
      <c r="N208" s="345"/>
      <c r="O208" s="346"/>
      <c r="P208" s="345"/>
      <c r="Q208" s="345"/>
      <c r="R208" s="345"/>
      <c r="S208" s="345"/>
      <c r="T208" s="345"/>
      <c r="U208" s="345"/>
      <c r="V208" s="346"/>
      <c r="W208" s="345"/>
      <c r="X208" s="345"/>
      <c r="Y208" s="345"/>
      <c r="Z208" s="345"/>
      <c r="AA208" s="345"/>
      <c r="AB208" s="345"/>
      <c r="AC208" s="346"/>
      <c r="AD208" s="345"/>
      <c r="AE208" s="345"/>
      <c r="AF208" s="345"/>
      <c r="AG208" s="345"/>
      <c r="AH208" s="345"/>
      <c r="AI208" s="345"/>
      <c r="AJ208" s="332"/>
      <c r="AK208" s="134"/>
      <c r="AL208" s="33"/>
      <c r="AM208" s="33"/>
      <c r="AN208" s="35"/>
      <c r="AO208" s="31"/>
      <c r="AP208" s="37"/>
      <c r="AQ208" s="38"/>
      <c r="AS208" s="24"/>
      <c r="AT208" s="24"/>
    </row>
    <row r="209" spans="1:46" s="34" customFormat="1" ht="15" customHeight="1">
      <c r="A209" s="387"/>
      <c r="B209" s="384"/>
      <c r="C209" s="384"/>
      <c r="D209" s="25" t="s">
        <v>109</v>
      </c>
      <c r="E209" s="347"/>
      <c r="F209" s="347"/>
      <c r="G209" s="347"/>
      <c r="H209" s="348"/>
      <c r="I209" s="347"/>
      <c r="J209" s="347"/>
      <c r="K209" s="347"/>
      <c r="L209" s="347"/>
      <c r="M209" s="347"/>
      <c r="N209" s="347"/>
      <c r="O209" s="348"/>
      <c r="P209" s="347"/>
      <c r="Q209" s="347"/>
      <c r="R209" s="347"/>
      <c r="S209" s="347"/>
      <c r="T209" s="347"/>
      <c r="U209" s="347"/>
      <c r="V209" s="348"/>
      <c r="W209" s="347"/>
      <c r="X209" s="347"/>
      <c r="Y209" s="347"/>
      <c r="Z209" s="347"/>
      <c r="AA209" s="347"/>
      <c r="AB209" s="347"/>
      <c r="AC209" s="348"/>
      <c r="AD209" s="347"/>
      <c r="AE209" s="347"/>
      <c r="AF209" s="347"/>
      <c r="AG209" s="347"/>
      <c r="AH209" s="347"/>
      <c r="AI209" s="347"/>
      <c r="AJ209" s="332">
        <f>SUM(E209:AH209)</f>
        <v>0</v>
      </c>
      <c r="AK209" s="134">
        <f>SUM(E207:AI207)</f>
        <v>0</v>
      </c>
      <c r="AL209" s="33"/>
      <c r="AM209" s="33"/>
      <c r="AN209" s="35"/>
      <c r="AO209" s="31"/>
      <c r="AP209" s="37"/>
      <c r="AQ209" s="38"/>
      <c r="AS209" s="24"/>
      <c r="AT209" s="24"/>
    </row>
    <row r="210" spans="1:46" s="34" customFormat="1" ht="15" customHeight="1">
      <c r="A210" s="385"/>
      <c r="B210" s="415"/>
      <c r="C210" s="418"/>
      <c r="D210" s="22" t="s">
        <v>10</v>
      </c>
      <c r="E210" s="356"/>
      <c r="F210" s="356"/>
      <c r="G210" s="341"/>
      <c r="H210" s="342"/>
      <c r="I210" s="356"/>
      <c r="J210" s="356"/>
      <c r="K210" s="356"/>
      <c r="L210" s="356"/>
      <c r="M210" s="356"/>
      <c r="N210" s="341"/>
      <c r="O210" s="342"/>
      <c r="P210" s="356"/>
      <c r="Q210" s="356"/>
      <c r="R210" s="356"/>
      <c r="S210" s="356"/>
      <c r="T210" s="356"/>
      <c r="U210" s="341"/>
      <c r="V210" s="342"/>
      <c r="W210" s="356"/>
      <c r="X210" s="356"/>
      <c r="Y210" s="356"/>
      <c r="Z210" s="356"/>
      <c r="AA210" s="356"/>
      <c r="AB210" s="341"/>
      <c r="AC210" s="342"/>
      <c r="AD210" s="341"/>
      <c r="AE210" s="341"/>
      <c r="AF210" s="341"/>
      <c r="AG210" s="341"/>
      <c r="AH210" s="341"/>
      <c r="AI210" s="341"/>
      <c r="AJ210" s="332">
        <f>COUNTIF(E210:AI210,"①")+COUNTIF(E210:AI210,"②")</f>
        <v>0</v>
      </c>
      <c r="AK210" s="96">
        <f>COUNTIF(E210:AJ210,"△")</f>
        <v>0</v>
      </c>
      <c r="AL210" s="33"/>
      <c r="AM210" s="33"/>
      <c r="AN210" s="35"/>
      <c r="AO210" s="31"/>
      <c r="AP210" s="37"/>
      <c r="AQ210" s="38"/>
      <c r="AS210" s="24">
        <f>COUNTIF(E210:AJ210,"×")</f>
        <v>0</v>
      </c>
      <c r="AT210" s="24">
        <f>COUNTIF(E210:AJ210,"△")</f>
        <v>0</v>
      </c>
    </row>
    <row r="211" spans="1:46" s="34" customFormat="1" ht="15" customHeight="1">
      <c r="A211" s="386"/>
      <c r="B211" s="416"/>
      <c r="C211" s="419"/>
      <c r="D211" s="139" t="s">
        <v>86</v>
      </c>
      <c r="E211" s="343"/>
      <c r="F211" s="343"/>
      <c r="G211" s="343"/>
      <c r="H211" s="344"/>
      <c r="I211" s="343"/>
      <c r="J211" s="343"/>
      <c r="K211" s="343"/>
      <c r="L211" s="343"/>
      <c r="M211" s="343"/>
      <c r="N211" s="343"/>
      <c r="O211" s="344"/>
      <c r="P211" s="343"/>
      <c r="Q211" s="343"/>
      <c r="R211" s="343"/>
      <c r="S211" s="343"/>
      <c r="T211" s="343"/>
      <c r="U211" s="343"/>
      <c r="V211" s="344"/>
      <c r="W211" s="343"/>
      <c r="X211" s="343"/>
      <c r="Y211" s="343"/>
      <c r="Z211" s="343"/>
      <c r="AA211" s="343"/>
      <c r="AB211" s="343"/>
      <c r="AC211" s="344"/>
      <c r="AD211" s="343"/>
      <c r="AE211" s="343"/>
      <c r="AF211" s="343"/>
      <c r="AG211" s="343"/>
      <c r="AH211" s="343"/>
      <c r="AI211" s="343"/>
      <c r="AJ211" s="332">
        <f>COUNTIF(E210:AI210,"①")</f>
        <v>0</v>
      </c>
      <c r="AK211" s="134">
        <f>COUNTIF(E210:AI210,"②")</f>
        <v>0</v>
      </c>
      <c r="AL211" s="33"/>
      <c r="AM211" s="33"/>
      <c r="AN211" s="35"/>
      <c r="AO211" s="31"/>
      <c r="AP211" s="37"/>
      <c r="AQ211" s="38"/>
      <c r="AS211" s="24"/>
      <c r="AT211" s="24"/>
    </row>
    <row r="212" spans="1:46" s="34" customFormat="1" ht="15" customHeight="1">
      <c r="A212" s="386"/>
      <c r="B212" s="417"/>
      <c r="C212" s="420"/>
      <c r="D212" s="189" t="s">
        <v>108</v>
      </c>
      <c r="E212" s="345"/>
      <c r="F212" s="345"/>
      <c r="G212" s="345"/>
      <c r="H212" s="346"/>
      <c r="I212" s="345"/>
      <c r="J212" s="345"/>
      <c r="K212" s="345"/>
      <c r="L212" s="345"/>
      <c r="M212" s="345"/>
      <c r="N212" s="345"/>
      <c r="O212" s="346"/>
      <c r="P212" s="345"/>
      <c r="Q212" s="345"/>
      <c r="R212" s="345"/>
      <c r="S212" s="345"/>
      <c r="T212" s="345"/>
      <c r="U212" s="345"/>
      <c r="V212" s="346"/>
      <c r="W212" s="345"/>
      <c r="X212" s="345"/>
      <c r="Y212" s="345"/>
      <c r="Z212" s="345"/>
      <c r="AA212" s="345"/>
      <c r="AB212" s="345"/>
      <c r="AC212" s="346"/>
      <c r="AD212" s="345"/>
      <c r="AE212" s="345"/>
      <c r="AF212" s="345"/>
      <c r="AG212" s="345"/>
      <c r="AH212" s="345"/>
      <c r="AI212" s="345"/>
      <c r="AJ212" s="332"/>
      <c r="AK212" s="134"/>
      <c r="AL212" s="33"/>
      <c r="AM212" s="33"/>
      <c r="AN212" s="35"/>
      <c r="AO212" s="31"/>
      <c r="AP212" s="37"/>
      <c r="AQ212" s="38"/>
      <c r="AS212" s="24"/>
      <c r="AT212" s="24"/>
    </row>
    <row r="213" spans="1:46" s="34" customFormat="1" ht="15" customHeight="1">
      <c r="A213" s="387"/>
      <c r="B213" s="384"/>
      <c r="C213" s="384"/>
      <c r="D213" s="25" t="s">
        <v>109</v>
      </c>
      <c r="E213" s="347"/>
      <c r="F213" s="347"/>
      <c r="G213" s="347"/>
      <c r="H213" s="348"/>
      <c r="I213" s="347"/>
      <c r="J213" s="347"/>
      <c r="K213" s="347"/>
      <c r="L213" s="347"/>
      <c r="M213" s="347"/>
      <c r="N213" s="347"/>
      <c r="O213" s="348"/>
      <c r="P213" s="347"/>
      <c r="Q213" s="347"/>
      <c r="R213" s="347"/>
      <c r="S213" s="347"/>
      <c r="T213" s="347"/>
      <c r="U213" s="347"/>
      <c r="V213" s="348"/>
      <c r="W213" s="347"/>
      <c r="X213" s="347"/>
      <c r="Y213" s="347"/>
      <c r="Z213" s="347"/>
      <c r="AA213" s="347"/>
      <c r="AB213" s="347"/>
      <c r="AC213" s="348"/>
      <c r="AD213" s="347"/>
      <c r="AE213" s="347"/>
      <c r="AF213" s="347"/>
      <c r="AG213" s="347"/>
      <c r="AH213" s="347"/>
      <c r="AI213" s="347"/>
      <c r="AJ213" s="332">
        <f>SUM(E213:AH213)</f>
        <v>0</v>
      </c>
      <c r="AK213" s="134">
        <f>SUM(E211:AI211)</f>
        <v>0</v>
      </c>
      <c r="AL213" s="33"/>
      <c r="AM213" s="33"/>
      <c r="AN213" s="35"/>
      <c r="AO213" s="31"/>
      <c r="AP213" s="37"/>
      <c r="AQ213" s="38"/>
      <c r="AS213" s="24"/>
      <c r="AT213" s="24"/>
    </row>
    <row r="214" spans="1:46" s="34" customFormat="1" ht="15" customHeight="1">
      <c r="A214" s="385"/>
      <c r="B214" s="415"/>
      <c r="C214" s="418"/>
      <c r="D214" s="301" t="s">
        <v>10</v>
      </c>
      <c r="E214" s="356"/>
      <c r="F214" s="356"/>
      <c r="G214" s="341"/>
      <c r="H214" s="342"/>
      <c r="I214" s="341"/>
      <c r="J214" s="356"/>
      <c r="K214" s="341"/>
      <c r="L214" s="356"/>
      <c r="M214" s="356"/>
      <c r="N214" s="341"/>
      <c r="O214" s="342"/>
      <c r="P214" s="341"/>
      <c r="Q214" s="356"/>
      <c r="R214" s="341"/>
      <c r="S214" s="356"/>
      <c r="T214" s="356"/>
      <c r="U214" s="341"/>
      <c r="V214" s="342"/>
      <c r="W214" s="341"/>
      <c r="X214" s="341"/>
      <c r="Y214" s="341"/>
      <c r="Z214" s="356"/>
      <c r="AA214" s="356"/>
      <c r="AB214" s="341"/>
      <c r="AC214" s="342"/>
      <c r="AD214" s="341"/>
      <c r="AE214" s="341"/>
      <c r="AF214" s="341"/>
      <c r="AG214" s="341"/>
      <c r="AH214" s="341"/>
      <c r="AI214" s="341"/>
      <c r="AJ214" s="332">
        <f>COUNTIF(E214:AI214,"①")+COUNTIF(E214:AI214,"②")</f>
        <v>0</v>
      </c>
      <c r="AK214" s="96">
        <f>COUNTIF(E214:AJ214,"△")</f>
        <v>0</v>
      </c>
      <c r="AL214" s="33"/>
      <c r="AM214" s="33"/>
      <c r="AN214" s="35"/>
      <c r="AO214" s="31"/>
      <c r="AP214" s="37"/>
      <c r="AQ214" s="38"/>
      <c r="AS214" s="9">
        <f>COUNTIF(E214:AI214,"×")</f>
        <v>0</v>
      </c>
      <c r="AT214" s="9">
        <f>COUNTIF(E214:AJ214,"△")</f>
        <v>0</v>
      </c>
    </row>
    <row r="215" spans="1:46" s="34" customFormat="1" ht="15" customHeight="1">
      <c r="A215" s="386"/>
      <c r="B215" s="416"/>
      <c r="C215" s="419"/>
      <c r="D215" s="139" t="s">
        <v>86</v>
      </c>
      <c r="E215" s="343"/>
      <c r="F215" s="343"/>
      <c r="G215" s="343"/>
      <c r="H215" s="344"/>
      <c r="I215" s="343"/>
      <c r="J215" s="343"/>
      <c r="K215" s="343"/>
      <c r="L215" s="343"/>
      <c r="M215" s="343"/>
      <c r="N215" s="343"/>
      <c r="O215" s="344"/>
      <c r="P215" s="343"/>
      <c r="Q215" s="343"/>
      <c r="R215" s="343"/>
      <c r="S215" s="343"/>
      <c r="T215" s="343"/>
      <c r="U215" s="343"/>
      <c r="V215" s="344"/>
      <c r="W215" s="343"/>
      <c r="X215" s="343"/>
      <c r="Y215" s="343"/>
      <c r="Z215" s="343"/>
      <c r="AA215" s="343"/>
      <c r="AB215" s="343"/>
      <c r="AC215" s="344"/>
      <c r="AD215" s="343"/>
      <c r="AE215" s="343"/>
      <c r="AF215" s="343"/>
      <c r="AG215" s="343"/>
      <c r="AH215" s="343"/>
      <c r="AI215" s="343"/>
      <c r="AJ215" s="332">
        <f>COUNTIF(E214:AI214,"①")</f>
        <v>0</v>
      </c>
      <c r="AK215" s="134">
        <f>COUNTIF(E214:AI214,"②")</f>
        <v>0</v>
      </c>
      <c r="AL215" s="33"/>
      <c r="AM215" s="33"/>
      <c r="AN215" s="35"/>
      <c r="AO215" s="14"/>
      <c r="AP215" s="15"/>
      <c r="AQ215" s="38"/>
    </row>
    <row r="216" spans="1:46" s="34" customFormat="1" ht="15" customHeight="1">
      <c r="A216" s="386"/>
      <c r="B216" s="417"/>
      <c r="C216" s="420"/>
      <c r="D216" s="189" t="s">
        <v>108</v>
      </c>
      <c r="E216" s="345"/>
      <c r="F216" s="345"/>
      <c r="G216" s="345"/>
      <c r="H216" s="346"/>
      <c r="I216" s="345"/>
      <c r="J216" s="345"/>
      <c r="K216" s="345"/>
      <c r="L216" s="345"/>
      <c r="M216" s="345"/>
      <c r="N216" s="345"/>
      <c r="O216" s="346"/>
      <c r="P216" s="345"/>
      <c r="Q216" s="345"/>
      <c r="R216" s="345"/>
      <c r="S216" s="345"/>
      <c r="T216" s="345"/>
      <c r="U216" s="345"/>
      <c r="V216" s="346"/>
      <c r="W216" s="345"/>
      <c r="X216" s="345"/>
      <c r="Y216" s="345"/>
      <c r="Z216" s="345"/>
      <c r="AA216" s="345"/>
      <c r="AB216" s="345"/>
      <c r="AC216" s="346"/>
      <c r="AD216" s="345"/>
      <c r="AE216" s="345"/>
      <c r="AF216" s="345"/>
      <c r="AG216" s="345"/>
      <c r="AH216" s="345"/>
      <c r="AI216" s="345"/>
      <c r="AJ216" s="332"/>
      <c r="AK216" s="134"/>
      <c r="AL216" s="33"/>
      <c r="AM216" s="33"/>
      <c r="AN216" s="35"/>
      <c r="AO216" s="14"/>
      <c r="AP216" s="15"/>
      <c r="AQ216" s="38"/>
    </row>
    <row r="217" spans="1:46" ht="15" customHeight="1">
      <c r="A217" s="387"/>
      <c r="B217" s="384"/>
      <c r="C217" s="384"/>
      <c r="D217" s="25" t="s">
        <v>109</v>
      </c>
      <c r="E217" s="347"/>
      <c r="F217" s="347"/>
      <c r="G217" s="347"/>
      <c r="H217" s="348"/>
      <c r="I217" s="347"/>
      <c r="J217" s="347"/>
      <c r="K217" s="347"/>
      <c r="L217" s="347"/>
      <c r="M217" s="347"/>
      <c r="N217" s="347"/>
      <c r="O217" s="348"/>
      <c r="P217" s="347"/>
      <c r="Q217" s="347"/>
      <c r="R217" s="347"/>
      <c r="S217" s="347"/>
      <c r="T217" s="347"/>
      <c r="U217" s="347"/>
      <c r="V217" s="348"/>
      <c r="W217" s="347"/>
      <c r="X217" s="347"/>
      <c r="Y217" s="347"/>
      <c r="Z217" s="347"/>
      <c r="AA217" s="347"/>
      <c r="AB217" s="347"/>
      <c r="AC217" s="348"/>
      <c r="AD217" s="347"/>
      <c r="AE217" s="347"/>
      <c r="AF217" s="347"/>
      <c r="AG217" s="347"/>
      <c r="AH217" s="347"/>
      <c r="AI217" s="347"/>
      <c r="AJ217" s="332">
        <f>SUM(E217:AH217)</f>
        <v>0</v>
      </c>
      <c r="AK217" s="134">
        <f>SUM(E215:AI215)</f>
        <v>0</v>
      </c>
      <c r="AL217" s="436"/>
      <c r="AM217" s="436"/>
      <c r="AN217" s="6"/>
      <c r="AO217" s="14"/>
      <c r="AP217" s="15"/>
      <c r="AQ217" s="13"/>
    </row>
    <row r="218" spans="1:46" ht="18.75" customHeight="1">
      <c r="A218" s="448" t="s">
        <v>6</v>
      </c>
      <c r="B218" s="449" t="s">
        <v>7</v>
      </c>
      <c r="C218" s="450"/>
      <c r="D218" s="453"/>
      <c r="E218" s="355">
        <f>E176</f>
        <v>44105</v>
      </c>
      <c r="F218" s="338">
        <f>E218+1</f>
        <v>44106</v>
      </c>
      <c r="G218" s="316">
        <f t="shared" ref="G218:G219" si="84">F218+1</f>
        <v>44107</v>
      </c>
      <c r="H218" s="315">
        <f t="shared" ref="H218:H219" si="85">G218+1</f>
        <v>44108</v>
      </c>
      <c r="I218" s="338">
        <f t="shared" ref="I218:I219" si="86">H218+1</f>
        <v>44109</v>
      </c>
      <c r="J218" s="338">
        <f>I218+1</f>
        <v>44110</v>
      </c>
      <c r="K218" s="338">
        <f t="shared" ref="K218:K219" si="87">J218+1</f>
        <v>44111</v>
      </c>
      <c r="L218" s="338">
        <f t="shared" ref="L218:L219" si="88">K218+1</f>
        <v>44112</v>
      </c>
      <c r="M218" s="338">
        <f t="shared" ref="M218:M219" si="89">L218+1</f>
        <v>44113</v>
      </c>
      <c r="N218" s="316">
        <f t="shared" ref="N218:N219" si="90">M218+1</f>
        <v>44114</v>
      </c>
      <c r="O218" s="315">
        <f t="shared" ref="O218:O219" si="91">N218+1</f>
        <v>44115</v>
      </c>
      <c r="P218" s="338">
        <f t="shared" ref="P218:P219" si="92">O218+1</f>
        <v>44116</v>
      </c>
      <c r="Q218" s="338">
        <f t="shared" ref="Q218:Q219" si="93">P218+1</f>
        <v>44117</v>
      </c>
      <c r="R218" s="338">
        <f t="shared" ref="R218:R219" si="94">Q218+1</f>
        <v>44118</v>
      </c>
      <c r="S218" s="338">
        <f t="shared" ref="S218:S219" si="95">R218+1</f>
        <v>44119</v>
      </c>
      <c r="T218" s="338">
        <f t="shared" ref="T218:T219" si="96">S218+1</f>
        <v>44120</v>
      </c>
      <c r="U218" s="316">
        <f t="shared" ref="U218:U219" si="97">T218+1</f>
        <v>44121</v>
      </c>
      <c r="V218" s="315">
        <f t="shared" ref="V218:V219" si="98">U218+1</f>
        <v>44122</v>
      </c>
      <c r="W218" s="338">
        <f t="shared" ref="W218:W219" si="99">V218+1</f>
        <v>44123</v>
      </c>
      <c r="X218" s="338">
        <f t="shared" ref="X218:X219" si="100">W218+1</f>
        <v>44124</v>
      </c>
      <c r="Y218" s="338">
        <f t="shared" ref="Y218:Y219" si="101">X218+1</f>
        <v>44125</v>
      </c>
      <c r="Z218" s="338">
        <f t="shared" ref="Z218:Z219" si="102">Y218+1</f>
        <v>44126</v>
      </c>
      <c r="AA218" s="338">
        <f t="shared" ref="AA218:AA219" si="103">Z218+1</f>
        <v>44127</v>
      </c>
      <c r="AB218" s="316">
        <f t="shared" ref="AB218:AB219" si="104">AA218+1</f>
        <v>44128</v>
      </c>
      <c r="AC218" s="315">
        <f t="shared" ref="AC218:AC219" si="105">AB218+1</f>
        <v>44129</v>
      </c>
      <c r="AD218" s="338">
        <f t="shared" ref="AD218:AD219" si="106">AC218+1</f>
        <v>44130</v>
      </c>
      <c r="AE218" s="338">
        <f t="shared" ref="AE218:AE219" si="107">AD218+1</f>
        <v>44131</v>
      </c>
      <c r="AF218" s="338">
        <f t="shared" ref="AF218:AF219" si="108">AE218+1</f>
        <v>44132</v>
      </c>
      <c r="AG218" s="338">
        <f>IF(29&lt;=DAY(DATE($F$1,$N$1+1,0)),$AF$8+1,"")</f>
        <v>44133</v>
      </c>
      <c r="AH218" s="338">
        <f>IF(30&lt;=DAY(DATE($F$1,$N$1+1,0)),$AG$8+1,"")</f>
        <v>44134</v>
      </c>
      <c r="AI218" s="316">
        <f>IF(31&lt;=DAY(DATE($F$1,$N$1+1,0)),$AH$8+1,"")</f>
        <v>44135</v>
      </c>
      <c r="AJ218" s="454" t="s">
        <v>8</v>
      </c>
      <c r="AK218" s="453" t="s">
        <v>9</v>
      </c>
      <c r="AL218" s="278"/>
      <c r="AM218" s="278"/>
      <c r="AN218" s="6"/>
      <c r="AO218" s="14"/>
      <c r="AP218" s="15"/>
      <c r="AQ218" s="13"/>
      <c r="AR218" s="9">
        <v>25</v>
      </c>
      <c r="AS218" s="9">
        <f>SUM(AS10:AS217)</f>
        <v>11</v>
      </c>
      <c r="AT218" s="9">
        <f>SUM(AT10:AT217)</f>
        <v>7</v>
      </c>
    </row>
    <row r="219" spans="1:46" ht="18.75" customHeight="1">
      <c r="A219" s="448"/>
      <c r="B219" s="451"/>
      <c r="C219" s="452"/>
      <c r="D219" s="453"/>
      <c r="E219" s="339">
        <f>E177</f>
        <v>44105</v>
      </c>
      <c r="F219" s="339">
        <f>E219+1</f>
        <v>44106</v>
      </c>
      <c r="G219" s="319">
        <f t="shared" si="84"/>
        <v>44107</v>
      </c>
      <c r="H219" s="320">
        <f t="shared" si="85"/>
        <v>44108</v>
      </c>
      <c r="I219" s="339">
        <f t="shared" si="86"/>
        <v>44109</v>
      </c>
      <c r="J219" s="339">
        <f t="shared" ref="J219" si="109">I219+1</f>
        <v>44110</v>
      </c>
      <c r="K219" s="339">
        <f t="shared" si="87"/>
        <v>44111</v>
      </c>
      <c r="L219" s="339">
        <f t="shared" si="88"/>
        <v>44112</v>
      </c>
      <c r="M219" s="339">
        <f t="shared" si="89"/>
        <v>44113</v>
      </c>
      <c r="N219" s="319">
        <f t="shared" si="90"/>
        <v>44114</v>
      </c>
      <c r="O219" s="320">
        <f t="shared" si="91"/>
        <v>44115</v>
      </c>
      <c r="P219" s="339">
        <f t="shared" si="92"/>
        <v>44116</v>
      </c>
      <c r="Q219" s="339">
        <f t="shared" si="93"/>
        <v>44117</v>
      </c>
      <c r="R219" s="339">
        <f t="shared" si="94"/>
        <v>44118</v>
      </c>
      <c r="S219" s="339">
        <f t="shared" si="95"/>
        <v>44119</v>
      </c>
      <c r="T219" s="339">
        <f t="shared" si="96"/>
        <v>44120</v>
      </c>
      <c r="U219" s="319">
        <f t="shared" si="97"/>
        <v>44121</v>
      </c>
      <c r="V219" s="320">
        <f t="shared" si="98"/>
        <v>44122</v>
      </c>
      <c r="W219" s="339">
        <f t="shared" si="99"/>
        <v>44123</v>
      </c>
      <c r="X219" s="339">
        <f t="shared" si="100"/>
        <v>44124</v>
      </c>
      <c r="Y219" s="339">
        <f t="shared" si="101"/>
        <v>44125</v>
      </c>
      <c r="Z219" s="339">
        <f t="shared" si="102"/>
        <v>44126</v>
      </c>
      <c r="AA219" s="339">
        <f t="shared" si="103"/>
        <v>44127</v>
      </c>
      <c r="AB219" s="319">
        <f t="shared" si="104"/>
        <v>44128</v>
      </c>
      <c r="AC219" s="320">
        <f t="shared" si="105"/>
        <v>44129</v>
      </c>
      <c r="AD219" s="339">
        <f t="shared" si="106"/>
        <v>44130</v>
      </c>
      <c r="AE219" s="339">
        <f t="shared" si="107"/>
        <v>44131</v>
      </c>
      <c r="AF219" s="339">
        <f t="shared" si="108"/>
        <v>44132</v>
      </c>
      <c r="AG219" s="339">
        <f>IF(29&lt;=DAY(DATE($F$1,$N$1+1,0)),$AF$9+1,"")</f>
        <v>44133</v>
      </c>
      <c r="AH219" s="339">
        <f>IF(30&lt;=DAY(DATE($F$1,$N$1+1,0)),$AG$9+1,"")</f>
        <v>44134</v>
      </c>
      <c r="AI219" s="319">
        <f>IF(31&lt;=DAY(DATE($F$1,$N$1+1,0)),$AH$9+1,"")</f>
        <v>44135</v>
      </c>
      <c r="AJ219" s="455"/>
      <c r="AK219" s="453"/>
      <c r="AL219" s="278"/>
      <c r="AM219" s="278"/>
      <c r="AN219" s="6"/>
      <c r="AO219" s="14"/>
      <c r="AP219" s="15"/>
      <c r="AQ219" s="13"/>
    </row>
    <row r="220" spans="1:46">
      <c r="A220" s="39"/>
      <c r="B220" s="40"/>
      <c r="C220" s="40"/>
      <c r="D220" s="41"/>
      <c r="E220" s="42"/>
      <c r="F220" s="306"/>
      <c r="G220" s="42"/>
      <c r="H220" s="42"/>
      <c r="I220" s="42"/>
      <c r="J220" s="42"/>
      <c r="K220" s="42"/>
      <c r="L220" s="42"/>
      <c r="M220" s="306"/>
      <c r="N220" s="42"/>
      <c r="O220" s="309"/>
      <c r="P220" s="42"/>
      <c r="Q220" s="42"/>
      <c r="R220" s="42"/>
      <c r="S220" s="42"/>
      <c r="T220" s="306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3"/>
      <c r="AK220" s="44"/>
      <c r="AL220" s="13"/>
      <c r="AM220" s="13"/>
      <c r="AN220" s="6"/>
      <c r="AO220" s="14"/>
      <c r="AP220" s="15"/>
      <c r="AQ220" s="13"/>
    </row>
    <row r="221" spans="1:46">
      <c r="A221" s="437" t="s">
        <v>12</v>
      </c>
      <c r="B221" s="438"/>
      <c r="C221" s="438"/>
      <c r="D221" s="438"/>
      <c r="E221" s="438"/>
      <c r="F221" s="438"/>
      <c r="G221" s="438"/>
      <c r="H221" s="438"/>
      <c r="I221" s="438"/>
      <c r="J221" s="439"/>
      <c r="K221" s="440" t="s">
        <v>13</v>
      </c>
      <c r="L221" s="441"/>
      <c r="M221" s="441"/>
      <c r="N221" s="441"/>
      <c r="O221" s="441"/>
      <c r="P221" s="442"/>
      <c r="Q221" s="437" t="s">
        <v>14</v>
      </c>
      <c r="R221" s="438"/>
      <c r="S221" s="438"/>
      <c r="T221" s="439"/>
      <c r="U221" s="440" t="s">
        <v>15</v>
      </c>
      <c r="V221" s="441"/>
      <c r="W221" s="441"/>
      <c r="X221" s="441"/>
      <c r="Y221" s="441"/>
      <c r="Z221" s="441"/>
      <c r="AA221" s="441"/>
      <c r="AB221" s="441"/>
      <c r="AC221" s="441"/>
      <c r="AD221" s="441"/>
      <c r="AE221" s="441"/>
      <c r="AF221" s="441"/>
      <c r="AG221" s="441"/>
      <c r="AH221" s="441"/>
      <c r="AI221" s="441"/>
      <c r="AJ221" s="441"/>
      <c r="AK221" s="442"/>
      <c r="AL221" s="13"/>
      <c r="AM221" s="13"/>
      <c r="AN221" s="6"/>
      <c r="AO221" s="14"/>
      <c r="AP221" s="15"/>
      <c r="AQ221" s="13"/>
    </row>
    <row r="222" spans="1:46">
      <c r="A222" s="397" t="s">
        <v>123</v>
      </c>
      <c r="B222" s="398"/>
      <c r="C222" s="398"/>
      <c r="D222" s="398"/>
      <c r="E222" s="398"/>
      <c r="F222" s="398"/>
      <c r="G222" s="398"/>
      <c r="H222" s="398"/>
      <c r="I222" s="398"/>
      <c r="J222" s="399"/>
      <c r="K222" s="406">
        <f ca="1">AB3*10</f>
        <v>270</v>
      </c>
      <c r="L222" s="407"/>
      <c r="M222" s="407"/>
      <c r="N222" s="407"/>
      <c r="O222" s="407"/>
      <c r="P222" s="408"/>
      <c r="Q222" s="367">
        <f ca="1">NOW()</f>
        <v>44118.839764351855</v>
      </c>
      <c r="R222" s="368"/>
      <c r="S222" s="368"/>
      <c r="T222" s="369"/>
      <c r="U222" s="376" t="s">
        <v>124</v>
      </c>
      <c r="V222" s="377"/>
      <c r="W222" s="377"/>
      <c r="X222" s="377"/>
      <c r="Y222" s="377"/>
      <c r="Z222" s="377"/>
      <c r="AA222" s="377"/>
      <c r="AB222" s="377"/>
      <c r="AC222" s="377"/>
      <c r="AD222" s="377"/>
      <c r="AE222" s="377"/>
      <c r="AF222" s="377"/>
      <c r="AG222" s="377"/>
      <c r="AH222" s="377"/>
      <c r="AI222" s="377"/>
      <c r="AJ222" s="377"/>
      <c r="AK222" s="378"/>
      <c r="AL222" s="13"/>
      <c r="AM222" s="13"/>
      <c r="AN222" s="6"/>
      <c r="AO222" s="14"/>
      <c r="AP222" s="15"/>
      <c r="AQ222" s="13"/>
    </row>
    <row r="223" spans="1:46">
      <c r="A223" s="400"/>
      <c r="B223" s="401"/>
      <c r="C223" s="401"/>
      <c r="D223" s="401"/>
      <c r="E223" s="401"/>
      <c r="F223" s="401"/>
      <c r="G223" s="401"/>
      <c r="H223" s="401"/>
      <c r="I223" s="401"/>
      <c r="J223" s="402"/>
      <c r="K223" s="409"/>
      <c r="L223" s="410"/>
      <c r="M223" s="410"/>
      <c r="N223" s="410"/>
      <c r="O223" s="410"/>
      <c r="P223" s="411"/>
      <c r="Q223" s="370"/>
      <c r="R223" s="371"/>
      <c r="S223" s="371"/>
      <c r="T223" s="372"/>
      <c r="U223" s="379" t="s">
        <v>125</v>
      </c>
      <c r="V223" s="380"/>
      <c r="W223" s="380"/>
      <c r="X223" s="380"/>
      <c r="Y223" s="380"/>
      <c r="Z223" s="380"/>
      <c r="AA223" s="380"/>
      <c r="AB223" s="380"/>
      <c r="AC223" s="380"/>
      <c r="AD223" s="380"/>
      <c r="AE223" s="380"/>
      <c r="AF223" s="380"/>
      <c r="AG223" s="380"/>
      <c r="AH223" s="380"/>
      <c r="AI223" s="380"/>
      <c r="AJ223" s="380"/>
      <c r="AK223" s="381"/>
      <c r="AL223" s="13"/>
      <c r="AM223" s="13"/>
      <c r="AN223" s="6"/>
      <c r="AO223" s="14"/>
      <c r="AP223" s="8"/>
      <c r="AQ223" s="13"/>
    </row>
    <row r="224" spans="1:46">
      <c r="A224" s="400"/>
      <c r="B224" s="401"/>
      <c r="C224" s="401"/>
      <c r="D224" s="401"/>
      <c r="E224" s="401"/>
      <c r="F224" s="401"/>
      <c r="G224" s="401"/>
      <c r="H224" s="401"/>
      <c r="I224" s="401"/>
      <c r="J224" s="402"/>
      <c r="K224" s="409"/>
      <c r="L224" s="410"/>
      <c r="M224" s="410"/>
      <c r="N224" s="410"/>
      <c r="O224" s="410"/>
      <c r="P224" s="411"/>
      <c r="Q224" s="370"/>
      <c r="R224" s="371"/>
      <c r="S224" s="371"/>
      <c r="T224" s="372"/>
      <c r="U224" s="391" t="s">
        <v>126</v>
      </c>
      <c r="V224" s="392"/>
      <c r="W224" s="392"/>
      <c r="X224" s="392"/>
      <c r="Y224" s="392"/>
      <c r="Z224" s="392"/>
      <c r="AA224" s="392"/>
      <c r="AB224" s="392"/>
      <c r="AC224" s="392"/>
      <c r="AD224" s="392"/>
      <c r="AE224" s="392"/>
      <c r="AF224" s="392"/>
      <c r="AG224" s="392"/>
      <c r="AH224" s="392"/>
      <c r="AI224" s="392"/>
      <c r="AJ224" s="392"/>
      <c r="AK224" s="393"/>
      <c r="AL224" s="13"/>
      <c r="AM224" s="13"/>
      <c r="AN224" s="6"/>
      <c r="AQ224" s="5"/>
    </row>
    <row r="225" spans="1:37">
      <c r="A225" s="400"/>
      <c r="B225" s="401"/>
      <c r="C225" s="401"/>
      <c r="D225" s="401"/>
      <c r="E225" s="401"/>
      <c r="F225" s="401"/>
      <c r="G225" s="401"/>
      <c r="H225" s="401"/>
      <c r="I225" s="401"/>
      <c r="J225" s="402"/>
      <c r="K225" s="409"/>
      <c r="L225" s="410"/>
      <c r="M225" s="410"/>
      <c r="N225" s="410"/>
      <c r="O225" s="410"/>
      <c r="P225" s="411"/>
      <c r="Q225" s="370"/>
      <c r="R225" s="371"/>
      <c r="S225" s="371"/>
      <c r="T225" s="372"/>
      <c r="U225" s="394" t="s">
        <v>127</v>
      </c>
      <c r="V225" s="395"/>
      <c r="W225" s="395"/>
      <c r="X225" s="395"/>
      <c r="Y225" s="395"/>
      <c r="Z225" s="395"/>
      <c r="AA225" s="395"/>
      <c r="AB225" s="395"/>
      <c r="AC225" s="395"/>
      <c r="AD225" s="395"/>
      <c r="AE225" s="395"/>
      <c r="AF225" s="395"/>
      <c r="AG225" s="395"/>
      <c r="AH225" s="395"/>
      <c r="AI225" s="395"/>
      <c r="AJ225" s="395"/>
      <c r="AK225" s="396"/>
    </row>
    <row r="226" spans="1:37">
      <c r="A226" s="403"/>
      <c r="B226" s="404"/>
      <c r="C226" s="404"/>
      <c r="D226" s="404"/>
      <c r="E226" s="404"/>
      <c r="F226" s="404"/>
      <c r="G226" s="404"/>
      <c r="H226" s="404"/>
      <c r="I226" s="404"/>
      <c r="J226" s="405"/>
      <c r="K226" s="412"/>
      <c r="L226" s="413"/>
      <c r="M226" s="413"/>
      <c r="N226" s="413"/>
      <c r="O226" s="413"/>
      <c r="P226" s="414"/>
      <c r="Q226" s="373"/>
      <c r="R226" s="374"/>
      <c r="S226" s="374"/>
      <c r="T226" s="375"/>
      <c r="U226" s="45"/>
      <c r="V226" s="46"/>
      <c r="W226" s="47"/>
      <c r="X226" s="382"/>
      <c r="Y226" s="382"/>
      <c r="Z226" s="382"/>
      <c r="AA226" s="382"/>
      <c r="AB226" s="382"/>
      <c r="AC226" s="382"/>
      <c r="AD226" s="382"/>
      <c r="AE226" s="382"/>
      <c r="AF226" s="382"/>
      <c r="AG226" s="382"/>
      <c r="AH226" s="382"/>
      <c r="AI226" s="382"/>
      <c r="AJ226" s="382"/>
      <c r="AK226" s="383"/>
    </row>
  </sheetData>
  <sheetProtection selectLockedCells="1"/>
  <mergeCells count="225">
    <mergeCell ref="C198:C200"/>
    <mergeCell ref="B202:B204"/>
    <mergeCell ref="C202:C204"/>
    <mergeCell ref="B206:B208"/>
    <mergeCell ref="C206:C208"/>
    <mergeCell ref="B210:B212"/>
    <mergeCell ref="C210:C212"/>
    <mergeCell ref="B214:B216"/>
    <mergeCell ref="C214:C216"/>
    <mergeCell ref="B152:B154"/>
    <mergeCell ref="C152:C154"/>
    <mergeCell ref="D50:D51"/>
    <mergeCell ref="A80:A83"/>
    <mergeCell ref="A84:A87"/>
    <mergeCell ref="A72:A75"/>
    <mergeCell ref="A76:A79"/>
    <mergeCell ref="C72:C74"/>
    <mergeCell ref="B76:B78"/>
    <mergeCell ref="C76:C78"/>
    <mergeCell ref="B106:B108"/>
    <mergeCell ref="C106:C108"/>
    <mergeCell ref="A110:A113"/>
    <mergeCell ref="C122:C124"/>
    <mergeCell ref="B126:B128"/>
    <mergeCell ref="A144:A147"/>
    <mergeCell ref="A148:A151"/>
    <mergeCell ref="B140:B142"/>
    <mergeCell ref="C140:C142"/>
    <mergeCell ref="B144:B146"/>
    <mergeCell ref="C144:C146"/>
    <mergeCell ref="B148:B150"/>
    <mergeCell ref="C148:C150"/>
    <mergeCell ref="A134:A135"/>
    <mergeCell ref="B134:C135"/>
    <mergeCell ref="B136:B138"/>
    <mergeCell ref="C136:C138"/>
    <mergeCell ref="A102:A105"/>
    <mergeCell ref="A64:A67"/>
    <mergeCell ref="A68:A71"/>
    <mergeCell ref="A56:A59"/>
    <mergeCell ref="A60:A63"/>
    <mergeCell ref="B56:B58"/>
    <mergeCell ref="C56:C58"/>
    <mergeCell ref="B60:B62"/>
    <mergeCell ref="C60:C62"/>
    <mergeCell ref="B64:B66"/>
    <mergeCell ref="C64:C66"/>
    <mergeCell ref="B68:B70"/>
    <mergeCell ref="C68:C70"/>
    <mergeCell ref="A94:A97"/>
    <mergeCell ref="B94:B96"/>
    <mergeCell ref="C94:C96"/>
    <mergeCell ref="D134:D135"/>
    <mergeCell ref="AJ134:AJ135"/>
    <mergeCell ref="AK134:AK135"/>
    <mergeCell ref="B98:B100"/>
    <mergeCell ref="C98:C100"/>
    <mergeCell ref="B102:B104"/>
    <mergeCell ref="A114:A117"/>
    <mergeCell ref="B110:B112"/>
    <mergeCell ref="C110:C112"/>
    <mergeCell ref="B114:B116"/>
    <mergeCell ref="C114:C116"/>
    <mergeCell ref="A122:A125"/>
    <mergeCell ref="A130:A133"/>
    <mergeCell ref="A126:A129"/>
    <mergeCell ref="A118:A121"/>
    <mergeCell ref="C102:C104"/>
    <mergeCell ref="A98:A101"/>
    <mergeCell ref="C126:C128"/>
    <mergeCell ref="B130:B132"/>
    <mergeCell ref="C130:C132"/>
    <mergeCell ref="B122:B124"/>
    <mergeCell ref="B118:B120"/>
    <mergeCell ref="C118:C120"/>
    <mergeCell ref="A106:A109"/>
    <mergeCell ref="AJ50:AJ51"/>
    <mergeCell ref="AK50:AK51"/>
    <mergeCell ref="A92:A93"/>
    <mergeCell ref="B92:C93"/>
    <mergeCell ref="D92:D93"/>
    <mergeCell ref="AJ92:AJ93"/>
    <mergeCell ref="AK92:AK93"/>
    <mergeCell ref="B72:B74"/>
    <mergeCell ref="B88:B90"/>
    <mergeCell ref="C88:C90"/>
    <mergeCell ref="A88:A91"/>
    <mergeCell ref="C52:C54"/>
    <mergeCell ref="B52:B54"/>
    <mergeCell ref="B80:B82"/>
    <mergeCell ref="C80:C82"/>
    <mergeCell ref="B84:B86"/>
    <mergeCell ref="C84:C86"/>
    <mergeCell ref="A52:A55"/>
    <mergeCell ref="A42:A45"/>
    <mergeCell ref="A46:A49"/>
    <mergeCell ref="A50:A51"/>
    <mergeCell ref="B50:C51"/>
    <mergeCell ref="A22:A25"/>
    <mergeCell ref="A26:A29"/>
    <mergeCell ref="C34:C36"/>
    <mergeCell ref="B38:B40"/>
    <mergeCell ref="B42:B44"/>
    <mergeCell ref="C42:C44"/>
    <mergeCell ref="B46:B48"/>
    <mergeCell ref="C46:C48"/>
    <mergeCell ref="D8:D9"/>
    <mergeCell ref="A30:A33"/>
    <mergeCell ref="A34:A37"/>
    <mergeCell ref="A38:A41"/>
    <mergeCell ref="B30:B32"/>
    <mergeCell ref="C30:C32"/>
    <mergeCell ref="B34:B36"/>
    <mergeCell ref="C38:C40"/>
    <mergeCell ref="B14:B16"/>
    <mergeCell ref="C14:C16"/>
    <mergeCell ref="B18:B20"/>
    <mergeCell ref="C18:C20"/>
    <mergeCell ref="B22:B24"/>
    <mergeCell ref="C22:C24"/>
    <mergeCell ref="B26:B28"/>
    <mergeCell ref="C26:C28"/>
    <mergeCell ref="A14:A17"/>
    <mergeCell ref="A18:A21"/>
    <mergeCell ref="AJ8:AJ9"/>
    <mergeCell ref="AK8:AK9"/>
    <mergeCell ref="A10:A13"/>
    <mergeCell ref="AB1:AJ1"/>
    <mergeCell ref="A3:D3"/>
    <mergeCell ref="E3:I3"/>
    <mergeCell ref="X3:AA3"/>
    <mergeCell ref="AB3:AC3"/>
    <mergeCell ref="A5:D5"/>
    <mergeCell ref="AJ5:AK5"/>
    <mergeCell ref="A1:E1"/>
    <mergeCell ref="L1:M1"/>
    <mergeCell ref="N1:P1"/>
    <mergeCell ref="Q1:R1"/>
    <mergeCell ref="K3:N3"/>
    <mergeCell ref="O3:S3"/>
    <mergeCell ref="U3:W3"/>
    <mergeCell ref="AG3:AH3"/>
    <mergeCell ref="AI3:AK3"/>
    <mergeCell ref="B10:B12"/>
    <mergeCell ref="C10:C12"/>
    <mergeCell ref="F1:K1"/>
    <mergeCell ref="A8:A9"/>
    <mergeCell ref="B8:C9"/>
    <mergeCell ref="C172:C174"/>
    <mergeCell ref="B172:B174"/>
    <mergeCell ref="AL217:AM217"/>
    <mergeCell ref="A221:J221"/>
    <mergeCell ref="K221:P221"/>
    <mergeCell ref="Q221:T221"/>
    <mergeCell ref="U221:AK221"/>
    <mergeCell ref="A136:A139"/>
    <mergeCell ref="A140:A143"/>
    <mergeCell ref="B217:C217"/>
    <mergeCell ref="A172:A175"/>
    <mergeCell ref="B175:C175"/>
    <mergeCell ref="A218:A219"/>
    <mergeCell ref="B218:C219"/>
    <mergeCell ref="D218:D219"/>
    <mergeCell ref="AJ218:AJ219"/>
    <mergeCell ref="AK218:AK219"/>
    <mergeCell ref="B189:C189"/>
    <mergeCell ref="B156:B158"/>
    <mergeCell ref="C156:C158"/>
    <mergeCell ref="A152:A155"/>
    <mergeCell ref="AJ176:AJ177"/>
    <mergeCell ref="AK176:AK177"/>
    <mergeCell ref="C160:C162"/>
    <mergeCell ref="A156:A159"/>
    <mergeCell ref="B159:C159"/>
    <mergeCell ref="A160:A163"/>
    <mergeCell ref="B163:C163"/>
    <mergeCell ref="A164:A167"/>
    <mergeCell ref="B167:C167"/>
    <mergeCell ref="A168:A171"/>
    <mergeCell ref="B171:C171"/>
    <mergeCell ref="C164:C166"/>
    <mergeCell ref="B168:B170"/>
    <mergeCell ref="C168:C170"/>
    <mergeCell ref="B164:B166"/>
    <mergeCell ref="B160:B162"/>
    <mergeCell ref="D176:D177"/>
    <mergeCell ref="B185:C185"/>
    <mergeCell ref="A186:A189"/>
    <mergeCell ref="A190:A193"/>
    <mergeCell ref="B193:C193"/>
    <mergeCell ref="B178:B180"/>
    <mergeCell ref="C178:C180"/>
    <mergeCell ref="B182:B184"/>
    <mergeCell ref="C182:C184"/>
    <mergeCell ref="B186:B188"/>
    <mergeCell ref="C186:C188"/>
    <mergeCell ref="B190:B192"/>
    <mergeCell ref="C190:C192"/>
    <mergeCell ref="A178:A181"/>
    <mergeCell ref="A176:A177"/>
    <mergeCell ref="B176:C177"/>
    <mergeCell ref="Q222:T226"/>
    <mergeCell ref="U222:AK222"/>
    <mergeCell ref="U223:AK223"/>
    <mergeCell ref="X226:AK226"/>
    <mergeCell ref="B181:C181"/>
    <mergeCell ref="A210:A213"/>
    <mergeCell ref="B213:C213"/>
    <mergeCell ref="A206:A209"/>
    <mergeCell ref="B209:C209"/>
    <mergeCell ref="A202:A205"/>
    <mergeCell ref="B205:C205"/>
    <mergeCell ref="A198:A201"/>
    <mergeCell ref="B201:C201"/>
    <mergeCell ref="A182:A185"/>
    <mergeCell ref="A214:A217"/>
    <mergeCell ref="U224:AK224"/>
    <mergeCell ref="U225:AK225"/>
    <mergeCell ref="A222:J226"/>
    <mergeCell ref="K222:P226"/>
    <mergeCell ref="A194:A197"/>
    <mergeCell ref="B197:C197"/>
    <mergeCell ref="B194:B196"/>
    <mergeCell ref="C194:C196"/>
    <mergeCell ref="B198:B200"/>
  </mergeCells>
  <phoneticPr fontId="5"/>
  <conditionalFormatting sqref="K221:P226 Q222:Q225 U222:U225">
    <cfRule type="expression" dxfId="5" priority="76" stopIfTrue="1">
      <formula>NOT(ISERROR(SEARCH("■",K221)))</formula>
    </cfRule>
    <cfRule type="expression" dxfId="4" priority="77" stopIfTrue="1">
      <formula>NOT(ISERROR(SEARCH("★",K221)))</formula>
    </cfRule>
    <cfRule type="expression" dxfId="3" priority="78" stopIfTrue="1">
      <formula>NOT(ISERROR(SEARCH("●",K221)))</formula>
    </cfRule>
  </conditionalFormatting>
  <conditionalFormatting sqref="E220:AI220">
    <cfRule type="expression" dxfId="2" priority="64" stopIfTrue="1">
      <formula>NOT(ISERROR(SEARCH("■",E220)))</formula>
    </cfRule>
    <cfRule type="expression" dxfId="1" priority="65" stopIfTrue="1">
      <formula>NOT(ISERROR(SEARCH("★",E220)))</formula>
    </cfRule>
    <cfRule type="expression" dxfId="0" priority="66" stopIfTrue="1">
      <formula>NOT(ISERROR(SEARCH("●",E220)))</formula>
    </cfRule>
  </conditionalFormatting>
  <dataValidations count="13">
    <dataValidation type="list" allowBlank="1" showInputMessage="1" showErrorMessage="1" sqref="AM10:AM12 AM14:AM16 AM18:AM20 AM26:AM28 AM30:AM32 AM106:AM108 AM60:AM62 AM46:AM48 AM80:AM82 AM88:AM90 AM98:AM100 AM110:AM112 AM118:AM120 AM126:AM128 AM76:AM78 AM22:AM24 AM42:AM44 AM64:AM66 AM68:AM70 AM72:AM74 AM84:AM86 AM94:AM96 AM102:AM104 AM130:AM132 AM114:AM116 AM122:AM124 AM136:AM138 AM140:AM142 AM144:AM146 AM148:AM150">
      <formula1>$AQ$9:$AQ$17</formula1>
    </dataValidation>
    <dataValidation type="list" allowBlank="1" showInputMessage="1" showErrorMessage="1" sqref="AL10:AL12">
      <formula1>"10.81,10.68,10.54,10.45,10.27"</formula1>
    </dataValidation>
    <dataValidation type="list" allowBlank="1" showInputMessage="1" showErrorMessage="1" sqref="E123:AI123 E207:AI207 E141:AI141 E43:AI43 E179:AI179 E31:AI31 E35:AI35 E215:AI215 E161:AI161 E127:AI127 E195:AI195 E81:AI81 E191:AI191 E199:AI199 E73:AI73 E65:AI65 E187:AI187 E85:AI85 E173:AI173 E77:AI77 E99:AI99 E211:AI211 E131:AI131 E39:AI39 E95:AI95 E165:AI165 E53:AI53 E11:AI11 E89:AI89 E19:AI19 E183:AI183 E107:AI107 E69:AI69 E115:AI115 E61:AI61 E169:AI169 E57:AI57 E203:AI203 E137:AI137 E27:AI27 E145:AI145 E119:AI119 E157:AI157 E111:AI111 E23:AI23 E149:AI149 E103:AI103 E47:AI47 E15:AI15 E153:AI153">
      <formula1>$AP$10:$AP$11</formula1>
    </dataValidation>
    <dataValidation type="list" allowBlank="1" showInputMessage="1" showErrorMessage="1" sqref="E106:AI106 E198:AI198 E76:AI76 E160:AI160 E194:AI194 E140:AI140 E186:AI186 E114:AI114 E56:AI56 E178:AI178 E190:AI190 E202:AI202 E72:AI72 E172:AI172 E94:AI94 E14:AI14 E210:AI210 E122:AI122 E126:AI126 E214:AI214 E206:AI206 E110:AI110 E42:AI42 E68:AI68 E182:AI182 E84:AI84 E10:AI10 E88:AI88 E164:AI164 E168:AI168 E64:AI64 E130:AI130 E38:AI38 E22:AI22 E30:AI30 E136:AI136 E26:AI26 E156:AI156 E18:AI18 E34:AI34 E52:AI52 E80:AI80 E148:AI148 E118:AI118 E46:AI46 E102:AI102 E60:AI60 E98:AI98 E144:AI144 E152:AI152">
      <formula1>$AO$10:$AO$13</formula1>
    </dataValidation>
    <dataValidation type="list" allowBlank="1" showInputMessage="1" showErrorMessage="1" sqref="G174:H174 K174 N174:R174 AG158 U174:V174 AB174:AC174 AI174 N170 U170 AB170 AI170 AG162 L166 AE62 AE174:AF174 E158 L158 S158 Z158 X174:Y174 T146:V146 U48 AB28:AI28 AD48 E54:AI54 AA146 AD116 AC70:AD70 Z150 E120:F120 M154:N154 F154:H154 R70:S70 R146 M58 AD100:AE100 S120 I66:K66 AD82:AE82 Y120:Z120 E28 M12 Y116:AA116 H116:I116 AB66 G138:H138 P66:R66 N28:S28 Y146 O74:AA74 U16:W16 Z28 T154:U154 E20:AH20 Q132:AI132 U82 R138:V138 AF58 E44:AI44 AB48 S48 E128:AI128 E40:AI40 R90 AH154:AI154 E108:AI108 J146:O146 AC146 AG62 V116:W116 K70:L70 G82 X154 J154 Q154 N82 G28:L28 E116:F116 AG82 E96:AI96 AI66 L112 E138 AG138:AI138 N90 AG150 E150 L150 S150 AF146 P90 E146:H146 AG116:AI116 AG100:AH100 K138:O138 AC74:AH74 P82:S82 AI90 P12:Q12 N16:O16 AB16:AE16 G16:J16 E32:AI32 U66 F58 L120 AI82 AG120 P100:Q100 L124:O124 AF48:AG48 AF70:AG70 Y48 X124 H70:I70 AC58:AD58 S100:T100 X82 I90:K90 I100:J100 I82:L82 AG142 W66:Y66 U90:Y90 H58:K58 W100:AA100 AI12 E62 S124:V124 E78:G78 Z82:AB82 E124:H124 W78:AI78 I78:N78 X62 J132:O132 U28:X28 J124 T12 AE124 P78:Q78 I48 W48 S112:X112 L116:M116 E70 E36:AI36 Q124 H12 W12 E112:J112 K48:N48 L62 S142 S62 N112:Q112 AD66:AF66 Y70:Z70 E132:H132 AB90:AF90 Z138:AC138 Q142 S78:U78 E100:F100 Z124:AC124 G90 AG124:AI124 E82 V58:Y58 O58:R58 P48 J62 E86:AI86 G66 AH58 T58 L100:M100 O116:P116 Q62 S116:T116 V70:W70 E48:G48 AI16 AG112:AI112 AE142 E142 AB142:AC142 E104:AI104 X142 G142:H142 L142 N142:O142 U142:V142 Z142 J142 Z112:AE112 E74:M74 AA58 O70:P70 N66 AA154:AB154">
      <formula1>$AW$10:$AW$58</formula1>
    </dataValidation>
    <dataValidation type="list" allowBlank="1" showInputMessage="1" showErrorMessage="1" sqref="K170 R170 Y170 AF170">
      <formula1>$AW$10:$AW$583</formula1>
    </dataValidation>
    <dataValidation type="list" allowBlank="1" showInputMessage="1" showErrorMessage="1" sqref="N166 U166 AB166">
      <formula1>$AW$10:$AW$56</formula1>
    </dataValidation>
    <dataValidation type="list" allowBlank="1" showInputMessage="1" showErrorMessage="1" sqref="J166 X150 Q150 X158 E162 AE150 H166 J70 Q70 J150 X70 AE158 J158 Q158">
      <formula1>$AW$10:$AW$55</formula1>
    </dataValidation>
    <dataValidation type="list" allowBlank="1" showInputMessage="1" showErrorMessage="1" sqref="AC82 AI20 U58 N70 P124 F28 AF124 X116 F162 J162 F138 AD124 M62 N58 H150 AC154:AG154 T62:W62 V150 E154 N74 W146:X146 H158 O158 V158 AC158 AH48:AI48 Z58 E166:F166 E90:F90 G170 P146:Q146 AG90:AH90 R48 Y154:Z154 AF142 V154:W154 AI70 Z146 O82 AC150 R112 Q90 G120:K120 I138:J138 O62 AF82 AB58 Y124 T90 U120:X120 Y62:AD62 AF112 O78 AA28 F62 Q116:R116 H78 AI74 Y82 AI120 S146 K154:L154 V78 Z48:AA48 H62 R62 M112 G58 J116:K116 K124 W124 K62 AG146:AI146 AD146:AE146 AD138:AF138 AF62 I154 W138:Y138 O66 H90 I146 Y112 O154:P154 P138:Q138 I124 N116 H66 I132 P142 O150 O90 R124 K112 AB116:AC116 W142 AE116:AF116 L90:M90 N120:R120 P132 T48 V66 G116 AB70 AA142 H82 Z90:AA90 U116 AD142 AB74 AC66 AB146 AB120:AF120 AH62:AI62 T142 F142 AH142:AI142 K142 M142 R142 Y142 R154:S154">
      <formula1>$AW$10:$AW$543</formula1>
    </dataValidation>
    <dataValidation type="list" allowBlank="1" showInputMessage="1" showErrorMessage="1" sqref="R216 Y184 R184 AH174 AA174 AF212 AI184 AE208 AF216 R200 K184 AF200 AF184 AD184">
      <formula1>$AW$10:$AW$520</formula1>
    </dataValidation>
    <dataValidation type="list" allowBlank="1" showInputMessage="1" showErrorMessage="1" sqref="G188:X188 AA192:AF192 E188 E184:F184 AC212 F192:G192 F204 U192:W192 K192 Z184:AC184 R192 I192 S184:X184 E208:AD208 V204 O216 Y204 F180:G180 Z174 K204 M204 T204 AH208 Z188:AE188 E196:S196 P16:Q16 AE184 K180:M180 AG184 Q184 M192:P192 N12:O12 X180:AE180 AC216 AA204:AB204 AI204 Y192 E24:AI24 O200 S174 AC200 H184:J184 AF196:AI196 L184:M184 R204 R12:S12 AI180 S90 U196:V196 AG188:AI188 O212 N62 AH16 P62 X196:AD196 J174 E174 O184 Q180:T180 L174 U12:V12 X12:AH12 M16 T16 I142 G62 X16 I62 H48 J48 O48 Q48 V48 X48 AC48 AE48 F16 I12:L12 E12:G12">
      <formula1>$AW$10:$AW$52</formula1>
    </dataValidation>
    <dataValidation type="list" allowBlank="1" showInputMessage="1" showErrorMessage="1" sqref="T196 AC170:AE170 W196 AE196 O170:Q170 L66:M66 H170:J170 T158:U158 O166:T166 K150 AA120 W150 AA158:AB158 Z66:AA66 S66:T66 AH150:AI150 AG170:AH170 AC166:AI166 AB100:AC100 Y150 AG58 AF150 K158 K100 S170:T170 E66:F66 AF100 M120 Y28 AH158:AI158 M150:N150 E170:F170 V170:X170 G100:H100 E16 P150 F82 AA70 AH120 I158 P158 W158 Y16:AA16 R158 V82:W82 F158:G158 M166 V166:AA166 R150 I166 M28 U100:V100 G166 M70 AA150:AB150 T70:U70 AD158 F150:G150 F70:G70 M158:N158 E58 AH70 T120 AD150 T28 Z170:AA170 AE58 R78 T82 AH82 Y158 R100 T150:U150 AH162:AI162 K16:L16 K166 L170:M170 AF158 M82 AE70 R16:S16 K162:AF162 G162:I162 AG66:AH66 N100:O100 I150 AI100 AF16:AG16">
      <formula1>$AW$10:$AW$53</formula1>
    </dataValidation>
    <dataValidation type="list" allowBlank="1" showInputMessage="1" showErrorMessage="1" sqref="P216:Q216 P184 AC204:AH204 Z192 G184 H180:J180 S192:T192 AG200:AI200 L204 P200:Q200 AD216:AE216 Z204 AF208:AG208 E200:N200 AG212:AI212 P212:AB212 E192 AI208 E180 S200:AB200 E212:N212 L192 N180:P180 X192 AG216:AI216 E216:N216 W204:X204 N204:Q204 N184 J192 H192 Q192 M174 AD200:AE200 F174 S216:AB216 AF180:AH180 U204 S58 Y188 U180:W180 AD174 I174 AG192:AI192 E204 T174 AH184 L58 AG174 AI58 AD212:AE212 AF188 S204 F188 G204:J204 W174">
      <formula1>$AW$10:$AW$50</formula1>
    </dataValidation>
  </dataValidations>
  <printOptions horizontalCentered="1"/>
  <pageMargins left="0.78740157480314965" right="0" top="0" bottom="0" header="0.31496062992125984" footer="0.31496062992125984"/>
  <pageSetup paperSize="8" scale="54" orientation="portrait" r:id="rId1"/>
  <rowBreaks count="1" manualBreakCount="1">
    <brk id="1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"/>
  <sheetViews>
    <sheetView view="pageBreakPreview" zoomScaleSheetLayoutView="59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D55"/>
    </sheetView>
  </sheetViews>
  <sheetFormatPr defaultColWidth="8.5" defaultRowHeight="13.5"/>
  <cols>
    <col min="1" max="1" width="5.5" style="122" customWidth="1"/>
    <col min="2" max="2" width="13.5" style="122" customWidth="1"/>
    <col min="3" max="3" width="6" style="131" customWidth="1"/>
    <col min="4" max="4" width="6" style="108" customWidth="1"/>
    <col min="5" max="6" width="5.5" style="108" customWidth="1"/>
    <col min="7" max="7" width="5.5" style="186" customWidth="1"/>
    <col min="8" max="10" width="5.5" style="108" customWidth="1"/>
    <col min="11" max="11" width="7.5" style="109" customWidth="1"/>
    <col min="12" max="12" width="6.5" style="108" customWidth="1"/>
    <col min="13" max="13" width="6.5" style="186" customWidth="1"/>
    <col min="14" max="21" width="4.5" style="108" customWidth="1"/>
    <col min="22" max="23" width="10" style="108" customWidth="1"/>
    <col min="24" max="25" width="7.75" style="108" customWidth="1"/>
    <col min="26" max="32" width="4.5" style="108" customWidth="1"/>
    <col min="33" max="33" width="8" style="111" customWidth="1"/>
    <col min="34" max="36" width="8" style="108" customWidth="1"/>
    <col min="37" max="37" width="8" style="111" customWidth="1"/>
    <col min="38" max="38" width="8" style="108" customWidth="1"/>
    <col min="39" max="39" width="8" style="111" customWidth="1"/>
    <col min="40" max="40" width="8" style="108" customWidth="1"/>
    <col min="41" max="41" width="8" style="111" customWidth="1"/>
    <col min="42" max="43" width="8" style="108" customWidth="1"/>
    <col min="44" max="45" width="8" style="111" customWidth="1"/>
    <col min="46" max="50" width="8" style="108" customWidth="1"/>
    <col min="51" max="51" width="10.25" style="108" bestFit="1" customWidth="1"/>
    <col min="52" max="53" width="15.5" style="112" customWidth="1"/>
    <col min="54" max="54" width="15.5" style="113" customWidth="1"/>
    <col min="55" max="56" width="15.5" style="112" customWidth="1"/>
    <col min="57" max="57" width="8.5" style="97"/>
    <col min="58" max="58" width="12" style="97" customWidth="1"/>
    <col min="59" max="59" width="10.5" style="97" customWidth="1"/>
    <col min="60" max="60" width="11.25" style="97" customWidth="1"/>
    <col min="61" max="16384" width="8.5" style="97"/>
  </cols>
  <sheetData>
    <row r="1" spans="1:56" ht="16.5" customHeight="1">
      <c r="A1" s="578"/>
      <c r="B1" s="542">
        <f>令和02年10月!F1</f>
        <v>2020</v>
      </c>
      <c r="C1" s="542" t="s">
        <v>100</v>
      </c>
      <c r="D1" s="542">
        <f>令和02年10月!N1</f>
        <v>10</v>
      </c>
      <c r="E1" s="545"/>
      <c r="F1" s="542" t="s">
        <v>1</v>
      </c>
      <c r="G1" s="183"/>
      <c r="H1" s="542" t="s">
        <v>99</v>
      </c>
      <c r="I1" s="545"/>
      <c r="J1" s="545"/>
      <c r="K1" s="135" t="s">
        <v>62</v>
      </c>
      <c r="L1" s="557" t="s">
        <v>2</v>
      </c>
      <c r="M1" s="557"/>
      <c r="N1" s="557"/>
      <c r="O1" s="557" t="s">
        <v>78</v>
      </c>
      <c r="P1" s="562"/>
      <c r="Q1" s="557" t="s">
        <v>79</v>
      </c>
      <c r="R1" s="557"/>
      <c r="S1" s="550" t="s">
        <v>63</v>
      </c>
      <c r="T1" s="558"/>
      <c r="U1" s="550" t="s">
        <v>64</v>
      </c>
      <c r="V1" s="551"/>
      <c r="W1" s="563" t="str">
        <f>令和02年10月!A222</f>
        <v>アレッタ児童デイサービス弘明寺</v>
      </c>
      <c r="X1" s="564"/>
      <c r="Y1" s="565"/>
      <c r="Z1" s="142"/>
      <c r="AA1" s="142"/>
      <c r="AB1" s="142"/>
      <c r="AC1" s="142"/>
      <c r="AD1" s="142"/>
      <c r="AE1" s="142"/>
      <c r="AF1" s="142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</row>
    <row r="2" spans="1:56" ht="16.5" customHeight="1">
      <c r="A2" s="579"/>
      <c r="B2" s="543"/>
      <c r="C2" s="543"/>
      <c r="D2" s="543"/>
      <c r="E2" s="543"/>
      <c r="F2" s="543"/>
      <c r="G2" s="184"/>
      <c r="H2" s="543"/>
      <c r="I2" s="543"/>
      <c r="J2" s="543"/>
      <c r="K2" s="553">
        <f ca="1">令和02年10月!K222</f>
        <v>270</v>
      </c>
      <c r="L2" s="555">
        <f ca="1">令和02年10月!E3</f>
        <v>1.1814814814814816</v>
      </c>
      <c r="M2" s="555"/>
      <c r="N2" s="555"/>
      <c r="O2" s="538">
        <f>E56</f>
        <v>263</v>
      </c>
      <c r="P2" s="539"/>
      <c r="Q2" s="556">
        <f>F56</f>
        <v>56</v>
      </c>
      <c r="R2" s="556"/>
      <c r="S2" s="546">
        <v>10.96</v>
      </c>
      <c r="T2" s="547"/>
      <c r="U2" s="552">
        <v>8.1000000000000003E-2</v>
      </c>
      <c r="V2" s="545"/>
      <c r="W2" s="566"/>
      <c r="X2" s="567"/>
      <c r="Y2" s="568"/>
      <c r="Z2" s="142"/>
      <c r="AA2" s="142"/>
      <c r="AB2" s="142"/>
      <c r="AC2" s="142"/>
      <c r="AD2" s="142"/>
      <c r="AE2" s="142"/>
      <c r="AF2" s="142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</row>
    <row r="3" spans="1:56" ht="17.25" customHeight="1" thickBot="1">
      <c r="A3" s="548"/>
      <c r="B3" s="544"/>
      <c r="C3" s="544"/>
      <c r="D3" s="544"/>
      <c r="E3" s="544"/>
      <c r="F3" s="544"/>
      <c r="G3" s="185"/>
      <c r="H3" s="544"/>
      <c r="I3" s="544"/>
      <c r="J3" s="544"/>
      <c r="K3" s="554"/>
      <c r="L3" s="555"/>
      <c r="M3" s="555"/>
      <c r="N3" s="555"/>
      <c r="O3" s="539"/>
      <c r="P3" s="539"/>
      <c r="Q3" s="556"/>
      <c r="R3" s="556"/>
      <c r="S3" s="548"/>
      <c r="T3" s="549"/>
      <c r="U3" s="548"/>
      <c r="V3" s="544"/>
      <c r="W3" s="569"/>
      <c r="X3" s="570"/>
      <c r="Y3" s="571"/>
      <c r="Z3" s="142"/>
      <c r="AA3" s="142"/>
      <c r="AB3" s="142"/>
      <c r="AC3" s="142"/>
      <c r="AD3" s="142"/>
      <c r="AE3" s="142"/>
      <c r="AF3" s="142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</row>
    <row r="4" spans="1:56" ht="26.25" customHeight="1" thickBot="1">
      <c r="A4" s="572" t="s">
        <v>65</v>
      </c>
      <c r="B4" s="574" t="s">
        <v>66</v>
      </c>
      <c r="C4" s="576" t="s">
        <v>82</v>
      </c>
      <c r="D4" s="577"/>
      <c r="E4" s="580" t="s">
        <v>67</v>
      </c>
      <c r="F4" s="581"/>
      <c r="G4" s="582"/>
      <c r="H4" s="150" t="s">
        <v>83</v>
      </c>
      <c r="I4" s="151" t="s">
        <v>85</v>
      </c>
      <c r="J4" s="152" t="s">
        <v>11</v>
      </c>
      <c r="K4" s="534" t="s">
        <v>69</v>
      </c>
      <c r="L4" s="534"/>
      <c r="M4" s="535"/>
      <c r="N4" s="534" t="s">
        <v>68</v>
      </c>
      <c r="O4" s="537"/>
      <c r="P4" s="536" t="s">
        <v>89</v>
      </c>
      <c r="Q4" s="537"/>
      <c r="R4" s="536" t="s">
        <v>93</v>
      </c>
      <c r="S4" s="534"/>
      <c r="T4" s="537"/>
      <c r="U4" s="152" t="s">
        <v>70</v>
      </c>
      <c r="V4" s="540" t="s">
        <v>71</v>
      </c>
      <c r="W4" s="559" t="s">
        <v>72</v>
      </c>
      <c r="X4" s="540" t="s">
        <v>73</v>
      </c>
      <c r="Y4" s="559" t="s">
        <v>74</v>
      </c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</row>
    <row r="5" spans="1:56" ht="26.25" customHeight="1" thickBot="1">
      <c r="A5" s="573"/>
      <c r="B5" s="575"/>
      <c r="C5" s="298" t="s">
        <v>81</v>
      </c>
      <c r="D5" s="299" t="s">
        <v>80</v>
      </c>
      <c r="E5" s="153" t="s">
        <v>81</v>
      </c>
      <c r="F5" s="154" t="s">
        <v>80</v>
      </c>
      <c r="G5" s="281" t="s">
        <v>103</v>
      </c>
      <c r="H5" s="155" t="s">
        <v>84</v>
      </c>
      <c r="I5" s="156" t="s">
        <v>84</v>
      </c>
      <c r="J5" s="286" t="s">
        <v>84</v>
      </c>
      <c r="K5" s="158" t="s">
        <v>81</v>
      </c>
      <c r="L5" s="156" t="s">
        <v>80</v>
      </c>
      <c r="M5" s="156" t="s">
        <v>103</v>
      </c>
      <c r="N5" s="156" t="s">
        <v>83</v>
      </c>
      <c r="O5" s="158" t="s">
        <v>85</v>
      </c>
      <c r="P5" s="157" t="s">
        <v>90</v>
      </c>
      <c r="Q5" s="156" t="s">
        <v>91</v>
      </c>
      <c r="R5" s="156" t="s">
        <v>92</v>
      </c>
      <c r="S5" s="156" t="s">
        <v>89</v>
      </c>
      <c r="T5" s="156" t="s">
        <v>75</v>
      </c>
      <c r="U5" s="159" t="s">
        <v>76</v>
      </c>
      <c r="V5" s="541"/>
      <c r="W5" s="560"/>
      <c r="X5" s="541"/>
      <c r="Y5" s="560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27.75" customHeight="1" thickTop="1">
      <c r="A6" s="160">
        <v>1</v>
      </c>
      <c r="B6" s="162" t="str">
        <f>令和02年10月!B10:C10</f>
        <v>石渡　姫香</v>
      </c>
      <c r="C6" s="300">
        <v>618</v>
      </c>
      <c r="D6" s="167">
        <v>738</v>
      </c>
      <c r="E6" s="163">
        <f>令和02年10月!AJ11</f>
        <v>11</v>
      </c>
      <c r="F6" s="163">
        <f>令和02年10月!AK11</f>
        <v>0</v>
      </c>
      <c r="G6" s="282">
        <f>令和02年10月!AK10</f>
        <v>1</v>
      </c>
      <c r="H6" s="164">
        <f>令和02年10月!AK13</f>
        <v>24</v>
      </c>
      <c r="I6" s="165">
        <f>E6+F6</f>
        <v>11</v>
      </c>
      <c r="J6" s="287">
        <v>0</v>
      </c>
      <c r="K6" s="280">
        <f>C6*E6*S2</f>
        <v>74506.080000000002</v>
      </c>
      <c r="L6" s="170">
        <f>D6*F6*S2</f>
        <v>0</v>
      </c>
      <c r="M6" s="170">
        <f>G6*94*$S$2</f>
        <v>1030.24</v>
      </c>
      <c r="N6" s="170">
        <f>H6*54*S2</f>
        <v>14204.160000000002</v>
      </c>
      <c r="O6" s="171">
        <f>I6*100</f>
        <v>1100</v>
      </c>
      <c r="P6" s="173">
        <v>0</v>
      </c>
      <c r="Q6" s="173">
        <f>(F6+E6)*91*$S$2</f>
        <v>10970.960000000001</v>
      </c>
      <c r="R6" s="174">
        <f>E6*C6+F6*D6+G6*94</f>
        <v>6892</v>
      </c>
      <c r="S6" s="173">
        <f>91*(E6+F6)+H6*54</f>
        <v>2297</v>
      </c>
      <c r="T6" s="175">
        <f>(S6+R6)*$U$2</f>
        <v>744.30899999999997</v>
      </c>
      <c r="U6" s="176">
        <f>R6+S6+T6</f>
        <v>9933.3089999999993</v>
      </c>
      <c r="V6" s="98">
        <f>ROUNDDOWN(U6*$S$2,0)</f>
        <v>108869</v>
      </c>
      <c r="W6" s="138">
        <f>V6+O6</f>
        <v>109969</v>
      </c>
      <c r="X6" s="99">
        <f>ROUNDUP(V6*0.1,0)+O6</f>
        <v>11987</v>
      </c>
      <c r="Y6" s="100">
        <f>W6-X6</f>
        <v>97982</v>
      </c>
      <c r="Z6" s="97"/>
      <c r="AA6" s="101"/>
      <c r="AB6" s="101"/>
      <c r="AC6" s="102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</row>
    <row r="7" spans="1:56" ht="27.75" customHeight="1">
      <c r="A7" s="160">
        <v>2</v>
      </c>
      <c r="B7" s="166" t="str">
        <f>令和02年10月!B14</f>
        <v>五十嵐　圭恋</v>
      </c>
      <c r="C7" s="300">
        <v>618</v>
      </c>
      <c r="D7" s="167">
        <v>738</v>
      </c>
      <c r="E7" s="163">
        <f>令和02年10月!AJ15</f>
        <v>9</v>
      </c>
      <c r="F7" s="163">
        <f>令和02年10月!AK15</f>
        <v>0</v>
      </c>
      <c r="G7" s="282">
        <f>令和02年10月!AK14</f>
        <v>0</v>
      </c>
      <c r="H7" s="164">
        <f>令和02年10月!AK17</f>
        <v>18</v>
      </c>
      <c r="I7" s="165">
        <f t="shared" ref="I7:I55" si="0">E7+F7</f>
        <v>9</v>
      </c>
      <c r="J7" s="287">
        <v>0</v>
      </c>
      <c r="K7" s="280">
        <f>C7*E7*S2</f>
        <v>60959.520000000004</v>
      </c>
      <c r="L7" s="170">
        <f>D7*F7*S2</f>
        <v>0</v>
      </c>
      <c r="M7" s="170">
        <f>G7*94*$S$2</f>
        <v>0</v>
      </c>
      <c r="N7" s="170">
        <f>H7*54*S2</f>
        <v>10653.12</v>
      </c>
      <c r="O7" s="171">
        <f t="shared" ref="O7:O55" si="1">I7*100</f>
        <v>900</v>
      </c>
      <c r="P7" s="173">
        <v>0</v>
      </c>
      <c r="Q7" s="173">
        <f t="shared" ref="Q7:Q55" si="2">(F7+E7)*91*$S$2</f>
        <v>8976.2400000000016</v>
      </c>
      <c r="R7" s="174">
        <f>E7*C7+F7*D7+G7*94</f>
        <v>5562</v>
      </c>
      <c r="S7" s="173">
        <f t="shared" ref="S7:S55" si="3">91*(E7+F7)+H7*54</f>
        <v>1791</v>
      </c>
      <c r="T7" s="175">
        <f t="shared" ref="T7:T55" si="4">(S7+R7)*$U$2</f>
        <v>595.59300000000007</v>
      </c>
      <c r="U7" s="176">
        <f t="shared" ref="U7:U55" si="5">R7+S7+T7</f>
        <v>7948.5929999999998</v>
      </c>
      <c r="V7" s="98">
        <f>ROUNDDOWN(U7*$S$2,0)</f>
        <v>87116</v>
      </c>
      <c r="W7" s="138">
        <f t="shared" ref="W7:W55" si="6">V7+O7</f>
        <v>88016</v>
      </c>
      <c r="X7" s="99">
        <f t="shared" ref="X7:X55" si="7">ROUNDUP(V7*0.1,0)+O7</f>
        <v>9612</v>
      </c>
      <c r="Y7" s="100">
        <f t="shared" ref="Y7:Y55" si="8">W7-X7</f>
        <v>78404</v>
      </c>
      <c r="Z7" s="97"/>
      <c r="AA7" s="101"/>
      <c r="AB7" s="101"/>
      <c r="AC7" s="102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27.75" customHeight="1">
      <c r="A8" s="160">
        <v>3</v>
      </c>
      <c r="B8" s="166" t="str">
        <f>令和02年10月!B18</f>
        <v>加藤　遼一</v>
      </c>
      <c r="C8" s="300">
        <v>618</v>
      </c>
      <c r="D8" s="167">
        <v>738</v>
      </c>
      <c r="E8" s="163">
        <f>令和02年10月!AJ19</f>
        <v>18</v>
      </c>
      <c r="F8" s="163">
        <f>令和02年10月!AK19</f>
        <v>0</v>
      </c>
      <c r="G8" s="282">
        <f>令和02年10月!AK18</f>
        <v>2</v>
      </c>
      <c r="H8" s="164">
        <f>令和02年10月!AK21</f>
        <v>44</v>
      </c>
      <c r="I8" s="165">
        <f t="shared" si="0"/>
        <v>18</v>
      </c>
      <c r="J8" s="287">
        <v>0</v>
      </c>
      <c r="K8" s="280">
        <f>C8*E8*S2</f>
        <v>121919.04000000001</v>
      </c>
      <c r="L8" s="170">
        <f>D8*F8*S2</f>
        <v>0</v>
      </c>
      <c r="M8" s="170">
        <f t="shared" ref="M8:M55" si="9">G8*94*$S$2</f>
        <v>2060.48</v>
      </c>
      <c r="N8" s="170">
        <f>H8*54*S2</f>
        <v>26040.960000000003</v>
      </c>
      <c r="O8" s="171">
        <f t="shared" si="1"/>
        <v>1800</v>
      </c>
      <c r="P8" s="173">
        <v>0</v>
      </c>
      <c r="Q8" s="173">
        <f t="shared" si="2"/>
        <v>17952.480000000003</v>
      </c>
      <c r="R8" s="174">
        <f t="shared" ref="R8:R55" si="10">E8*C8+F8*D8+G8*94</f>
        <v>11312</v>
      </c>
      <c r="S8" s="173">
        <f t="shared" si="3"/>
        <v>4014</v>
      </c>
      <c r="T8" s="175">
        <f t="shared" si="4"/>
        <v>1241.4059999999999</v>
      </c>
      <c r="U8" s="176">
        <f t="shared" si="5"/>
        <v>16567.405999999999</v>
      </c>
      <c r="V8" s="98">
        <f t="shared" ref="V8:V55" si="11">ROUNDDOWN(U8*$S$2,0)</f>
        <v>181578</v>
      </c>
      <c r="W8" s="138">
        <f t="shared" si="6"/>
        <v>183378</v>
      </c>
      <c r="X8" s="99">
        <f t="shared" si="7"/>
        <v>19958</v>
      </c>
      <c r="Y8" s="100">
        <f t="shared" si="8"/>
        <v>163420</v>
      </c>
      <c r="Z8" s="97"/>
      <c r="AA8" s="101"/>
      <c r="AB8" s="101"/>
      <c r="AC8" s="102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</row>
    <row r="9" spans="1:56" ht="27.75" customHeight="1">
      <c r="A9" s="160">
        <v>4</v>
      </c>
      <c r="B9" s="166" t="str">
        <f>令和02年10月!B22</f>
        <v>菊野　泰星</v>
      </c>
      <c r="C9" s="300">
        <v>618</v>
      </c>
      <c r="D9" s="167">
        <v>738</v>
      </c>
      <c r="E9" s="163">
        <f>令和02年10月!AJ23</f>
        <v>21</v>
      </c>
      <c r="F9" s="163">
        <f>令和02年10月!AK23</f>
        <v>0</v>
      </c>
      <c r="G9" s="282">
        <f>令和02年10月!AK22</f>
        <v>0</v>
      </c>
      <c r="H9" s="164">
        <f>令和02年10月!AK25</f>
        <v>42</v>
      </c>
      <c r="I9" s="165">
        <f t="shared" si="0"/>
        <v>21</v>
      </c>
      <c r="J9" s="287">
        <v>0</v>
      </c>
      <c r="K9" s="280">
        <f>C9*E9*S2</f>
        <v>142238.88</v>
      </c>
      <c r="L9" s="170">
        <f>D9*F9*S2</f>
        <v>0</v>
      </c>
      <c r="M9" s="170">
        <f t="shared" si="9"/>
        <v>0</v>
      </c>
      <c r="N9" s="170">
        <f>H9*54*S2</f>
        <v>24857.280000000002</v>
      </c>
      <c r="O9" s="171">
        <f t="shared" si="1"/>
        <v>2100</v>
      </c>
      <c r="P9" s="173">
        <v>0</v>
      </c>
      <c r="Q9" s="173">
        <f t="shared" si="2"/>
        <v>20944.560000000001</v>
      </c>
      <c r="R9" s="174">
        <f t="shared" si="10"/>
        <v>12978</v>
      </c>
      <c r="S9" s="173">
        <f t="shared" si="3"/>
        <v>4179</v>
      </c>
      <c r="T9" s="175">
        <f t="shared" si="4"/>
        <v>1389.7170000000001</v>
      </c>
      <c r="U9" s="176">
        <f t="shared" si="5"/>
        <v>18546.717000000001</v>
      </c>
      <c r="V9" s="98">
        <f t="shared" si="11"/>
        <v>203272</v>
      </c>
      <c r="W9" s="138">
        <f t="shared" si="6"/>
        <v>205372</v>
      </c>
      <c r="X9" s="99">
        <f t="shared" si="7"/>
        <v>22428</v>
      </c>
      <c r="Y9" s="100">
        <f t="shared" si="8"/>
        <v>182944</v>
      </c>
      <c r="Z9" s="97"/>
      <c r="AA9" s="101"/>
      <c r="AB9" s="101"/>
      <c r="AC9" s="102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</row>
    <row r="10" spans="1:56" ht="27.75" customHeight="1">
      <c r="A10" s="160">
        <v>5</v>
      </c>
      <c r="B10" s="166" t="str">
        <f>令和02年10月!B26</f>
        <v>石井　要</v>
      </c>
      <c r="C10" s="300">
        <v>618</v>
      </c>
      <c r="D10" s="167">
        <v>738</v>
      </c>
      <c r="E10" s="163">
        <f>令和02年10月!AJ27</f>
        <v>0</v>
      </c>
      <c r="F10" s="163">
        <f>令和02年10月!AK27</f>
        <v>0</v>
      </c>
      <c r="G10" s="282">
        <f>令和02年10月!AK26</f>
        <v>0</v>
      </c>
      <c r="H10" s="164">
        <f>令和02年10月!AK29</f>
        <v>0</v>
      </c>
      <c r="I10" s="165">
        <f t="shared" si="0"/>
        <v>0</v>
      </c>
      <c r="J10" s="287">
        <v>0</v>
      </c>
      <c r="K10" s="280">
        <f>C10*E10*S2</f>
        <v>0</v>
      </c>
      <c r="L10" s="170">
        <f>D10*F10*S2</f>
        <v>0</v>
      </c>
      <c r="M10" s="170">
        <f t="shared" si="9"/>
        <v>0</v>
      </c>
      <c r="N10" s="170">
        <f>H10*54*S2</f>
        <v>0</v>
      </c>
      <c r="O10" s="171">
        <f t="shared" si="1"/>
        <v>0</v>
      </c>
      <c r="P10" s="173">
        <v>0</v>
      </c>
      <c r="Q10" s="173">
        <f t="shared" si="2"/>
        <v>0</v>
      </c>
      <c r="R10" s="174">
        <f t="shared" si="10"/>
        <v>0</v>
      </c>
      <c r="S10" s="173">
        <f t="shared" si="3"/>
        <v>0</v>
      </c>
      <c r="T10" s="175">
        <f t="shared" si="4"/>
        <v>0</v>
      </c>
      <c r="U10" s="176">
        <f t="shared" si="5"/>
        <v>0</v>
      </c>
      <c r="V10" s="98">
        <f t="shared" si="11"/>
        <v>0</v>
      </c>
      <c r="W10" s="138">
        <f t="shared" si="6"/>
        <v>0</v>
      </c>
      <c r="X10" s="99">
        <f t="shared" si="7"/>
        <v>0</v>
      </c>
      <c r="Y10" s="100">
        <f>W10-X10</f>
        <v>0</v>
      </c>
      <c r="Z10" s="97"/>
      <c r="AA10" s="101"/>
      <c r="AB10" s="101"/>
      <c r="AC10" s="102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27.75" customHeight="1">
      <c r="A11" s="160">
        <v>6</v>
      </c>
      <c r="B11" s="166" t="str">
        <f>令和02年10月!B30</f>
        <v>山本　奈輝</v>
      </c>
      <c r="C11" s="300">
        <v>618</v>
      </c>
      <c r="D11" s="167">
        <v>738</v>
      </c>
      <c r="E11" s="163">
        <f>令和02年10月!AJ31</f>
        <v>17</v>
      </c>
      <c r="F11" s="163">
        <f>令和02年10月!AK31</f>
        <v>4</v>
      </c>
      <c r="G11" s="282">
        <f>令和02年10月!AK30</f>
        <v>0</v>
      </c>
      <c r="H11" s="164">
        <f>令和02年10月!AK33</f>
        <v>44</v>
      </c>
      <c r="I11" s="165">
        <f t="shared" si="0"/>
        <v>21</v>
      </c>
      <c r="J11" s="287">
        <v>0</v>
      </c>
      <c r="K11" s="280">
        <f>C11*E11*S2</f>
        <v>115145.76000000001</v>
      </c>
      <c r="L11" s="170">
        <f>D11*F11*S2</f>
        <v>32353.920000000002</v>
      </c>
      <c r="M11" s="170">
        <f t="shared" si="9"/>
        <v>0</v>
      </c>
      <c r="N11" s="170">
        <f>H11*54*S2</f>
        <v>26040.960000000003</v>
      </c>
      <c r="O11" s="171">
        <f t="shared" si="1"/>
        <v>2100</v>
      </c>
      <c r="P11" s="173">
        <v>0</v>
      </c>
      <c r="Q11" s="173">
        <f t="shared" si="2"/>
        <v>20944.560000000001</v>
      </c>
      <c r="R11" s="174">
        <f>E11*C11+F11*D11+G11*94</f>
        <v>13458</v>
      </c>
      <c r="S11" s="173">
        <f t="shared" si="3"/>
        <v>4287</v>
      </c>
      <c r="T11" s="175">
        <f t="shared" si="4"/>
        <v>1437.345</v>
      </c>
      <c r="U11" s="176">
        <f t="shared" si="5"/>
        <v>19182.345000000001</v>
      </c>
      <c r="V11" s="98">
        <f t="shared" si="11"/>
        <v>210238</v>
      </c>
      <c r="W11" s="138">
        <f t="shared" si="6"/>
        <v>212338</v>
      </c>
      <c r="X11" s="99">
        <f t="shared" si="7"/>
        <v>23124</v>
      </c>
      <c r="Y11" s="100">
        <f t="shared" si="8"/>
        <v>189214</v>
      </c>
      <c r="Z11" s="97"/>
      <c r="AA11" s="101"/>
      <c r="AB11" s="101"/>
      <c r="AC11" s="102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</row>
    <row r="12" spans="1:56" ht="27.75" customHeight="1">
      <c r="A12" s="160">
        <v>7</v>
      </c>
      <c r="B12" s="166" t="str">
        <f>令和02年10月!B34</f>
        <v>奥田　尚希</v>
      </c>
      <c r="C12" s="300">
        <v>618</v>
      </c>
      <c r="D12" s="167">
        <v>738</v>
      </c>
      <c r="E12" s="163">
        <f>令和02年10月!AJ35</f>
        <v>10</v>
      </c>
      <c r="F12" s="163">
        <f>令和02年10月!AK35</f>
        <v>3</v>
      </c>
      <c r="G12" s="282">
        <f>令和02年10月!AK34</f>
        <v>0</v>
      </c>
      <c r="H12" s="164">
        <f>令和02年10月!AK37</f>
        <v>26</v>
      </c>
      <c r="I12" s="165">
        <f t="shared" si="0"/>
        <v>13</v>
      </c>
      <c r="J12" s="287">
        <v>0</v>
      </c>
      <c r="K12" s="280">
        <f>C12*E12*S2</f>
        <v>67732.800000000003</v>
      </c>
      <c r="L12" s="170">
        <f>D12*F12*S2</f>
        <v>24265.440000000002</v>
      </c>
      <c r="M12" s="170">
        <f t="shared" si="9"/>
        <v>0</v>
      </c>
      <c r="N12" s="170">
        <f>H12*54*S2</f>
        <v>15387.840000000002</v>
      </c>
      <c r="O12" s="171">
        <f t="shared" si="1"/>
        <v>1300</v>
      </c>
      <c r="P12" s="173">
        <v>0</v>
      </c>
      <c r="Q12" s="173">
        <f t="shared" si="2"/>
        <v>12965.68</v>
      </c>
      <c r="R12" s="174">
        <f t="shared" si="10"/>
        <v>8394</v>
      </c>
      <c r="S12" s="173">
        <f t="shared" si="3"/>
        <v>2587</v>
      </c>
      <c r="T12" s="175">
        <f t="shared" si="4"/>
        <v>889.46100000000001</v>
      </c>
      <c r="U12" s="176">
        <f t="shared" si="5"/>
        <v>11870.460999999999</v>
      </c>
      <c r="V12" s="98">
        <f t="shared" si="11"/>
        <v>130100</v>
      </c>
      <c r="W12" s="138">
        <f t="shared" si="6"/>
        <v>131400</v>
      </c>
      <c r="X12" s="99">
        <f t="shared" si="7"/>
        <v>14310</v>
      </c>
      <c r="Y12" s="100">
        <f t="shared" si="8"/>
        <v>117090</v>
      </c>
      <c r="Z12" s="97"/>
      <c r="AA12" s="101"/>
      <c r="AB12" s="101"/>
      <c r="AC12" s="102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27.75" customHeight="1">
      <c r="A13" s="160">
        <v>8</v>
      </c>
      <c r="B13" s="166" t="str">
        <f>令和02年10月!B38</f>
        <v>宇野　創也</v>
      </c>
      <c r="C13" s="300">
        <v>618</v>
      </c>
      <c r="D13" s="167">
        <v>738</v>
      </c>
      <c r="E13" s="163">
        <f>令和02年10月!AJ39</f>
        <v>4</v>
      </c>
      <c r="F13" s="163">
        <f>令和02年10月!AK39</f>
        <v>0</v>
      </c>
      <c r="G13" s="282">
        <f>令和02年10月!AK38</f>
        <v>0</v>
      </c>
      <c r="H13" s="164">
        <f>令和02年10月!AK41</f>
        <v>8</v>
      </c>
      <c r="I13" s="165">
        <f t="shared" si="0"/>
        <v>4</v>
      </c>
      <c r="J13" s="287">
        <v>0</v>
      </c>
      <c r="K13" s="280">
        <f>C13*E13*S2</f>
        <v>27093.120000000003</v>
      </c>
      <c r="L13" s="170">
        <f>D13*F13*S2</f>
        <v>0</v>
      </c>
      <c r="M13" s="170">
        <f t="shared" si="9"/>
        <v>0</v>
      </c>
      <c r="N13" s="170">
        <f>H13*54*S2</f>
        <v>4734.72</v>
      </c>
      <c r="O13" s="171">
        <f t="shared" si="1"/>
        <v>400</v>
      </c>
      <c r="P13" s="173">
        <v>0</v>
      </c>
      <c r="Q13" s="173">
        <f t="shared" si="2"/>
        <v>3989.4400000000005</v>
      </c>
      <c r="R13" s="174">
        <f t="shared" si="10"/>
        <v>2472</v>
      </c>
      <c r="S13" s="173">
        <f t="shared" si="3"/>
        <v>796</v>
      </c>
      <c r="T13" s="175">
        <f t="shared" si="4"/>
        <v>264.70800000000003</v>
      </c>
      <c r="U13" s="176">
        <f t="shared" si="5"/>
        <v>3532.7080000000001</v>
      </c>
      <c r="V13" s="98">
        <f t="shared" si="11"/>
        <v>38718</v>
      </c>
      <c r="W13" s="138">
        <f t="shared" si="6"/>
        <v>39118</v>
      </c>
      <c r="X13" s="99">
        <f t="shared" si="7"/>
        <v>4272</v>
      </c>
      <c r="Y13" s="100">
        <f t="shared" si="8"/>
        <v>34846</v>
      </c>
      <c r="Z13" s="97"/>
      <c r="AA13" s="101"/>
      <c r="AB13" s="101"/>
      <c r="AC13" s="102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</row>
    <row r="14" spans="1:56" ht="27.75" customHeight="1">
      <c r="A14" s="160">
        <v>9</v>
      </c>
      <c r="B14" s="166" t="str">
        <f>令和02年10月!B42</f>
        <v>住吉　快一</v>
      </c>
      <c r="C14" s="300">
        <v>618</v>
      </c>
      <c r="D14" s="167">
        <v>738</v>
      </c>
      <c r="E14" s="163">
        <f>令和02年10月!AJ43</f>
        <v>7</v>
      </c>
      <c r="F14" s="163">
        <f>令和02年10月!AK43</f>
        <v>3</v>
      </c>
      <c r="G14" s="282">
        <f>令和02年10月!AK42</f>
        <v>0</v>
      </c>
      <c r="H14" s="164">
        <f>令和02年10月!AK45</f>
        <v>20</v>
      </c>
      <c r="I14" s="165">
        <f t="shared" si="0"/>
        <v>10</v>
      </c>
      <c r="J14" s="287">
        <v>0</v>
      </c>
      <c r="K14" s="280">
        <f>C14*E14*S2</f>
        <v>47412.960000000006</v>
      </c>
      <c r="L14" s="170">
        <f>D14*F14*S2</f>
        <v>24265.440000000002</v>
      </c>
      <c r="M14" s="170">
        <f t="shared" si="9"/>
        <v>0</v>
      </c>
      <c r="N14" s="170">
        <f>H14*54*S2</f>
        <v>11836.800000000001</v>
      </c>
      <c r="O14" s="171">
        <f t="shared" si="1"/>
        <v>1000</v>
      </c>
      <c r="P14" s="173">
        <v>0</v>
      </c>
      <c r="Q14" s="173">
        <f t="shared" si="2"/>
        <v>9973.6</v>
      </c>
      <c r="R14" s="174">
        <f t="shared" si="10"/>
        <v>6540</v>
      </c>
      <c r="S14" s="173">
        <f t="shared" si="3"/>
        <v>1990</v>
      </c>
      <c r="T14" s="175">
        <f t="shared" si="4"/>
        <v>690.93000000000006</v>
      </c>
      <c r="U14" s="176">
        <f t="shared" si="5"/>
        <v>9220.93</v>
      </c>
      <c r="V14" s="98">
        <f t="shared" si="11"/>
        <v>101061</v>
      </c>
      <c r="W14" s="138">
        <f t="shared" si="6"/>
        <v>102061</v>
      </c>
      <c r="X14" s="99">
        <f t="shared" si="7"/>
        <v>11107</v>
      </c>
      <c r="Y14" s="100">
        <f t="shared" si="8"/>
        <v>90954</v>
      </c>
      <c r="Z14" s="97"/>
      <c r="AA14" s="101"/>
      <c r="AB14" s="101"/>
      <c r="AC14" s="102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27.75" customHeight="1">
      <c r="A15" s="160">
        <v>10</v>
      </c>
      <c r="B15" s="166" t="str">
        <f>令和02年10月!B46</f>
        <v>今泉　明花</v>
      </c>
      <c r="C15" s="300">
        <v>618</v>
      </c>
      <c r="D15" s="167">
        <v>738</v>
      </c>
      <c r="E15" s="163">
        <f>令和02年10月!AJ47</f>
        <v>0</v>
      </c>
      <c r="F15" s="163">
        <f>令和02年10月!AK47</f>
        <v>0</v>
      </c>
      <c r="G15" s="282">
        <f>令和02年10月!AK46</f>
        <v>0</v>
      </c>
      <c r="H15" s="164">
        <f>令和02年10月!AK49</f>
        <v>0</v>
      </c>
      <c r="I15" s="165">
        <f t="shared" si="0"/>
        <v>0</v>
      </c>
      <c r="J15" s="287">
        <v>0</v>
      </c>
      <c r="K15" s="280">
        <f>C15*E15*S2</f>
        <v>0</v>
      </c>
      <c r="L15" s="170">
        <f>D15*F15*S2</f>
        <v>0</v>
      </c>
      <c r="M15" s="170">
        <f t="shared" si="9"/>
        <v>0</v>
      </c>
      <c r="N15" s="170">
        <f>H15*54*S2</f>
        <v>0</v>
      </c>
      <c r="O15" s="171">
        <f t="shared" si="1"/>
        <v>0</v>
      </c>
      <c r="P15" s="173">
        <v>0</v>
      </c>
      <c r="Q15" s="173">
        <f t="shared" si="2"/>
        <v>0</v>
      </c>
      <c r="R15" s="174">
        <f t="shared" si="10"/>
        <v>0</v>
      </c>
      <c r="S15" s="173">
        <f t="shared" si="3"/>
        <v>0</v>
      </c>
      <c r="T15" s="175">
        <f t="shared" si="4"/>
        <v>0</v>
      </c>
      <c r="U15" s="176">
        <f t="shared" si="5"/>
        <v>0</v>
      </c>
      <c r="V15" s="98">
        <f t="shared" si="11"/>
        <v>0</v>
      </c>
      <c r="W15" s="138">
        <f t="shared" si="6"/>
        <v>0</v>
      </c>
      <c r="X15" s="99">
        <f t="shared" si="7"/>
        <v>0</v>
      </c>
      <c r="Y15" s="100">
        <f t="shared" si="8"/>
        <v>0</v>
      </c>
      <c r="Z15" s="97"/>
      <c r="AA15" s="101"/>
      <c r="AB15" s="101"/>
      <c r="AC15" s="102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</row>
    <row r="16" spans="1:56" ht="27.75" customHeight="1">
      <c r="A16" s="160">
        <v>11</v>
      </c>
      <c r="B16" s="166" t="str">
        <f>令和02年10月!B52</f>
        <v>寺田　唯花</v>
      </c>
      <c r="C16" s="300">
        <v>618</v>
      </c>
      <c r="D16" s="167">
        <v>738</v>
      </c>
      <c r="E16" s="163">
        <f>令和02年10月!AJ53</f>
        <v>4</v>
      </c>
      <c r="F16" s="163">
        <f>令和02年10月!AK53</f>
        <v>1</v>
      </c>
      <c r="G16" s="282">
        <f>令和02年10月!AK52</f>
        <v>0</v>
      </c>
      <c r="H16" s="164">
        <f>令和02年10月!AK55</f>
        <v>10</v>
      </c>
      <c r="I16" s="165">
        <f t="shared" si="0"/>
        <v>5</v>
      </c>
      <c r="J16" s="287">
        <v>0</v>
      </c>
      <c r="K16" s="280">
        <f>C16*E16*S2</f>
        <v>27093.120000000003</v>
      </c>
      <c r="L16" s="170">
        <f>D16*F16*S2</f>
        <v>8088.4800000000005</v>
      </c>
      <c r="M16" s="170">
        <f t="shared" si="9"/>
        <v>0</v>
      </c>
      <c r="N16" s="170">
        <f>H16*54*S2</f>
        <v>5918.4000000000005</v>
      </c>
      <c r="O16" s="171">
        <f t="shared" si="1"/>
        <v>500</v>
      </c>
      <c r="P16" s="173">
        <v>0</v>
      </c>
      <c r="Q16" s="173">
        <f t="shared" si="2"/>
        <v>4986.8</v>
      </c>
      <c r="R16" s="174">
        <f t="shared" si="10"/>
        <v>3210</v>
      </c>
      <c r="S16" s="173">
        <f t="shared" si="3"/>
        <v>995</v>
      </c>
      <c r="T16" s="175">
        <f t="shared" si="4"/>
        <v>340.60500000000002</v>
      </c>
      <c r="U16" s="176">
        <f t="shared" si="5"/>
        <v>4545.6049999999996</v>
      </c>
      <c r="V16" s="98">
        <f t="shared" si="11"/>
        <v>49819</v>
      </c>
      <c r="W16" s="138">
        <f t="shared" si="6"/>
        <v>50319</v>
      </c>
      <c r="X16" s="99">
        <f t="shared" si="7"/>
        <v>5482</v>
      </c>
      <c r="Y16" s="100">
        <f t="shared" si="8"/>
        <v>44837</v>
      </c>
      <c r="Z16" s="97"/>
      <c r="AA16" s="101"/>
      <c r="AB16" s="101"/>
      <c r="AC16" s="102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</row>
    <row r="17" spans="1:56" ht="27.75" customHeight="1">
      <c r="A17" s="160">
        <v>12</v>
      </c>
      <c r="B17" s="166" t="str">
        <f>令和02年10月!B56</f>
        <v>宗像　翔</v>
      </c>
      <c r="C17" s="300">
        <v>618</v>
      </c>
      <c r="D17" s="167">
        <v>738</v>
      </c>
      <c r="E17" s="163">
        <f>令和02年10月!AJ57</f>
        <v>8</v>
      </c>
      <c r="F17" s="163">
        <f>令和02年10月!AK57</f>
        <v>0</v>
      </c>
      <c r="G17" s="282">
        <f>令和02年10月!AK56</f>
        <v>1</v>
      </c>
      <c r="H17" s="164">
        <f>令和02年10月!AK59</f>
        <v>18</v>
      </c>
      <c r="I17" s="165">
        <f t="shared" si="0"/>
        <v>8</v>
      </c>
      <c r="J17" s="287">
        <v>0</v>
      </c>
      <c r="K17" s="280">
        <f>C17*E17*S2</f>
        <v>54186.240000000005</v>
      </c>
      <c r="L17" s="170">
        <f>D17*F17*S2</f>
        <v>0</v>
      </c>
      <c r="M17" s="170">
        <f t="shared" si="9"/>
        <v>1030.24</v>
      </c>
      <c r="N17" s="170">
        <f>H17*54*S2</f>
        <v>10653.12</v>
      </c>
      <c r="O17" s="171">
        <f t="shared" si="1"/>
        <v>800</v>
      </c>
      <c r="P17" s="173">
        <v>0</v>
      </c>
      <c r="Q17" s="173">
        <f t="shared" si="2"/>
        <v>7978.880000000001</v>
      </c>
      <c r="R17" s="174">
        <f t="shared" si="10"/>
        <v>5038</v>
      </c>
      <c r="S17" s="173">
        <f t="shared" si="3"/>
        <v>1700</v>
      </c>
      <c r="T17" s="175">
        <f t="shared" si="4"/>
        <v>545.77800000000002</v>
      </c>
      <c r="U17" s="176">
        <f t="shared" si="5"/>
        <v>7283.7780000000002</v>
      </c>
      <c r="V17" s="98">
        <f t="shared" si="11"/>
        <v>79830</v>
      </c>
      <c r="W17" s="138">
        <f t="shared" si="6"/>
        <v>80630</v>
      </c>
      <c r="X17" s="99">
        <f t="shared" si="7"/>
        <v>8783</v>
      </c>
      <c r="Y17" s="100">
        <f t="shared" si="8"/>
        <v>71847</v>
      </c>
      <c r="Z17" s="97"/>
      <c r="AA17" s="101"/>
      <c r="AB17" s="101"/>
      <c r="AC17" s="102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</row>
    <row r="18" spans="1:56" ht="27.75" customHeight="1">
      <c r="A18" s="160">
        <v>13</v>
      </c>
      <c r="B18" s="166" t="str">
        <f>令和02年10月!B60</f>
        <v>佐々木　葉琉</v>
      </c>
      <c r="C18" s="300">
        <v>618</v>
      </c>
      <c r="D18" s="167">
        <v>738</v>
      </c>
      <c r="E18" s="163">
        <f>令和02年10月!AJ61</f>
        <v>7</v>
      </c>
      <c r="F18" s="163">
        <f>令和02年10月!AK61</f>
        <v>0</v>
      </c>
      <c r="G18" s="282">
        <f>令和02年10月!AK60</f>
        <v>0</v>
      </c>
      <c r="H18" s="164">
        <f>令和02年10月!AK63</f>
        <v>14</v>
      </c>
      <c r="I18" s="165">
        <f t="shared" si="0"/>
        <v>7</v>
      </c>
      <c r="J18" s="287">
        <v>0</v>
      </c>
      <c r="K18" s="280">
        <f>C18*E18*S2</f>
        <v>47412.960000000006</v>
      </c>
      <c r="L18" s="170">
        <f>D18*F18*S2</f>
        <v>0</v>
      </c>
      <c r="M18" s="170">
        <f t="shared" si="9"/>
        <v>0</v>
      </c>
      <c r="N18" s="170">
        <f>H18*54*S2</f>
        <v>8285.76</v>
      </c>
      <c r="O18" s="171">
        <f t="shared" si="1"/>
        <v>700</v>
      </c>
      <c r="P18" s="173">
        <v>0</v>
      </c>
      <c r="Q18" s="173">
        <f t="shared" si="2"/>
        <v>6981.52</v>
      </c>
      <c r="R18" s="174">
        <f t="shared" si="10"/>
        <v>4326</v>
      </c>
      <c r="S18" s="173">
        <f t="shared" si="3"/>
        <v>1393</v>
      </c>
      <c r="T18" s="175">
        <f t="shared" si="4"/>
        <v>463.23900000000003</v>
      </c>
      <c r="U18" s="176">
        <f t="shared" si="5"/>
        <v>6182.2389999999996</v>
      </c>
      <c r="V18" s="98">
        <f t="shared" si="11"/>
        <v>67757</v>
      </c>
      <c r="W18" s="138">
        <f t="shared" si="6"/>
        <v>68457</v>
      </c>
      <c r="X18" s="99">
        <f t="shared" si="7"/>
        <v>7476</v>
      </c>
      <c r="Y18" s="100">
        <f t="shared" si="8"/>
        <v>60981</v>
      </c>
      <c r="Z18" s="97"/>
      <c r="AA18" s="101"/>
      <c r="AB18" s="101"/>
      <c r="AC18" s="102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</row>
    <row r="19" spans="1:56" ht="27.75" customHeight="1">
      <c r="A19" s="160">
        <v>14</v>
      </c>
      <c r="B19" s="166" t="str">
        <f>令和02年10月!B64</f>
        <v>杉山　悠馬</v>
      </c>
      <c r="C19" s="300">
        <v>618</v>
      </c>
      <c r="D19" s="167">
        <v>738</v>
      </c>
      <c r="E19" s="163">
        <f>令和02年10月!AJ65</f>
        <v>4</v>
      </c>
      <c r="F19" s="163">
        <f>令和02年10月!AK65</f>
        <v>5</v>
      </c>
      <c r="G19" s="282">
        <f>令和02年10月!AK64</f>
        <v>0</v>
      </c>
      <c r="H19" s="164">
        <f>令和02年10月!AK67</f>
        <v>14</v>
      </c>
      <c r="I19" s="165">
        <f t="shared" si="0"/>
        <v>9</v>
      </c>
      <c r="J19" s="287">
        <v>0</v>
      </c>
      <c r="K19" s="280">
        <f>C19*E19*S2</f>
        <v>27093.120000000003</v>
      </c>
      <c r="L19" s="170">
        <f>D19*F19*S2</f>
        <v>40442.400000000001</v>
      </c>
      <c r="M19" s="170">
        <f t="shared" si="9"/>
        <v>0</v>
      </c>
      <c r="N19" s="170">
        <f>H19*54*S2</f>
        <v>8285.76</v>
      </c>
      <c r="O19" s="171">
        <f t="shared" si="1"/>
        <v>900</v>
      </c>
      <c r="P19" s="173">
        <v>0</v>
      </c>
      <c r="Q19" s="173">
        <f t="shared" si="2"/>
        <v>8976.2400000000016</v>
      </c>
      <c r="R19" s="174">
        <f t="shared" si="10"/>
        <v>6162</v>
      </c>
      <c r="S19" s="173">
        <f t="shared" si="3"/>
        <v>1575</v>
      </c>
      <c r="T19" s="175">
        <f t="shared" si="4"/>
        <v>626.697</v>
      </c>
      <c r="U19" s="176">
        <f t="shared" si="5"/>
        <v>8363.6970000000001</v>
      </c>
      <c r="V19" s="98">
        <f t="shared" si="11"/>
        <v>91666</v>
      </c>
      <c r="W19" s="138">
        <f t="shared" si="6"/>
        <v>92566</v>
      </c>
      <c r="X19" s="99">
        <f t="shared" si="7"/>
        <v>10067</v>
      </c>
      <c r="Y19" s="100">
        <f t="shared" si="8"/>
        <v>82499</v>
      </c>
      <c r="Z19" s="97"/>
      <c r="AA19" s="101"/>
      <c r="AB19" s="101"/>
      <c r="AC19" s="102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27.75" customHeight="1">
      <c r="A20" s="160">
        <v>15</v>
      </c>
      <c r="B20" s="166" t="str">
        <f>令和02年10月!B68</f>
        <v>越智　結香</v>
      </c>
      <c r="C20" s="300">
        <v>618</v>
      </c>
      <c r="D20" s="167">
        <v>738</v>
      </c>
      <c r="E20" s="163">
        <f>令和02年10月!AJ69</f>
        <v>13</v>
      </c>
      <c r="F20" s="163">
        <f>令和02年10月!AK69</f>
        <v>3</v>
      </c>
      <c r="G20" s="282">
        <f>令和02年10月!AK68</f>
        <v>0</v>
      </c>
      <c r="H20" s="164">
        <f>令和02年10月!AK71</f>
        <v>32</v>
      </c>
      <c r="I20" s="165">
        <f t="shared" si="0"/>
        <v>16</v>
      </c>
      <c r="J20" s="287">
        <v>0</v>
      </c>
      <c r="K20" s="280">
        <f>C20*E20*S2</f>
        <v>88052.640000000014</v>
      </c>
      <c r="L20" s="170">
        <f>D20*F20*S2</f>
        <v>24265.440000000002</v>
      </c>
      <c r="M20" s="170">
        <f t="shared" si="9"/>
        <v>0</v>
      </c>
      <c r="N20" s="170">
        <f>H20*54*S2</f>
        <v>18938.88</v>
      </c>
      <c r="O20" s="171">
        <f t="shared" si="1"/>
        <v>1600</v>
      </c>
      <c r="P20" s="173">
        <v>0</v>
      </c>
      <c r="Q20" s="173">
        <f t="shared" si="2"/>
        <v>15957.760000000002</v>
      </c>
      <c r="R20" s="174">
        <f t="shared" si="10"/>
        <v>10248</v>
      </c>
      <c r="S20" s="173">
        <f t="shared" si="3"/>
        <v>3184</v>
      </c>
      <c r="T20" s="175">
        <f t="shared" si="4"/>
        <v>1087.992</v>
      </c>
      <c r="U20" s="176">
        <f t="shared" si="5"/>
        <v>14519.992</v>
      </c>
      <c r="V20" s="98">
        <f t="shared" si="11"/>
        <v>159139</v>
      </c>
      <c r="W20" s="138">
        <f t="shared" si="6"/>
        <v>160739</v>
      </c>
      <c r="X20" s="99">
        <f t="shared" si="7"/>
        <v>17514</v>
      </c>
      <c r="Y20" s="100">
        <f t="shared" si="8"/>
        <v>143225</v>
      </c>
      <c r="Z20" s="97"/>
      <c r="AA20" s="101"/>
      <c r="AB20" s="101"/>
      <c r="AC20" s="102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</row>
    <row r="21" spans="1:56" ht="27.75" customHeight="1">
      <c r="A21" s="160">
        <v>16</v>
      </c>
      <c r="B21" s="166" t="str">
        <f>令和02年10月!B72</f>
        <v>越智　翔真</v>
      </c>
      <c r="C21" s="300">
        <v>618</v>
      </c>
      <c r="D21" s="167">
        <v>738</v>
      </c>
      <c r="E21" s="163">
        <f>令和02年10月!AJ73</f>
        <v>15</v>
      </c>
      <c r="F21" s="163">
        <f>令和02年10月!AK73</f>
        <v>3</v>
      </c>
      <c r="G21" s="282">
        <f>令和02年10月!AK72</f>
        <v>0</v>
      </c>
      <c r="H21" s="164">
        <f>令和02年10月!AK75</f>
        <v>36</v>
      </c>
      <c r="I21" s="165">
        <f t="shared" si="0"/>
        <v>18</v>
      </c>
      <c r="J21" s="287">
        <v>0</v>
      </c>
      <c r="K21" s="280">
        <f>C21*E21*S2</f>
        <v>101599.20000000001</v>
      </c>
      <c r="L21" s="170">
        <f>D21*F21*S2</f>
        <v>24265.440000000002</v>
      </c>
      <c r="M21" s="170">
        <f t="shared" si="9"/>
        <v>0</v>
      </c>
      <c r="N21" s="170">
        <f>H21*54*S2</f>
        <v>21306.240000000002</v>
      </c>
      <c r="O21" s="171">
        <f t="shared" si="1"/>
        <v>1800</v>
      </c>
      <c r="P21" s="173">
        <v>0</v>
      </c>
      <c r="Q21" s="173">
        <f t="shared" si="2"/>
        <v>17952.480000000003</v>
      </c>
      <c r="R21" s="174">
        <f t="shared" si="10"/>
        <v>11484</v>
      </c>
      <c r="S21" s="173">
        <f t="shared" si="3"/>
        <v>3582</v>
      </c>
      <c r="T21" s="175">
        <f t="shared" si="4"/>
        <v>1220.346</v>
      </c>
      <c r="U21" s="176">
        <f t="shared" si="5"/>
        <v>16286.346</v>
      </c>
      <c r="V21" s="98">
        <f t="shared" si="11"/>
        <v>178498</v>
      </c>
      <c r="W21" s="138">
        <f t="shared" si="6"/>
        <v>180298</v>
      </c>
      <c r="X21" s="99">
        <f t="shared" si="7"/>
        <v>19650</v>
      </c>
      <c r="Y21" s="100">
        <f t="shared" si="8"/>
        <v>160648</v>
      </c>
      <c r="Z21" s="97"/>
      <c r="AA21" s="101"/>
      <c r="AB21" s="101"/>
      <c r="AC21" s="102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</row>
    <row r="22" spans="1:56" ht="27.75" customHeight="1">
      <c r="A22" s="160">
        <v>17</v>
      </c>
      <c r="B22" s="166" t="str">
        <f>令和02年10月!B76</f>
        <v>遠藤　敬音</v>
      </c>
      <c r="C22" s="300">
        <v>618</v>
      </c>
      <c r="D22" s="167">
        <v>738</v>
      </c>
      <c r="E22" s="163">
        <f>令和02年10月!AJ77</f>
        <v>6</v>
      </c>
      <c r="F22" s="163">
        <f>令和02年10月!AK77</f>
        <v>4</v>
      </c>
      <c r="G22" s="282">
        <f>令和02年10月!AK76</f>
        <v>1</v>
      </c>
      <c r="H22" s="164">
        <f>令和02年10月!AK79</f>
        <v>5</v>
      </c>
      <c r="I22" s="165">
        <f t="shared" si="0"/>
        <v>10</v>
      </c>
      <c r="J22" s="287">
        <v>0</v>
      </c>
      <c r="K22" s="280">
        <f>C22*E22*S2</f>
        <v>40639.68</v>
      </c>
      <c r="L22" s="170">
        <f>D22*F22*S2</f>
        <v>32353.920000000002</v>
      </c>
      <c r="M22" s="170">
        <f t="shared" si="9"/>
        <v>1030.24</v>
      </c>
      <c r="N22" s="170">
        <f>H22*54*S2</f>
        <v>2959.2000000000003</v>
      </c>
      <c r="O22" s="171">
        <f t="shared" si="1"/>
        <v>1000</v>
      </c>
      <c r="P22" s="173">
        <v>0</v>
      </c>
      <c r="Q22" s="173">
        <f t="shared" si="2"/>
        <v>9973.6</v>
      </c>
      <c r="R22" s="174">
        <f t="shared" si="10"/>
        <v>6754</v>
      </c>
      <c r="S22" s="173">
        <f t="shared" si="3"/>
        <v>1180</v>
      </c>
      <c r="T22" s="175">
        <f t="shared" si="4"/>
        <v>642.654</v>
      </c>
      <c r="U22" s="176">
        <f t="shared" si="5"/>
        <v>8576.6540000000005</v>
      </c>
      <c r="V22" s="98">
        <f t="shared" si="11"/>
        <v>94000</v>
      </c>
      <c r="W22" s="138">
        <f t="shared" si="6"/>
        <v>95000</v>
      </c>
      <c r="X22" s="99">
        <f t="shared" si="7"/>
        <v>10400</v>
      </c>
      <c r="Y22" s="100">
        <f t="shared" si="8"/>
        <v>84600</v>
      </c>
      <c r="Z22" s="97"/>
      <c r="AA22" s="101"/>
      <c r="AB22" s="101"/>
      <c r="AC22" s="102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</row>
    <row r="23" spans="1:56" ht="27.75" customHeight="1">
      <c r="A23" s="160">
        <v>18</v>
      </c>
      <c r="B23" s="166" t="str">
        <f>令和02年10月!B80</f>
        <v>石井　乃々葉</v>
      </c>
      <c r="C23" s="300">
        <v>618</v>
      </c>
      <c r="D23" s="167">
        <v>738</v>
      </c>
      <c r="E23" s="163">
        <f>令和02年10月!AJ81</f>
        <v>8</v>
      </c>
      <c r="F23" s="163">
        <f>令和02年10月!AK81</f>
        <v>4</v>
      </c>
      <c r="G23" s="282">
        <f>令和02年10月!AK80</f>
        <v>1</v>
      </c>
      <c r="H23" s="164">
        <f>令和02年10月!AK83</f>
        <v>28</v>
      </c>
      <c r="I23" s="165">
        <f t="shared" si="0"/>
        <v>12</v>
      </c>
      <c r="J23" s="287">
        <v>0</v>
      </c>
      <c r="K23" s="280">
        <f>C23*E23*S2</f>
        <v>54186.240000000005</v>
      </c>
      <c r="L23" s="170">
        <f>D23*F23*S2</f>
        <v>32353.920000000002</v>
      </c>
      <c r="M23" s="170">
        <f t="shared" si="9"/>
        <v>1030.24</v>
      </c>
      <c r="N23" s="170">
        <f>H23*54*S2</f>
        <v>16571.52</v>
      </c>
      <c r="O23" s="171">
        <f t="shared" si="1"/>
        <v>1200</v>
      </c>
      <c r="P23" s="173">
        <v>0</v>
      </c>
      <c r="Q23" s="173">
        <f t="shared" si="2"/>
        <v>11968.320000000002</v>
      </c>
      <c r="R23" s="174">
        <f t="shared" si="10"/>
        <v>7990</v>
      </c>
      <c r="S23" s="173">
        <f t="shared" si="3"/>
        <v>2604</v>
      </c>
      <c r="T23" s="175">
        <f t="shared" si="4"/>
        <v>858.11400000000003</v>
      </c>
      <c r="U23" s="176">
        <f t="shared" si="5"/>
        <v>11452.114</v>
      </c>
      <c r="V23" s="98">
        <f t="shared" si="11"/>
        <v>125515</v>
      </c>
      <c r="W23" s="138">
        <f t="shared" si="6"/>
        <v>126715</v>
      </c>
      <c r="X23" s="99">
        <f t="shared" si="7"/>
        <v>13752</v>
      </c>
      <c r="Y23" s="100">
        <f t="shared" si="8"/>
        <v>112963</v>
      </c>
      <c r="Z23" s="97"/>
      <c r="AA23" s="101"/>
      <c r="AB23" s="101"/>
      <c r="AC23" s="102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</row>
    <row r="24" spans="1:56" ht="27.75" customHeight="1">
      <c r="A24" s="160">
        <v>19</v>
      </c>
      <c r="B24" s="166" t="str">
        <f>令和02年10月!B84</f>
        <v>内尾　拓夢</v>
      </c>
      <c r="C24" s="300">
        <v>618</v>
      </c>
      <c r="D24" s="167">
        <v>738</v>
      </c>
      <c r="E24" s="163">
        <f>令和02年10月!AJ85</f>
        <v>4</v>
      </c>
      <c r="F24" s="163">
        <f>令和02年10月!AK85</f>
        <v>4</v>
      </c>
      <c r="G24" s="282">
        <f>令和02年10月!AK84</f>
        <v>1</v>
      </c>
      <c r="H24" s="164">
        <f>令和02年10月!AK87</f>
        <v>18</v>
      </c>
      <c r="I24" s="165">
        <f t="shared" si="0"/>
        <v>8</v>
      </c>
      <c r="J24" s="287">
        <v>0</v>
      </c>
      <c r="K24" s="280">
        <f>C24*E24*S2</f>
        <v>27093.120000000003</v>
      </c>
      <c r="L24" s="170">
        <f>D24*F24*S2</f>
        <v>32353.920000000002</v>
      </c>
      <c r="M24" s="170">
        <f t="shared" si="9"/>
        <v>1030.24</v>
      </c>
      <c r="N24" s="170">
        <f>H24*54*S2</f>
        <v>10653.12</v>
      </c>
      <c r="O24" s="171">
        <f t="shared" si="1"/>
        <v>800</v>
      </c>
      <c r="P24" s="173">
        <v>0</v>
      </c>
      <c r="Q24" s="173">
        <f t="shared" si="2"/>
        <v>7978.880000000001</v>
      </c>
      <c r="R24" s="174">
        <f t="shared" si="10"/>
        <v>5518</v>
      </c>
      <c r="S24" s="173">
        <f t="shared" si="3"/>
        <v>1700</v>
      </c>
      <c r="T24" s="175">
        <f t="shared" si="4"/>
        <v>584.65800000000002</v>
      </c>
      <c r="U24" s="176">
        <f t="shared" si="5"/>
        <v>7802.6580000000004</v>
      </c>
      <c r="V24" s="98">
        <f t="shared" si="11"/>
        <v>85517</v>
      </c>
      <c r="W24" s="138">
        <f t="shared" si="6"/>
        <v>86317</v>
      </c>
      <c r="X24" s="99">
        <f t="shared" si="7"/>
        <v>9352</v>
      </c>
      <c r="Y24" s="100">
        <f t="shared" si="8"/>
        <v>76965</v>
      </c>
      <c r="Z24" s="97"/>
      <c r="AA24" s="101"/>
      <c r="AB24" s="101"/>
      <c r="AC24" s="102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</row>
    <row r="25" spans="1:56" ht="27.75" customHeight="1">
      <c r="A25" s="160">
        <v>20</v>
      </c>
      <c r="B25" s="166" t="str">
        <f>令和02年10月!B88</f>
        <v>藤本　昂志</v>
      </c>
      <c r="C25" s="300">
        <v>618</v>
      </c>
      <c r="D25" s="167">
        <v>738</v>
      </c>
      <c r="E25" s="163">
        <f>令和02年10月!AJ89</f>
        <v>1</v>
      </c>
      <c r="F25" s="163">
        <f>令和02年10月!AK89</f>
        <v>5</v>
      </c>
      <c r="G25" s="282">
        <f>令和02年10月!AK88</f>
        <v>0</v>
      </c>
      <c r="H25" s="164">
        <f>令和02年10月!AK91</f>
        <v>12</v>
      </c>
      <c r="I25" s="165">
        <f t="shared" si="0"/>
        <v>6</v>
      </c>
      <c r="J25" s="287">
        <v>0</v>
      </c>
      <c r="K25" s="280">
        <f>C25*E25*S2</f>
        <v>6773.2800000000007</v>
      </c>
      <c r="L25" s="170">
        <f>D25*F25*S2</f>
        <v>40442.400000000001</v>
      </c>
      <c r="M25" s="170">
        <f t="shared" si="9"/>
        <v>0</v>
      </c>
      <c r="N25" s="170">
        <f>H25*54*S2</f>
        <v>7102.0800000000008</v>
      </c>
      <c r="O25" s="171">
        <f t="shared" si="1"/>
        <v>600</v>
      </c>
      <c r="P25" s="173">
        <v>0</v>
      </c>
      <c r="Q25" s="173">
        <f t="shared" si="2"/>
        <v>5984.1600000000008</v>
      </c>
      <c r="R25" s="174">
        <f t="shared" si="10"/>
        <v>4308</v>
      </c>
      <c r="S25" s="173">
        <f t="shared" si="3"/>
        <v>1194</v>
      </c>
      <c r="T25" s="175">
        <f t="shared" si="4"/>
        <v>445.66200000000003</v>
      </c>
      <c r="U25" s="176">
        <f t="shared" si="5"/>
        <v>5947.6620000000003</v>
      </c>
      <c r="V25" s="98">
        <f t="shared" si="11"/>
        <v>65186</v>
      </c>
      <c r="W25" s="138">
        <f t="shared" si="6"/>
        <v>65786</v>
      </c>
      <c r="X25" s="99">
        <f t="shared" si="7"/>
        <v>7119</v>
      </c>
      <c r="Y25" s="100">
        <f t="shared" si="8"/>
        <v>58667</v>
      </c>
      <c r="Z25" s="97"/>
      <c r="AA25" s="101"/>
      <c r="AB25" s="101"/>
      <c r="AC25" s="102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</row>
    <row r="26" spans="1:56" ht="27.75" customHeight="1">
      <c r="A26" s="160">
        <v>21</v>
      </c>
      <c r="B26" s="166" t="str">
        <f>令和02年10月!B94</f>
        <v>岡本　遼</v>
      </c>
      <c r="C26" s="300">
        <v>618</v>
      </c>
      <c r="D26" s="167">
        <v>738</v>
      </c>
      <c r="E26" s="163">
        <f>令和02年10月!AJ95</f>
        <v>13</v>
      </c>
      <c r="F26" s="163">
        <f>令和02年10月!AK95</f>
        <v>5</v>
      </c>
      <c r="G26" s="282">
        <f>令和02年10月!AK94</f>
        <v>0</v>
      </c>
      <c r="H26" s="164">
        <f>令和02年10月!AK97</f>
        <v>36</v>
      </c>
      <c r="I26" s="165">
        <f t="shared" si="0"/>
        <v>18</v>
      </c>
      <c r="J26" s="287">
        <v>0</v>
      </c>
      <c r="K26" s="280">
        <f>C26*E26*S2</f>
        <v>88052.640000000014</v>
      </c>
      <c r="L26" s="170">
        <f>D26*F26*S2</f>
        <v>40442.400000000001</v>
      </c>
      <c r="M26" s="170">
        <f t="shared" si="9"/>
        <v>0</v>
      </c>
      <c r="N26" s="170">
        <f>H26*54*S2</f>
        <v>21306.240000000002</v>
      </c>
      <c r="O26" s="171">
        <f t="shared" si="1"/>
        <v>1800</v>
      </c>
      <c r="P26" s="173">
        <v>0</v>
      </c>
      <c r="Q26" s="173">
        <f t="shared" si="2"/>
        <v>17952.480000000003</v>
      </c>
      <c r="R26" s="174">
        <f t="shared" si="10"/>
        <v>11724</v>
      </c>
      <c r="S26" s="173">
        <f t="shared" si="3"/>
        <v>3582</v>
      </c>
      <c r="T26" s="175">
        <f t="shared" si="4"/>
        <v>1239.7860000000001</v>
      </c>
      <c r="U26" s="176">
        <f t="shared" si="5"/>
        <v>16545.786</v>
      </c>
      <c r="V26" s="98">
        <f t="shared" si="11"/>
        <v>181341</v>
      </c>
      <c r="W26" s="138">
        <f t="shared" si="6"/>
        <v>183141</v>
      </c>
      <c r="X26" s="99">
        <f t="shared" si="7"/>
        <v>19935</v>
      </c>
      <c r="Y26" s="100">
        <f t="shared" si="8"/>
        <v>163206</v>
      </c>
      <c r="Z26" s="97"/>
      <c r="AA26" s="101"/>
      <c r="AB26" s="101"/>
      <c r="AC26" s="102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</row>
    <row r="27" spans="1:56" ht="27.75" customHeight="1">
      <c r="A27" s="160">
        <v>22</v>
      </c>
      <c r="B27" s="166" t="str">
        <f>令和02年10月!B98</f>
        <v>伊澤　昴</v>
      </c>
      <c r="C27" s="300">
        <v>618</v>
      </c>
      <c r="D27" s="167">
        <v>738</v>
      </c>
      <c r="E27" s="163">
        <f>令和02年10月!AJ99</f>
        <v>14</v>
      </c>
      <c r="F27" s="163">
        <f>令和02年10月!AK99</f>
        <v>0</v>
      </c>
      <c r="G27" s="282">
        <f>令和02年10月!AK98</f>
        <v>0</v>
      </c>
      <c r="H27" s="164">
        <f>令和02年10月!AK101</f>
        <v>28</v>
      </c>
      <c r="I27" s="165">
        <f t="shared" si="0"/>
        <v>14</v>
      </c>
      <c r="J27" s="287">
        <v>0</v>
      </c>
      <c r="K27" s="280">
        <f>C27*E27*S2</f>
        <v>94825.920000000013</v>
      </c>
      <c r="L27" s="170">
        <f>D27*F27*S2</f>
        <v>0</v>
      </c>
      <c r="M27" s="170">
        <f t="shared" si="9"/>
        <v>0</v>
      </c>
      <c r="N27" s="170">
        <f>H27*54*S2</f>
        <v>16571.52</v>
      </c>
      <c r="O27" s="171">
        <f t="shared" si="1"/>
        <v>1400</v>
      </c>
      <c r="P27" s="173">
        <v>0</v>
      </c>
      <c r="Q27" s="173">
        <f t="shared" si="2"/>
        <v>13963.04</v>
      </c>
      <c r="R27" s="174">
        <f t="shared" si="10"/>
        <v>8652</v>
      </c>
      <c r="S27" s="173">
        <f t="shared" si="3"/>
        <v>2786</v>
      </c>
      <c r="T27" s="175">
        <f t="shared" si="4"/>
        <v>926.47800000000007</v>
      </c>
      <c r="U27" s="176">
        <f t="shared" si="5"/>
        <v>12364.477999999999</v>
      </c>
      <c r="V27" s="98">
        <f t="shared" si="11"/>
        <v>135514</v>
      </c>
      <c r="W27" s="138">
        <f t="shared" si="6"/>
        <v>136914</v>
      </c>
      <c r="X27" s="99">
        <f t="shared" si="7"/>
        <v>14952</v>
      </c>
      <c r="Y27" s="100">
        <f>W27-X27</f>
        <v>121962</v>
      </c>
      <c r="Z27" s="97"/>
      <c r="AA27" s="101"/>
      <c r="AB27" s="101"/>
      <c r="AC27" s="102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</row>
    <row r="28" spans="1:56" ht="27.75" customHeight="1">
      <c r="A28" s="160">
        <v>23</v>
      </c>
      <c r="B28" s="166" t="str">
        <f>令和02年10月!B102</f>
        <v>齋藤　爽祐</v>
      </c>
      <c r="C28" s="300">
        <v>618</v>
      </c>
      <c r="D28" s="167">
        <v>738</v>
      </c>
      <c r="E28" s="163">
        <f>令和02年10月!AJ103</f>
        <v>14</v>
      </c>
      <c r="F28" s="163">
        <f>令和02年10月!AK103</f>
        <v>5</v>
      </c>
      <c r="G28" s="282">
        <f>令和02年10月!AK102</f>
        <v>0</v>
      </c>
      <c r="H28" s="164">
        <f>令和02年10月!AK105</f>
        <v>37</v>
      </c>
      <c r="I28" s="165">
        <f t="shared" si="0"/>
        <v>19</v>
      </c>
      <c r="J28" s="287">
        <v>0</v>
      </c>
      <c r="K28" s="280">
        <f>C28*E28*S2</f>
        <v>94825.920000000013</v>
      </c>
      <c r="L28" s="170">
        <f>D28*F28*S2</f>
        <v>40442.400000000001</v>
      </c>
      <c r="M28" s="170">
        <f t="shared" si="9"/>
        <v>0</v>
      </c>
      <c r="N28" s="170">
        <f>H28*54*S2</f>
        <v>21898.080000000002</v>
      </c>
      <c r="O28" s="171">
        <f t="shared" si="1"/>
        <v>1900</v>
      </c>
      <c r="P28" s="173">
        <v>0</v>
      </c>
      <c r="Q28" s="173">
        <f t="shared" si="2"/>
        <v>18949.84</v>
      </c>
      <c r="R28" s="174">
        <f t="shared" si="10"/>
        <v>12342</v>
      </c>
      <c r="S28" s="173">
        <f t="shared" si="3"/>
        <v>3727</v>
      </c>
      <c r="T28" s="175">
        <f t="shared" si="4"/>
        <v>1301.5889999999999</v>
      </c>
      <c r="U28" s="176">
        <f t="shared" si="5"/>
        <v>17370.589</v>
      </c>
      <c r="V28" s="98">
        <f t="shared" si="11"/>
        <v>190381</v>
      </c>
      <c r="W28" s="138">
        <f t="shared" si="6"/>
        <v>192281</v>
      </c>
      <c r="X28" s="99">
        <f t="shared" si="7"/>
        <v>20939</v>
      </c>
      <c r="Y28" s="100">
        <f t="shared" si="8"/>
        <v>171342</v>
      </c>
      <c r="Z28" s="97"/>
      <c r="AA28" s="101"/>
      <c r="AB28" s="101"/>
      <c r="AC28" s="102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</row>
    <row r="29" spans="1:56" ht="27.75" customHeight="1">
      <c r="A29" s="160">
        <v>24</v>
      </c>
      <c r="B29" s="166" t="str">
        <f>令和02年10月!B106</f>
        <v>安藤　圭人</v>
      </c>
      <c r="C29" s="300">
        <v>618</v>
      </c>
      <c r="D29" s="167">
        <v>738</v>
      </c>
      <c r="E29" s="163">
        <f>令和02年10月!AJ107</f>
        <v>13</v>
      </c>
      <c r="F29" s="163">
        <f>令和02年10月!AK107</f>
        <v>0</v>
      </c>
      <c r="G29" s="282">
        <f>令和02年10月!AK106</f>
        <v>0</v>
      </c>
      <c r="H29" s="164">
        <f>令和02年10月!AK109</f>
        <v>14</v>
      </c>
      <c r="I29" s="165">
        <f t="shared" si="0"/>
        <v>13</v>
      </c>
      <c r="J29" s="287">
        <v>0</v>
      </c>
      <c r="K29" s="280">
        <f>C29*E29*S2</f>
        <v>88052.640000000014</v>
      </c>
      <c r="L29" s="170">
        <f>D29*F29*S2</f>
        <v>0</v>
      </c>
      <c r="M29" s="170">
        <f t="shared" si="9"/>
        <v>0</v>
      </c>
      <c r="N29" s="170">
        <f>H29*54*S2</f>
        <v>8285.76</v>
      </c>
      <c r="O29" s="171">
        <f t="shared" si="1"/>
        <v>1300</v>
      </c>
      <c r="P29" s="173">
        <v>0</v>
      </c>
      <c r="Q29" s="173">
        <f t="shared" si="2"/>
        <v>12965.68</v>
      </c>
      <c r="R29" s="174">
        <f t="shared" si="10"/>
        <v>8034</v>
      </c>
      <c r="S29" s="173">
        <f t="shared" si="3"/>
        <v>1939</v>
      </c>
      <c r="T29" s="175">
        <f t="shared" si="4"/>
        <v>807.81299999999999</v>
      </c>
      <c r="U29" s="176">
        <f t="shared" si="5"/>
        <v>10780.813</v>
      </c>
      <c r="V29" s="98">
        <f t="shared" si="11"/>
        <v>118157</v>
      </c>
      <c r="W29" s="138">
        <f t="shared" si="6"/>
        <v>119457</v>
      </c>
      <c r="X29" s="99">
        <f t="shared" si="7"/>
        <v>13116</v>
      </c>
      <c r="Y29" s="100">
        <f t="shared" si="8"/>
        <v>106341</v>
      </c>
      <c r="Z29" s="97"/>
      <c r="AA29" s="101"/>
      <c r="AB29" s="101"/>
      <c r="AC29" s="102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</row>
    <row r="30" spans="1:56" ht="27.75" customHeight="1">
      <c r="A30" s="160">
        <v>25</v>
      </c>
      <c r="B30" s="166" t="str">
        <f>令和02年10月!B110</f>
        <v>高木　幸喜</v>
      </c>
      <c r="C30" s="300">
        <v>618</v>
      </c>
      <c r="D30" s="167">
        <v>738</v>
      </c>
      <c r="E30" s="163">
        <f>令和02年10月!AJ111</f>
        <v>5</v>
      </c>
      <c r="F30" s="163">
        <f>令和02年10月!AK111</f>
        <v>0</v>
      </c>
      <c r="G30" s="282">
        <f>令和02年10月!AK110</f>
        <v>0</v>
      </c>
      <c r="H30" s="164">
        <f>令和02年10月!AK113</f>
        <v>18</v>
      </c>
      <c r="I30" s="165">
        <f t="shared" si="0"/>
        <v>5</v>
      </c>
      <c r="J30" s="287">
        <v>0</v>
      </c>
      <c r="K30" s="280">
        <f>C30*E30*S2</f>
        <v>33866.400000000001</v>
      </c>
      <c r="L30" s="170">
        <f>D30*F30*S2</f>
        <v>0</v>
      </c>
      <c r="M30" s="170">
        <f t="shared" si="9"/>
        <v>0</v>
      </c>
      <c r="N30" s="170">
        <f>H30*54*S2</f>
        <v>10653.12</v>
      </c>
      <c r="O30" s="171">
        <f t="shared" si="1"/>
        <v>500</v>
      </c>
      <c r="P30" s="173">
        <v>0</v>
      </c>
      <c r="Q30" s="173">
        <f t="shared" si="2"/>
        <v>4986.8</v>
      </c>
      <c r="R30" s="174">
        <f t="shared" si="10"/>
        <v>3090</v>
      </c>
      <c r="S30" s="173">
        <f t="shared" si="3"/>
        <v>1427</v>
      </c>
      <c r="T30" s="175">
        <f t="shared" si="4"/>
        <v>365.87700000000001</v>
      </c>
      <c r="U30" s="176">
        <f t="shared" si="5"/>
        <v>4882.8770000000004</v>
      </c>
      <c r="V30" s="98">
        <f t="shared" si="11"/>
        <v>53516</v>
      </c>
      <c r="W30" s="138">
        <f t="shared" si="6"/>
        <v>54016</v>
      </c>
      <c r="X30" s="99">
        <f t="shared" si="7"/>
        <v>5852</v>
      </c>
      <c r="Y30" s="100">
        <f t="shared" si="8"/>
        <v>48164</v>
      </c>
      <c r="Z30" s="97"/>
      <c r="AA30" s="101"/>
      <c r="AB30" s="101"/>
      <c r="AC30" s="102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</row>
    <row r="31" spans="1:56" ht="27.75" customHeight="1">
      <c r="A31" s="160">
        <v>26</v>
      </c>
      <c r="B31" s="166" t="str">
        <f>令和02年10月!B114</f>
        <v>菊田　由里亜</v>
      </c>
      <c r="C31" s="300">
        <v>618</v>
      </c>
      <c r="D31" s="167">
        <v>738</v>
      </c>
      <c r="E31" s="163">
        <f>令和02年10月!AJ115</f>
        <v>8</v>
      </c>
      <c r="F31" s="163">
        <f>令和02年10月!AK115</f>
        <v>0</v>
      </c>
      <c r="G31" s="282">
        <f>令和02年10月!AK114</f>
        <v>0</v>
      </c>
      <c r="H31" s="164">
        <f>令和02年10月!AK117</f>
        <v>16</v>
      </c>
      <c r="I31" s="165">
        <f t="shared" si="0"/>
        <v>8</v>
      </c>
      <c r="J31" s="287">
        <v>0</v>
      </c>
      <c r="K31" s="280">
        <f>C31*E31*S2</f>
        <v>54186.240000000005</v>
      </c>
      <c r="L31" s="170">
        <f>D31*F31*S2</f>
        <v>0</v>
      </c>
      <c r="M31" s="170">
        <f t="shared" si="9"/>
        <v>0</v>
      </c>
      <c r="N31" s="170">
        <f>H31*54*S2</f>
        <v>9469.44</v>
      </c>
      <c r="O31" s="171">
        <f t="shared" si="1"/>
        <v>800</v>
      </c>
      <c r="P31" s="173">
        <v>0</v>
      </c>
      <c r="Q31" s="173">
        <f t="shared" si="2"/>
        <v>7978.880000000001</v>
      </c>
      <c r="R31" s="174">
        <f t="shared" si="10"/>
        <v>4944</v>
      </c>
      <c r="S31" s="173">
        <f t="shared" si="3"/>
        <v>1592</v>
      </c>
      <c r="T31" s="175">
        <f t="shared" si="4"/>
        <v>529.41600000000005</v>
      </c>
      <c r="U31" s="176">
        <f t="shared" si="5"/>
        <v>7065.4160000000002</v>
      </c>
      <c r="V31" s="98">
        <f t="shared" si="11"/>
        <v>77436</v>
      </c>
      <c r="W31" s="138">
        <f t="shared" si="6"/>
        <v>78236</v>
      </c>
      <c r="X31" s="99">
        <f t="shared" si="7"/>
        <v>8544</v>
      </c>
      <c r="Y31" s="100">
        <f t="shared" si="8"/>
        <v>69692</v>
      </c>
      <c r="Z31" s="97"/>
      <c r="AA31" s="101"/>
      <c r="AB31" s="101"/>
      <c r="AC31" s="102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</row>
    <row r="32" spans="1:56" ht="27.75" customHeight="1">
      <c r="A32" s="160">
        <v>27</v>
      </c>
      <c r="B32" s="166" t="str">
        <f>令和02年10月!B118</f>
        <v>北野　世夏</v>
      </c>
      <c r="C32" s="300">
        <v>618</v>
      </c>
      <c r="D32" s="167">
        <v>738</v>
      </c>
      <c r="E32" s="163">
        <f>令和02年10月!AJ119</f>
        <v>5</v>
      </c>
      <c r="F32" s="163">
        <f>令和02年10月!AK119</f>
        <v>0</v>
      </c>
      <c r="G32" s="282">
        <f>令和02年10月!AK118</f>
        <v>0</v>
      </c>
      <c r="H32" s="164">
        <f>令和02年10月!AK121</f>
        <v>10</v>
      </c>
      <c r="I32" s="165">
        <f t="shared" si="0"/>
        <v>5</v>
      </c>
      <c r="J32" s="287">
        <v>0</v>
      </c>
      <c r="K32" s="280">
        <f>C32*E32*S2</f>
        <v>33866.400000000001</v>
      </c>
      <c r="L32" s="170">
        <f>D32*F32*S2</f>
        <v>0</v>
      </c>
      <c r="M32" s="170">
        <f t="shared" si="9"/>
        <v>0</v>
      </c>
      <c r="N32" s="170">
        <f>H32*54*S2</f>
        <v>5918.4000000000005</v>
      </c>
      <c r="O32" s="171">
        <f t="shared" si="1"/>
        <v>500</v>
      </c>
      <c r="P32" s="173">
        <v>0</v>
      </c>
      <c r="Q32" s="173">
        <f t="shared" si="2"/>
        <v>4986.8</v>
      </c>
      <c r="R32" s="174">
        <f t="shared" si="10"/>
        <v>3090</v>
      </c>
      <c r="S32" s="173">
        <f t="shared" si="3"/>
        <v>995</v>
      </c>
      <c r="T32" s="175">
        <f t="shared" si="4"/>
        <v>330.88499999999999</v>
      </c>
      <c r="U32" s="176">
        <f t="shared" si="5"/>
        <v>4415.8850000000002</v>
      </c>
      <c r="V32" s="98">
        <f t="shared" si="11"/>
        <v>48398</v>
      </c>
      <c r="W32" s="138">
        <f t="shared" si="6"/>
        <v>48898</v>
      </c>
      <c r="X32" s="99">
        <f t="shared" si="7"/>
        <v>5340</v>
      </c>
      <c r="Y32" s="100">
        <f t="shared" si="8"/>
        <v>43558</v>
      </c>
      <c r="Z32" s="97"/>
      <c r="AA32" s="102"/>
      <c r="AB32" s="102"/>
      <c r="AC32" s="102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</row>
    <row r="33" spans="1:56" ht="27.75" customHeight="1">
      <c r="A33" s="160">
        <v>28</v>
      </c>
      <c r="B33" s="166" t="str">
        <f>令和02年10月!B122</f>
        <v>張　恭睿</v>
      </c>
      <c r="C33" s="300">
        <v>618</v>
      </c>
      <c r="D33" s="167">
        <v>738</v>
      </c>
      <c r="E33" s="163">
        <f>令和02年10月!AJ123</f>
        <v>0</v>
      </c>
      <c r="F33" s="163">
        <f>令和02年10月!AK123</f>
        <v>0</v>
      </c>
      <c r="G33" s="282">
        <f>令和02年10月!AK122</f>
        <v>0</v>
      </c>
      <c r="H33" s="164">
        <f>令和02年10月!AK125</f>
        <v>0</v>
      </c>
      <c r="I33" s="165">
        <f t="shared" si="0"/>
        <v>0</v>
      </c>
      <c r="J33" s="287">
        <v>0</v>
      </c>
      <c r="K33" s="280">
        <f>C33*E33*S2</f>
        <v>0</v>
      </c>
      <c r="L33" s="170">
        <f>D33*F33*S2</f>
        <v>0</v>
      </c>
      <c r="M33" s="170">
        <f t="shared" si="9"/>
        <v>0</v>
      </c>
      <c r="N33" s="170">
        <f>H33*54*S2</f>
        <v>0</v>
      </c>
      <c r="O33" s="171">
        <f t="shared" si="1"/>
        <v>0</v>
      </c>
      <c r="P33" s="173">
        <v>0</v>
      </c>
      <c r="Q33" s="173">
        <f t="shared" si="2"/>
        <v>0</v>
      </c>
      <c r="R33" s="174">
        <f t="shared" si="10"/>
        <v>0</v>
      </c>
      <c r="S33" s="173">
        <f t="shared" si="3"/>
        <v>0</v>
      </c>
      <c r="T33" s="175">
        <f t="shared" si="4"/>
        <v>0</v>
      </c>
      <c r="U33" s="176">
        <f t="shared" si="5"/>
        <v>0</v>
      </c>
      <c r="V33" s="98">
        <f t="shared" si="11"/>
        <v>0</v>
      </c>
      <c r="W33" s="138">
        <f t="shared" si="6"/>
        <v>0</v>
      </c>
      <c r="X33" s="99">
        <f t="shared" si="7"/>
        <v>0</v>
      </c>
      <c r="Y33" s="100">
        <f t="shared" si="8"/>
        <v>0</v>
      </c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</row>
    <row r="34" spans="1:56" ht="27.75" customHeight="1">
      <c r="A34" s="160">
        <v>29</v>
      </c>
      <c r="B34" s="166" t="str">
        <f>令和02年10月!B126</f>
        <v>畠野　茉弥</v>
      </c>
      <c r="C34" s="300">
        <v>618</v>
      </c>
      <c r="D34" s="167">
        <v>738</v>
      </c>
      <c r="E34" s="163">
        <f>令和02年10月!AJ127</f>
        <v>4</v>
      </c>
      <c r="F34" s="163">
        <f>令和02年10月!AK127</f>
        <v>0</v>
      </c>
      <c r="G34" s="282">
        <f>令和02年10月!AK126</f>
        <v>0</v>
      </c>
      <c r="H34" s="164">
        <f>令和02年10月!AK129</f>
        <v>8</v>
      </c>
      <c r="I34" s="165">
        <f t="shared" si="0"/>
        <v>4</v>
      </c>
      <c r="J34" s="287">
        <v>0</v>
      </c>
      <c r="K34" s="280">
        <f>C34*E34*S2</f>
        <v>27093.120000000003</v>
      </c>
      <c r="L34" s="170">
        <f>D34*F34*S2</f>
        <v>0</v>
      </c>
      <c r="M34" s="170">
        <f t="shared" si="9"/>
        <v>0</v>
      </c>
      <c r="N34" s="170">
        <f>H34*54*S2</f>
        <v>4734.72</v>
      </c>
      <c r="O34" s="171">
        <f t="shared" si="1"/>
        <v>400</v>
      </c>
      <c r="P34" s="173">
        <v>0</v>
      </c>
      <c r="Q34" s="173">
        <f t="shared" si="2"/>
        <v>3989.4400000000005</v>
      </c>
      <c r="R34" s="174">
        <f t="shared" si="10"/>
        <v>2472</v>
      </c>
      <c r="S34" s="173">
        <f t="shared" si="3"/>
        <v>796</v>
      </c>
      <c r="T34" s="175">
        <f t="shared" si="4"/>
        <v>264.70800000000003</v>
      </c>
      <c r="U34" s="176">
        <f t="shared" si="5"/>
        <v>3532.7080000000001</v>
      </c>
      <c r="V34" s="98">
        <f t="shared" si="11"/>
        <v>38718</v>
      </c>
      <c r="W34" s="138">
        <f t="shared" si="6"/>
        <v>39118</v>
      </c>
      <c r="X34" s="99">
        <f t="shared" si="7"/>
        <v>4272</v>
      </c>
      <c r="Y34" s="100">
        <f t="shared" si="8"/>
        <v>34846</v>
      </c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</row>
    <row r="35" spans="1:56" ht="27.75" customHeight="1">
      <c r="A35" s="160">
        <v>30</v>
      </c>
      <c r="B35" s="166" t="str">
        <f>令和02年10月!B130</f>
        <v>小松田　彩月</v>
      </c>
      <c r="C35" s="300">
        <v>618</v>
      </c>
      <c r="D35" s="167">
        <v>738</v>
      </c>
      <c r="E35" s="163">
        <f>令和02年10月!AJ131</f>
        <v>4</v>
      </c>
      <c r="F35" s="163">
        <f>令和02年10月!AK131</f>
        <v>0</v>
      </c>
      <c r="G35" s="282">
        <f>令和02年10月!AK130</f>
        <v>0</v>
      </c>
      <c r="H35" s="164">
        <f>令和02年10月!AK133</f>
        <v>8</v>
      </c>
      <c r="I35" s="165">
        <f t="shared" si="0"/>
        <v>4</v>
      </c>
      <c r="J35" s="287">
        <v>0</v>
      </c>
      <c r="K35" s="280">
        <f>C35*E35*S2</f>
        <v>27093.120000000003</v>
      </c>
      <c r="L35" s="170">
        <f>D35*F35*S2</f>
        <v>0</v>
      </c>
      <c r="M35" s="170">
        <f t="shared" si="9"/>
        <v>0</v>
      </c>
      <c r="N35" s="170">
        <f>H35*54*S2</f>
        <v>4734.72</v>
      </c>
      <c r="O35" s="171">
        <f t="shared" si="1"/>
        <v>400</v>
      </c>
      <c r="P35" s="173">
        <v>0</v>
      </c>
      <c r="Q35" s="173">
        <f t="shared" si="2"/>
        <v>3989.4400000000005</v>
      </c>
      <c r="R35" s="174">
        <f t="shared" si="10"/>
        <v>2472</v>
      </c>
      <c r="S35" s="173">
        <f t="shared" si="3"/>
        <v>796</v>
      </c>
      <c r="T35" s="175">
        <f t="shared" si="4"/>
        <v>264.70800000000003</v>
      </c>
      <c r="U35" s="176">
        <f t="shared" si="5"/>
        <v>3532.7080000000001</v>
      </c>
      <c r="V35" s="98">
        <f t="shared" si="11"/>
        <v>38718</v>
      </c>
      <c r="W35" s="138">
        <f t="shared" si="6"/>
        <v>39118</v>
      </c>
      <c r="X35" s="99">
        <f t="shared" si="7"/>
        <v>4272</v>
      </c>
      <c r="Y35" s="100">
        <f t="shared" si="8"/>
        <v>34846</v>
      </c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</row>
    <row r="36" spans="1:56" ht="27.75" customHeight="1">
      <c r="A36" s="160">
        <v>31</v>
      </c>
      <c r="B36" s="166" t="str">
        <f>令和02年10月!B136</f>
        <v>原田　瑛斗</v>
      </c>
      <c r="C36" s="300">
        <v>618</v>
      </c>
      <c r="D36" s="167">
        <v>738</v>
      </c>
      <c r="E36" s="163">
        <f>令和02年10月!AJ137</f>
        <v>3</v>
      </c>
      <c r="F36" s="163">
        <f>令和02年10月!AK137</f>
        <v>4</v>
      </c>
      <c r="G36" s="282">
        <f>令和02年10月!AK136</f>
        <v>0</v>
      </c>
      <c r="H36" s="164">
        <f>令和02年10月!AK139</f>
        <v>14</v>
      </c>
      <c r="I36" s="165">
        <f t="shared" si="0"/>
        <v>7</v>
      </c>
      <c r="J36" s="287">
        <v>0</v>
      </c>
      <c r="K36" s="280">
        <f>C36*E36*S2</f>
        <v>20319.84</v>
      </c>
      <c r="L36" s="170">
        <f>D36*F36*S2</f>
        <v>32353.920000000002</v>
      </c>
      <c r="M36" s="170">
        <f t="shared" si="9"/>
        <v>0</v>
      </c>
      <c r="N36" s="170">
        <f>H36*54*S2</f>
        <v>8285.76</v>
      </c>
      <c r="O36" s="171">
        <f t="shared" si="1"/>
        <v>700</v>
      </c>
      <c r="P36" s="173">
        <v>0</v>
      </c>
      <c r="Q36" s="173">
        <f t="shared" si="2"/>
        <v>6981.52</v>
      </c>
      <c r="R36" s="174">
        <f t="shared" si="10"/>
        <v>4806</v>
      </c>
      <c r="S36" s="173">
        <f t="shared" si="3"/>
        <v>1393</v>
      </c>
      <c r="T36" s="175">
        <f t="shared" si="4"/>
        <v>502.11900000000003</v>
      </c>
      <c r="U36" s="176">
        <f t="shared" si="5"/>
        <v>6701.1189999999997</v>
      </c>
      <c r="V36" s="98">
        <f t="shared" si="11"/>
        <v>73444</v>
      </c>
      <c r="W36" s="138">
        <f t="shared" si="6"/>
        <v>74144</v>
      </c>
      <c r="X36" s="99">
        <f t="shared" si="7"/>
        <v>8045</v>
      </c>
      <c r="Y36" s="100">
        <f t="shared" si="8"/>
        <v>66099</v>
      </c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</row>
    <row r="37" spans="1:56" ht="27.75" customHeight="1">
      <c r="A37" s="160">
        <v>32</v>
      </c>
      <c r="B37" s="166" t="str">
        <f>令和02年10月!B140</f>
        <v>松本　くるみ</v>
      </c>
      <c r="C37" s="300">
        <v>618</v>
      </c>
      <c r="D37" s="167">
        <v>738</v>
      </c>
      <c r="E37" s="163">
        <f>令和02年10月!AJ141</f>
        <v>5</v>
      </c>
      <c r="F37" s="163">
        <f>令和02年10月!AK141</f>
        <v>0</v>
      </c>
      <c r="G37" s="282">
        <f>令和02年10月!AK140</f>
        <v>0</v>
      </c>
      <c r="H37" s="164">
        <f>令和02年10月!AK143</f>
        <v>10</v>
      </c>
      <c r="I37" s="165">
        <f t="shared" si="0"/>
        <v>5</v>
      </c>
      <c r="J37" s="287">
        <v>0</v>
      </c>
      <c r="K37" s="280">
        <f>C37*E37*S2</f>
        <v>33866.400000000001</v>
      </c>
      <c r="L37" s="170">
        <f>D37*F37*S2</f>
        <v>0</v>
      </c>
      <c r="M37" s="170">
        <f t="shared" si="9"/>
        <v>0</v>
      </c>
      <c r="N37" s="170">
        <f>H37*54*S2</f>
        <v>5918.4000000000005</v>
      </c>
      <c r="O37" s="171">
        <f t="shared" si="1"/>
        <v>500</v>
      </c>
      <c r="P37" s="173">
        <v>0</v>
      </c>
      <c r="Q37" s="173">
        <f t="shared" si="2"/>
        <v>4986.8</v>
      </c>
      <c r="R37" s="174">
        <f t="shared" si="10"/>
        <v>3090</v>
      </c>
      <c r="S37" s="173">
        <f t="shared" si="3"/>
        <v>995</v>
      </c>
      <c r="T37" s="175">
        <f t="shared" si="4"/>
        <v>330.88499999999999</v>
      </c>
      <c r="U37" s="176">
        <f t="shared" si="5"/>
        <v>4415.8850000000002</v>
      </c>
      <c r="V37" s="98">
        <f t="shared" si="11"/>
        <v>48398</v>
      </c>
      <c r="W37" s="138">
        <f t="shared" si="6"/>
        <v>48898</v>
      </c>
      <c r="X37" s="99">
        <f t="shared" si="7"/>
        <v>5340</v>
      </c>
      <c r="Y37" s="100">
        <f t="shared" si="8"/>
        <v>43558</v>
      </c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</row>
    <row r="38" spans="1:56" ht="27.75" customHeight="1">
      <c r="A38" s="160">
        <v>33</v>
      </c>
      <c r="B38" s="166" t="str">
        <f>令和02年10月!B144</f>
        <v>田中　舜</v>
      </c>
      <c r="C38" s="300">
        <v>618</v>
      </c>
      <c r="D38" s="167">
        <v>738</v>
      </c>
      <c r="E38" s="163">
        <f>令和02年10月!AJ145</f>
        <v>0</v>
      </c>
      <c r="F38" s="163">
        <f>令和02年10月!AK145</f>
        <v>0</v>
      </c>
      <c r="G38" s="282">
        <f>令和02年10月!AK144</f>
        <v>0</v>
      </c>
      <c r="H38" s="164">
        <f>令和02年10月!AK147</f>
        <v>0</v>
      </c>
      <c r="I38" s="165">
        <f t="shared" si="0"/>
        <v>0</v>
      </c>
      <c r="J38" s="287">
        <v>0</v>
      </c>
      <c r="K38" s="280">
        <f>C38*E38*S2</f>
        <v>0</v>
      </c>
      <c r="L38" s="170">
        <f>D38*F38*S2</f>
        <v>0</v>
      </c>
      <c r="M38" s="170">
        <f t="shared" si="9"/>
        <v>0</v>
      </c>
      <c r="N38" s="170">
        <f>H38*54*S2</f>
        <v>0</v>
      </c>
      <c r="O38" s="171">
        <f t="shared" si="1"/>
        <v>0</v>
      </c>
      <c r="P38" s="173">
        <v>0</v>
      </c>
      <c r="Q38" s="173">
        <f t="shared" si="2"/>
        <v>0</v>
      </c>
      <c r="R38" s="174">
        <f t="shared" si="10"/>
        <v>0</v>
      </c>
      <c r="S38" s="173">
        <f t="shared" si="3"/>
        <v>0</v>
      </c>
      <c r="T38" s="175">
        <f t="shared" si="4"/>
        <v>0</v>
      </c>
      <c r="U38" s="176">
        <f t="shared" si="5"/>
        <v>0</v>
      </c>
      <c r="V38" s="98">
        <f t="shared" si="11"/>
        <v>0</v>
      </c>
      <c r="W38" s="138">
        <f t="shared" si="6"/>
        <v>0</v>
      </c>
      <c r="X38" s="99">
        <f t="shared" si="7"/>
        <v>0</v>
      </c>
      <c r="Y38" s="100">
        <f t="shared" si="8"/>
        <v>0</v>
      </c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</row>
    <row r="39" spans="1:56" ht="27.75" customHeight="1">
      <c r="A39" s="160">
        <v>34</v>
      </c>
      <c r="B39" s="166" t="str">
        <f>令和02年10月!B148</f>
        <v>田中　憐</v>
      </c>
      <c r="C39" s="300">
        <v>618</v>
      </c>
      <c r="D39" s="167">
        <v>738</v>
      </c>
      <c r="E39" s="163">
        <f>令和02年10月!AJ149</f>
        <v>0</v>
      </c>
      <c r="F39" s="163">
        <f>令和02年10月!AK149</f>
        <v>0</v>
      </c>
      <c r="G39" s="282">
        <f>令和02年10月!AK148</f>
        <v>0</v>
      </c>
      <c r="H39" s="164">
        <f>令和02年10月!AK151</f>
        <v>0</v>
      </c>
      <c r="I39" s="165">
        <f t="shared" si="0"/>
        <v>0</v>
      </c>
      <c r="J39" s="287">
        <v>0</v>
      </c>
      <c r="K39" s="280">
        <f>C39*E39*S2</f>
        <v>0</v>
      </c>
      <c r="L39" s="170">
        <f>D39*F39*S2</f>
        <v>0</v>
      </c>
      <c r="M39" s="170">
        <f t="shared" si="9"/>
        <v>0</v>
      </c>
      <c r="N39" s="170">
        <f>H39*54*S2</f>
        <v>0</v>
      </c>
      <c r="O39" s="171">
        <f t="shared" si="1"/>
        <v>0</v>
      </c>
      <c r="P39" s="173">
        <v>0</v>
      </c>
      <c r="Q39" s="173">
        <f t="shared" si="2"/>
        <v>0</v>
      </c>
      <c r="R39" s="174">
        <f t="shared" si="10"/>
        <v>0</v>
      </c>
      <c r="S39" s="173">
        <f t="shared" si="3"/>
        <v>0</v>
      </c>
      <c r="T39" s="175">
        <f t="shared" si="4"/>
        <v>0</v>
      </c>
      <c r="U39" s="176">
        <f t="shared" si="5"/>
        <v>0</v>
      </c>
      <c r="V39" s="98">
        <f t="shared" si="11"/>
        <v>0</v>
      </c>
      <c r="W39" s="138">
        <f t="shared" si="6"/>
        <v>0</v>
      </c>
      <c r="X39" s="99">
        <f t="shared" si="7"/>
        <v>0</v>
      </c>
      <c r="Y39" s="100">
        <f t="shared" si="8"/>
        <v>0</v>
      </c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</row>
    <row r="40" spans="1:56" ht="27.75" customHeight="1">
      <c r="A40" s="160">
        <v>35</v>
      </c>
      <c r="B40" s="166" t="str">
        <f>令和02年10月!B152</f>
        <v>向井　蒼</v>
      </c>
      <c r="C40" s="300">
        <v>618</v>
      </c>
      <c r="D40" s="167">
        <v>738</v>
      </c>
      <c r="E40" s="163">
        <f>令和02年10月!AJ153</f>
        <v>8</v>
      </c>
      <c r="F40" s="163">
        <f>令和02年10月!AK153</f>
        <v>3</v>
      </c>
      <c r="G40" s="282">
        <f>令和02年10月!AK152</f>
        <v>0</v>
      </c>
      <c r="H40" s="164">
        <f>令和02年10月!AK155</f>
        <v>22</v>
      </c>
      <c r="I40" s="165">
        <f t="shared" si="0"/>
        <v>11</v>
      </c>
      <c r="J40" s="287">
        <v>0</v>
      </c>
      <c r="K40" s="280">
        <f>C40*E40*S2</f>
        <v>54186.240000000005</v>
      </c>
      <c r="L40" s="170">
        <f>D40*F40*S2</f>
        <v>24265.440000000002</v>
      </c>
      <c r="M40" s="170">
        <f t="shared" si="9"/>
        <v>0</v>
      </c>
      <c r="N40" s="170">
        <f>H40*54*S2</f>
        <v>13020.480000000001</v>
      </c>
      <c r="O40" s="171">
        <f t="shared" si="1"/>
        <v>1100</v>
      </c>
      <c r="P40" s="173">
        <v>0</v>
      </c>
      <c r="Q40" s="173">
        <f t="shared" si="2"/>
        <v>10970.960000000001</v>
      </c>
      <c r="R40" s="174">
        <f t="shared" si="10"/>
        <v>7158</v>
      </c>
      <c r="S40" s="173">
        <f t="shared" si="3"/>
        <v>2189</v>
      </c>
      <c r="T40" s="175">
        <f t="shared" si="4"/>
        <v>757.10699999999997</v>
      </c>
      <c r="U40" s="176">
        <f t="shared" si="5"/>
        <v>10104.107</v>
      </c>
      <c r="V40" s="98">
        <f t="shared" si="11"/>
        <v>110741</v>
      </c>
      <c r="W40" s="138">
        <f t="shared" si="6"/>
        <v>111841</v>
      </c>
      <c r="X40" s="99">
        <f t="shared" si="7"/>
        <v>12175</v>
      </c>
      <c r="Y40" s="100">
        <f t="shared" si="8"/>
        <v>99666</v>
      </c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</row>
    <row r="41" spans="1:56" ht="27.75" customHeight="1">
      <c r="A41" s="160">
        <v>36</v>
      </c>
      <c r="B41" s="166">
        <f>令和02年10月!B156</f>
        <v>0</v>
      </c>
      <c r="C41" s="300">
        <v>618</v>
      </c>
      <c r="D41" s="167">
        <v>738</v>
      </c>
      <c r="E41" s="163">
        <f>令和02年10月!AJ157</f>
        <v>0</v>
      </c>
      <c r="F41" s="163">
        <f>令和02年10月!AK157</f>
        <v>0</v>
      </c>
      <c r="G41" s="282">
        <f>令和02年10月!AK156</f>
        <v>0</v>
      </c>
      <c r="H41" s="164">
        <f>令和02年10月!AK159</f>
        <v>0</v>
      </c>
      <c r="I41" s="165">
        <f t="shared" si="0"/>
        <v>0</v>
      </c>
      <c r="J41" s="287">
        <v>0</v>
      </c>
      <c r="K41" s="280">
        <f>C41*E41*S2</f>
        <v>0</v>
      </c>
      <c r="L41" s="170">
        <f>D41*F41*S2</f>
        <v>0</v>
      </c>
      <c r="M41" s="170">
        <f t="shared" si="9"/>
        <v>0</v>
      </c>
      <c r="N41" s="170">
        <f>H41*54*S2</f>
        <v>0</v>
      </c>
      <c r="O41" s="171">
        <f t="shared" si="1"/>
        <v>0</v>
      </c>
      <c r="P41" s="173">
        <v>0</v>
      </c>
      <c r="Q41" s="173">
        <f t="shared" si="2"/>
        <v>0</v>
      </c>
      <c r="R41" s="174">
        <f t="shared" si="10"/>
        <v>0</v>
      </c>
      <c r="S41" s="173">
        <f t="shared" si="3"/>
        <v>0</v>
      </c>
      <c r="T41" s="175">
        <f t="shared" si="4"/>
        <v>0</v>
      </c>
      <c r="U41" s="176">
        <f t="shared" si="5"/>
        <v>0</v>
      </c>
      <c r="V41" s="98">
        <f t="shared" si="11"/>
        <v>0</v>
      </c>
      <c r="W41" s="138">
        <f t="shared" si="6"/>
        <v>0</v>
      </c>
      <c r="X41" s="99">
        <f t="shared" si="7"/>
        <v>0</v>
      </c>
      <c r="Y41" s="100">
        <f t="shared" si="8"/>
        <v>0</v>
      </c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</row>
    <row r="42" spans="1:56" ht="27.75" customHeight="1">
      <c r="A42" s="160">
        <v>37</v>
      </c>
      <c r="B42" s="166">
        <f>令和02年10月!B160</f>
        <v>0</v>
      </c>
      <c r="C42" s="300">
        <v>618</v>
      </c>
      <c r="D42" s="167">
        <v>738</v>
      </c>
      <c r="E42" s="163">
        <f>令和02年10月!AJ161</f>
        <v>0</v>
      </c>
      <c r="F42" s="163">
        <f>令和02年10月!AK161</f>
        <v>0</v>
      </c>
      <c r="G42" s="282">
        <f>令和02年10月!AK160</f>
        <v>0</v>
      </c>
      <c r="H42" s="164">
        <f>令和02年10月!AK163</f>
        <v>0</v>
      </c>
      <c r="I42" s="165">
        <f t="shared" si="0"/>
        <v>0</v>
      </c>
      <c r="J42" s="287">
        <v>0</v>
      </c>
      <c r="K42" s="280">
        <f>C42*E42*S2</f>
        <v>0</v>
      </c>
      <c r="L42" s="170">
        <f>D42*F42*S2</f>
        <v>0</v>
      </c>
      <c r="M42" s="170">
        <f t="shared" si="9"/>
        <v>0</v>
      </c>
      <c r="N42" s="170">
        <f>H42*54*S2</f>
        <v>0</v>
      </c>
      <c r="O42" s="171">
        <f t="shared" si="1"/>
        <v>0</v>
      </c>
      <c r="P42" s="173">
        <v>0</v>
      </c>
      <c r="Q42" s="173">
        <f t="shared" si="2"/>
        <v>0</v>
      </c>
      <c r="R42" s="174">
        <f t="shared" si="10"/>
        <v>0</v>
      </c>
      <c r="S42" s="173">
        <f t="shared" si="3"/>
        <v>0</v>
      </c>
      <c r="T42" s="175">
        <f t="shared" si="4"/>
        <v>0</v>
      </c>
      <c r="U42" s="176">
        <f t="shared" si="5"/>
        <v>0</v>
      </c>
      <c r="V42" s="98">
        <f t="shared" si="11"/>
        <v>0</v>
      </c>
      <c r="W42" s="138">
        <f t="shared" si="6"/>
        <v>0</v>
      </c>
      <c r="X42" s="99">
        <f t="shared" si="7"/>
        <v>0</v>
      </c>
      <c r="Y42" s="100">
        <f t="shared" si="8"/>
        <v>0</v>
      </c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</row>
    <row r="43" spans="1:56" ht="27.75" customHeight="1">
      <c r="A43" s="160">
        <v>38</v>
      </c>
      <c r="B43" s="166">
        <f>令和02年10月!B164</f>
        <v>0</v>
      </c>
      <c r="C43" s="300">
        <v>618</v>
      </c>
      <c r="D43" s="167">
        <v>738</v>
      </c>
      <c r="E43" s="163">
        <f>令和02年10月!AJ165</f>
        <v>0</v>
      </c>
      <c r="F43" s="163">
        <f>令和02年10月!AK165</f>
        <v>0</v>
      </c>
      <c r="G43" s="282">
        <f>令和02年10月!AK164</f>
        <v>0</v>
      </c>
      <c r="H43" s="164">
        <f>令和02年10月!AK167</f>
        <v>0</v>
      </c>
      <c r="I43" s="165">
        <f t="shared" si="0"/>
        <v>0</v>
      </c>
      <c r="J43" s="287">
        <v>0</v>
      </c>
      <c r="K43" s="280">
        <f>C43*E43*S2</f>
        <v>0</v>
      </c>
      <c r="L43" s="170">
        <f>D43*F43*S2</f>
        <v>0</v>
      </c>
      <c r="M43" s="170">
        <f t="shared" si="9"/>
        <v>0</v>
      </c>
      <c r="N43" s="170">
        <f>H43*54*S2</f>
        <v>0</v>
      </c>
      <c r="O43" s="171">
        <f t="shared" si="1"/>
        <v>0</v>
      </c>
      <c r="P43" s="173">
        <v>0</v>
      </c>
      <c r="Q43" s="173">
        <f t="shared" si="2"/>
        <v>0</v>
      </c>
      <c r="R43" s="174">
        <f t="shared" si="10"/>
        <v>0</v>
      </c>
      <c r="S43" s="173">
        <f t="shared" si="3"/>
        <v>0</v>
      </c>
      <c r="T43" s="175">
        <f t="shared" si="4"/>
        <v>0</v>
      </c>
      <c r="U43" s="176">
        <f t="shared" si="5"/>
        <v>0</v>
      </c>
      <c r="V43" s="98">
        <f t="shared" si="11"/>
        <v>0</v>
      </c>
      <c r="W43" s="138">
        <f t="shared" si="6"/>
        <v>0</v>
      </c>
      <c r="X43" s="99">
        <f t="shared" si="7"/>
        <v>0</v>
      </c>
      <c r="Y43" s="100">
        <f t="shared" si="8"/>
        <v>0</v>
      </c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</row>
    <row r="44" spans="1:56" ht="27.75" customHeight="1">
      <c r="A44" s="160">
        <v>39</v>
      </c>
      <c r="B44" s="166">
        <f>令和02年10月!B168</f>
        <v>0</v>
      </c>
      <c r="C44" s="300">
        <v>618</v>
      </c>
      <c r="D44" s="167">
        <v>738</v>
      </c>
      <c r="E44" s="163">
        <f>令和02年10月!AJ169</f>
        <v>0</v>
      </c>
      <c r="F44" s="163">
        <f>令和02年10月!AK169</f>
        <v>0</v>
      </c>
      <c r="G44" s="282">
        <f>令和02年10月!AK168</f>
        <v>0</v>
      </c>
      <c r="H44" s="164">
        <f>令和02年10月!AK171</f>
        <v>0</v>
      </c>
      <c r="I44" s="165">
        <f t="shared" si="0"/>
        <v>0</v>
      </c>
      <c r="J44" s="287">
        <v>0</v>
      </c>
      <c r="K44" s="280">
        <f>C44*E44*S2</f>
        <v>0</v>
      </c>
      <c r="L44" s="170">
        <f>D44*F44*S2</f>
        <v>0</v>
      </c>
      <c r="M44" s="170">
        <f t="shared" si="9"/>
        <v>0</v>
      </c>
      <c r="N44" s="170">
        <f>H44*54*S2</f>
        <v>0</v>
      </c>
      <c r="O44" s="171">
        <f t="shared" si="1"/>
        <v>0</v>
      </c>
      <c r="P44" s="173">
        <v>0</v>
      </c>
      <c r="Q44" s="173">
        <f t="shared" si="2"/>
        <v>0</v>
      </c>
      <c r="R44" s="174">
        <f t="shared" si="10"/>
        <v>0</v>
      </c>
      <c r="S44" s="173">
        <f t="shared" si="3"/>
        <v>0</v>
      </c>
      <c r="T44" s="175">
        <f t="shared" si="4"/>
        <v>0</v>
      </c>
      <c r="U44" s="176">
        <f t="shared" si="5"/>
        <v>0</v>
      </c>
      <c r="V44" s="98">
        <f t="shared" si="11"/>
        <v>0</v>
      </c>
      <c r="W44" s="138">
        <f t="shared" si="6"/>
        <v>0</v>
      </c>
      <c r="X44" s="99">
        <f t="shared" si="7"/>
        <v>0</v>
      </c>
      <c r="Y44" s="100">
        <f t="shared" si="8"/>
        <v>0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</row>
    <row r="45" spans="1:56" ht="27.75" customHeight="1">
      <c r="A45" s="160">
        <v>40</v>
      </c>
      <c r="B45" s="166">
        <f>令和02年10月!B172</f>
        <v>0</v>
      </c>
      <c r="C45" s="300">
        <v>618</v>
      </c>
      <c r="D45" s="167">
        <v>738</v>
      </c>
      <c r="E45" s="163">
        <f>令和02年10月!AJ173</f>
        <v>0</v>
      </c>
      <c r="F45" s="163">
        <f>令和02年10月!AK173</f>
        <v>0</v>
      </c>
      <c r="G45" s="282">
        <f>令和02年10月!AK172</f>
        <v>0</v>
      </c>
      <c r="H45" s="164">
        <f>令和02年10月!AK175</f>
        <v>0</v>
      </c>
      <c r="I45" s="165">
        <f t="shared" si="0"/>
        <v>0</v>
      </c>
      <c r="J45" s="287">
        <v>0</v>
      </c>
      <c r="K45" s="280">
        <f>C45*E45*S2</f>
        <v>0</v>
      </c>
      <c r="L45" s="170">
        <f>D45*F45*S2</f>
        <v>0</v>
      </c>
      <c r="M45" s="170">
        <f t="shared" si="9"/>
        <v>0</v>
      </c>
      <c r="N45" s="170">
        <f>H45*54*S2</f>
        <v>0</v>
      </c>
      <c r="O45" s="171">
        <f t="shared" si="1"/>
        <v>0</v>
      </c>
      <c r="P45" s="173">
        <v>0</v>
      </c>
      <c r="Q45" s="173">
        <f t="shared" si="2"/>
        <v>0</v>
      </c>
      <c r="R45" s="174">
        <f t="shared" si="10"/>
        <v>0</v>
      </c>
      <c r="S45" s="173">
        <f t="shared" si="3"/>
        <v>0</v>
      </c>
      <c r="T45" s="175">
        <f t="shared" si="4"/>
        <v>0</v>
      </c>
      <c r="U45" s="176">
        <f t="shared" si="5"/>
        <v>0</v>
      </c>
      <c r="V45" s="98">
        <f t="shared" si="11"/>
        <v>0</v>
      </c>
      <c r="W45" s="138">
        <f t="shared" si="6"/>
        <v>0</v>
      </c>
      <c r="X45" s="99">
        <f t="shared" si="7"/>
        <v>0</v>
      </c>
      <c r="Y45" s="100">
        <f t="shared" si="8"/>
        <v>0</v>
      </c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</row>
    <row r="46" spans="1:56" ht="27.75" customHeight="1">
      <c r="A46" s="160">
        <v>41</v>
      </c>
      <c r="B46" s="166">
        <f>令和02年10月!B178</f>
        <v>0</v>
      </c>
      <c r="C46" s="300">
        <v>618</v>
      </c>
      <c r="D46" s="167">
        <v>738</v>
      </c>
      <c r="E46" s="163">
        <f>令和02年10月!AJ179</f>
        <v>0</v>
      </c>
      <c r="F46" s="163">
        <f>令和02年10月!AK179</f>
        <v>0</v>
      </c>
      <c r="G46" s="282">
        <f>令和02年10月!AK178</f>
        <v>0</v>
      </c>
      <c r="H46" s="164">
        <f>令和02年10月!AK181</f>
        <v>0</v>
      </c>
      <c r="I46" s="165">
        <f t="shared" si="0"/>
        <v>0</v>
      </c>
      <c r="J46" s="287">
        <v>0</v>
      </c>
      <c r="K46" s="280">
        <f>C46*E46*S2</f>
        <v>0</v>
      </c>
      <c r="L46" s="170">
        <f>D46*F46*$S$2</f>
        <v>0</v>
      </c>
      <c r="M46" s="170">
        <f t="shared" si="9"/>
        <v>0</v>
      </c>
      <c r="N46" s="170">
        <f>H46*54*$S$2</f>
        <v>0</v>
      </c>
      <c r="O46" s="171">
        <f t="shared" si="1"/>
        <v>0</v>
      </c>
      <c r="P46" s="173">
        <v>0</v>
      </c>
      <c r="Q46" s="173">
        <f t="shared" si="2"/>
        <v>0</v>
      </c>
      <c r="R46" s="174">
        <f t="shared" si="10"/>
        <v>0</v>
      </c>
      <c r="S46" s="173">
        <f t="shared" si="3"/>
        <v>0</v>
      </c>
      <c r="T46" s="175">
        <f t="shared" si="4"/>
        <v>0</v>
      </c>
      <c r="U46" s="176">
        <f t="shared" si="5"/>
        <v>0</v>
      </c>
      <c r="V46" s="98">
        <f t="shared" si="11"/>
        <v>0</v>
      </c>
      <c r="W46" s="138">
        <f t="shared" si="6"/>
        <v>0</v>
      </c>
      <c r="X46" s="99">
        <f t="shared" si="7"/>
        <v>0</v>
      </c>
      <c r="Y46" s="100">
        <f t="shared" si="8"/>
        <v>0</v>
      </c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</row>
    <row r="47" spans="1:56" ht="27.75" customHeight="1">
      <c r="A47" s="160">
        <v>42</v>
      </c>
      <c r="B47" s="279">
        <f>令和02年10月!B182</f>
        <v>0</v>
      </c>
      <c r="C47" s="300">
        <v>618</v>
      </c>
      <c r="D47" s="167">
        <v>738</v>
      </c>
      <c r="E47" s="163">
        <f>令和02年10月!AJ183</f>
        <v>0</v>
      </c>
      <c r="F47" s="163">
        <f>令和02年10月!AK183</f>
        <v>0</v>
      </c>
      <c r="G47" s="282">
        <f>令和02年10月!AK182</f>
        <v>0</v>
      </c>
      <c r="H47" s="164">
        <f>令和02年10月!AK185</f>
        <v>0</v>
      </c>
      <c r="I47" s="165">
        <f t="shared" si="0"/>
        <v>0</v>
      </c>
      <c r="J47" s="287">
        <v>0</v>
      </c>
      <c r="K47" s="280">
        <f>C47*E47*S2</f>
        <v>0</v>
      </c>
      <c r="L47" s="170">
        <f t="shared" ref="L47:L55" si="12">D47*F47*$S$2</f>
        <v>0</v>
      </c>
      <c r="M47" s="170">
        <f t="shared" si="9"/>
        <v>0</v>
      </c>
      <c r="N47" s="170">
        <f t="shared" ref="N47:N55" si="13">H47*54*$S$2</f>
        <v>0</v>
      </c>
      <c r="O47" s="171">
        <f t="shared" si="1"/>
        <v>0</v>
      </c>
      <c r="P47" s="173">
        <v>0</v>
      </c>
      <c r="Q47" s="173">
        <f t="shared" si="2"/>
        <v>0</v>
      </c>
      <c r="R47" s="174">
        <f t="shared" si="10"/>
        <v>0</v>
      </c>
      <c r="S47" s="173">
        <f t="shared" si="3"/>
        <v>0</v>
      </c>
      <c r="T47" s="175">
        <f t="shared" si="4"/>
        <v>0</v>
      </c>
      <c r="U47" s="176">
        <f t="shared" si="5"/>
        <v>0</v>
      </c>
      <c r="V47" s="98">
        <f t="shared" si="11"/>
        <v>0</v>
      </c>
      <c r="W47" s="138">
        <f t="shared" si="6"/>
        <v>0</v>
      </c>
      <c r="X47" s="99">
        <f t="shared" si="7"/>
        <v>0</v>
      </c>
      <c r="Y47" s="100">
        <f t="shared" si="8"/>
        <v>0</v>
      </c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</row>
    <row r="48" spans="1:56" ht="27.75" customHeight="1">
      <c r="A48" s="160">
        <v>43</v>
      </c>
      <c r="B48" s="279">
        <f>令和02年10月!B186</f>
        <v>0</v>
      </c>
      <c r="C48" s="300">
        <v>618</v>
      </c>
      <c r="D48" s="167">
        <v>738</v>
      </c>
      <c r="E48" s="163">
        <f>令和02年10月!AJ187</f>
        <v>0</v>
      </c>
      <c r="F48" s="163">
        <f>令和02年10月!AK187</f>
        <v>0</v>
      </c>
      <c r="G48" s="282">
        <f>令和02年10月!AK186</f>
        <v>0</v>
      </c>
      <c r="H48" s="164">
        <f>令和02年10月!AK189</f>
        <v>0</v>
      </c>
      <c r="I48" s="165">
        <f t="shared" si="0"/>
        <v>0</v>
      </c>
      <c r="J48" s="287">
        <v>0</v>
      </c>
      <c r="K48" s="280">
        <f>C48*E48*S2</f>
        <v>0</v>
      </c>
      <c r="L48" s="170">
        <f t="shared" si="12"/>
        <v>0</v>
      </c>
      <c r="M48" s="170">
        <f t="shared" si="9"/>
        <v>0</v>
      </c>
      <c r="N48" s="170">
        <f t="shared" si="13"/>
        <v>0</v>
      </c>
      <c r="O48" s="171">
        <f t="shared" si="1"/>
        <v>0</v>
      </c>
      <c r="P48" s="173">
        <v>0</v>
      </c>
      <c r="Q48" s="173">
        <f t="shared" si="2"/>
        <v>0</v>
      </c>
      <c r="R48" s="174">
        <f t="shared" si="10"/>
        <v>0</v>
      </c>
      <c r="S48" s="173">
        <f t="shared" si="3"/>
        <v>0</v>
      </c>
      <c r="T48" s="175">
        <f t="shared" si="4"/>
        <v>0</v>
      </c>
      <c r="U48" s="176">
        <f t="shared" si="5"/>
        <v>0</v>
      </c>
      <c r="V48" s="98">
        <f t="shared" si="11"/>
        <v>0</v>
      </c>
      <c r="W48" s="138">
        <f t="shared" si="6"/>
        <v>0</v>
      </c>
      <c r="X48" s="99">
        <f t="shared" si="7"/>
        <v>0</v>
      </c>
      <c r="Y48" s="100">
        <f t="shared" si="8"/>
        <v>0</v>
      </c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</row>
    <row r="49" spans="1:56" ht="27.75" customHeight="1">
      <c r="A49" s="160">
        <v>44</v>
      </c>
      <c r="B49" s="279">
        <f>令和02年10月!B190</f>
        <v>0</v>
      </c>
      <c r="C49" s="300">
        <v>618</v>
      </c>
      <c r="D49" s="167">
        <v>738</v>
      </c>
      <c r="E49" s="163">
        <f>令和02年10月!AJ191</f>
        <v>0</v>
      </c>
      <c r="F49" s="163">
        <f>令和02年10月!AK191</f>
        <v>0</v>
      </c>
      <c r="G49" s="282">
        <f>令和02年10月!AK190</f>
        <v>0</v>
      </c>
      <c r="H49" s="164">
        <f>令和02年10月!AK193</f>
        <v>0</v>
      </c>
      <c r="I49" s="165">
        <f t="shared" si="0"/>
        <v>0</v>
      </c>
      <c r="J49" s="287">
        <v>0</v>
      </c>
      <c r="K49" s="280">
        <f>C49*E49*S2</f>
        <v>0</v>
      </c>
      <c r="L49" s="170">
        <f t="shared" si="12"/>
        <v>0</v>
      </c>
      <c r="M49" s="170">
        <f t="shared" si="9"/>
        <v>0</v>
      </c>
      <c r="N49" s="170">
        <f t="shared" si="13"/>
        <v>0</v>
      </c>
      <c r="O49" s="171">
        <f t="shared" si="1"/>
        <v>0</v>
      </c>
      <c r="P49" s="173">
        <v>0</v>
      </c>
      <c r="Q49" s="173">
        <f t="shared" si="2"/>
        <v>0</v>
      </c>
      <c r="R49" s="174">
        <f t="shared" si="10"/>
        <v>0</v>
      </c>
      <c r="S49" s="173">
        <f t="shared" si="3"/>
        <v>0</v>
      </c>
      <c r="T49" s="175">
        <f t="shared" si="4"/>
        <v>0</v>
      </c>
      <c r="U49" s="176">
        <f t="shared" si="5"/>
        <v>0</v>
      </c>
      <c r="V49" s="98">
        <f t="shared" si="11"/>
        <v>0</v>
      </c>
      <c r="W49" s="138">
        <f t="shared" si="6"/>
        <v>0</v>
      </c>
      <c r="X49" s="99">
        <f t="shared" si="7"/>
        <v>0</v>
      </c>
      <c r="Y49" s="100">
        <f t="shared" si="8"/>
        <v>0</v>
      </c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</row>
    <row r="50" spans="1:56" ht="27.75" customHeight="1">
      <c r="A50" s="160">
        <v>45</v>
      </c>
      <c r="B50" s="279">
        <f>令和02年10月!B194</f>
        <v>0</v>
      </c>
      <c r="C50" s="300">
        <v>618</v>
      </c>
      <c r="D50" s="167">
        <v>738</v>
      </c>
      <c r="E50" s="163">
        <f>令和02年10月!AJ195</f>
        <v>0</v>
      </c>
      <c r="F50" s="163">
        <f>令和02年10月!AK195</f>
        <v>0</v>
      </c>
      <c r="G50" s="282">
        <f>令和02年10月!AK194</f>
        <v>0</v>
      </c>
      <c r="H50" s="164">
        <f>令和02年10月!AK197</f>
        <v>0</v>
      </c>
      <c r="I50" s="165">
        <f t="shared" si="0"/>
        <v>0</v>
      </c>
      <c r="J50" s="287">
        <v>0</v>
      </c>
      <c r="K50" s="280">
        <f>C50*E50*S2</f>
        <v>0</v>
      </c>
      <c r="L50" s="170">
        <f t="shared" si="12"/>
        <v>0</v>
      </c>
      <c r="M50" s="170">
        <f t="shared" si="9"/>
        <v>0</v>
      </c>
      <c r="N50" s="170">
        <f t="shared" si="13"/>
        <v>0</v>
      </c>
      <c r="O50" s="171">
        <f t="shared" si="1"/>
        <v>0</v>
      </c>
      <c r="P50" s="173">
        <v>0</v>
      </c>
      <c r="Q50" s="173">
        <f t="shared" si="2"/>
        <v>0</v>
      </c>
      <c r="R50" s="174">
        <f t="shared" si="10"/>
        <v>0</v>
      </c>
      <c r="S50" s="173">
        <f t="shared" si="3"/>
        <v>0</v>
      </c>
      <c r="T50" s="175">
        <f t="shared" si="4"/>
        <v>0</v>
      </c>
      <c r="U50" s="176">
        <f t="shared" si="5"/>
        <v>0</v>
      </c>
      <c r="V50" s="98">
        <f t="shared" si="11"/>
        <v>0</v>
      </c>
      <c r="W50" s="138">
        <f t="shared" si="6"/>
        <v>0</v>
      </c>
      <c r="X50" s="99">
        <f t="shared" si="7"/>
        <v>0</v>
      </c>
      <c r="Y50" s="100">
        <f t="shared" si="8"/>
        <v>0</v>
      </c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</row>
    <row r="51" spans="1:56" ht="27.75" customHeight="1">
      <c r="A51" s="160">
        <v>46</v>
      </c>
      <c r="B51" s="279">
        <f>令和02年10月!B198</f>
        <v>0</v>
      </c>
      <c r="C51" s="300">
        <v>618</v>
      </c>
      <c r="D51" s="167">
        <v>738</v>
      </c>
      <c r="E51" s="163">
        <f>令和02年10月!AJ199</f>
        <v>0</v>
      </c>
      <c r="F51" s="163">
        <f>令和02年10月!AK199</f>
        <v>0</v>
      </c>
      <c r="G51" s="282">
        <f>令和02年10月!AK198</f>
        <v>0</v>
      </c>
      <c r="H51" s="164">
        <f>令和02年10月!AK201</f>
        <v>0</v>
      </c>
      <c r="I51" s="165">
        <f t="shared" si="0"/>
        <v>0</v>
      </c>
      <c r="J51" s="287">
        <v>0</v>
      </c>
      <c r="K51" s="280">
        <f>C51*E51*S2</f>
        <v>0</v>
      </c>
      <c r="L51" s="170">
        <f t="shared" si="12"/>
        <v>0</v>
      </c>
      <c r="M51" s="170">
        <f t="shared" si="9"/>
        <v>0</v>
      </c>
      <c r="N51" s="170">
        <f t="shared" si="13"/>
        <v>0</v>
      </c>
      <c r="O51" s="171">
        <f t="shared" si="1"/>
        <v>0</v>
      </c>
      <c r="P51" s="173">
        <v>0</v>
      </c>
      <c r="Q51" s="173">
        <f t="shared" si="2"/>
        <v>0</v>
      </c>
      <c r="R51" s="174">
        <f t="shared" si="10"/>
        <v>0</v>
      </c>
      <c r="S51" s="173">
        <f t="shared" si="3"/>
        <v>0</v>
      </c>
      <c r="T51" s="175">
        <f t="shared" si="4"/>
        <v>0</v>
      </c>
      <c r="U51" s="176">
        <f t="shared" si="5"/>
        <v>0</v>
      </c>
      <c r="V51" s="98">
        <f t="shared" si="11"/>
        <v>0</v>
      </c>
      <c r="W51" s="138">
        <f t="shared" si="6"/>
        <v>0</v>
      </c>
      <c r="X51" s="99">
        <f t="shared" si="7"/>
        <v>0</v>
      </c>
      <c r="Y51" s="100">
        <f t="shared" si="8"/>
        <v>0</v>
      </c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</row>
    <row r="52" spans="1:56" ht="27.75" customHeight="1">
      <c r="A52" s="160">
        <v>47</v>
      </c>
      <c r="B52" s="279">
        <f>令和02年10月!B202</f>
        <v>0</v>
      </c>
      <c r="C52" s="300">
        <v>618</v>
      </c>
      <c r="D52" s="167">
        <v>738</v>
      </c>
      <c r="E52" s="163">
        <f>令和02年10月!AJ203</f>
        <v>0</v>
      </c>
      <c r="F52" s="163">
        <f>令和02年10月!AK203</f>
        <v>0</v>
      </c>
      <c r="G52" s="282">
        <f>令和02年10月!AK202</f>
        <v>0</v>
      </c>
      <c r="H52" s="164">
        <f>令和02年10月!AK205</f>
        <v>0</v>
      </c>
      <c r="I52" s="165">
        <f t="shared" si="0"/>
        <v>0</v>
      </c>
      <c r="J52" s="287">
        <v>0</v>
      </c>
      <c r="K52" s="280">
        <f>C52*E52*S2</f>
        <v>0</v>
      </c>
      <c r="L52" s="170">
        <f t="shared" si="12"/>
        <v>0</v>
      </c>
      <c r="M52" s="170">
        <f t="shared" si="9"/>
        <v>0</v>
      </c>
      <c r="N52" s="170">
        <f t="shared" si="13"/>
        <v>0</v>
      </c>
      <c r="O52" s="171">
        <f t="shared" si="1"/>
        <v>0</v>
      </c>
      <c r="P52" s="173">
        <v>0</v>
      </c>
      <c r="Q52" s="173">
        <f t="shared" si="2"/>
        <v>0</v>
      </c>
      <c r="R52" s="174">
        <f t="shared" si="10"/>
        <v>0</v>
      </c>
      <c r="S52" s="173">
        <f t="shared" si="3"/>
        <v>0</v>
      </c>
      <c r="T52" s="175">
        <f t="shared" si="4"/>
        <v>0</v>
      </c>
      <c r="U52" s="176">
        <f t="shared" si="5"/>
        <v>0</v>
      </c>
      <c r="V52" s="98">
        <f t="shared" si="11"/>
        <v>0</v>
      </c>
      <c r="W52" s="138">
        <f t="shared" si="6"/>
        <v>0</v>
      </c>
      <c r="X52" s="99">
        <f t="shared" si="7"/>
        <v>0</v>
      </c>
      <c r="Y52" s="100">
        <f t="shared" si="8"/>
        <v>0</v>
      </c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</row>
    <row r="53" spans="1:56" ht="27.75" customHeight="1">
      <c r="A53" s="160">
        <v>48</v>
      </c>
      <c r="B53" s="279">
        <f>令和02年10月!B206</f>
        <v>0</v>
      </c>
      <c r="C53" s="300">
        <v>618</v>
      </c>
      <c r="D53" s="167">
        <v>738</v>
      </c>
      <c r="E53" s="163">
        <f>令和02年10月!AJ207</f>
        <v>0</v>
      </c>
      <c r="F53" s="163">
        <f>令和02年10月!AK207</f>
        <v>0</v>
      </c>
      <c r="G53" s="282">
        <f>令和02年10月!AK206</f>
        <v>0</v>
      </c>
      <c r="H53" s="164">
        <f>令和02年10月!AK209</f>
        <v>0</v>
      </c>
      <c r="I53" s="165">
        <f t="shared" si="0"/>
        <v>0</v>
      </c>
      <c r="J53" s="287">
        <v>0</v>
      </c>
      <c r="K53" s="280">
        <f>C53*E53*S2</f>
        <v>0</v>
      </c>
      <c r="L53" s="170">
        <f t="shared" si="12"/>
        <v>0</v>
      </c>
      <c r="M53" s="170">
        <f t="shared" si="9"/>
        <v>0</v>
      </c>
      <c r="N53" s="170">
        <f t="shared" si="13"/>
        <v>0</v>
      </c>
      <c r="O53" s="171">
        <f t="shared" si="1"/>
        <v>0</v>
      </c>
      <c r="P53" s="173">
        <v>0</v>
      </c>
      <c r="Q53" s="173">
        <f t="shared" si="2"/>
        <v>0</v>
      </c>
      <c r="R53" s="174">
        <f t="shared" si="10"/>
        <v>0</v>
      </c>
      <c r="S53" s="173">
        <f t="shared" si="3"/>
        <v>0</v>
      </c>
      <c r="T53" s="175">
        <f t="shared" si="4"/>
        <v>0</v>
      </c>
      <c r="U53" s="176">
        <f t="shared" si="5"/>
        <v>0</v>
      </c>
      <c r="V53" s="98">
        <f t="shared" si="11"/>
        <v>0</v>
      </c>
      <c r="W53" s="138">
        <f t="shared" si="6"/>
        <v>0</v>
      </c>
      <c r="X53" s="99">
        <f t="shared" si="7"/>
        <v>0</v>
      </c>
      <c r="Y53" s="100">
        <f t="shared" si="8"/>
        <v>0</v>
      </c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</row>
    <row r="54" spans="1:56" ht="27.75" customHeight="1">
      <c r="A54" s="160">
        <v>49</v>
      </c>
      <c r="B54" s="279">
        <f>令和02年10月!B210</f>
        <v>0</v>
      </c>
      <c r="C54" s="300">
        <v>618</v>
      </c>
      <c r="D54" s="167">
        <v>738</v>
      </c>
      <c r="E54" s="163">
        <f>令和02年10月!AJ211</f>
        <v>0</v>
      </c>
      <c r="F54" s="163">
        <f>令和02年10月!AK211</f>
        <v>0</v>
      </c>
      <c r="G54" s="282">
        <f>令和02年10月!AK210</f>
        <v>0</v>
      </c>
      <c r="H54" s="164">
        <f>令和02年10月!AK213</f>
        <v>0</v>
      </c>
      <c r="I54" s="165">
        <f t="shared" si="0"/>
        <v>0</v>
      </c>
      <c r="J54" s="287">
        <v>0</v>
      </c>
      <c r="K54" s="280">
        <f>C54*E54*S2</f>
        <v>0</v>
      </c>
      <c r="L54" s="170">
        <f t="shared" si="12"/>
        <v>0</v>
      </c>
      <c r="M54" s="170">
        <f t="shared" si="9"/>
        <v>0</v>
      </c>
      <c r="N54" s="170">
        <f t="shared" si="13"/>
        <v>0</v>
      </c>
      <c r="O54" s="171">
        <f t="shared" si="1"/>
        <v>0</v>
      </c>
      <c r="P54" s="173">
        <v>0</v>
      </c>
      <c r="Q54" s="173">
        <f t="shared" si="2"/>
        <v>0</v>
      </c>
      <c r="R54" s="174">
        <f t="shared" si="10"/>
        <v>0</v>
      </c>
      <c r="S54" s="173">
        <f t="shared" si="3"/>
        <v>0</v>
      </c>
      <c r="T54" s="175">
        <f t="shared" si="4"/>
        <v>0</v>
      </c>
      <c r="U54" s="176">
        <f t="shared" si="5"/>
        <v>0</v>
      </c>
      <c r="V54" s="98">
        <f t="shared" si="11"/>
        <v>0</v>
      </c>
      <c r="W54" s="138">
        <f t="shared" si="6"/>
        <v>0</v>
      </c>
      <c r="X54" s="99">
        <f t="shared" si="7"/>
        <v>0</v>
      </c>
      <c r="Y54" s="100">
        <f t="shared" si="8"/>
        <v>0</v>
      </c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</row>
    <row r="55" spans="1:56" ht="27.75" customHeight="1" thickBot="1">
      <c r="A55" s="161">
        <v>50</v>
      </c>
      <c r="B55" s="283">
        <f>令和02年10月!B214</f>
        <v>0</v>
      </c>
      <c r="C55" s="300">
        <v>618</v>
      </c>
      <c r="D55" s="167">
        <v>738</v>
      </c>
      <c r="E55" s="284">
        <f>令和02年10月!AJ215</f>
        <v>0</v>
      </c>
      <c r="F55" s="284">
        <f>令和02年10月!AK215</f>
        <v>0</v>
      </c>
      <c r="G55" s="285">
        <f>令和02年10月!AK214</f>
        <v>0</v>
      </c>
      <c r="H55" s="168">
        <f>令和02年10月!AK217</f>
        <v>0</v>
      </c>
      <c r="I55" s="169">
        <f t="shared" si="0"/>
        <v>0</v>
      </c>
      <c r="J55" s="288">
        <v>0</v>
      </c>
      <c r="K55" s="289">
        <f>C55*E55*S2</f>
        <v>0</v>
      </c>
      <c r="L55" s="145">
        <f t="shared" si="12"/>
        <v>0</v>
      </c>
      <c r="M55" s="145">
        <f t="shared" si="9"/>
        <v>0</v>
      </c>
      <c r="N55" s="145">
        <f t="shared" si="13"/>
        <v>0</v>
      </c>
      <c r="O55" s="172">
        <f t="shared" si="1"/>
        <v>0</v>
      </c>
      <c r="P55" s="173">
        <v>0</v>
      </c>
      <c r="Q55" s="173">
        <f t="shared" si="2"/>
        <v>0</v>
      </c>
      <c r="R55" s="177">
        <f t="shared" si="10"/>
        <v>0</v>
      </c>
      <c r="S55" s="173">
        <f t="shared" si="3"/>
        <v>0</v>
      </c>
      <c r="T55" s="175">
        <f t="shared" si="4"/>
        <v>0</v>
      </c>
      <c r="U55" s="176">
        <f t="shared" si="5"/>
        <v>0</v>
      </c>
      <c r="V55" s="290">
        <f t="shared" si="11"/>
        <v>0</v>
      </c>
      <c r="W55" s="148">
        <f t="shared" si="6"/>
        <v>0</v>
      </c>
      <c r="X55" s="149">
        <f t="shared" si="7"/>
        <v>0</v>
      </c>
      <c r="Y55" s="291">
        <f t="shared" si="8"/>
        <v>0</v>
      </c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</row>
    <row r="56" spans="1:56" ht="27.75" customHeight="1" thickBot="1">
      <c r="A56" s="143" t="s">
        <v>77</v>
      </c>
      <c r="B56" s="144"/>
      <c r="C56" s="103"/>
      <c r="D56" s="103"/>
      <c r="E56" s="145">
        <f t="shared" ref="E56:Y56" si="14">SUM(E6:E55)</f>
        <v>263</v>
      </c>
      <c r="F56" s="145">
        <f>SUM(F6:F55)</f>
        <v>56</v>
      </c>
      <c r="G56" s="145">
        <f>SUM(G6:G55)</f>
        <v>7</v>
      </c>
      <c r="H56" s="105">
        <f t="shared" si="14"/>
        <v>634</v>
      </c>
      <c r="I56" s="105">
        <f t="shared" si="14"/>
        <v>319</v>
      </c>
      <c r="J56" s="104">
        <f>SUM(J6:J55)</f>
        <v>0</v>
      </c>
      <c r="K56" s="105">
        <f>SUM(K6:K55)</f>
        <v>1781372.6400000004</v>
      </c>
      <c r="L56" s="105">
        <f t="shared" si="14"/>
        <v>452954.88000000006</v>
      </c>
      <c r="M56" s="105">
        <f t="shared" si="14"/>
        <v>7211.6799999999994</v>
      </c>
      <c r="N56" s="105">
        <f t="shared" si="14"/>
        <v>375226.56</v>
      </c>
      <c r="O56" s="105">
        <f t="shared" si="14"/>
        <v>31900</v>
      </c>
      <c r="P56" s="105">
        <f>SUM(P6:P55)</f>
        <v>0</v>
      </c>
      <c r="Q56" s="105">
        <f>SUM(Q6:Q55)</f>
        <v>318157.84000000008</v>
      </c>
      <c r="R56" s="105">
        <f>SUM(R6:R55)</f>
        <v>204520</v>
      </c>
      <c r="S56" s="105">
        <f t="shared" si="14"/>
        <v>63265</v>
      </c>
      <c r="T56" s="105">
        <f t="shared" si="14"/>
        <v>21690.584999999992</v>
      </c>
      <c r="U56" s="104">
        <f t="shared" si="14"/>
        <v>289475.58500000002</v>
      </c>
      <c r="V56" s="136">
        <f t="shared" si="14"/>
        <v>3172641</v>
      </c>
      <c r="W56" s="137">
        <f>SUM(W6:W55)</f>
        <v>3204541</v>
      </c>
      <c r="X56" s="146">
        <f t="shared" si="14"/>
        <v>349175</v>
      </c>
      <c r="Y56" s="147">
        <f t="shared" si="14"/>
        <v>2855366</v>
      </c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</row>
    <row r="57" spans="1:56">
      <c r="A57" s="106"/>
      <c r="B57" s="106"/>
      <c r="C57" s="107"/>
      <c r="L57" s="110"/>
      <c r="M57" s="110"/>
      <c r="N57" s="110"/>
      <c r="O57" s="110"/>
      <c r="P57" s="110"/>
      <c r="Q57" s="110"/>
      <c r="R57" s="110"/>
      <c r="T57" s="110"/>
      <c r="AC57" s="561"/>
      <c r="AD57" s="561"/>
      <c r="AE57" s="561"/>
      <c r="AI57" s="110"/>
    </row>
    <row r="58" spans="1:56">
      <c r="A58" s="106"/>
      <c r="B58" s="106"/>
      <c r="C58" s="114"/>
      <c r="D58" s="115"/>
      <c r="E58" s="115"/>
      <c r="F58" s="115"/>
      <c r="G58" s="115"/>
      <c r="H58" s="115"/>
      <c r="I58" s="115"/>
      <c r="J58" s="115"/>
      <c r="K58" s="116"/>
      <c r="L58" s="110"/>
      <c r="M58" s="110"/>
      <c r="N58" s="110"/>
      <c r="O58" s="110"/>
      <c r="P58" s="110"/>
      <c r="Q58" s="110"/>
      <c r="R58" s="110"/>
      <c r="S58" s="110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0"/>
      <c r="AG58" s="117"/>
      <c r="AH58" s="117"/>
      <c r="AI58" s="117"/>
      <c r="AJ58" s="117"/>
      <c r="AK58" s="117"/>
      <c r="AL58" s="117"/>
      <c r="AM58" s="117"/>
      <c r="AN58" s="110"/>
      <c r="AO58" s="117"/>
      <c r="AP58" s="117"/>
      <c r="AQ58" s="117"/>
      <c r="AR58" s="118"/>
      <c r="AS58" s="118"/>
      <c r="AT58" s="119"/>
      <c r="AU58" s="119"/>
      <c r="AV58" s="119"/>
      <c r="AW58" s="119"/>
      <c r="AX58" s="119"/>
      <c r="AY58" s="119"/>
    </row>
    <row r="59" spans="1:56" ht="14.25">
      <c r="A59" s="106"/>
      <c r="B59" s="106"/>
      <c r="C59" s="114"/>
      <c r="D59" s="115"/>
      <c r="E59" s="115"/>
      <c r="F59" s="115"/>
      <c r="G59" s="115"/>
      <c r="H59" s="115"/>
      <c r="I59" s="115"/>
      <c r="J59" s="115"/>
      <c r="K59" s="120"/>
      <c r="L59" s="110"/>
      <c r="M59" s="110"/>
      <c r="N59" s="110"/>
      <c r="O59" s="110"/>
      <c r="P59" s="110"/>
      <c r="Q59" s="110"/>
      <c r="R59" s="110"/>
      <c r="S59" s="110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21"/>
      <c r="AG59" s="117"/>
      <c r="AH59" s="117"/>
      <c r="AI59" s="117"/>
      <c r="AJ59" s="117"/>
      <c r="AK59" s="117"/>
      <c r="AL59" s="117"/>
      <c r="AM59" s="117"/>
      <c r="AN59" s="110"/>
      <c r="AO59" s="117"/>
      <c r="AP59" s="117"/>
      <c r="AQ59" s="117"/>
      <c r="AR59" s="118"/>
      <c r="AS59" s="118"/>
      <c r="AT59" s="119"/>
      <c r="AU59" s="119"/>
      <c r="AV59" s="119"/>
      <c r="AW59" s="119"/>
      <c r="AX59" s="119"/>
      <c r="AY59" s="119"/>
    </row>
    <row r="60" spans="1:56" ht="14.25" hidden="1">
      <c r="A60" s="106"/>
      <c r="B60" s="106"/>
      <c r="C60" s="107"/>
      <c r="D60" s="141"/>
      <c r="E60" s="141"/>
      <c r="F60" s="141"/>
      <c r="G60" s="141"/>
      <c r="H60" s="141"/>
      <c r="I60" s="107"/>
      <c r="J60" s="107"/>
      <c r="K60" s="141"/>
      <c r="L60" s="110"/>
      <c r="M60" s="110"/>
      <c r="N60" s="110"/>
      <c r="O60" s="110"/>
      <c r="P60" s="110"/>
      <c r="Q60" s="132">
        <v>11.08</v>
      </c>
      <c r="R60" s="133"/>
      <c r="S60" s="121"/>
      <c r="T60" s="110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I60" s="110"/>
      <c r="AJ60" s="121"/>
    </row>
    <row r="61" spans="1:56" ht="14.25" hidden="1">
      <c r="A61" s="106"/>
      <c r="B61" s="106"/>
      <c r="C61" s="107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32">
        <v>10.9</v>
      </c>
      <c r="R61" s="133"/>
      <c r="T61" s="110"/>
      <c r="AI61" s="110"/>
    </row>
    <row r="62" spans="1:56" ht="14.25" hidden="1">
      <c r="C62" s="107"/>
      <c r="D62" s="110"/>
      <c r="E62" s="110"/>
      <c r="F62" s="110"/>
      <c r="G62" s="110"/>
      <c r="H62" s="110"/>
      <c r="I62" s="110"/>
      <c r="J62" s="110"/>
      <c r="K62" s="110"/>
      <c r="Q62" s="132">
        <v>10.78</v>
      </c>
      <c r="R62" s="133"/>
      <c r="AK62" s="119"/>
      <c r="AL62" s="110"/>
      <c r="AM62" s="119"/>
      <c r="AN62" s="110"/>
      <c r="AO62" s="119"/>
      <c r="AP62" s="110"/>
      <c r="AQ62" s="110"/>
      <c r="AR62" s="119"/>
      <c r="AS62" s="119"/>
      <c r="AT62" s="110"/>
      <c r="AU62" s="110"/>
      <c r="AV62" s="110"/>
      <c r="AW62" s="110"/>
      <c r="AX62" s="110"/>
      <c r="AY62" s="110"/>
      <c r="AZ62" s="113"/>
      <c r="BA62" s="113"/>
    </row>
    <row r="63" spans="1:56" ht="14.25" hidden="1">
      <c r="A63" s="106"/>
      <c r="B63" s="106"/>
      <c r="C63" s="107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32">
        <v>10.72</v>
      </c>
      <c r="R63" s="133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9"/>
      <c r="AH63" s="110"/>
      <c r="AI63" s="110"/>
      <c r="AJ63" s="110"/>
      <c r="AK63" s="119"/>
      <c r="AL63" s="110"/>
      <c r="AM63" s="119"/>
      <c r="AN63" s="110"/>
      <c r="AO63" s="119"/>
      <c r="AP63" s="110"/>
      <c r="AQ63" s="110"/>
      <c r="AR63" s="119"/>
      <c r="AS63" s="119"/>
      <c r="AT63" s="110"/>
      <c r="AU63" s="110"/>
      <c r="AV63" s="110"/>
      <c r="AW63" s="110"/>
      <c r="AX63" s="110"/>
      <c r="AY63" s="110"/>
      <c r="AZ63" s="113"/>
      <c r="BA63" s="113"/>
    </row>
    <row r="64" spans="1:56" ht="17.25" hidden="1">
      <c r="A64" s="123"/>
      <c r="C64" s="107"/>
      <c r="D64" s="110"/>
      <c r="E64" s="110"/>
      <c r="F64" s="110"/>
      <c r="G64" s="110"/>
      <c r="H64" s="110"/>
      <c r="I64" s="110"/>
      <c r="J64" s="110"/>
      <c r="K64" s="110"/>
      <c r="Q64" s="132">
        <v>10.66</v>
      </c>
      <c r="R64" s="133"/>
      <c r="S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5"/>
      <c r="AH64" s="124"/>
      <c r="AJ64" s="124"/>
      <c r="AK64" s="125"/>
      <c r="AL64" s="124"/>
      <c r="AM64" s="125"/>
      <c r="AN64" s="124"/>
      <c r="AO64" s="125"/>
      <c r="AP64" s="110"/>
      <c r="AQ64" s="110"/>
      <c r="AR64" s="119"/>
      <c r="AS64" s="119"/>
      <c r="AT64" s="110"/>
      <c r="AU64" s="110"/>
      <c r="AV64" s="110"/>
      <c r="AW64" s="110"/>
      <c r="AX64" s="110"/>
      <c r="AY64" s="110"/>
      <c r="AZ64" s="126"/>
      <c r="BA64" s="126"/>
      <c r="BB64" s="126"/>
      <c r="BC64" s="127"/>
      <c r="BD64" s="127"/>
    </row>
    <row r="65" spans="1:56" ht="14.25" hidden="1">
      <c r="A65" s="106"/>
      <c r="C65" s="107"/>
      <c r="D65" s="110"/>
      <c r="E65" s="110"/>
      <c r="F65" s="110"/>
      <c r="G65" s="110"/>
      <c r="H65" s="110"/>
      <c r="I65" s="110"/>
      <c r="J65" s="110"/>
      <c r="K65" s="110"/>
      <c r="Q65" s="132">
        <v>10.6</v>
      </c>
      <c r="R65" s="133"/>
      <c r="S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9"/>
      <c r="AH65" s="110"/>
      <c r="AJ65" s="110"/>
      <c r="AK65" s="119"/>
      <c r="AL65" s="110"/>
      <c r="AM65" s="119"/>
      <c r="AN65" s="110"/>
      <c r="AO65" s="128"/>
      <c r="AP65" s="129"/>
      <c r="AQ65" s="129"/>
      <c r="AR65" s="119"/>
      <c r="AS65" s="119"/>
      <c r="AT65" s="129"/>
      <c r="AU65" s="129"/>
      <c r="AV65" s="129"/>
      <c r="AW65" s="129"/>
      <c r="AX65" s="129"/>
      <c r="AY65" s="129"/>
      <c r="AZ65" s="130"/>
      <c r="BA65" s="130"/>
      <c r="BB65" s="130"/>
      <c r="BC65" s="130"/>
      <c r="BD65" s="130"/>
    </row>
    <row r="66" spans="1:56" ht="14.25" hidden="1">
      <c r="C66" s="107"/>
      <c r="D66" s="110"/>
      <c r="E66" s="110"/>
      <c r="F66" s="110"/>
      <c r="G66" s="110"/>
      <c r="H66" s="110"/>
      <c r="I66" s="110"/>
      <c r="J66" s="110"/>
      <c r="K66" s="110"/>
      <c r="Q66" s="132">
        <v>10.48</v>
      </c>
      <c r="R66" s="133"/>
    </row>
    <row r="67" spans="1:56" ht="14.25" hidden="1">
      <c r="C67" s="107"/>
      <c r="D67" s="110"/>
      <c r="E67" s="110"/>
      <c r="F67" s="110"/>
      <c r="G67" s="110"/>
      <c r="H67" s="110"/>
      <c r="I67" s="110"/>
      <c r="J67" s="110"/>
      <c r="K67" s="110"/>
      <c r="Q67" s="132">
        <v>10.42</v>
      </c>
      <c r="R67" s="133"/>
    </row>
    <row r="68" spans="1:56" hidden="1">
      <c r="C68" s="107"/>
      <c r="D68" s="110"/>
      <c r="E68" s="110"/>
      <c r="F68" s="110"/>
      <c r="G68" s="110"/>
      <c r="H68" s="110"/>
      <c r="I68" s="110"/>
      <c r="J68" s="110"/>
      <c r="K68" s="110"/>
      <c r="Q68" s="140">
        <v>10.36</v>
      </c>
    </row>
    <row r="69" spans="1:56" hidden="1">
      <c r="Q69" s="140">
        <v>10.3</v>
      </c>
    </row>
    <row r="70" spans="1:56" hidden="1">
      <c r="Q70" s="140">
        <v>10.24</v>
      </c>
    </row>
    <row r="71" spans="1:56" hidden="1">
      <c r="Q71" s="140">
        <v>10.18</v>
      </c>
    </row>
    <row r="72" spans="1:56" hidden="1">
      <c r="Q72" s="140">
        <v>10.119999999999999</v>
      </c>
    </row>
    <row r="73" spans="1:56" hidden="1">
      <c r="Q73" s="140">
        <v>10.06</v>
      </c>
    </row>
    <row r="74" spans="1:56" hidden="1">
      <c r="Q74" s="108">
        <v>10</v>
      </c>
    </row>
    <row r="75" spans="1:56" hidden="1"/>
  </sheetData>
  <sheetProtection selectLockedCells="1" selectUnlockedCells="1"/>
  <mergeCells count="31">
    <mergeCell ref="A4:A5"/>
    <mergeCell ref="B4:B5"/>
    <mergeCell ref="C4:D4"/>
    <mergeCell ref="F1:F3"/>
    <mergeCell ref="A1:A3"/>
    <mergeCell ref="B1:B3"/>
    <mergeCell ref="E4:G4"/>
    <mergeCell ref="Y4:Y5"/>
    <mergeCell ref="AC57:AE57"/>
    <mergeCell ref="O1:P1"/>
    <mergeCell ref="W1:Y3"/>
    <mergeCell ref="R4:T4"/>
    <mergeCell ref="V4:V5"/>
    <mergeCell ref="W4:W5"/>
    <mergeCell ref="N4:O4"/>
    <mergeCell ref="K4:M4"/>
    <mergeCell ref="P4:Q4"/>
    <mergeCell ref="O2:P3"/>
    <mergeCell ref="X4:X5"/>
    <mergeCell ref="C1:C3"/>
    <mergeCell ref="D1:E3"/>
    <mergeCell ref="H1:J3"/>
    <mergeCell ref="S2:T3"/>
    <mergeCell ref="U1:V1"/>
    <mergeCell ref="U2:V3"/>
    <mergeCell ref="K2:K3"/>
    <mergeCell ref="L2:N3"/>
    <mergeCell ref="Q2:R3"/>
    <mergeCell ref="L1:N1"/>
    <mergeCell ref="Q1:R1"/>
    <mergeCell ref="S1:T1"/>
  </mergeCells>
  <phoneticPr fontId="5"/>
  <pageMargins left="0.25" right="0.25" top="0.75" bottom="0.75" header="0.3" footer="0.3"/>
  <pageSetup paperSize="9"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5"/>
  <sheetViews>
    <sheetView zoomScale="85" zoomScaleNormal="85" zoomScalePageLayoutView="85" workbookViewId="0">
      <selection sqref="A1:AJ1"/>
    </sheetView>
  </sheetViews>
  <sheetFormatPr defaultColWidth="3.5" defaultRowHeight="17.25"/>
  <cols>
    <col min="1" max="2" width="4.5" style="49" customWidth="1"/>
    <col min="3" max="3" width="3" style="50" customWidth="1"/>
    <col min="4" max="4" width="15" style="48" customWidth="1"/>
    <col min="5" max="5" width="12" style="48" customWidth="1"/>
    <col min="6" max="36" width="4" style="48" customWidth="1"/>
    <col min="37" max="37" width="4.5" style="48" customWidth="1"/>
    <col min="38" max="38" width="5.5" style="48" customWidth="1"/>
    <col min="39" max="42" width="3.5" style="48" hidden="1" customWidth="1"/>
    <col min="43" max="48" width="3.5" style="48"/>
    <col min="49" max="51" width="3.5" style="48" hidden="1" customWidth="1"/>
    <col min="52" max="16384" width="3.5" style="48"/>
  </cols>
  <sheetData>
    <row r="1" spans="1:51" ht="35.25" customHeight="1">
      <c r="A1" s="626" t="s">
        <v>104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7"/>
      <c r="AL1" s="627"/>
    </row>
    <row r="2" spans="1:51" ht="14.25" customHeight="1" thickBot="1">
      <c r="F2" s="51"/>
      <c r="G2" s="51"/>
      <c r="H2" s="51"/>
      <c r="I2" s="51"/>
      <c r="J2" s="51"/>
      <c r="K2" s="51"/>
      <c r="L2" s="52"/>
      <c r="M2" s="53"/>
      <c r="N2" s="51"/>
      <c r="O2" s="51"/>
      <c r="P2" s="51"/>
      <c r="Q2" s="51"/>
      <c r="R2" s="51"/>
      <c r="S2" s="51"/>
      <c r="T2" s="54"/>
      <c r="U2" s="51"/>
      <c r="V2" s="55"/>
      <c r="W2" s="55"/>
      <c r="X2" s="55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6"/>
    </row>
    <row r="3" spans="1:51" ht="26.25" customHeight="1">
      <c r="A3" s="628" t="s">
        <v>16</v>
      </c>
      <c r="B3" s="629"/>
      <c r="C3" s="630"/>
      <c r="D3" s="57" t="s">
        <v>17</v>
      </c>
      <c r="E3" s="633" t="s">
        <v>18</v>
      </c>
      <c r="F3" s="181">
        <f>令和02年10月!E8</f>
        <v>44105</v>
      </c>
      <c r="G3" s="181">
        <f>令和02年10月!F8</f>
        <v>44106</v>
      </c>
      <c r="H3" s="181">
        <f>令和02年10月!G8</f>
        <v>44107</v>
      </c>
      <c r="I3" s="181">
        <f>令和02年10月!H8</f>
        <v>44108</v>
      </c>
      <c r="J3" s="181">
        <f>令和02年10月!I8</f>
        <v>44109</v>
      </c>
      <c r="K3" s="181">
        <f>令和02年10月!J8</f>
        <v>44110</v>
      </c>
      <c r="L3" s="181">
        <f>令和02年10月!K8</f>
        <v>44111</v>
      </c>
      <c r="M3" s="181">
        <f>令和02年10月!L8</f>
        <v>44112</v>
      </c>
      <c r="N3" s="181">
        <f>令和02年10月!M8</f>
        <v>44113</v>
      </c>
      <c r="O3" s="181">
        <f>令和02年10月!N8</f>
        <v>44114</v>
      </c>
      <c r="P3" s="181">
        <f>令和02年10月!O8</f>
        <v>44115</v>
      </c>
      <c r="Q3" s="181">
        <f>令和02年10月!P8</f>
        <v>44116</v>
      </c>
      <c r="R3" s="181">
        <f>令和02年10月!Q8</f>
        <v>44117</v>
      </c>
      <c r="S3" s="181">
        <f>令和02年10月!R8</f>
        <v>44118</v>
      </c>
      <c r="T3" s="181">
        <f>令和02年10月!S8</f>
        <v>44119</v>
      </c>
      <c r="U3" s="181">
        <f>令和02年10月!T8</f>
        <v>44120</v>
      </c>
      <c r="V3" s="181">
        <f>令和02年10月!U8</f>
        <v>44121</v>
      </c>
      <c r="W3" s="181">
        <f>令和02年10月!V8</f>
        <v>44122</v>
      </c>
      <c r="X3" s="181">
        <f>令和02年10月!W8</f>
        <v>44123</v>
      </c>
      <c r="Y3" s="181">
        <f>令和02年10月!X8</f>
        <v>44124</v>
      </c>
      <c r="Z3" s="181">
        <f>令和02年10月!Y8</f>
        <v>44125</v>
      </c>
      <c r="AA3" s="181">
        <f>令和02年10月!Z8</f>
        <v>44126</v>
      </c>
      <c r="AB3" s="181">
        <f>令和02年10月!AA8</f>
        <v>44127</v>
      </c>
      <c r="AC3" s="181">
        <f>令和02年10月!AB8</f>
        <v>44128</v>
      </c>
      <c r="AD3" s="181">
        <f>令和02年10月!AC8</f>
        <v>44129</v>
      </c>
      <c r="AE3" s="181">
        <f>令和02年10月!AD8</f>
        <v>44130</v>
      </c>
      <c r="AF3" s="181">
        <f>令和02年10月!AE8</f>
        <v>44131</v>
      </c>
      <c r="AG3" s="181">
        <f>令和02年10月!AF8</f>
        <v>44132</v>
      </c>
      <c r="AH3" s="181">
        <f>令和02年10月!AG8</f>
        <v>44133</v>
      </c>
      <c r="AI3" s="181">
        <f>令和02年10月!AH8</f>
        <v>44134</v>
      </c>
      <c r="AJ3" s="181">
        <f>令和02年10月!AI8</f>
        <v>44135</v>
      </c>
      <c r="AK3" s="635" t="s">
        <v>19</v>
      </c>
      <c r="AL3" s="637" t="s">
        <v>20</v>
      </c>
      <c r="AM3" s="618" t="s">
        <v>21</v>
      </c>
      <c r="AN3" s="619"/>
      <c r="AO3" s="619"/>
      <c r="AP3" s="620"/>
    </row>
    <row r="4" spans="1:51" ht="26.25" customHeight="1" thickBot="1">
      <c r="A4" s="628"/>
      <c r="B4" s="631"/>
      <c r="C4" s="632"/>
      <c r="D4" s="58" t="s">
        <v>22</v>
      </c>
      <c r="E4" s="634"/>
      <c r="F4" s="182">
        <f>令和02年10月!E9</f>
        <v>44105</v>
      </c>
      <c r="G4" s="182">
        <f>令和02年10月!F9</f>
        <v>44106</v>
      </c>
      <c r="H4" s="182">
        <f>令和02年10月!G9</f>
        <v>44107</v>
      </c>
      <c r="I4" s="182">
        <f>令和02年10月!H9</f>
        <v>44108</v>
      </c>
      <c r="J4" s="182">
        <f>令和02年10月!I9</f>
        <v>44109</v>
      </c>
      <c r="K4" s="182">
        <f>令和02年10月!J9</f>
        <v>44110</v>
      </c>
      <c r="L4" s="182">
        <f>令和02年10月!K9</f>
        <v>44111</v>
      </c>
      <c r="M4" s="182">
        <f>令和02年10月!L9</f>
        <v>44112</v>
      </c>
      <c r="N4" s="182">
        <f>令和02年10月!M9</f>
        <v>44113</v>
      </c>
      <c r="O4" s="182">
        <f>令和02年10月!N9</f>
        <v>44114</v>
      </c>
      <c r="P4" s="182">
        <f>令和02年10月!O9</f>
        <v>44115</v>
      </c>
      <c r="Q4" s="182">
        <f>令和02年10月!P9</f>
        <v>44116</v>
      </c>
      <c r="R4" s="182">
        <f>令和02年10月!Q9</f>
        <v>44117</v>
      </c>
      <c r="S4" s="182">
        <f>令和02年10月!R9</f>
        <v>44118</v>
      </c>
      <c r="T4" s="182">
        <f>令和02年10月!S9</f>
        <v>44119</v>
      </c>
      <c r="U4" s="182">
        <f>令和02年10月!T9</f>
        <v>44120</v>
      </c>
      <c r="V4" s="182">
        <f>令和02年10月!U9</f>
        <v>44121</v>
      </c>
      <c r="W4" s="182">
        <f>令和02年10月!V9</f>
        <v>44122</v>
      </c>
      <c r="X4" s="182">
        <f>令和02年10月!W9</f>
        <v>44123</v>
      </c>
      <c r="Y4" s="182">
        <f>令和02年10月!X9</f>
        <v>44124</v>
      </c>
      <c r="Z4" s="182">
        <f>令和02年10月!Y9</f>
        <v>44125</v>
      </c>
      <c r="AA4" s="182">
        <f>令和02年10月!Z9</f>
        <v>44126</v>
      </c>
      <c r="AB4" s="182">
        <f>令和02年10月!AA9</f>
        <v>44127</v>
      </c>
      <c r="AC4" s="182">
        <f>令和02年10月!AB9</f>
        <v>44128</v>
      </c>
      <c r="AD4" s="182">
        <f>令和02年10月!AC9</f>
        <v>44129</v>
      </c>
      <c r="AE4" s="182">
        <f>令和02年10月!AD9</f>
        <v>44130</v>
      </c>
      <c r="AF4" s="182">
        <f>令和02年10月!AE9</f>
        <v>44131</v>
      </c>
      <c r="AG4" s="182">
        <f>令和02年10月!AF9</f>
        <v>44132</v>
      </c>
      <c r="AH4" s="182">
        <f>令和02年10月!AG9</f>
        <v>44133</v>
      </c>
      <c r="AI4" s="182">
        <f>令和02年10月!AH9</f>
        <v>44134</v>
      </c>
      <c r="AJ4" s="182">
        <f>令和02年10月!AI9</f>
        <v>44135</v>
      </c>
      <c r="AK4" s="636"/>
      <c r="AL4" s="638"/>
      <c r="AM4" s="621"/>
      <c r="AN4" s="622"/>
      <c r="AO4" s="622"/>
      <c r="AP4" s="623"/>
      <c r="AW4" s="48" t="s">
        <v>23</v>
      </c>
      <c r="AX4" s="48" t="s">
        <v>24</v>
      </c>
      <c r="AY4" s="48" t="s">
        <v>25</v>
      </c>
    </row>
    <row r="5" spans="1:51" ht="26.25" customHeight="1">
      <c r="A5" s="59"/>
      <c r="B5" s="624" t="s">
        <v>26</v>
      </c>
      <c r="C5" s="625" t="s">
        <v>27</v>
      </c>
      <c r="D5" s="192"/>
      <c r="E5" s="193"/>
      <c r="F5" s="194"/>
      <c r="G5" s="195"/>
      <c r="H5" s="196"/>
      <c r="I5" s="196"/>
      <c r="J5" s="196"/>
      <c r="K5" s="196"/>
      <c r="L5" s="196"/>
      <c r="M5" s="197"/>
      <c r="N5" s="195"/>
      <c r="O5" s="196"/>
      <c r="P5" s="196"/>
      <c r="Q5" s="196"/>
      <c r="R5" s="196"/>
      <c r="S5" s="196"/>
      <c r="T5" s="197"/>
      <c r="U5" s="195"/>
      <c r="V5" s="196"/>
      <c r="W5" s="196"/>
      <c r="X5" s="196"/>
      <c r="Y5" s="196"/>
      <c r="Z5" s="196"/>
      <c r="AA5" s="197"/>
      <c r="AB5" s="195"/>
      <c r="AC5" s="196"/>
      <c r="AD5" s="196"/>
      <c r="AE5" s="196"/>
      <c r="AF5" s="196"/>
      <c r="AG5" s="196"/>
      <c r="AH5" s="197"/>
      <c r="AI5" s="198"/>
      <c r="AJ5" s="199"/>
      <c r="AK5" s="60">
        <f>COUNTIF(F5:AJ5,"A")+COUNTIF(F5:AJ5,"B")+COUNTIF(F5:AJ5,"C")+COUNTIF(F5:AJ5,"Ａ")+COUNTIF(F5:AJ5,"Ｂ")+COUNTIF(F5:AJ5,"Ｃ")</f>
        <v>0</v>
      </c>
      <c r="AL5" s="61">
        <f>COUNTIF(F5:AJ5,"●")</f>
        <v>0</v>
      </c>
      <c r="AM5" s="604">
        <f>295000+295000*13%</f>
        <v>333350</v>
      </c>
      <c r="AN5" s="605"/>
      <c r="AO5" s="605"/>
      <c r="AP5" s="606"/>
      <c r="AW5" s="48">
        <f>COUNTIF(F5:AJ5,"A")+COUNTIF(F5:AJ5,"Ａ")</f>
        <v>0</v>
      </c>
      <c r="AX5" s="48">
        <f>COUNTIF(F5:AJ5,"B")+COUNTIF(F5:AJ5,"Ｂ")</f>
        <v>0</v>
      </c>
      <c r="AY5" s="48">
        <f>COUNTIF(F5:AJ5,"C")+COUNTIF(F5:AJ5,"Ｃ")</f>
        <v>0</v>
      </c>
    </row>
    <row r="6" spans="1:51" ht="26.25" customHeight="1">
      <c r="A6" s="59"/>
      <c r="B6" s="601"/>
      <c r="C6" s="603"/>
      <c r="D6" s="200"/>
      <c r="E6" s="201"/>
      <c r="F6" s="202"/>
      <c r="G6" s="203"/>
      <c r="H6" s="204"/>
      <c r="I6" s="204"/>
      <c r="J6" s="204"/>
      <c r="K6" s="204"/>
      <c r="L6" s="204"/>
      <c r="M6" s="205"/>
      <c r="N6" s="203"/>
      <c r="O6" s="204"/>
      <c r="P6" s="204"/>
      <c r="Q6" s="204"/>
      <c r="R6" s="204"/>
      <c r="S6" s="204"/>
      <c r="T6" s="205"/>
      <c r="U6" s="206"/>
      <c r="V6" s="207"/>
      <c r="W6" s="204"/>
      <c r="X6" s="208"/>
      <c r="Y6" s="208"/>
      <c r="Z6" s="207"/>
      <c r="AA6" s="205"/>
      <c r="AB6" s="206"/>
      <c r="AC6" s="207"/>
      <c r="AD6" s="204"/>
      <c r="AE6" s="207"/>
      <c r="AF6" s="207"/>
      <c r="AG6" s="207"/>
      <c r="AH6" s="205"/>
      <c r="AI6" s="203"/>
      <c r="AJ6" s="209"/>
      <c r="AK6" s="62"/>
      <c r="AL6" s="63"/>
      <c r="AM6" s="604"/>
      <c r="AN6" s="605"/>
      <c r="AO6" s="605"/>
      <c r="AP6" s="606"/>
    </row>
    <row r="7" spans="1:51" ht="26.25" customHeight="1">
      <c r="A7" s="59"/>
      <c r="B7" s="600" t="s">
        <v>29</v>
      </c>
      <c r="C7" s="602" t="s">
        <v>27</v>
      </c>
      <c r="D7" s="210"/>
      <c r="E7" s="211"/>
      <c r="F7" s="212"/>
      <c r="G7" s="213"/>
      <c r="H7" s="214"/>
      <c r="I7" s="214"/>
      <c r="J7" s="214"/>
      <c r="K7" s="214"/>
      <c r="L7" s="214"/>
      <c r="M7" s="215"/>
      <c r="N7" s="213"/>
      <c r="O7" s="214"/>
      <c r="P7" s="214"/>
      <c r="Q7" s="214"/>
      <c r="R7" s="214"/>
      <c r="S7" s="214"/>
      <c r="T7" s="215"/>
      <c r="U7" s="216"/>
      <c r="V7" s="214"/>
      <c r="W7" s="214"/>
      <c r="X7" s="214"/>
      <c r="Y7" s="217"/>
      <c r="Z7" s="217"/>
      <c r="AA7" s="215"/>
      <c r="AB7" s="216"/>
      <c r="AC7" s="217"/>
      <c r="AD7" s="214"/>
      <c r="AE7" s="217"/>
      <c r="AF7" s="217"/>
      <c r="AG7" s="217"/>
      <c r="AH7" s="215"/>
      <c r="AI7" s="213"/>
      <c r="AJ7" s="218"/>
      <c r="AK7" s="64">
        <f>COUNTIF(F7:AJ7,"A")+COUNTIF(F7:AJ7,"B")+COUNTIF(F7:AJ7,"C")+COUNTIF(F7:AJ7,"Ａ")+COUNTIF(F7:AJ7,"Ｂ")+COUNTIF(F7:AJ7,"Ｃ")</f>
        <v>0</v>
      </c>
      <c r="AL7" s="65">
        <f>COUNTIF(F7:AJ7,"●")</f>
        <v>0</v>
      </c>
      <c r="AM7" s="604">
        <f>AW7*990*8+AX7*990*8+AY7*990*5+(AW7*990*8+AX7*990*8+AY7*990*5)*12%</f>
        <v>0</v>
      </c>
      <c r="AN7" s="605"/>
      <c r="AO7" s="605"/>
      <c r="AP7" s="606"/>
      <c r="AW7" s="48">
        <f>COUNTIF(F7:AJ7,"A")+COUNTIF(F7:AJ7,"Ａ")</f>
        <v>0</v>
      </c>
      <c r="AX7" s="48">
        <f>COUNTIF(F7:AJ7,"B")+COUNTIF(F7:AJ7,"Ｂ")</f>
        <v>0</v>
      </c>
      <c r="AY7" s="48">
        <f>COUNTIF(F7:AJ7,"C")+COUNTIF(F7:AJ7,"Ｃ")</f>
        <v>0</v>
      </c>
    </row>
    <row r="8" spans="1:51" ht="26.25" customHeight="1">
      <c r="A8" s="59"/>
      <c r="B8" s="601"/>
      <c r="C8" s="603"/>
      <c r="D8" s="219"/>
      <c r="E8" s="220"/>
      <c r="F8" s="221"/>
      <c r="G8" s="222"/>
      <c r="H8" s="223"/>
      <c r="I8" s="224"/>
      <c r="J8" s="225"/>
      <c r="K8" s="225"/>
      <c r="L8" s="226"/>
      <c r="M8" s="227"/>
      <c r="N8" s="222"/>
      <c r="O8" s="225"/>
      <c r="P8" s="225"/>
      <c r="Q8" s="225"/>
      <c r="R8" s="225"/>
      <c r="S8" s="225"/>
      <c r="T8" s="227"/>
      <c r="U8" s="203"/>
      <c r="V8" s="204"/>
      <c r="W8" s="225"/>
      <c r="X8" s="204"/>
      <c r="Y8" s="204"/>
      <c r="Z8" s="204"/>
      <c r="AA8" s="227"/>
      <c r="AB8" s="203"/>
      <c r="AC8" s="204"/>
      <c r="AD8" s="225"/>
      <c r="AE8" s="204"/>
      <c r="AF8" s="204"/>
      <c r="AG8" s="204"/>
      <c r="AH8" s="227"/>
      <c r="AI8" s="203"/>
      <c r="AJ8" s="228"/>
      <c r="AK8" s="66"/>
      <c r="AL8" s="67"/>
      <c r="AM8" s="604"/>
      <c r="AN8" s="605"/>
      <c r="AO8" s="605"/>
      <c r="AP8" s="606"/>
    </row>
    <row r="9" spans="1:51" ht="26.25" customHeight="1">
      <c r="A9" s="59"/>
      <c r="B9" s="600" t="s">
        <v>30</v>
      </c>
      <c r="C9" s="602" t="s">
        <v>31</v>
      </c>
      <c r="D9" s="229"/>
      <c r="E9" s="230"/>
      <c r="F9" s="231"/>
      <c r="G9" s="216"/>
      <c r="H9" s="217"/>
      <c r="I9" s="217"/>
      <c r="J9" s="217"/>
      <c r="K9" s="217"/>
      <c r="L9" s="217"/>
      <c r="M9" s="232"/>
      <c r="N9" s="216"/>
      <c r="O9" s="217"/>
      <c r="P9" s="217"/>
      <c r="Q9" s="217"/>
      <c r="R9" s="217"/>
      <c r="S9" s="217"/>
      <c r="T9" s="232"/>
      <c r="U9" s="233"/>
      <c r="V9" s="234"/>
      <c r="W9" s="217"/>
      <c r="X9" s="234"/>
      <c r="Y9" s="234"/>
      <c r="Z9" s="234"/>
      <c r="AA9" s="232"/>
      <c r="AB9" s="233"/>
      <c r="AC9" s="234"/>
      <c r="AD9" s="217"/>
      <c r="AE9" s="234"/>
      <c r="AF9" s="234"/>
      <c r="AG9" s="234"/>
      <c r="AH9" s="232"/>
      <c r="AI9" s="213"/>
      <c r="AJ9" s="235"/>
      <c r="AK9" s="64">
        <f>COUNTIF(F9:AJ9,"A")+COUNTIF(F9:AJ9,"B")+COUNTIF(F9:AJ9,"C")+COUNTIF(F9:AJ9,"Ａ")+COUNTIF(F9:AJ9,"Ｂ")+COUNTIF(F9:AJ9,"Ｃ")</f>
        <v>0</v>
      </c>
      <c r="AL9" s="69">
        <f>COUNTIF(F9:AJ9,"●")</f>
        <v>0</v>
      </c>
      <c r="AM9" s="604">
        <f>AW9*990*8+AX9*990*8+AY9*990*5+(AW9*990*8+AX9*990*8+AY9*990*5)*12%</f>
        <v>0</v>
      </c>
      <c r="AN9" s="605"/>
      <c r="AO9" s="605"/>
      <c r="AP9" s="606"/>
      <c r="AW9" s="48">
        <f>COUNTIF(F9:AJ9,"A")+COUNTIF(F9:AJ9,"Ａ")</f>
        <v>0</v>
      </c>
      <c r="AX9" s="48">
        <f>COUNTIF(F9:AJ9,"B")+COUNTIF(F9:AJ9,"Ｂ")</f>
        <v>0</v>
      </c>
      <c r="AY9" s="48">
        <f>COUNTIF(F9:AJ9,"C")+COUNTIF(F9:AJ9,"Ｃ")</f>
        <v>0</v>
      </c>
    </row>
    <row r="10" spans="1:51" ht="26.25" customHeight="1" thickBot="1">
      <c r="A10" s="59"/>
      <c r="B10" s="614"/>
      <c r="C10" s="615"/>
      <c r="D10" s="229"/>
      <c r="E10" s="201"/>
      <c r="F10" s="236"/>
      <c r="G10" s="206"/>
      <c r="H10" s="207"/>
      <c r="I10" s="207"/>
      <c r="J10" s="207"/>
      <c r="K10" s="207"/>
      <c r="L10" s="207"/>
      <c r="M10" s="237"/>
      <c r="N10" s="206"/>
      <c r="O10" s="207"/>
      <c r="P10" s="207"/>
      <c r="Q10" s="207"/>
      <c r="R10" s="207"/>
      <c r="S10" s="207"/>
      <c r="T10" s="237"/>
      <c r="U10" s="206"/>
      <c r="V10" s="207"/>
      <c r="W10" s="207"/>
      <c r="X10" s="207"/>
      <c r="Y10" s="207"/>
      <c r="Z10" s="207"/>
      <c r="AA10" s="237"/>
      <c r="AB10" s="206"/>
      <c r="AC10" s="207"/>
      <c r="AD10" s="207"/>
      <c r="AE10" s="207"/>
      <c r="AF10" s="207"/>
      <c r="AG10" s="207"/>
      <c r="AH10" s="237"/>
      <c r="AI10" s="238"/>
      <c r="AJ10" s="209"/>
      <c r="AK10" s="187"/>
      <c r="AL10" s="63"/>
      <c r="AM10" s="604"/>
      <c r="AN10" s="605"/>
      <c r="AO10" s="605"/>
      <c r="AP10" s="606"/>
    </row>
    <row r="11" spans="1:51" ht="26.25" customHeight="1" thickTop="1">
      <c r="A11" s="59"/>
      <c r="B11" s="616" t="s">
        <v>32</v>
      </c>
      <c r="C11" s="617" t="s">
        <v>33</v>
      </c>
      <c r="D11" s="239"/>
      <c r="E11" s="240"/>
      <c r="F11" s="241"/>
      <c r="G11" s="242"/>
      <c r="H11" s="243"/>
      <c r="I11" s="243"/>
      <c r="J11" s="243"/>
      <c r="K11" s="243"/>
      <c r="L11" s="243"/>
      <c r="M11" s="244"/>
      <c r="N11" s="242"/>
      <c r="O11" s="243"/>
      <c r="P11" s="243"/>
      <c r="Q11" s="243"/>
      <c r="R11" s="243"/>
      <c r="S11" s="243"/>
      <c r="T11" s="244"/>
      <c r="U11" s="242"/>
      <c r="V11" s="243"/>
      <c r="W11" s="243"/>
      <c r="X11" s="243"/>
      <c r="Y11" s="243"/>
      <c r="Z11" s="243"/>
      <c r="AA11" s="244"/>
      <c r="AB11" s="242"/>
      <c r="AC11" s="243"/>
      <c r="AD11" s="243"/>
      <c r="AE11" s="243"/>
      <c r="AF11" s="243"/>
      <c r="AG11" s="243"/>
      <c r="AH11" s="244"/>
      <c r="AI11" s="245"/>
      <c r="AJ11" s="246"/>
      <c r="AK11" s="68">
        <f>COUNTIF(F11:AJ11,"A")+COUNTIF(F11:AJ11,"B")+COUNTIF(F11:AJ11,"C")+COUNTIF(F11:AJ11,"Ａ")+COUNTIF(F11:AJ11,"Ｂ")+COUNTIF(F11:AJ11,"Ｃ")</f>
        <v>0</v>
      </c>
      <c r="AL11" s="70">
        <f>COUNTIF(F11:AJ11,"●")</f>
        <v>0</v>
      </c>
      <c r="AM11" s="604">
        <f>AW11*990*8+AX11*990*8+AY11*990*5</f>
        <v>0</v>
      </c>
      <c r="AN11" s="605"/>
      <c r="AO11" s="605"/>
      <c r="AP11" s="606"/>
      <c r="AW11" s="48">
        <f>COUNTIF(F11:AJ11,"A")+COUNTIF(F11:AJ11,"Ａ")</f>
        <v>0</v>
      </c>
      <c r="AX11" s="48">
        <f>COUNTIF(F11:AJ11,"B")+COUNTIF(F11:AJ11,"Ｂ")</f>
        <v>0</v>
      </c>
      <c r="AY11" s="48">
        <f>COUNTIF(F11:AJ11,"C")+COUNTIF(F11:AJ11,"Ｃ")</f>
        <v>0</v>
      </c>
    </row>
    <row r="12" spans="1:51" ht="26.25" customHeight="1">
      <c r="A12" s="59"/>
      <c r="B12" s="601"/>
      <c r="C12" s="603"/>
      <c r="D12" s="219"/>
      <c r="E12" s="247"/>
      <c r="F12" s="221"/>
      <c r="G12" s="222"/>
      <c r="H12" s="225"/>
      <c r="I12" s="225"/>
      <c r="J12" s="225"/>
      <c r="K12" s="225"/>
      <c r="L12" s="225"/>
      <c r="M12" s="227"/>
      <c r="N12" s="222"/>
      <c r="O12" s="225"/>
      <c r="P12" s="225"/>
      <c r="Q12" s="225"/>
      <c r="R12" s="225"/>
      <c r="S12" s="225"/>
      <c r="T12" s="227"/>
      <c r="U12" s="222"/>
      <c r="V12" s="225"/>
      <c r="W12" s="225"/>
      <c r="X12" s="225"/>
      <c r="Y12" s="225"/>
      <c r="Z12" s="225"/>
      <c r="AA12" s="227"/>
      <c r="AB12" s="222"/>
      <c r="AC12" s="225"/>
      <c r="AD12" s="225"/>
      <c r="AE12" s="225"/>
      <c r="AF12" s="225"/>
      <c r="AG12" s="225"/>
      <c r="AH12" s="227"/>
      <c r="AI12" s="203"/>
      <c r="AJ12" s="248"/>
      <c r="AK12" s="66"/>
      <c r="AL12" s="71"/>
      <c r="AM12" s="604"/>
      <c r="AN12" s="605"/>
      <c r="AO12" s="605"/>
      <c r="AP12" s="606"/>
    </row>
    <row r="13" spans="1:51" ht="26.25" customHeight="1">
      <c r="A13" s="59"/>
      <c r="B13" s="614" t="s">
        <v>35</v>
      </c>
      <c r="C13" s="615" t="s">
        <v>33</v>
      </c>
      <c r="D13" s="249"/>
      <c r="E13" s="250"/>
      <c r="F13" s="251"/>
      <c r="G13" s="233"/>
      <c r="H13" s="234"/>
      <c r="I13" s="234"/>
      <c r="J13" s="234"/>
      <c r="K13" s="234"/>
      <c r="L13" s="234"/>
      <c r="M13" s="252"/>
      <c r="N13" s="213"/>
      <c r="O13" s="214"/>
      <c r="P13" s="234"/>
      <c r="Q13" s="234"/>
      <c r="R13" s="234"/>
      <c r="S13" s="234"/>
      <c r="T13" s="252"/>
      <c r="U13" s="233"/>
      <c r="V13" s="234"/>
      <c r="W13" s="234"/>
      <c r="X13" s="234"/>
      <c r="Y13" s="234"/>
      <c r="Z13" s="234"/>
      <c r="AA13" s="252"/>
      <c r="AB13" s="233"/>
      <c r="AC13" s="234"/>
      <c r="AD13" s="234"/>
      <c r="AE13" s="234"/>
      <c r="AF13" s="234"/>
      <c r="AG13" s="234"/>
      <c r="AH13" s="252"/>
      <c r="AI13" s="213"/>
      <c r="AJ13" s="235"/>
      <c r="AK13" s="64">
        <f>COUNTIF(F13:AJ13,"A")+COUNTIF(F13:AJ13,"B")+COUNTIF(F13:AJ13,"C")+COUNTIF(F13:AJ13,"Ａ")+COUNTIF(F13:AJ13,"Ｂ")+COUNTIF(F13:AJ13,"Ｃ")</f>
        <v>0</v>
      </c>
      <c r="AL13" s="69">
        <f>COUNTIF(F13:AJ13,"●")</f>
        <v>0</v>
      </c>
      <c r="AM13" s="604">
        <f>AW13*940*8+AX13*940*8+AY13*940*5</f>
        <v>0</v>
      </c>
      <c r="AN13" s="605"/>
      <c r="AO13" s="605"/>
      <c r="AP13" s="606"/>
      <c r="AW13" s="48">
        <f>COUNTIF(F13:AJ13,"A")+COUNTIF(F13:AJ13,"Ａ")</f>
        <v>0</v>
      </c>
      <c r="AX13" s="48">
        <f>COUNTIF(F13:AJ13,"B")+COUNTIF(F13:AJ13,"Ｂ")</f>
        <v>0</v>
      </c>
      <c r="AY13" s="48">
        <f>COUNTIF(F13:AJ13,"C")+COUNTIF(F13:AJ13,"Ｃ")</f>
        <v>0</v>
      </c>
    </row>
    <row r="14" spans="1:51" ht="26.25" customHeight="1">
      <c r="A14" s="59"/>
      <c r="B14" s="601"/>
      <c r="C14" s="603"/>
      <c r="D14" s="253"/>
      <c r="E14" s="254"/>
      <c r="F14" s="202"/>
      <c r="G14" s="203"/>
      <c r="H14" s="204"/>
      <c r="I14" s="204"/>
      <c r="J14" s="204"/>
      <c r="K14" s="204"/>
      <c r="L14" s="204"/>
      <c r="M14" s="205"/>
      <c r="N14" s="203"/>
      <c r="O14" s="204"/>
      <c r="P14" s="204"/>
      <c r="Q14" s="204"/>
      <c r="R14" s="204"/>
      <c r="S14" s="204"/>
      <c r="T14" s="205"/>
      <c r="U14" s="203"/>
      <c r="V14" s="204"/>
      <c r="W14" s="204"/>
      <c r="X14" s="204"/>
      <c r="Y14" s="204"/>
      <c r="Z14" s="204"/>
      <c r="AA14" s="205"/>
      <c r="AB14" s="203"/>
      <c r="AC14" s="204"/>
      <c r="AD14" s="204"/>
      <c r="AE14" s="204"/>
      <c r="AF14" s="204"/>
      <c r="AG14" s="204"/>
      <c r="AH14" s="205"/>
      <c r="AI14" s="203"/>
      <c r="AJ14" s="228"/>
      <c r="AK14" s="66"/>
      <c r="AL14" s="67"/>
      <c r="AM14" s="604"/>
      <c r="AN14" s="605"/>
      <c r="AO14" s="605"/>
      <c r="AP14" s="606"/>
    </row>
    <row r="15" spans="1:51" ht="26.25" customHeight="1">
      <c r="A15" s="59"/>
      <c r="B15" s="600" t="s">
        <v>36</v>
      </c>
      <c r="C15" s="602" t="s">
        <v>33</v>
      </c>
      <c r="D15" s="255"/>
      <c r="E15" s="256"/>
      <c r="F15" s="212"/>
      <c r="G15" s="213"/>
      <c r="H15" s="214"/>
      <c r="I15" s="214"/>
      <c r="J15" s="214"/>
      <c r="K15" s="214"/>
      <c r="L15" s="214"/>
      <c r="M15" s="215"/>
      <c r="N15" s="213"/>
      <c r="O15" s="214"/>
      <c r="P15" s="214"/>
      <c r="Q15" s="214"/>
      <c r="R15" s="214"/>
      <c r="S15" s="214"/>
      <c r="T15" s="215"/>
      <c r="U15" s="213"/>
      <c r="V15" s="214"/>
      <c r="W15" s="214"/>
      <c r="X15" s="257"/>
      <c r="Y15" s="214"/>
      <c r="Z15" s="214"/>
      <c r="AA15" s="215"/>
      <c r="AB15" s="213"/>
      <c r="AC15" s="214"/>
      <c r="AD15" s="214"/>
      <c r="AE15" s="214"/>
      <c r="AF15" s="214"/>
      <c r="AG15" s="214"/>
      <c r="AH15" s="215"/>
      <c r="AI15" s="213"/>
      <c r="AJ15" s="258"/>
      <c r="AK15" s="64">
        <f>COUNTIF(F15:AJ15,"A")+COUNTIF(F15:AJ15,"B")+COUNTIF(F15:AJ15,"C")+COUNTIF(F15:AJ15,"Ａ")+COUNTIF(F15:AJ15,"Ｂ")+COUNTIF(F15:AJ15,"Ｃ")</f>
        <v>0</v>
      </c>
      <c r="AL15" s="72">
        <f>COUNTIF(F15:AJ15,"●")</f>
        <v>0</v>
      </c>
      <c r="AM15" s="604">
        <f>AW15*990*8+AX15*990*8+AY15*990*5</f>
        <v>0</v>
      </c>
      <c r="AN15" s="605"/>
      <c r="AO15" s="605"/>
      <c r="AP15" s="606"/>
      <c r="AW15" s="48">
        <f>COUNTIF(F15:AJ15,"A")+COUNTIF(F15:AJ15,"Ａ")</f>
        <v>0</v>
      </c>
      <c r="AX15" s="48">
        <f>COUNTIF(F15:AJ15,"B")+COUNTIF(F15:AJ15,"Ｂ")</f>
        <v>0</v>
      </c>
      <c r="AY15" s="48">
        <f>COUNTIF(F15:AJ15,"C")+COUNTIF(F15:AJ15,"Ｃ")</f>
        <v>0</v>
      </c>
    </row>
    <row r="16" spans="1:51" ht="26.25" customHeight="1">
      <c r="A16" s="59"/>
      <c r="B16" s="601"/>
      <c r="C16" s="603"/>
      <c r="D16" s="219"/>
      <c r="E16" s="247"/>
      <c r="F16" s="221"/>
      <c r="G16" s="222"/>
      <c r="H16" s="225"/>
      <c r="I16" s="225"/>
      <c r="J16" s="225"/>
      <c r="K16" s="225"/>
      <c r="L16" s="225"/>
      <c r="M16" s="227"/>
      <c r="N16" s="222"/>
      <c r="O16" s="225"/>
      <c r="P16" s="225"/>
      <c r="Q16" s="225"/>
      <c r="R16" s="225"/>
      <c r="S16" s="225"/>
      <c r="T16" s="227"/>
      <c r="U16" s="259"/>
      <c r="V16" s="225"/>
      <c r="W16" s="225"/>
      <c r="X16" s="225"/>
      <c r="Y16" s="225"/>
      <c r="Z16" s="225"/>
      <c r="AA16" s="227"/>
      <c r="AB16" s="222"/>
      <c r="AC16" s="225"/>
      <c r="AD16" s="225"/>
      <c r="AE16" s="225"/>
      <c r="AF16" s="225"/>
      <c r="AG16" s="225"/>
      <c r="AH16" s="227"/>
      <c r="AI16" s="203"/>
      <c r="AJ16" s="248"/>
      <c r="AK16" s="66"/>
      <c r="AL16" s="71"/>
      <c r="AM16" s="604"/>
      <c r="AN16" s="605"/>
      <c r="AO16" s="605"/>
      <c r="AP16" s="606"/>
    </row>
    <row r="17" spans="1:51" ht="26.25" customHeight="1">
      <c r="A17" s="59"/>
      <c r="B17" s="600" t="s">
        <v>37</v>
      </c>
      <c r="C17" s="602" t="s">
        <v>33</v>
      </c>
      <c r="D17" s="210"/>
      <c r="E17" s="211"/>
      <c r="F17" s="212"/>
      <c r="G17" s="213"/>
      <c r="H17" s="214"/>
      <c r="I17" s="214"/>
      <c r="J17" s="214"/>
      <c r="K17" s="214"/>
      <c r="L17" s="214"/>
      <c r="M17" s="215"/>
      <c r="N17" s="213"/>
      <c r="O17" s="214"/>
      <c r="P17" s="214"/>
      <c r="Q17" s="214"/>
      <c r="R17" s="214"/>
      <c r="S17" s="214"/>
      <c r="T17" s="215"/>
      <c r="U17" s="213"/>
      <c r="V17" s="214"/>
      <c r="W17" s="214"/>
      <c r="X17" s="214"/>
      <c r="Y17" s="214"/>
      <c r="Z17" s="214"/>
      <c r="AA17" s="215"/>
      <c r="AB17" s="213"/>
      <c r="AC17" s="214"/>
      <c r="AD17" s="214"/>
      <c r="AE17" s="214"/>
      <c r="AF17" s="214"/>
      <c r="AG17" s="214"/>
      <c r="AH17" s="215"/>
      <c r="AI17" s="213"/>
      <c r="AJ17" s="258"/>
      <c r="AK17" s="64">
        <f>COUNTIF(F17:AJ17,"A")+COUNTIF(F17:AJ17,"B")+COUNTIF(F17:AJ17,"C")+COUNTIF(F17:AJ17,"Ａ")+COUNTIF(F17:AJ17,"Ｂ")+COUNTIF(F17:AJ17,"Ｃ")</f>
        <v>0</v>
      </c>
      <c r="AL17" s="65">
        <f>COUNTIF(F17:AJ17,"●")</f>
        <v>0</v>
      </c>
      <c r="AM17" s="604">
        <f>AW17*1000*8+AX17*1000*8+AY17*1000*5+(AW17*1000*8+AX17*1000*8+AY17*1000*5)*12%</f>
        <v>0</v>
      </c>
      <c r="AN17" s="605"/>
      <c r="AO17" s="605"/>
      <c r="AP17" s="606"/>
      <c r="AW17" s="48">
        <f>COUNTIF(F17:AJ17,"A")+COUNTIF(F17:AJ17,"Ａ")</f>
        <v>0</v>
      </c>
      <c r="AX17" s="48">
        <f>COUNTIF(F17:AJ17,"B")+COUNTIF(F17:AJ17,"Ｂ")</f>
        <v>0</v>
      </c>
      <c r="AY17" s="48">
        <f>COUNTIF(F17:AJ17,"C")+COUNTIF(F17:AJ17,"Ｃ")</f>
        <v>0</v>
      </c>
    </row>
    <row r="18" spans="1:51" ht="26.25" customHeight="1">
      <c r="A18" s="59"/>
      <c r="B18" s="601"/>
      <c r="C18" s="603"/>
      <c r="D18" s="219"/>
      <c r="E18" s="260"/>
      <c r="F18" s="221"/>
      <c r="G18" s="222"/>
      <c r="H18" s="225"/>
      <c r="I18" s="224"/>
      <c r="J18" s="225"/>
      <c r="K18" s="225"/>
      <c r="L18" s="225"/>
      <c r="M18" s="227"/>
      <c r="N18" s="222"/>
      <c r="O18" s="225"/>
      <c r="P18" s="225"/>
      <c r="Q18" s="225"/>
      <c r="R18" s="225"/>
      <c r="S18" s="225"/>
      <c r="T18" s="227"/>
      <c r="U18" s="259"/>
      <c r="V18" s="225"/>
      <c r="W18" s="225"/>
      <c r="X18" s="225"/>
      <c r="Y18" s="225"/>
      <c r="Z18" s="225"/>
      <c r="AA18" s="227"/>
      <c r="AB18" s="222"/>
      <c r="AC18" s="225"/>
      <c r="AD18" s="225"/>
      <c r="AE18" s="225"/>
      <c r="AF18" s="225"/>
      <c r="AG18" s="225"/>
      <c r="AH18" s="227"/>
      <c r="AI18" s="203"/>
      <c r="AJ18" s="248"/>
      <c r="AK18" s="66"/>
      <c r="AL18" s="73"/>
      <c r="AM18" s="604"/>
      <c r="AN18" s="605"/>
      <c r="AO18" s="605"/>
      <c r="AP18" s="606"/>
    </row>
    <row r="19" spans="1:51" ht="26.25" customHeight="1">
      <c r="A19" s="59"/>
      <c r="B19" s="600" t="s">
        <v>38</v>
      </c>
      <c r="C19" s="602" t="s">
        <v>33</v>
      </c>
      <c r="D19" s="210"/>
      <c r="E19" s="211"/>
      <c r="F19" s="231"/>
      <c r="G19" s="216"/>
      <c r="H19" s="217"/>
      <c r="I19" s="261"/>
      <c r="J19" s="217"/>
      <c r="K19" s="217"/>
      <c r="L19" s="261"/>
      <c r="M19" s="232"/>
      <c r="N19" s="216"/>
      <c r="O19" s="217"/>
      <c r="P19" s="261"/>
      <c r="Q19" s="217"/>
      <c r="R19" s="217"/>
      <c r="S19" s="261"/>
      <c r="T19" s="232"/>
      <c r="U19" s="216"/>
      <c r="V19" s="214"/>
      <c r="W19" s="261"/>
      <c r="X19" s="214"/>
      <c r="Y19" s="217"/>
      <c r="Z19" s="261"/>
      <c r="AA19" s="232"/>
      <c r="AB19" s="216"/>
      <c r="AC19" s="217"/>
      <c r="AD19" s="261"/>
      <c r="AE19" s="217"/>
      <c r="AF19" s="217"/>
      <c r="AG19" s="261"/>
      <c r="AH19" s="232"/>
      <c r="AI19" s="213"/>
      <c r="AJ19" s="218"/>
      <c r="AK19" s="64">
        <f>COUNTIF(F19:AJ19,"A")+COUNTIF(F19:AJ19,"B")+COUNTIF(F19:AJ19,"C")+COUNTIF(F19:AJ19,"Ａ")+COUNTIF(F19:AJ19,"Ｂ")+COUNTIF(F19:AJ19,"Ｃ")</f>
        <v>0</v>
      </c>
      <c r="AL19" s="74">
        <f>COUNTIF(F19:AJ19,"●")</f>
        <v>0</v>
      </c>
      <c r="AM19" s="604">
        <f>AW19*940*8+AX19*940*8+AY19*940*5</f>
        <v>0</v>
      </c>
      <c r="AN19" s="605"/>
      <c r="AO19" s="605"/>
      <c r="AP19" s="606"/>
      <c r="AW19" s="48">
        <f>COUNTIF(F19:AJ19,"A")+COUNTIF(F19:AJ19,"Ａ")</f>
        <v>0</v>
      </c>
      <c r="AX19" s="48">
        <f>COUNTIF(F19:AJ19,"B")+COUNTIF(F19:AJ19,"Ｂ")</f>
        <v>0</v>
      </c>
      <c r="AY19" s="48">
        <f>COUNTIF(F19:AJ19,"C")+COUNTIF(F19:AJ19,"Ｃ")</f>
        <v>0</v>
      </c>
    </row>
    <row r="20" spans="1:51" ht="26.25" customHeight="1">
      <c r="A20" s="59"/>
      <c r="B20" s="614"/>
      <c r="C20" s="615"/>
      <c r="D20" s="262"/>
      <c r="E20" s="263"/>
      <c r="F20" s="202"/>
      <c r="G20" s="203"/>
      <c r="H20" s="204"/>
      <c r="I20" s="204"/>
      <c r="J20" s="204"/>
      <c r="K20" s="204"/>
      <c r="L20" s="204"/>
      <c r="M20" s="205"/>
      <c r="N20" s="203"/>
      <c r="O20" s="204"/>
      <c r="P20" s="204"/>
      <c r="Q20" s="204"/>
      <c r="R20" s="204"/>
      <c r="S20" s="204"/>
      <c r="T20" s="205"/>
      <c r="U20" s="264"/>
      <c r="V20" s="204"/>
      <c r="W20" s="204"/>
      <c r="X20" s="204"/>
      <c r="Y20" s="204"/>
      <c r="Z20" s="204"/>
      <c r="AA20" s="205"/>
      <c r="AB20" s="203"/>
      <c r="AC20" s="204"/>
      <c r="AD20" s="204"/>
      <c r="AE20" s="204"/>
      <c r="AF20" s="204"/>
      <c r="AG20" s="204"/>
      <c r="AH20" s="205"/>
      <c r="AI20" s="203"/>
      <c r="AJ20" s="228"/>
      <c r="AK20" s="66"/>
      <c r="AL20" s="73"/>
      <c r="AM20" s="604"/>
      <c r="AN20" s="605"/>
      <c r="AO20" s="605"/>
      <c r="AP20" s="606"/>
    </row>
    <row r="21" spans="1:51" ht="24" customHeight="1">
      <c r="B21" s="600"/>
      <c r="C21" s="602"/>
      <c r="D21" s="265"/>
      <c r="E21" s="266"/>
      <c r="F21" s="231"/>
      <c r="G21" s="216"/>
      <c r="H21" s="267"/>
      <c r="I21" s="217"/>
      <c r="J21" s="217"/>
      <c r="K21" s="217"/>
      <c r="L21" s="217"/>
      <c r="M21" s="232"/>
      <c r="N21" s="216"/>
      <c r="O21" s="217"/>
      <c r="P21" s="217"/>
      <c r="Q21" s="217"/>
      <c r="R21" s="217"/>
      <c r="S21" s="217"/>
      <c r="T21" s="232"/>
      <c r="U21" s="216"/>
      <c r="V21" s="217"/>
      <c r="W21" s="217"/>
      <c r="X21" s="217"/>
      <c r="Y21" s="217"/>
      <c r="Z21" s="267"/>
      <c r="AA21" s="232"/>
      <c r="AB21" s="216"/>
      <c r="AC21" s="217"/>
      <c r="AD21" s="217"/>
      <c r="AE21" s="217"/>
      <c r="AF21" s="217"/>
      <c r="AG21" s="217"/>
      <c r="AH21" s="232"/>
      <c r="AI21" s="213"/>
      <c r="AJ21" s="218"/>
      <c r="AK21" s="64">
        <f>COUNTIF(F21:AJ21,"A")+COUNTIF(F21:AJ21,"B")+COUNTIF(F21:AJ21,"C")+COUNTIF(F21:AJ21,"Ａ")+COUNTIF(F21:AJ21,"Ｂ")+COUNTIF(F21:AJ21,"Ｃ")</f>
        <v>0</v>
      </c>
      <c r="AL21" s="75"/>
      <c r="AM21" s="604">
        <f>SUM(AM5:AP20)</f>
        <v>333350</v>
      </c>
      <c r="AN21" s="605"/>
      <c r="AO21" s="605"/>
      <c r="AP21" s="606"/>
    </row>
    <row r="22" spans="1:51" ht="24" customHeight="1" thickBot="1">
      <c r="B22" s="601"/>
      <c r="C22" s="603"/>
      <c r="D22" s="268"/>
      <c r="E22" s="269"/>
      <c r="F22" s="270"/>
      <c r="G22" s="271"/>
      <c r="H22" s="272"/>
      <c r="I22" s="273"/>
      <c r="J22" s="272"/>
      <c r="K22" s="272"/>
      <c r="L22" s="272"/>
      <c r="M22" s="274"/>
      <c r="N22" s="271"/>
      <c r="O22" s="272"/>
      <c r="P22" s="272"/>
      <c r="Q22" s="272"/>
      <c r="R22" s="272"/>
      <c r="S22" s="272"/>
      <c r="T22" s="274"/>
      <c r="U22" s="275"/>
      <c r="V22" s="272"/>
      <c r="W22" s="272"/>
      <c r="X22" s="272"/>
      <c r="Y22" s="272"/>
      <c r="Z22" s="272"/>
      <c r="AA22" s="274"/>
      <c r="AB22" s="271"/>
      <c r="AC22" s="272"/>
      <c r="AD22" s="272"/>
      <c r="AE22" s="272"/>
      <c r="AF22" s="272"/>
      <c r="AG22" s="272"/>
      <c r="AH22" s="274"/>
      <c r="AI22" s="276"/>
      <c r="AJ22" s="277"/>
      <c r="AK22" s="66"/>
      <c r="AL22" s="76"/>
      <c r="AM22" s="607"/>
      <c r="AN22" s="608"/>
      <c r="AO22" s="608"/>
      <c r="AP22" s="609"/>
    </row>
    <row r="23" spans="1:51" ht="16.5" customHeight="1">
      <c r="B23" s="610" t="s">
        <v>39</v>
      </c>
      <c r="C23" s="611"/>
      <c r="D23" s="611"/>
      <c r="E23" s="611"/>
      <c r="F23" s="91">
        <f>COUNTIF(F5:F20,"A")+COUNTIF(F5:F20,"Ａ")+COUNTIF(F5:F20,"B")+COUNTIF(F5:F20,"Ｂ")+COUNTIF(F5:F20,"C")+COUNTIF(F5:F20,"Ｃ")+COUNTIF(F5:F20,"Ｄ")+COUNTIF(F5:F20,"D")</f>
        <v>0</v>
      </c>
      <c r="G23" s="179">
        <f t="shared" ref="G23:AJ23" si="0">COUNTIF(G5:G20,"A")+COUNTIF(G5:G20,"Ａ")+COUNTIF(G5:G20,"B")+COUNTIF(G5:G20,"Ｂ")+COUNTIF(G5:G20,"C")+COUNTIF(G5:G20,"Ｃ")+COUNTIF(G5:G20,"Ｄ")+COUNTIF(G5:G20,"D")</f>
        <v>0</v>
      </c>
      <c r="H23" s="179">
        <f t="shared" si="0"/>
        <v>0</v>
      </c>
      <c r="I23" s="179">
        <f t="shared" si="0"/>
        <v>0</v>
      </c>
      <c r="J23" s="179">
        <f t="shared" si="0"/>
        <v>0</v>
      </c>
      <c r="K23" s="179">
        <f t="shared" si="0"/>
        <v>0</v>
      </c>
      <c r="L23" s="179">
        <f t="shared" si="0"/>
        <v>0</v>
      </c>
      <c r="M23" s="179">
        <f t="shared" si="0"/>
        <v>0</v>
      </c>
      <c r="N23" s="179">
        <f t="shared" si="0"/>
        <v>0</v>
      </c>
      <c r="O23" s="179">
        <f t="shared" si="0"/>
        <v>0</v>
      </c>
      <c r="P23" s="179">
        <f t="shared" si="0"/>
        <v>0</v>
      </c>
      <c r="Q23" s="179">
        <f t="shared" si="0"/>
        <v>0</v>
      </c>
      <c r="R23" s="179">
        <f t="shared" si="0"/>
        <v>0</v>
      </c>
      <c r="S23" s="179">
        <f t="shared" si="0"/>
        <v>0</v>
      </c>
      <c r="T23" s="179">
        <f t="shared" si="0"/>
        <v>0</v>
      </c>
      <c r="U23" s="179">
        <f t="shared" si="0"/>
        <v>0</v>
      </c>
      <c r="V23" s="179">
        <f t="shared" si="0"/>
        <v>0</v>
      </c>
      <c r="W23" s="179">
        <f t="shared" si="0"/>
        <v>0</v>
      </c>
      <c r="X23" s="179">
        <f t="shared" si="0"/>
        <v>0</v>
      </c>
      <c r="Y23" s="179">
        <f t="shared" si="0"/>
        <v>0</v>
      </c>
      <c r="Z23" s="179">
        <f t="shared" si="0"/>
        <v>0</v>
      </c>
      <c r="AA23" s="179">
        <f t="shared" si="0"/>
        <v>0</v>
      </c>
      <c r="AB23" s="179">
        <f t="shared" si="0"/>
        <v>0</v>
      </c>
      <c r="AC23" s="179">
        <f t="shared" si="0"/>
        <v>0</v>
      </c>
      <c r="AD23" s="179">
        <f t="shared" si="0"/>
        <v>0</v>
      </c>
      <c r="AE23" s="179">
        <f t="shared" si="0"/>
        <v>0</v>
      </c>
      <c r="AF23" s="179">
        <f t="shared" si="0"/>
        <v>0</v>
      </c>
      <c r="AG23" s="179">
        <f t="shared" si="0"/>
        <v>0</v>
      </c>
      <c r="AH23" s="179">
        <f t="shared" si="0"/>
        <v>0</v>
      </c>
      <c r="AI23" s="179">
        <f t="shared" si="0"/>
        <v>0</v>
      </c>
      <c r="AJ23" s="92">
        <f t="shared" si="0"/>
        <v>0</v>
      </c>
      <c r="AL23" s="604"/>
      <c r="AM23" s="605"/>
      <c r="AN23" s="605"/>
      <c r="AO23" s="606"/>
      <c r="AP23" s="77"/>
    </row>
    <row r="24" spans="1:51" ht="16.5" customHeight="1" thickBot="1">
      <c r="B24" s="612" t="s">
        <v>40</v>
      </c>
      <c r="C24" s="613"/>
      <c r="D24" s="613"/>
      <c r="E24" s="613"/>
      <c r="F24" s="93">
        <f>令和02年10月!E5</f>
        <v>15</v>
      </c>
      <c r="G24" s="180">
        <f>令和02年10月!F5</f>
        <v>9</v>
      </c>
      <c r="H24" s="180">
        <f>令和02年10月!G5</f>
        <v>8</v>
      </c>
      <c r="I24" s="180">
        <f>令和02年10月!H5</f>
        <v>0</v>
      </c>
      <c r="J24" s="180">
        <f>令和02年10月!I5</f>
        <v>10</v>
      </c>
      <c r="K24" s="180">
        <f>令和02年10月!J5</f>
        <v>12</v>
      </c>
      <c r="L24" s="180">
        <f>令和02年10月!K5</f>
        <v>15</v>
      </c>
      <c r="M24" s="180">
        <f>令和02年10月!L5</f>
        <v>13</v>
      </c>
      <c r="N24" s="180">
        <f>令和02年10月!M5</f>
        <v>8</v>
      </c>
      <c r="O24" s="180">
        <f>令和02年10月!N5</f>
        <v>13</v>
      </c>
      <c r="P24" s="180">
        <f>令和02年10月!O5</f>
        <v>0</v>
      </c>
      <c r="Q24" s="180">
        <f>令和02年10月!P5</f>
        <v>10</v>
      </c>
      <c r="R24" s="180">
        <f>令和02年10月!Q5</f>
        <v>12</v>
      </c>
      <c r="S24" s="180">
        <f>令和02年10月!R5</f>
        <v>13</v>
      </c>
      <c r="T24" s="180">
        <f>令和02年10月!S5</f>
        <v>13</v>
      </c>
      <c r="U24" s="180">
        <f>令和02年10月!T5</f>
        <v>10</v>
      </c>
      <c r="V24" s="180">
        <f>令和02年10月!U5</f>
        <v>9</v>
      </c>
      <c r="W24" s="180">
        <f>令和02年10月!V5</f>
        <v>0</v>
      </c>
      <c r="X24" s="180">
        <f>令和02年10月!W5</f>
        <v>10</v>
      </c>
      <c r="Y24" s="180">
        <f>令和02年10月!X5</f>
        <v>13</v>
      </c>
      <c r="Z24" s="180">
        <f>令和02年10月!Y5</f>
        <v>15</v>
      </c>
      <c r="AA24" s="180">
        <f>令和02年10月!Z5</f>
        <v>15</v>
      </c>
      <c r="AB24" s="180">
        <f>令和02年10月!AA5</f>
        <v>11</v>
      </c>
      <c r="AC24" s="180">
        <f>令和02年10月!AB5</f>
        <v>14</v>
      </c>
      <c r="AD24" s="180">
        <f>令和02年10月!AC5</f>
        <v>0</v>
      </c>
      <c r="AE24" s="180">
        <f>令和02年10月!AD5</f>
        <v>10</v>
      </c>
      <c r="AF24" s="180">
        <f>令和02年10月!AE5</f>
        <v>11</v>
      </c>
      <c r="AG24" s="180">
        <f>令和02年10月!AF5</f>
        <v>15</v>
      </c>
      <c r="AH24" s="180">
        <f>令和02年10月!AG5</f>
        <v>14</v>
      </c>
      <c r="AI24" s="180">
        <f>令和02年10月!AH5</f>
        <v>9</v>
      </c>
      <c r="AJ24" s="94">
        <f>令和02年10月!AH5</f>
        <v>9</v>
      </c>
      <c r="AL24" s="607"/>
      <c r="AM24" s="608"/>
      <c r="AN24" s="608"/>
      <c r="AO24" s="609"/>
      <c r="AP24" s="77"/>
    </row>
    <row r="25" spans="1:51" ht="6.75" customHeight="1">
      <c r="N25" s="78"/>
      <c r="U25" s="78"/>
      <c r="X25" s="78"/>
      <c r="AE25" s="78"/>
      <c r="AF25" s="78"/>
    </row>
    <row r="26" spans="1:51" ht="13.5">
      <c r="B26" s="599" t="s">
        <v>41</v>
      </c>
      <c r="C26" s="599"/>
      <c r="D26" s="597" t="s">
        <v>42</v>
      </c>
      <c r="E26" s="597"/>
      <c r="F26" s="597"/>
      <c r="G26" s="597"/>
      <c r="H26" s="597" t="s">
        <v>43</v>
      </c>
      <c r="I26" s="597"/>
      <c r="J26" s="599" t="s">
        <v>42</v>
      </c>
      <c r="K26" s="599"/>
      <c r="AL26" s="639" t="s">
        <v>94</v>
      </c>
      <c r="AM26" s="640"/>
      <c r="AN26" s="641">
        <f>売上台帳!W56</f>
        <v>3204541</v>
      </c>
      <c r="AO26" s="645"/>
      <c r="AP26" s="645"/>
      <c r="AQ26" s="645"/>
    </row>
    <row r="27" spans="1:51" ht="14.25">
      <c r="B27" s="594" t="s">
        <v>44</v>
      </c>
      <c r="C27" s="594"/>
      <c r="D27" s="595" t="s">
        <v>45</v>
      </c>
      <c r="E27" s="595"/>
      <c r="F27" s="595"/>
      <c r="G27" s="595"/>
      <c r="H27" s="596" t="s">
        <v>46</v>
      </c>
      <c r="I27" s="597"/>
      <c r="J27" s="596" t="s">
        <v>47</v>
      </c>
      <c r="K27" s="597"/>
      <c r="M27" s="79"/>
      <c r="N27" s="80"/>
      <c r="O27" s="81"/>
      <c r="P27" s="81"/>
      <c r="Q27" s="81"/>
      <c r="R27" s="82"/>
      <c r="S27" s="81"/>
      <c r="T27" s="83" t="s">
        <v>48</v>
      </c>
      <c r="U27" s="84"/>
      <c r="V27" s="84"/>
      <c r="AL27" s="640"/>
      <c r="AM27" s="640"/>
      <c r="AN27" s="645"/>
      <c r="AO27" s="645"/>
      <c r="AP27" s="645"/>
      <c r="AQ27" s="645"/>
    </row>
    <row r="28" spans="1:51" ht="14.25">
      <c r="A28" s="48"/>
      <c r="B28" s="594" t="s">
        <v>49</v>
      </c>
      <c r="C28" s="594"/>
      <c r="D28" s="595" t="s">
        <v>50</v>
      </c>
      <c r="E28" s="595"/>
      <c r="F28" s="595"/>
      <c r="G28" s="595"/>
      <c r="H28" s="596" t="s">
        <v>51</v>
      </c>
      <c r="I28" s="597"/>
      <c r="J28" s="596" t="s">
        <v>52</v>
      </c>
      <c r="K28" s="597"/>
      <c r="M28" s="79"/>
      <c r="N28" s="80"/>
      <c r="O28" s="80"/>
      <c r="P28" s="80"/>
      <c r="Q28" s="79"/>
      <c r="R28" s="85"/>
      <c r="S28" s="86"/>
      <c r="T28" s="87" t="s">
        <v>53</v>
      </c>
      <c r="U28" s="86"/>
      <c r="V28" s="81"/>
      <c r="AL28" s="639" t="s">
        <v>95</v>
      </c>
      <c r="AM28" s="640"/>
      <c r="AN28" s="641">
        <f>AM21</f>
        <v>333350</v>
      </c>
      <c r="AO28" s="642"/>
      <c r="AP28" s="642"/>
      <c r="AQ28" s="642"/>
    </row>
    <row r="29" spans="1:51" ht="14.25">
      <c r="A29" s="48"/>
      <c r="B29" s="594" t="s">
        <v>54</v>
      </c>
      <c r="C29" s="594"/>
      <c r="D29" s="595" t="s">
        <v>55</v>
      </c>
      <c r="E29" s="595"/>
      <c r="F29" s="595"/>
      <c r="G29" s="595"/>
      <c r="H29" s="598" t="s">
        <v>56</v>
      </c>
      <c r="I29" s="598"/>
      <c r="J29" s="596" t="s">
        <v>57</v>
      </c>
      <c r="K29" s="597"/>
      <c r="M29" s="80"/>
      <c r="N29" s="80"/>
      <c r="O29" s="80"/>
      <c r="P29" s="80"/>
      <c r="Q29" s="80"/>
      <c r="R29" s="85"/>
      <c r="S29" s="86"/>
      <c r="T29" s="87" t="s">
        <v>58</v>
      </c>
      <c r="U29" s="86"/>
      <c r="V29" s="81"/>
      <c r="AD29" s="88"/>
      <c r="AE29" s="88"/>
      <c r="AF29" s="81"/>
      <c r="AG29" s="88"/>
      <c r="AH29" s="88"/>
      <c r="AI29" s="88"/>
      <c r="AJ29" s="88"/>
      <c r="AK29" s="88"/>
      <c r="AL29" s="640"/>
      <c r="AM29" s="640"/>
      <c r="AN29" s="642"/>
      <c r="AO29" s="642"/>
      <c r="AP29" s="642"/>
      <c r="AQ29" s="642"/>
    </row>
    <row r="30" spans="1:51" ht="14.25">
      <c r="A30" s="48"/>
      <c r="B30" s="583" t="s">
        <v>34</v>
      </c>
      <c r="C30" s="584"/>
      <c r="D30" s="585" t="s">
        <v>59</v>
      </c>
      <c r="E30" s="586"/>
      <c r="F30" s="586"/>
      <c r="G30" s="587"/>
      <c r="H30" s="588" t="s">
        <v>60</v>
      </c>
      <c r="I30" s="589"/>
      <c r="J30" s="590" t="s">
        <v>57</v>
      </c>
      <c r="K30" s="591"/>
      <c r="M30" s="51"/>
      <c r="N30" s="89"/>
      <c r="O30" s="90"/>
      <c r="P30" s="90"/>
      <c r="Q30" s="90"/>
      <c r="R30" s="90"/>
      <c r="S30" s="86"/>
      <c r="T30" s="86"/>
      <c r="U30" s="86"/>
      <c r="V30" s="81"/>
      <c r="W30" s="88"/>
      <c r="X30" s="88"/>
      <c r="Y30" s="81"/>
      <c r="Z30" s="81"/>
      <c r="AA30" s="81"/>
      <c r="AB30" s="81"/>
      <c r="AC30" s="82"/>
      <c r="AD30" s="88"/>
      <c r="AE30" s="88"/>
      <c r="AF30" s="81"/>
      <c r="AG30" s="88"/>
      <c r="AH30" s="88"/>
      <c r="AI30" s="88"/>
      <c r="AJ30" s="88"/>
      <c r="AK30" s="88"/>
      <c r="AL30" s="639" t="s">
        <v>96</v>
      </c>
      <c r="AM30" s="640"/>
      <c r="AN30" s="641">
        <f>売上台帳!W60</f>
        <v>0</v>
      </c>
      <c r="AO30" s="645"/>
      <c r="AP30" s="645"/>
      <c r="AQ30" s="645"/>
    </row>
    <row r="31" spans="1:51" ht="14.25">
      <c r="A31" s="48"/>
      <c r="B31" s="592" t="s">
        <v>28</v>
      </c>
      <c r="C31" s="592"/>
      <c r="D31" s="593" t="s">
        <v>61</v>
      </c>
      <c r="E31" s="593"/>
      <c r="F31" s="593"/>
      <c r="G31" s="593"/>
      <c r="H31" s="593"/>
      <c r="I31" s="593"/>
      <c r="J31" s="593"/>
      <c r="K31" s="593"/>
      <c r="M31" s="51"/>
      <c r="N31" s="178"/>
      <c r="O31" s="95"/>
      <c r="P31" s="90"/>
      <c r="Q31" s="90"/>
      <c r="R31" s="90"/>
      <c r="S31" s="86"/>
      <c r="T31" s="86"/>
      <c r="U31" s="86"/>
      <c r="V31" s="81"/>
      <c r="W31" s="88"/>
      <c r="X31" s="88"/>
      <c r="Y31" s="81"/>
      <c r="Z31" s="81"/>
      <c r="AA31" s="81"/>
      <c r="AB31" s="81"/>
      <c r="AC31" s="82"/>
      <c r="AD31" s="88"/>
      <c r="AE31" s="88"/>
      <c r="AF31" s="81"/>
      <c r="AG31" s="88"/>
      <c r="AH31" s="88"/>
      <c r="AI31" s="88"/>
      <c r="AJ31" s="88"/>
      <c r="AK31" s="88"/>
      <c r="AL31" s="640"/>
      <c r="AM31" s="640"/>
      <c r="AN31" s="645"/>
      <c r="AO31" s="645"/>
      <c r="AP31" s="645"/>
      <c r="AQ31" s="645"/>
    </row>
    <row r="32" spans="1:51">
      <c r="AL32" s="639" t="s">
        <v>97</v>
      </c>
      <c r="AM32" s="640"/>
      <c r="AN32" s="641">
        <f>AN26-AN28-AN30</f>
        <v>2871191</v>
      </c>
      <c r="AO32" s="642"/>
      <c r="AP32" s="642"/>
      <c r="AQ32" s="642"/>
    </row>
    <row r="33" spans="38:43">
      <c r="AL33" s="640"/>
      <c r="AM33" s="640"/>
      <c r="AN33" s="642"/>
      <c r="AO33" s="642"/>
      <c r="AP33" s="642"/>
      <c r="AQ33" s="642"/>
    </row>
    <row r="34" spans="38:43">
      <c r="AL34" s="639" t="s">
        <v>98</v>
      </c>
      <c r="AM34" s="640"/>
      <c r="AN34" s="643">
        <f>AN28/AN26</f>
        <v>0.10402425807627363</v>
      </c>
      <c r="AO34" s="644"/>
      <c r="AP34" s="644"/>
      <c r="AQ34" s="644"/>
    </row>
    <row r="35" spans="38:43">
      <c r="AL35" s="640"/>
      <c r="AM35" s="640"/>
      <c r="AN35" s="644"/>
      <c r="AO35" s="644"/>
      <c r="AP35" s="644"/>
      <c r="AQ35" s="644"/>
    </row>
  </sheetData>
  <sheetProtection password="D839" sheet="1" objects="1" scenarios="1" selectLockedCells="1"/>
  <mergeCells count="70">
    <mergeCell ref="AL32:AM33"/>
    <mergeCell ref="AN32:AQ33"/>
    <mergeCell ref="AL34:AM35"/>
    <mergeCell ref="AN34:AQ35"/>
    <mergeCell ref="AL26:AM27"/>
    <mergeCell ref="AN26:AQ27"/>
    <mergeCell ref="AL28:AM29"/>
    <mergeCell ref="AN28:AQ29"/>
    <mergeCell ref="AL30:AM31"/>
    <mergeCell ref="AN30:AQ31"/>
    <mergeCell ref="A1:AJ1"/>
    <mergeCell ref="AK1:AL1"/>
    <mergeCell ref="A3:A4"/>
    <mergeCell ref="B3:C4"/>
    <mergeCell ref="E3:E4"/>
    <mergeCell ref="AK3:AK4"/>
    <mergeCell ref="AL3:AL4"/>
    <mergeCell ref="AM3:AP4"/>
    <mergeCell ref="B5:B6"/>
    <mergeCell ref="C5:C6"/>
    <mergeCell ref="AM5:AP6"/>
    <mergeCell ref="B7:B8"/>
    <mergeCell ref="C7:C8"/>
    <mergeCell ref="AM7:AP8"/>
    <mergeCell ref="B9:B10"/>
    <mergeCell ref="C9:C10"/>
    <mergeCell ref="AM9:AP10"/>
    <mergeCell ref="B11:B12"/>
    <mergeCell ref="C11:C12"/>
    <mergeCell ref="AM11:AP12"/>
    <mergeCell ref="B13:B14"/>
    <mergeCell ref="C13:C14"/>
    <mergeCell ref="AM13:AP14"/>
    <mergeCell ref="B15:B16"/>
    <mergeCell ref="C15:C16"/>
    <mergeCell ref="AM15:AP16"/>
    <mergeCell ref="B17:B18"/>
    <mergeCell ref="C17:C18"/>
    <mergeCell ref="AM17:AP18"/>
    <mergeCell ref="B19:B20"/>
    <mergeCell ref="C19:C20"/>
    <mergeCell ref="AM19:AP20"/>
    <mergeCell ref="B21:B22"/>
    <mergeCell ref="C21:C22"/>
    <mergeCell ref="AM21:AP22"/>
    <mergeCell ref="B23:E23"/>
    <mergeCell ref="AL23:AO24"/>
    <mergeCell ref="B24:E24"/>
    <mergeCell ref="B26:C26"/>
    <mergeCell ref="D26:G26"/>
    <mergeCell ref="H26:I26"/>
    <mergeCell ref="J26:K26"/>
    <mergeCell ref="B27:C27"/>
    <mergeCell ref="D27:G27"/>
    <mergeCell ref="H27:I27"/>
    <mergeCell ref="J27:K27"/>
    <mergeCell ref="B28:C28"/>
    <mergeCell ref="D28:G28"/>
    <mergeCell ref="H28:I28"/>
    <mergeCell ref="J28:K28"/>
    <mergeCell ref="B29:C29"/>
    <mergeCell ref="D29:G29"/>
    <mergeCell ref="H29:I29"/>
    <mergeCell ref="J29:K29"/>
    <mergeCell ref="B30:C30"/>
    <mergeCell ref="D30:G30"/>
    <mergeCell ref="H30:I30"/>
    <mergeCell ref="J30:K30"/>
    <mergeCell ref="B31:C31"/>
    <mergeCell ref="D31:K31"/>
  </mergeCells>
  <phoneticPr fontId="5"/>
  <pageMargins left="0.25" right="0.25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令和02年10月</vt:lpstr>
      <vt:lpstr>売上台帳</vt:lpstr>
      <vt:lpstr>ｼﾌﾄ</vt:lpstr>
      <vt:lpstr>売上台帳!Print_Area</vt:lpstr>
      <vt:lpstr>令和02年10月!Print_Area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工藤徹</dc:creator>
  <cp:lastModifiedBy>Windows ユーザー</cp:lastModifiedBy>
  <cp:lastPrinted>2020-10-14T11:20:00Z</cp:lastPrinted>
  <dcterms:created xsi:type="dcterms:W3CDTF">2015-10-26T00:24:29Z</dcterms:created>
  <dcterms:modified xsi:type="dcterms:W3CDTF">2020-10-14T11:20:32Z</dcterms:modified>
</cp:coreProperties>
</file>