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pcgtsp-bnb\playground\report\"/>
    </mc:Choice>
  </mc:AlternateContent>
  <xr:revisionPtr revIDLastSave="0" documentId="13_ncr:1_{E9B27085-3A9F-4F2F-AFE8-386BBEC242EA}" xr6:coauthVersionLast="45" xr6:coauthVersionMax="45" xr10:uidLastSave="{00000000-0000-0000-0000-000000000000}"/>
  <bookViews>
    <workbookView xWindow="-120" yWindow="-120" windowWidth="29040" windowHeight="15840" xr2:uid="{7907F53B-C8ED-4F7C-8267-210B91F70DB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3" i="1"/>
  <c r="E8" i="1"/>
  <c r="E6" i="1"/>
  <c r="K38" i="1"/>
  <c r="K37" i="1"/>
  <c r="K35" i="1"/>
  <c r="K15" i="1"/>
  <c r="K14" i="1"/>
  <c r="K13" i="1"/>
  <c r="K11" i="1"/>
  <c r="K10" i="1"/>
  <c r="K9" i="1"/>
  <c r="K39" i="1" l="1"/>
  <c r="K36" i="1"/>
  <c r="K34" i="1"/>
  <c r="K25" i="1"/>
  <c r="K26" i="1"/>
  <c r="K23" i="1"/>
  <c r="K22" i="1"/>
  <c r="K21" i="1"/>
  <c r="K20" i="1"/>
  <c r="K19" i="1"/>
  <c r="K18" i="1"/>
  <c r="K17" i="1"/>
  <c r="K16" i="1"/>
  <c r="K6" i="1"/>
  <c r="E39" i="1"/>
  <c r="E38" i="1"/>
  <c r="E37" i="1"/>
  <c r="E36" i="1"/>
  <c r="E35" i="1"/>
  <c r="E34" i="1"/>
  <c r="E25" i="1"/>
  <c r="E26" i="1"/>
  <c r="E23" i="1"/>
  <c r="E22" i="1"/>
  <c r="E21" i="1"/>
  <c r="E20" i="1"/>
  <c r="E19" i="1"/>
  <c r="E18" i="1"/>
  <c r="E17" i="1"/>
  <c r="E16" i="1"/>
  <c r="E15" i="1"/>
</calcChain>
</file>

<file path=xl/sharedStrings.xml><?xml version="1.0" encoding="utf-8"?>
<sst xmlns="http://schemas.openxmlformats.org/spreadsheetml/2006/main" count="174" uniqueCount="53">
  <si>
    <t>Sample</t>
  </si>
  <si>
    <t>br17.12</t>
  </si>
  <si>
    <t>ESC07</t>
  </si>
  <si>
    <t>ESC12</t>
  </si>
  <si>
    <t>ESC25</t>
  </si>
  <si>
    <t>ESC47</t>
  </si>
  <si>
    <t>ESC63</t>
  </si>
  <si>
    <t>ESC78</t>
  </si>
  <si>
    <t>ft53.1</t>
  </si>
  <si>
    <t>ft53.2</t>
  </si>
  <si>
    <t>ft53.3</t>
  </si>
  <si>
    <t>ft53.4</t>
  </si>
  <si>
    <t>ft70.1</t>
  </si>
  <si>
    <t>ft70.2</t>
  </si>
  <si>
    <t>ft70.3</t>
  </si>
  <si>
    <t>ft70.4</t>
  </si>
  <si>
    <t>kro124p.1</t>
  </si>
  <si>
    <t>kro124p.2</t>
  </si>
  <si>
    <t>kro124p.3</t>
  </si>
  <si>
    <t>kro124p.4</t>
  </si>
  <si>
    <t>p43.1</t>
  </si>
  <si>
    <t>p43.2</t>
  </si>
  <si>
    <t>p43.3</t>
  </si>
  <si>
    <t>p43.4</t>
  </si>
  <si>
    <t>prob.100</t>
  </si>
  <si>
    <t>prob.42</t>
  </si>
  <si>
    <t>rbg048a</t>
  </si>
  <si>
    <t>rbg050c</t>
  </si>
  <si>
    <t>rbg109a</t>
  </si>
  <si>
    <t>rbg150a</t>
  </si>
  <si>
    <t>rbg174a</t>
  </si>
  <si>
    <t>rbg253a</t>
  </si>
  <si>
    <t>rbg323a</t>
  </si>
  <si>
    <t>rbg341a</t>
  </si>
  <si>
    <t>rbg358a</t>
  </si>
  <si>
    <t>rbg378a</t>
  </si>
  <si>
    <t>ry48p.1</t>
  </si>
  <si>
    <t>ry48p.2</t>
  </si>
  <si>
    <t>ry48p.3</t>
  </si>
  <si>
    <t>ry48p.4</t>
  </si>
  <si>
    <t>Groups</t>
  </si>
  <si>
    <t>Points</t>
  </si>
  <si>
    <t>UB</t>
  </si>
  <si>
    <t>Time</t>
  </si>
  <si>
    <t>Gap</t>
  </si>
  <si>
    <t>Done</t>
  </si>
  <si>
    <t>LB</t>
  </si>
  <si>
    <t>UB'</t>
  </si>
  <si>
    <t>+</t>
  </si>
  <si>
    <t>-</t>
  </si>
  <si>
    <t>Workers</t>
  </si>
  <si>
    <t>Layers</t>
  </si>
  <si>
    <t>2316.26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</si>
</sst>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9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9" fontId="0" fillId="3" borderId="1" xfId="0" applyNumberFormat="1" applyFill="1" applyBorder="1"/>
    <xf numFmtId="10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B9E1-D7F9-47BD-8756-C09FD62EA93D}">
  <dimension ref="A1:Q40"/>
  <sheetViews>
    <sheetView tabSelected="1" workbookViewId="0">
      <selection activeCell="G1" sqref="G1"/>
    </sheetView>
  </sheetViews>
  <sheetFormatPr defaultRowHeight="15" x14ac:dyDescent="0.25"/>
  <cols>
    <col min="1" max="1" width="9.5703125" bestFit="1" customWidth="1"/>
    <col min="2" max="2" width="7.42578125" bestFit="1" customWidth="1"/>
    <col min="3" max="3" width="6.5703125" bestFit="1" customWidth="1"/>
    <col min="4" max="5" width="6" bestFit="1" customWidth="1"/>
    <col min="6" max="6" width="6" customWidth="1"/>
    <col min="7" max="7" width="5.7109375" bestFit="1" customWidth="1"/>
    <col min="8" max="8" width="6.5703125" bestFit="1" customWidth="1"/>
    <col min="9" max="10" width="6" bestFit="1" customWidth="1"/>
    <col min="11" max="11" width="8" bestFit="1" customWidth="1"/>
    <col min="12" max="12" width="8.5703125" bestFit="1" customWidth="1"/>
    <col min="13" max="13" width="6.5703125" bestFit="1" customWidth="1"/>
    <col min="14" max="14" width="5.7109375" bestFit="1" customWidth="1"/>
    <col min="15" max="15" width="8.140625" bestFit="1" customWidth="1"/>
    <col min="16" max="17" width="6" bestFit="1" customWidth="1"/>
  </cols>
  <sheetData>
    <row r="1" spans="1:17" s="1" customFormat="1" x14ac:dyDescent="0.25">
      <c r="A1" s="5" t="s">
        <v>0</v>
      </c>
      <c r="B1" s="5" t="s">
        <v>40</v>
      </c>
      <c r="C1" s="5" t="s">
        <v>41</v>
      </c>
      <c r="D1" s="5" t="s">
        <v>42</v>
      </c>
      <c r="E1" s="2" t="s">
        <v>43</v>
      </c>
      <c r="F1" s="2" t="s">
        <v>51</v>
      </c>
      <c r="G1" s="2" t="s">
        <v>45</v>
      </c>
      <c r="H1" s="2" t="s">
        <v>44</v>
      </c>
      <c r="I1" s="2" t="s">
        <v>46</v>
      </c>
      <c r="J1" s="2" t="s">
        <v>47</v>
      </c>
      <c r="K1" s="7" t="s">
        <v>43</v>
      </c>
      <c r="L1" s="7" t="s">
        <v>50</v>
      </c>
      <c r="M1" s="7" t="s">
        <v>51</v>
      </c>
      <c r="N1" s="7" t="s">
        <v>45</v>
      </c>
      <c r="O1" s="7" t="s">
        <v>44</v>
      </c>
      <c r="P1" s="7" t="s">
        <v>46</v>
      </c>
      <c r="Q1" s="7" t="s">
        <v>47</v>
      </c>
    </row>
    <row r="2" spans="1:17" x14ac:dyDescent="0.25">
      <c r="A2" s="6" t="s">
        <v>1</v>
      </c>
      <c r="B2" s="6">
        <v>17</v>
      </c>
      <c r="C2" s="6">
        <v>92</v>
      </c>
      <c r="D2" s="6">
        <v>43</v>
      </c>
      <c r="E2" s="3">
        <v>11.2</v>
      </c>
      <c r="F2" s="3">
        <v>17</v>
      </c>
      <c r="G2" s="11" t="s">
        <v>48</v>
      </c>
      <c r="H2" s="4">
        <v>0</v>
      </c>
      <c r="I2" s="3">
        <v>43</v>
      </c>
      <c r="J2" s="3"/>
      <c r="K2" s="8">
        <v>27.3</v>
      </c>
      <c r="L2" s="8">
        <v>36</v>
      </c>
      <c r="M2" s="8">
        <v>17</v>
      </c>
      <c r="N2" s="12" t="s">
        <v>48</v>
      </c>
      <c r="O2" s="9">
        <v>0</v>
      </c>
      <c r="P2" s="8">
        <v>43</v>
      </c>
      <c r="Q2" s="8"/>
    </row>
    <row r="3" spans="1:17" x14ac:dyDescent="0.25">
      <c r="A3" s="6" t="s">
        <v>2</v>
      </c>
      <c r="B3" s="6">
        <v>8</v>
      </c>
      <c r="C3" s="6">
        <v>39</v>
      </c>
      <c r="D3" s="6">
        <v>1730</v>
      </c>
      <c r="E3" s="3">
        <v>1.3</v>
      </c>
      <c r="F3" s="3">
        <v>8</v>
      </c>
      <c r="G3" s="11" t="s">
        <v>48</v>
      </c>
      <c r="H3" s="4">
        <v>0</v>
      </c>
      <c r="I3" s="3">
        <v>1726</v>
      </c>
      <c r="J3" s="3"/>
      <c r="K3" s="8">
        <v>8.3699999999999992</v>
      </c>
      <c r="L3" s="8">
        <v>36</v>
      </c>
      <c r="M3" s="8">
        <v>8</v>
      </c>
      <c r="N3" s="12" t="s">
        <v>48</v>
      </c>
      <c r="O3" s="9">
        <v>0</v>
      </c>
      <c r="P3" s="8">
        <v>1730</v>
      </c>
      <c r="Q3" s="8"/>
    </row>
    <row r="4" spans="1:17" x14ac:dyDescent="0.25">
      <c r="A4" s="6" t="s">
        <v>3</v>
      </c>
      <c r="B4" s="6">
        <v>13</v>
      </c>
      <c r="C4" s="6">
        <v>65</v>
      </c>
      <c r="D4" s="6">
        <v>1390</v>
      </c>
      <c r="E4" s="3">
        <v>4.3</v>
      </c>
      <c r="F4" s="3">
        <v>13</v>
      </c>
      <c r="G4" s="11" t="s">
        <v>48</v>
      </c>
      <c r="H4" s="4">
        <v>0</v>
      </c>
      <c r="I4" s="3">
        <v>1385</v>
      </c>
      <c r="J4" s="3"/>
      <c r="K4" s="8">
        <v>14.99</v>
      </c>
      <c r="L4" s="8">
        <v>36</v>
      </c>
      <c r="M4" s="8">
        <v>13</v>
      </c>
      <c r="N4" s="12" t="s">
        <v>48</v>
      </c>
      <c r="O4" s="9">
        <v>0</v>
      </c>
      <c r="P4" s="8">
        <v>1390</v>
      </c>
      <c r="Q4" s="8"/>
    </row>
    <row r="5" spans="1:17" x14ac:dyDescent="0.25">
      <c r="A5" s="6" t="s">
        <v>4</v>
      </c>
      <c r="B5" s="6">
        <v>26</v>
      </c>
      <c r="C5" s="6">
        <v>133</v>
      </c>
      <c r="D5" s="6">
        <v>1418</v>
      </c>
      <c r="E5" s="3">
        <v>32</v>
      </c>
      <c r="F5" s="3">
        <v>26</v>
      </c>
      <c r="G5" s="11" t="s">
        <v>48</v>
      </c>
      <c r="H5" s="4">
        <v>0</v>
      </c>
      <c r="I5" s="3">
        <v>1383</v>
      </c>
      <c r="J5" s="3">
        <v>1383</v>
      </c>
      <c r="K5" s="8">
        <v>60.69</v>
      </c>
      <c r="L5" s="8">
        <v>36</v>
      </c>
      <c r="M5" s="8">
        <v>26</v>
      </c>
      <c r="N5" s="12" t="s">
        <v>48</v>
      </c>
      <c r="O5" s="9">
        <v>0</v>
      </c>
      <c r="P5" s="8">
        <v>1383</v>
      </c>
      <c r="Q5" s="8">
        <v>1383</v>
      </c>
    </row>
    <row r="6" spans="1:17" x14ac:dyDescent="0.25">
      <c r="A6" s="6" t="s">
        <v>5</v>
      </c>
      <c r="B6" s="6">
        <v>48</v>
      </c>
      <c r="C6" s="6">
        <v>244</v>
      </c>
      <c r="D6" s="6">
        <v>1399</v>
      </c>
      <c r="E6" s="3">
        <f>51178+14426+3116+440+35+1+1</f>
        <v>69197</v>
      </c>
      <c r="F6" s="3">
        <v>7</v>
      </c>
      <c r="G6" s="11" t="s">
        <v>49</v>
      </c>
      <c r="H6" s="4">
        <v>0.43</v>
      </c>
      <c r="I6" s="3">
        <v>981</v>
      </c>
      <c r="J6" s="3"/>
      <c r="K6" s="8">
        <f>8591+1106+203+33+6+65</f>
        <v>10004</v>
      </c>
      <c r="L6" s="8">
        <v>36</v>
      </c>
      <c r="M6" s="8">
        <v>7</v>
      </c>
      <c r="N6" s="12" t="s">
        <v>49</v>
      </c>
      <c r="O6" s="10">
        <v>0.42609999999999998</v>
      </c>
      <c r="P6" s="8">
        <v>981</v>
      </c>
      <c r="Q6" s="8"/>
    </row>
    <row r="7" spans="1:17" x14ac:dyDescent="0.25">
      <c r="A7" s="6" t="s">
        <v>6</v>
      </c>
      <c r="B7" s="6">
        <v>64</v>
      </c>
      <c r="C7" s="6">
        <v>349</v>
      </c>
      <c r="D7" s="6">
        <v>62</v>
      </c>
      <c r="E7" s="3">
        <v>1.3</v>
      </c>
      <c r="F7" s="3">
        <v>1</v>
      </c>
      <c r="G7" s="11" t="s">
        <v>48</v>
      </c>
      <c r="H7" s="4">
        <v>0</v>
      </c>
      <c r="I7" s="3">
        <v>62</v>
      </c>
      <c r="J7" s="3"/>
      <c r="K7" s="8">
        <v>135.81</v>
      </c>
      <c r="L7" s="8">
        <v>1</v>
      </c>
      <c r="M7" s="8">
        <v>2</v>
      </c>
      <c r="N7" s="12" t="s">
        <v>48</v>
      </c>
      <c r="O7" s="9">
        <v>0</v>
      </c>
      <c r="P7" s="8">
        <v>62</v>
      </c>
      <c r="Q7" s="8"/>
    </row>
    <row r="8" spans="1:17" x14ac:dyDescent="0.25">
      <c r="A8" s="6" t="s">
        <v>7</v>
      </c>
      <c r="B8" s="6">
        <v>79</v>
      </c>
      <c r="C8" s="6">
        <v>414</v>
      </c>
      <c r="D8" s="6">
        <v>14832</v>
      </c>
      <c r="E8" s="3">
        <f>19735+7087+2128+658+200+54+16+4+1</f>
        <v>29883</v>
      </c>
      <c r="F8" s="3">
        <v>12</v>
      </c>
      <c r="G8" s="11" t="s">
        <v>49</v>
      </c>
      <c r="H8" s="4">
        <v>0.01</v>
      </c>
      <c r="I8" s="3">
        <v>14641</v>
      </c>
      <c r="J8" s="3"/>
      <c r="K8" s="8">
        <v>9.3699999999999992</v>
      </c>
      <c r="L8" s="8">
        <v>1</v>
      </c>
      <c r="M8" s="8">
        <v>2</v>
      </c>
      <c r="N8" s="12" t="s">
        <v>48</v>
      </c>
      <c r="O8" s="10">
        <v>1.6299999999999999E-2</v>
      </c>
      <c r="P8" s="8">
        <v>14594</v>
      </c>
      <c r="Q8" s="8"/>
    </row>
    <row r="9" spans="1:17" x14ac:dyDescent="0.25">
      <c r="A9" s="6" t="s">
        <v>8</v>
      </c>
      <c r="B9" s="6">
        <v>53</v>
      </c>
      <c r="C9" s="6">
        <v>281</v>
      </c>
      <c r="D9" s="6">
        <v>6207</v>
      </c>
      <c r="E9" s="3">
        <v>36000</v>
      </c>
      <c r="F9" s="3">
        <v>6</v>
      </c>
      <c r="G9" s="11" t="s">
        <v>49</v>
      </c>
      <c r="H9" s="4">
        <v>0.28000000000000003</v>
      </c>
      <c r="I9" s="3">
        <v>4839</v>
      </c>
      <c r="J9" s="3"/>
      <c r="K9" s="8">
        <f>11248+2596+178+13+69</f>
        <v>14104</v>
      </c>
      <c r="L9" s="8">
        <v>16</v>
      </c>
      <c r="M9" s="8">
        <v>6</v>
      </c>
      <c r="N9" s="12" t="s">
        <v>49</v>
      </c>
      <c r="O9" s="10">
        <v>0.28270000000000001</v>
      </c>
      <c r="P9" s="8">
        <v>4839</v>
      </c>
      <c r="Q9" s="8"/>
    </row>
    <row r="10" spans="1:17" x14ac:dyDescent="0.25">
      <c r="A10" s="6" t="s">
        <v>9</v>
      </c>
      <c r="B10" s="6">
        <v>53</v>
      </c>
      <c r="C10" s="6">
        <v>274</v>
      </c>
      <c r="D10" s="6">
        <v>6653</v>
      </c>
      <c r="E10" s="3">
        <v>36000</v>
      </c>
      <c r="F10" s="3">
        <v>5</v>
      </c>
      <c r="G10" s="11" t="s">
        <v>49</v>
      </c>
      <c r="H10" s="4">
        <v>0.35</v>
      </c>
      <c r="I10" s="3">
        <v>4934</v>
      </c>
      <c r="J10" s="3"/>
      <c r="K10" s="8">
        <f>11740+960+87+7+52</f>
        <v>12846</v>
      </c>
      <c r="L10" s="8">
        <v>16</v>
      </c>
      <c r="M10" s="8">
        <v>6</v>
      </c>
      <c r="N10" s="12" t="s">
        <v>49</v>
      </c>
      <c r="O10" s="10">
        <v>0.3468</v>
      </c>
      <c r="P10" s="8">
        <v>4940</v>
      </c>
      <c r="Q10" s="8"/>
    </row>
    <row r="11" spans="1:17" x14ac:dyDescent="0.25">
      <c r="A11" s="6" t="s">
        <v>10</v>
      </c>
      <c r="B11" s="6">
        <v>53</v>
      </c>
      <c r="C11" s="6">
        <v>281</v>
      </c>
      <c r="D11" s="6">
        <v>8446</v>
      </c>
      <c r="E11" s="3">
        <v>36000</v>
      </c>
      <c r="F11" s="3">
        <v>7</v>
      </c>
      <c r="G11" s="11" t="s">
        <v>49</v>
      </c>
      <c r="H11" s="4">
        <v>0.55000000000000004</v>
      </c>
      <c r="I11" s="3">
        <v>5465</v>
      </c>
      <c r="J11" s="3"/>
      <c r="K11" s="8">
        <f>4680+743+148+25+6+39</f>
        <v>5641</v>
      </c>
      <c r="L11" s="8">
        <v>16</v>
      </c>
      <c r="M11" s="8">
        <v>7</v>
      </c>
      <c r="N11" s="12" t="s">
        <v>49</v>
      </c>
      <c r="O11" s="10">
        <v>0.54549999999999998</v>
      </c>
      <c r="P11" s="8">
        <v>5465</v>
      </c>
      <c r="Q11" s="8"/>
    </row>
    <row r="12" spans="1:17" x14ac:dyDescent="0.25">
      <c r="A12" s="6" t="s">
        <v>11</v>
      </c>
      <c r="B12" s="6">
        <v>53</v>
      </c>
      <c r="C12" s="6">
        <v>275</v>
      </c>
      <c r="D12" s="6">
        <v>11822</v>
      </c>
      <c r="E12" s="3">
        <v>36000</v>
      </c>
      <c r="F12" s="3">
        <v>37</v>
      </c>
      <c r="G12" s="11" t="s">
        <v>49</v>
      </c>
      <c r="H12" s="4">
        <v>0.04</v>
      </c>
      <c r="I12" s="3">
        <v>11409</v>
      </c>
      <c r="J12" s="3"/>
      <c r="K12" s="8" t="s">
        <v>52</v>
      </c>
      <c r="L12" s="8">
        <v>36</v>
      </c>
      <c r="M12" s="8">
        <v>53</v>
      </c>
      <c r="N12" s="12" t="s">
        <v>48</v>
      </c>
      <c r="O12" s="10">
        <v>2.9999999999999997E-4</v>
      </c>
      <c r="P12" s="8">
        <v>11819</v>
      </c>
      <c r="Q12" s="8"/>
    </row>
    <row r="13" spans="1:17" x14ac:dyDescent="0.25">
      <c r="A13" s="6" t="s">
        <v>12</v>
      </c>
      <c r="B13" s="6">
        <v>70</v>
      </c>
      <c r="C13" s="6">
        <v>346</v>
      </c>
      <c r="D13" s="6">
        <v>32848</v>
      </c>
      <c r="E13" s="3">
        <f>7132+269+5+2</f>
        <v>7408</v>
      </c>
      <c r="F13" s="3">
        <v>4</v>
      </c>
      <c r="G13" s="11" t="s">
        <v>49</v>
      </c>
      <c r="H13" s="4">
        <v>0.05</v>
      </c>
      <c r="I13" s="3">
        <v>31153</v>
      </c>
      <c r="J13" s="3"/>
      <c r="K13" s="8">
        <f>14452+647+31+119</f>
        <v>15249</v>
      </c>
      <c r="L13" s="8">
        <v>16</v>
      </c>
      <c r="M13" s="8">
        <v>5</v>
      </c>
      <c r="N13" s="12" t="s">
        <v>49</v>
      </c>
      <c r="O13" s="10">
        <v>5.3600000000000002E-2</v>
      </c>
      <c r="P13" s="8">
        <v>31177</v>
      </c>
      <c r="Q13" s="8"/>
    </row>
    <row r="14" spans="1:17" x14ac:dyDescent="0.25">
      <c r="A14" s="6" t="s">
        <v>13</v>
      </c>
      <c r="B14" s="6">
        <v>70</v>
      </c>
      <c r="C14" s="6">
        <v>351</v>
      </c>
      <c r="D14" s="6">
        <v>33486</v>
      </c>
      <c r="E14" s="3">
        <f>2555+122+3</f>
        <v>2680</v>
      </c>
      <c r="F14" s="3">
        <v>4</v>
      </c>
      <c r="G14" s="11" t="s">
        <v>49</v>
      </c>
      <c r="H14" s="4">
        <v>7.0000000000000007E-2</v>
      </c>
      <c r="I14" s="3">
        <v>31268</v>
      </c>
      <c r="J14" s="3"/>
      <c r="K14" s="8">
        <f>7279+375+25+114</f>
        <v>7793</v>
      </c>
      <c r="L14" s="8">
        <v>16</v>
      </c>
      <c r="M14" s="8">
        <v>5</v>
      </c>
      <c r="N14" s="12" t="s">
        <v>49</v>
      </c>
      <c r="O14" s="10">
        <v>7.0800000000000002E-2</v>
      </c>
      <c r="P14" s="8">
        <v>31273</v>
      </c>
      <c r="Q14" s="8"/>
    </row>
    <row r="15" spans="1:17" x14ac:dyDescent="0.25">
      <c r="A15" s="6" t="s">
        <v>14</v>
      </c>
      <c r="B15" s="6">
        <v>70</v>
      </c>
      <c r="C15" s="6">
        <v>347</v>
      </c>
      <c r="D15" s="6">
        <v>35309</v>
      </c>
      <c r="E15" s="3">
        <f>42652+6711+789+61</f>
        <v>50213</v>
      </c>
      <c r="F15" s="3">
        <v>6</v>
      </c>
      <c r="G15" s="11" t="s">
        <v>49</v>
      </c>
      <c r="H15" s="4">
        <v>0.1</v>
      </c>
      <c r="I15" s="3">
        <v>32180</v>
      </c>
      <c r="J15" s="3"/>
      <c r="K15" s="8">
        <f>6562+754+81+14+56</f>
        <v>7467</v>
      </c>
      <c r="L15" s="8">
        <v>16</v>
      </c>
      <c r="M15" s="8">
        <v>6</v>
      </c>
      <c r="N15" s="12" t="s">
        <v>49</v>
      </c>
      <c r="O15" s="10">
        <v>9.7199999999999995E-2</v>
      </c>
      <c r="P15" s="8">
        <v>32180</v>
      </c>
      <c r="Q15" s="8"/>
    </row>
    <row r="16" spans="1:17" x14ac:dyDescent="0.25">
      <c r="A16" s="6" t="s">
        <v>15</v>
      </c>
      <c r="B16" s="6">
        <v>70</v>
      </c>
      <c r="C16" s="6">
        <v>353</v>
      </c>
      <c r="D16" s="6">
        <v>44497</v>
      </c>
      <c r="E16" s="3">
        <f>18221+15023+11136+7400+4310+2163+900+298+73+11</f>
        <v>59535</v>
      </c>
      <c r="F16" s="3">
        <v>11</v>
      </c>
      <c r="G16" s="11" t="s">
        <v>49</v>
      </c>
      <c r="H16" s="4">
        <v>0.14000000000000001</v>
      </c>
      <c r="I16" s="3">
        <v>38989</v>
      </c>
      <c r="J16" s="3"/>
      <c r="K16" s="8">
        <f>4978+4134+2857+2348+1799+1402+1020+916+807+1079+1401+2153+2346+1912+1547+1084+873+710+777+782+1133+1250+1655+1428+1331+826+514+260+117+47+19+8+6+28</f>
        <v>43547</v>
      </c>
      <c r="L16" s="8">
        <v>36</v>
      </c>
      <c r="M16" s="8">
        <v>22</v>
      </c>
      <c r="N16" s="12" t="s">
        <v>49</v>
      </c>
      <c r="O16" s="10">
        <v>6.8599999999999994E-2</v>
      </c>
      <c r="P16" s="8">
        <v>41640</v>
      </c>
      <c r="Q16" s="8"/>
    </row>
    <row r="17" spans="1:17" x14ac:dyDescent="0.25">
      <c r="A17" s="6" t="s">
        <v>16</v>
      </c>
      <c r="B17" s="6">
        <v>100</v>
      </c>
      <c r="C17" s="6">
        <v>514</v>
      </c>
      <c r="D17" s="6">
        <v>33320</v>
      </c>
      <c r="E17" s="3">
        <f>50558+1348+18</f>
        <v>51924</v>
      </c>
      <c r="F17" s="3">
        <v>4</v>
      </c>
      <c r="G17" s="11" t="s">
        <v>49</v>
      </c>
      <c r="H17" s="4">
        <v>0.19</v>
      </c>
      <c r="I17" s="3">
        <v>27943</v>
      </c>
      <c r="J17" s="3"/>
      <c r="K17" s="8">
        <f>4405+119+350</f>
        <v>4874</v>
      </c>
      <c r="L17" s="8">
        <v>16</v>
      </c>
      <c r="M17" s="8">
        <v>4</v>
      </c>
      <c r="N17" s="12" t="s">
        <v>49</v>
      </c>
      <c r="O17" s="10">
        <v>0.19239999999999999</v>
      </c>
      <c r="P17" s="8">
        <v>27943</v>
      </c>
      <c r="Q17" s="8"/>
    </row>
    <row r="18" spans="1:17" x14ac:dyDescent="0.25">
      <c r="A18" s="6" t="s">
        <v>17</v>
      </c>
      <c r="B18" s="6">
        <v>100</v>
      </c>
      <c r="C18" s="6">
        <v>524</v>
      </c>
      <c r="D18" s="6">
        <v>35321</v>
      </c>
      <c r="E18" s="3">
        <f>24942+815+13</f>
        <v>25770</v>
      </c>
      <c r="F18" s="3">
        <v>4</v>
      </c>
      <c r="G18" s="11" t="s">
        <v>49</v>
      </c>
      <c r="H18" s="4">
        <v>0.25</v>
      </c>
      <c r="I18" s="3">
        <v>28155</v>
      </c>
      <c r="J18" s="3"/>
      <c r="K18" s="8">
        <f>2173+86+301</f>
        <v>2560</v>
      </c>
      <c r="L18" s="8">
        <v>16</v>
      </c>
      <c r="M18" s="8">
        <v>4</v>
      </c>
      <c r="N18" s="12" t="s">
        <v>49</v>
      </c>
      <c r="O18" s="10">
        <v>0.2545</v>
      </c>
      <c r="P18" s="8">
        <v>28155</v>
      </c>
      <c r="Q18" s="8"/>
    </row>
    <row r="19" spans="1:17" x14ac:dyDescent="0.25">
      <c r="A19" s="6" t="s">
        <v>18</v>
      </c>
      <c r="B19" s="6">
        <v>100</v>
      </c>
      <c r="C19" s="6">
        <v>534</v>
      </c>
      <c r="D19" s="6">
        <v>41340</v>
      </c>
      <c r="E19" s="3">
        <f>28940+2746+170+6</f>
        <v>31862</v>
      </c>
      <c r="F19" s="3">
        <v>5</v>
      </c>
      <c r="G19" s="11" t="s">
        <v>49</v>
      </c>
      <c r="H19" s="4">
        <v>0.46</v>
      </c>
      <c r="I19" s="3">
        <v>28406</v>
      </c>
      <c r="J19" s="3"/>
      <c r="K19" s="8">
        <f>2723+258+31+124</f>
        <v>3136</v>
      </c>
      <c r="L19" s="8">
        <v>16</v>
      </c>
      <c r="M19" s="8">
        <v>5</v>
      </c>
      <c r="N19" s="12" t="s">
        <v>49</v>
      </c>
      <c r="O19" s="10">
        <v>0.45529999999999998</v>
      </c>
      <c r="P19" s="8">
        <v>28406</v>
      </c>
      <c r="Q19" s="8"/>
    </row>
    <row r="20" spans="1:17" x14ac:dyDescent="0.25">
      <c r="A20" s="6" t="s">
        <v>19</v>
      </c>
      <c r="B20" s="6">
        <v>100</v>
      </c>
      <c r="C20" s="6">
        <v>526</v>
      </c>
      <c r="D20" s="6">
        <v>62818</v>
      </c>
      <c r="E20" s="3">
        <f>32570+8971+2042+349+40+3</f>
        <v>43975</v>
      </c>
      <c r="F20" s="3">
        <v>7</v>
      </c>
      <c r="G20" s="11" t="s">
        <v>49</v>
      </c>
      <c r="H20" s="4">
        <v>0.64</v>
      </c>
      <c r="I20" s="3">
        <v>38368</v>
      </c>
      <c r="J20" s="3"/>
      <c r="K20" s="8">
        <f>19275+3421+743+168+3512+55</f>
        <v>27174</v>
      </c>
      <c r="L20" s="8">
        <v>16</v>
      </c>
      <c r="M20" s="8">
        <v>8</v>
      </c>
      <c r="N20" s="12" t="s">
        <v>49</v>
      </c>
      <c r="O20" s="10">
        <v>0.63119999999999998</v>
      </c>
      <c r="P20" s="8">
        <v>38511</v>
      </c>
      <c r="Q20" s="8"/>
    </row>
    <row r="21" spans="1:17" x14ac:dyDescent="0.25">
      <c r="A21" s="6" t="s">
        <v>20</v>
      </c>
      <c r="B21" s="6">
        <v>43</v>
      </c>
      <c r="C21" s="6">
        <v>203</v>
      </c>
      <c r="D21" s="6">
        <v>22545</v>
      </c>
      <c r="E21" s="3">
        <f>5164+498+33+1</f>
        <v>5696</v>
      </c>
      <c r="F21" s="3">
        <v>5</v>
      </c>
      <c r="G21" s="11" t="s">
        <v>49</v>
      </c>
      <c r="H21" s="4">
        <v>29.55</v>
      </c>
      <c r="I21" s="3">
        <v>738</v>
      </c>
      <c r="J21" s="3"/>
      <c r="K21" s="8">
        <f>6083+412+40+5+55</f>
        <v>6595</v>
      </c>
      <c r="L21" s="8">
        <v>36</v>
      </c>
      <c r="M21" s="8">
        <v>6</v>
      </c>
      <c r="N21" s="12" t="s">
        <v>49</v>
      </c>
      <c r="O21" s="9">
        <v>27.61</v>
      </c>
      <c r="P21" s="8">
        <v>788</v>
      </c>
      <c r="Q21" s="8"/>
    </row>
    <row r="22" spans="1:17" x14ac:dyDescent="0.25">
      <c r="A22" s="6" t="s">
        <v>21</v>
      </c>
      <c r="B22" s="6">
        <v>43</v>
      </c>
      <c r="C22" s="6">
        <v>198</v>
      </c>
      <c r="D22" s="6">
        <v>22841</v>
      </c>
      <c r="E22" s="3">
        <f>8482+1495+192+17</f>
        <v>10186</v>
      </c>
      <c r="F22" s="3">
        <v>6</v>
      </c>
      <c r="G22" s="11" t="s">
        <v>49</v>
      </c>
      <c r="H22" s="4">
        <v>29.52</v>
      </c>
      <c r="I22" s="3">
        <v>749</v>
      </c>
      <c r="J22" s="3"/>
      <c r="K22" s="8">
        <f>11046+798+106+16+4+38</f>
        <v>12008</v>
      </c>
      <c r="L22" s="8">
        <v>36</v>
      </c>
      <c r="M22" s="8">
        <v>7</v>
      </c>
      <c r="N22" s="12" t="s">
        <v>49</v>
      </c>
      <c r="O22" s="9">
        <v>25.04</v>
      </c>
      <c r="P22" s="8">
        <v>877</v>
      </c>
      <c r="Q22" s="8"/>
    </row>
    <row r="23" spans="1:17" x14ac:dyDescent="0.25">
      <c r="A23" s="6" t="s">
        <v>22</v>
      </c>
      <c r="B23" s="6">
        <v>43</v>
      </c>
      <c r="C23" s="6">
        <v>211</v>
      </c>
      <c r="D23" s="6">
        <v>23122</v>
      </c>
      <c r="E23" s="3">
        <f>7476+2800+887+239+48+7</f>
        <v>11457</v>
      </c>
      <c r="F23" s="3">
        <v>9</v>
      </c>
      <c r="G23" s="11" t="s">
        <v>49</v>
      </c>
      <c r="H23" s="4">
        <v>26.23</v>
      </c>
      <c r="I23" s="3">
        <v>898</v>
      </c>
      <c r="J23" s="3"/>
      <c r="K23" s="8">
        <f>4910+1142+256+71+21+7+3+25</f>
        <v>6435</v>
      </c>
      <c r="L23" s="8">
        <v>36</v>
      </c>
      <c r="M23" s="8">
        <v>9</v>
      </c>
      <c r="N23" s="12" t="s">
        <v>49</v>
      </c>
      <c r="O23" s="9">
        <v>24.52</v>
      </c>
      <c r="P23" s="8">
        <v>906</v>
      </c>
      <c r="Q23" s="8"/>
    </row>
    <row r="24" spans="1:17" x14ac:dyDescent="0.25">
      <c r="A24" s="6" t="s">
        <v>23</v>
      </c>
      <c r="B24" s="6">
        <v>43</v>
      </c>
      <c r="C24" s="6">
        <v>204</v>
      </c>
      <c r="D24" s="6">
        <v>66857</v>
      </c>
      <c r="E24" s="3">
        <v>4470</v>
      </c>
      <c r="F24" s="3">
        <v>43</v>
      </c>
      <c r="G24" s="11" t="s">
        <v>48</v>
      </c>
      <c r="H24" s="4">
        <v>0</v>
      </c>
      <c r="I24" s="3">
        <v>66846</v>
      </c>
      <c r="J24" s="3">
        <v>66848</v>
      </c>
      <c r="K24" s="8">
        <v>333.02</v>
      </c>
      <c r="L24" s="8">
        <v>36</v>
      </c>
      <c r="M24" s="8">
        <v>43</v>
      </c>
      <c r="N24" s="12" t="s">
        <v>48</v>
      </c>
      <c r="O24" s="10">
        <v>2.0000000000000001E-4</v>
      </c>
      <c r="P24" s="8">
        <v>66846</v>
      </c>
      <c r="Q24" s="8">
        <v>66848</v>
      </c>
    </row>
    <row r="25" spans="1:17" x14ac:dyDescent="0.25">
      <c r="A25" s="6" t="s">
        <v>24</v>
      </c>
      <c r="B25" s="6">
        <v>99</v>
      </c>
      <c r="C25" s="6">
        <v>510</v>
      </c>
      <c r="D25" s="6">
        <v>1474</v>
      </c>
      <c r="E25" s="3">
        <f>18100+645+12</f>
        <v>18757</v>
      </c>
      <c r="F25" s="3">
        <v>4</v>
      </c>
      <c r="G25" s="11" t="s">
        <v>49</v>
      </c>
      <c r="H25" s="4">
        <v>1.33</v>
      </c>
      <c r="I25" s="3">
        <v>632</v>
      </c>
      <c r="J25" s="3"/>
      <c r="K25" s="8">
        <f>1782+72+260</f>
        <v>2114</v>
      </c>
      <c r="L25" s="8">
        <v>16</v>
      </c>
      <c r="M25" s="8">
        <v>4</v>
      </c>
      <c r="N25" s="12" t="s">
        <v>49</v>
      </c>
      <c r="O25" s="10">
        <v>1.3323</v>
      </c>
      <c r="P25" s="8">
        <v>632</v>
      </c>
      <c r="Q25" s="8"/>
    </row>
    <row r="26" spans="1:17" x14ac:dyDescent="0.25">
      <c r="A26" s="6" t="s">
        <v>25</v>
      </c>
      <c r="B26" s="6">
        <v>41</v>
      </c>
      <c r="C26" s="6">
        <v>208</v>
      </c>
      <c r="D26" s="6">
        <v>232</v>
      </c>
      <c r="E26" s="3">
        <f>7107+1428+224+24+1</f>
        <v>8784</v>
      </c>
      <c r="F26" s="3">
        <v>7</v>
      </c>
      <c r="G26" s="11" t="s">
        <v>49</v>
      </c>
      <c r="H26" s="4">
        <v>0.56000000000000005</v>
      </c>
      <c r="I26" s="3">
        <v>149</v>
      </c>
      <c r="J26" s="3"/>
      <c r="K26" s="8">
        <f>47056+4159+438+77+13+4+47</f>
        <v>51794</v>
      </c>
      <c r="L26" s="8">
        <v>36</v>
      </c>
      <c r="M26" s="8">
        <v>7</v>
      </c>
      <c r="N26" s="12" t="s">
        <v>49</v>
      </c>
      <c r="O26" s="10">
        <v>0.51629999999999998</v>
      </c>
      <c r="P26" s="8">
        <v>153</v>
      </c>
      <c r="Q26" s="8"/>
    </row>
    <row r="27" spans="1:17" x14ac:dyDescent="0.25">
      <c r="A27" s="6" t="s">
        <v>26</v>
      </c>
      <c r="B27" s="6">
        <v>49</v>
      </c>
      <c r="C27" s="6">
        <v>255</v>
      </c>
      <c r="D27" s="6">
        <v>282</v>
      </c>
      <c r="E27" s="3">
        <v>0.9</v>
      </c>
      <c r="F27" s="3">
        <v>1</v>
      </c>
      <c r="G27" s="11" t="s">
        <v>48</v>
      </c>
      <c r="H27" s="4">
        <v>0.04</v>
      </c>
      <c r="I27" s="3">
        <v>272</v>
      </c>
      <c r="J27" s="3"/>
      <c r="K27" s="8">
        <v>8.34</v>
      </c>
      <c r="L27" s="8">
        <v>1</v>
      </c>
      <c r="M27" s="8">
        <v>2</v>
      </c>
      <c r="N27" s="12" t="s">
        <v>48</v>
      </c>
      <c r="O27" s="10">
        <v>3.6799999999999999E-2</v>
      </c>
      <c r="P27" s="8">
        <v>272</v>
      </c>
      <c r="Q27" s="8"/>
    </row>
    <row r="28" spans="1:17" x14ac:dyDescent="0.25">
      <c r="A28" s="6" t="s">
        <v>27</v>
      </c>
      <c r="B28" s="6">
        <v>51</v>
      </c>
      <c r="C28" s="6">
        <v>259</v>
      </c>
      <c r="D28" s="6">
        <v>378</v>
      </c>
      <c r="E28" s="3">
        <v>0.2</v>
      </c>
      <c r="F28" s="3">
        <v>1</v>
      </c>
      <c r="G28" s="11" t="s">
        <v>48</v>
      </c>
      <c r="H28" s="4">
        <v>0.02</v>
      </c>
      <c r="I28" s="3">
        <v>372</v>
      </c>
      <c r="J28" s="3"/>
      <c r="K28" s="8">
        <v>7.02</v>
      </c>
      <c r="L28" s="8">
        <v>1</v>
      </c>
      <c r="M28" s="8">
        <v>2</v>
      </c>
      <c r="N28" s="12" t="s">
        <v>48</v>
      </c>
      <c r="O28" s="10">
        <v>1.61E-2</v>
      </c>
      <c r="P28" s="8">
        <v>372</v>
      </c>
      <c r="Q28" s="8"/>
    </row>
    <row r="29" spans="1:17" x14ac:dyDescent="0.25">
      <c r="A29" s="6" t="s">
        <v>28</v>
      </c>
      <c r="B29" s="6">
        <v>110</v>
      </c>
      <c r="C29" s="6">
        <v>573</v>
      </c>
      <c r="D29" s="6">
        <v>848</v>
      </c>
      <c r="E29" s="3">
        <v>2407</v>
      </c>
      <c r="F29" s="3">
        <v>50</v>
      </c>
      <c r="G29" s="11" t="s">
        <v>48</v>
      </c>
      <c r="H29" s="4">
        <v>0.04</v>
      </c>
      <c r="I29" s="3">
        <v>812</v>
      </c>
      <c r="J29" s="3"/>
      <c r="K29" s="8">
        <v>1225.27</v>
      </c>
      <c r="L29" s="8">
        <v>16</v>
      </c>
      <c r="M29" s="8">
        <v>110</v>
      </c>
      <c r="N29" s="12" t="s">
        <v>48</v>
      </c>
      <c r="O29" s="9">
        <v>0</v>
      </c>
      <c r="P29" s="8">
        <v>848</v>
      </c>
      <c r="Q29" s="8"/>
    </row>
    <row r="30" spans="1:17" x14ac:dyDescent="0.25">
      <c r="A30" s="6" t="s">
        <v>29</v>
      </c>
      <c r="B30" s="6">
        <v>151</v>
      </c>
      <c r="C30" s="6">
        <v>871</v>
      </c>
      <c r="D30" s="6">
        <v>1415</v>
      </c>
      <c r="E30" s="3">
        <v>0.4</v>
      </c>
      <c r="F30" s="3">
        <v>1</v>
      </c>
      <c r="G30" s="11" t="s">
        <v>48</v>
      </c>
      <c r="H30" s="4">
        <v>0.05</v>
      </c>
      <c r="I30" s="3">
        <v>1353</v>
      </c>
      <c r="J30" s="3"/>
      <c r="K30" s="8">
        <v>3005.15</v>
      </c>
      <c r="L30" s="8">
        <v>16</v>
      </c>
      <c r="M30" s="8">
        <v>151</v>
      </c>
      <c r="N30" s="12" t="s">
        <v>48</v>
      </c>
      <c r="O30" s="9">
        <v>0</v>
      </c>
      <c r="P30" s="8">
        <v>1414</v>
      </c>
      <c r="Q30" s="8">
        <v>1414</v>
      </c>
    </row>
    <row r="31" spans="1:17" x14ac:dyDescent="0.25">
      <c r="A31" s="6" t="s">
        <v>30</v>
      </c>
      <c r="B31" s="6">
        <v>175</v>
      </c>
      <c r="C31" s="6">
        <v>962</v>
      </c>
      <c r="D31" s="6">
        <v>1644</v>
      </c>
      <c r="E31" s="3">
        <v>0.4</v>
      </c>
      <c r="F31" s="3">
        <v>1</v>
      </c>
      <c r="G31" s="11" t="s">
        <v>48</v>
      </c>
      <c r="H31" s="4">
        <v>0.05</v>
      </c>
      <c r="I31" s="3">
        <v>1568</v>
      </c>
      <c r="J31" s="3"/>
      <c r="K31" s="8">
        <v>65.099999999999994</v>
      </c>
      <c r="L31" s="8">
        <v>1</v>
      </c>
      <c r="M31" s="8">
        <v>2</v>
      </c>
      <c r="N31" s="12" t="s">
        <v>48</v>
      </c>
      <c r="O31" s="10">
        <v>4.8500000000000001E-2</v>
      </c>
      <c r="P31" s="8">
        <v>1568</v>
      </c>
      <c r="Q31" s="8"/>
    </row>
    <row r="32" spans="1:17" x14ac:dyDescent="0.25">
      <c r="A32" s="6" t="s">
        <v>31</v>
      </c>
      <c r="B32" s="6">
        <v>254</v>
      </c>
      <c r="C32" s="6">
        <v>1389</v>
      </c>
      <c r="D32" s="6">
        <v>2376</v>
      </c>
      <c r="E32" s="3">
        <v>0.8</v>
      </c>
      <c r="F32" s="3">
        <v>1</v>
      </c>
      <c r="G32" s="11" t="s">
        <v>48</v>
      </c>
      <c r="H32" s="4">
        <v>0.05</v>
      </c>
      <c r="I32" s="3">
        <v>2269</v>
      </c>
      <c r="J32" s="3"/>
      <c r="K32" s="8">
        <v>186.81</v>
      </c>
      <c r="L32" s="8">
        <v>1</v>
      </c>
      <c r="M32" s="8">
        <v>2</v>
      </c>
      <c r="N32" s="12" t="s">
        <v>48</v>
      </c>
      <c r="O32" s="10">
        <v>4.7199999999999999E-2</v>
      </c>
      <c r="P32" s="8">
        <v>2269</v>
      </c>
      <c r="Q32" s="8"/>
    </row>
    <row r="33" spans="1:17" x14ac:dyDescent="0.25">
      <c r="A33" s="6" t="s">
        <v>32</v>
      </c>
      <c r="B33" s="6">
        <v>324</v>
      </c>
      <c r="C33" s="6">
        <v>1825</v>
      </c>
      <c r="D33" s="6">
        <v>2547</v>
      </c>
      <c r="E33" s="3">
        <v>2</v>
      </c>
      <c r="F33" s="3">
        <v>1</v>
      </c>
      <c r="G33" s="11" t="s">
        <v>48</v>
      </c>
      <c r="H33" s="4">
        <v>0.04</v>
      </c>
      <c r="I33" s="3">
        <v>2448</v>
      </c>
      <c r="J33" s="3"/>
      <c r="K33" s="8">
        <v>431.65</v>
      </c>
      <c r="L33" s="8">
        <v>1</v>
      </c>
      <c r="M33" s="8">
        <v>2</v>
      </c>
      <c r="N33" s="12" t="s">
        <v>48</v>
      </c>
      <c r="O33" s="10">
        <v>4.0399999999999998E-2</v>
      </c>
      <c r="P33" s="8">
        <v>2448</v>
      </c>
      <c r="Q33" s="8"/>
    </row>
    <row r="34" spans="1:17" x14ac:dyDescent="0.25">
      <c r="A34" s="6" t="s">
        <v>33</v>
      </c>
      <c r="B34" s="6">
        <v>342</v>
      </c>
      <c r="C34" s="6">
        <v>1822</v>
      </c>
      <c r="D34" s="6">
        <v>2101</v>
      </c>
      <c r="E34" s="3">
        <f>39404+12782+3093+464+44+7</f>
        <v>55794</v>
      </c>
      <c r="F34" s="3">
        <v>7</v>
      </c>
      <c r="G34" s="11" t="s">
        <v>49</v>
      </c>
      <c r="H34" s="4">
        <v>0.14000000000000001</v>
      </c>
      <c r="I34" s="3">
        <v>1840</v>
      </c>
      <c r="J34" s="3"/>
      <c r="K34" s="8">
        <f>225+198+288</f>
        <v>711</v>
      </c>
      <c r="L34" s="8">
        <v>16</v>
      </c>
      <c r="M34" s="8">
        <v>4</v>
      </c>
      <c r="N34" s="12" t="s">
        <v>49</v>
      </c>
      <c r="O34" s="10">
        <v>0.14180000000000001</v>
      </c>
      <c r="P34" s="8">
        <v>1840</v>
      </c>
      <c r="Q34" s="8"/>
    </row>
    <row r="35" spans="1:17" x14ac:dyDescent="0.25">
      <c r="A35" s="6" t="s">
        <v>34</v>
      </c>
      <c r="B35" s="6">
        <v>359</v>
      </c>
      <c r="C35" s="6">
        <v>1967</v>
      </c>
      <c r="D35" s="6">
        <v>2080</v>
      </c>
      <c r="E35" s="3">
        <f>38573+12766+3355+563+40+7+15+7+3</f>
        <v>55329</v>
      </c>
      <c r="F35" s="3">
        <v>9</v>
      </c>
      <c r="G35" s="11" t="s">
        <v>49</v>
      </c>
      <c r="H35" s="4">
        <v>0.08</v>
      </c>
      <c r="I35" s="3">
        <v>1933</v>
      </c>
      <c r="J35" s="3"/>
      <c r="K35" s="8">
        <f>328+321+333+438</f>
        <v>1420</v>
      </c>
      <c r="L35" s="8">
        <v>12</v>
      </c>
      <c r="M35" s="8">
        <v>5</v>
      </c>
      <c r="N35" s="12" t="s">
        <v>49</v>
      </c>
      <c r="O35" s="10">
        <v>7.5999999999999998E-2</v>
      </c>
      <c r="P35" s="8">
        <v>1933</v>
      </c>
      <c r="Q35" s="8"/>
    </row>
    <row r="36" spans="1:17" x14ac:dyDescent="0.25">
      <c r="A36" s="6" t="s">
        <v>35</v>
      </c>
      <c r="B36" s="6">
        <v>379</v>
      </c>
      <c r="C36" s="6">
        <v>1973</v>
      </c>
      <c r="D36" s="6">
        <v>2307</v>
      </c>
      <c r="E36" s="3">
        <f>18532+4458+724+50+11+17+8+3</f>
        <v>23803</v>
      </c>
      <c r="F36" s="3">
        <v>8</v>
      </c>
      <c r="G36" s="11" t="s">
        <v>49</v>
      </c>
      <c r="H36" s="4">
        <v>0.14000000000000001</v>
      </c>
      <c r="I36" s="3">
        <v>2032</v>
      </c>
      <c r="J36" s="3"/>
      <c r="K36" s="8">
        <f>262+268+267+346</f>
        <v>1143</v>
      </c>
      <c r="L36" s="8">
        <v>11</v>
      </c>
      <c r="M36" s="8">
        <v>4</v>
      </c>
      <c r="N36" s="12" t="s">
        <v>49</v>
      </c>
      <c r="O36" s="10">
        <v>0.13589999999999999</v>
      </c>
      <c r="P36" s="8">
        <v>2031</v>
      </c>
      <c r="Q36" s="8"/>
    </row>
    <row r="37" spans="1:17" x14ac:dyDescent="0.25">
      <c r="A37" s="6" t="s">
        <v>36</v>
      </c>
      <c r="B37" s="6">
        <v>48</v>
      </c>
      <c r="C37" s="6">
        <v>256</v>
      </c>
      <c r="D37" s="6">
        <v>13135</v>
      </c>
      <c r="E37" s="3">
        <f>9463+869+51+2</f>
        <v>10385</v>
      </c>
      <c r="F37" s="3">
        <v>5</v>
      </c>
      <c r="G37" s="11" t="s">
        <v>49</v>
      </c>
      <c r="H37" s="4">
        <v>0.22</v>
      </c>
      <c r="I37" s="3">
        <v>10739</v>
      </c>
      <c r="J37" s="3"/>
      <c r="K37" s="8">
        <f>28032+1690+128+12+65</f>
        <v>29927</v>
      </c>
      <c r="L37" s="8">
        <v>16</v>
      </c>
      <c r="M37" s="8">
        <v>6</v>
      </c>
      <c r="N37" s="12" t="s">
        <v>49</v>
      </c>
      <c r="O37" s="10">
        <v>0.2203</v>
      </c>
      <c r="P37" s="8">
        <v>10764</v>
      </c>
      <c r="Q37" s="8"/>
    </row>
    <row r="38" spans="1:17" x14ac:dyDescent="0.25">
      <c r="A38" s="6" t="s">
        <v>37</v>
      </c>
      <c r="B38" s="6">
        <v>48</v>
      </c>
      <c r="C38" s="6">
        <v>250</v>
      </c>
      <c r="D38" s="6">
        <v>13802</v>
      </c>
      <c r="E38" s="3">
        <f>15553+2465+281+20+2</f>
        <v>18321</v>
      </c>
      <c r="F38" s="3">
        <v>6</v>
      </c>
      <c r="G38" s="11" t="s">
        <v>49</v>
      </c>
      <c r="H38" s="4">
        <v>0.26</v>
      </c>
      <c r="I38" s="3">
        <v>10912</v>
      </c>
      <c r="J38" s="3"/>
      <c r="K38" s="8">
        <f>3939+412+45+6+42</f>
        <v>4444</v>
      </c>
      <c r="L38" s="8">
        <v>16</v>
      </c>
      <c r="M38" s="8">
        <v>6</v>
      </c>
      <c r="N38" s="12" t="s">
        <v>49</v>
      </c>
      <c r="O38" s="10">
        <v>0.25469999999999998</v>
      </c>
      <c r="P38" s="8">
        <v>11000</v>
      </c>
      <c r="Q38" s="8"/>
    </row>
    <row r="39" spans="1:17" x14ac:dyDescent="0.25">
      <c r="A39" s="6" t="s">
        <v>38</v>
      </c>
      <c r="B39" s="6">
        <v>48</v>
      </c>
      <c r="C39" s="6">
        <v>254</v>
      </c>
      <c r="D39" s="6">
        <v>16540</v>
      </c>
      <c r="E39" s="3">
        <f>6822+1934+449+77+9+2</f>
        <v>9293</v>
      </c>
      <c r="F39" s="3">
        <v>7</v>
      </c>
      <c r="G39" s="11" t="s">
        <v>49</v>
      </c>
      <c r="H39" s="4">
        <v>0.41</v>
      </c>
      <c r="I39" s="3">
        <v>11732</v>
      </c>
      <c r="J39" s="3"/>
      <c r="K39" s="8">
        <f>7879+1078+180+38+9+5+34</f>
        <v>9223</v>
      </c>
      <c r="L39" s="8">
        <v>36</v>
      </c>
      <c r="M39" s="8">
        <v>8</v>
      </c>
      <c r="N39" s="12" t="s">
        <v>49</v>
      </c>
      <c r="O39" s="10">
        <v>0.39910000000000001</v>
      </c>
      <c r="P39" s="8">
        <v>11822</v>
      </c>
      <c r="Q39" s="8"/>
    </row>
    <row r="40" spans="1:17" x14ac:dyDescent="0.25">
      <c r="A40" s="6" t="s">
        <v>39</v>
      </c>
      <c r="B40" s="6">
        <v>48</v>
      </c>
      <c r="C40" s="6">
        <v>249</v>
      </c>
      <c r="D40" s="6">
        <v>25977</v>
      </c>
      <c r="E40" s="3">
        <v>18677</v>
      </c>
      <c r="F40" s="3">
        <v>40</v>
      </c>
      <c r="G40" s="11" t="s">
        <v>49</v>
      </c>
      <c r="H40" s="4">
        <v>0.04</v>
      </c>
      <c r="I40" s="3">
        <v>25037</v>
      </c>
      <c r="J40" s="3"/>
      <c r="K40" s="8">
        <v>1433.11</v>
      </c>
      <c r="L40" s="8">
        <v>16</v>
      </c>
      <c r="M40" s="8">
        <v>48</v>
      </c>
      <c r="N40" s="12" t="s">
        <v>48</v>
      </c>
      <c r="O40" s="9">
        <v>0</v>
      </c>
      <c r="P40" s="8">
        <v>25977</v>
      </c>
      <c r="Q40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8A525-2596-480E-B92E-D5374D261C54}">
  <dimension ref="A1:B39"/>
  <sheetViews>
    <sheetView workbookViewId="0">
      <selection activeCell="B39" sqref="A1:B39"/>
    </sheetView>
  </sheetViews>
  <sheetFormatPr defaultRowHeight="15" x14ac:dyDescent="0.25"/>
  <sheetData>
    <row r="1" spans="1:2" x14ac:dyDescent="0.25">
      <c r="A1" t="s">
        <v>1</v>
      </c>
      <c r="B1">
        <v>43</v>
      </c>
    </row>
    <row r="2" spans="1:2" x14ac:dyDescent="0.25">
      <c r="A2" t="s">
        <v>2</v>
      </c>
      <c r="B2">
        <v>1730</v>
      </c>
    </row>
    <row r="3" spans="1:2" x14ac:dyDescent="0.25">
      <c r="A3" t="s">
        <v>3</v>
      </c>
      <c r="B3">
        <v>1390</v>
      </c>
    </row>
    <row r="4" spans="1:2" x14ac:dyDescent="0.25">
      <c r="A4" t="s">
        <v>4</v>
      </c>
      <c r="B4">
        <v>1418</v>
      </c>
    </row>
    <row r="5" spans="1:2" x14ac:dyDescent="0.25">
      <c r="A5" t="s">
        <v>5</v>
      </c>
      <c r="B5">
        <v>1399</v>
      </c>
    </row>
    <row r="6" spans="1:2" x14ac:dyDescent="0.25">
      <c r="A6" t="s">
        <v>6</v>
      </c>
      <c r="B6">
        <v>62</v>
      </c>
    </row>
    <row r="7" spans="1:2" x14ac:dyDescent="0.25">
      <c r="A7" t="s">
        <v>7</v>
      </c>
      <c r="B7">
        <v>14832</v>
      </c>
    </row>
    <row r="8" spans="1:2" x14ac:dyDescent="0.25">
      <c r="A8" t="s">
        <v>8</v>
      </c>
      <c r="B8">
        <v>6207</v>
      </c>
    </row>
    <row r="9" spans="1:2" x14ac:dyDescent="0.25">
      <c r="A9" t="s">
        <v>9</v>
      </c>
      <c r="B9">
        <v>6653</v>
      </c>
    </row>
    <row r="10" spans="1:2" x14ac:dyDescent="0.25">
      <c r="A10" t="s">
        <v>10</v>
      </c>
      <c r="B10">
        <v>8446</v>
      </c>
    </row>
    <row r="11" spans="1:2" x14ac:dyDescent="0.25">
      <c r="A11" t="s">
        <v>11</v>
      </c>
      <c r="B11">
        <v>11822</v>
      </c>
    </row>
    <row r="12" spans="1:2" x14ac:dyDescent="0.25">
      <c r="A12" t="s">
        <v>12</v>
      </c>
      <c r="B12">
        <v>32848</v>
      </c>
    </row>
    <row r="13" spans="1:2" x14ac:dyDescent="0.25">
      <c r="A13" t="s">
        <v>13</v>
      </c>
      <c r="B13">
        <v>33486</v>
      </c>
    </row>
    <row r="14" spans="1:2" x14ac:dyDescent="0.25">
      <c r="A14" t="s">
        <v>14</v>
      </c>
      <c r="B14">
        <v>35309</v>
      </c>
    </row>
    <row r="15" spans="1:2" x14ac:dyDescent="0.25">
      <c r="A15" t="s">
        <v>15</v>
      </c>
      <c r="B15">
        <v>44497</v>
      </c>
    </row>
    <row r="16" spans="1:2" x14ac:dyDescent="0.25">
      <c r="A16" t="s">
        <v>16</v>
      </c>
      <c r="B16">
        <v>33320</v>
      </c>
    </row>
    <row r="17" spans="1:2" x14ac:dyDescent="0.25">
      <c r="A17" t="s">
        <v>17</v>
      </c>
      <c r="B17">
        <v>35321</v>
      </c>
    </row>
    <row r="18" spans="1:2" x14ac:dyDescent="0.25">
      <c r="A18" t="s">
        <v>18</v>
      </c>
      <c r="B18">
        <v>41340</v>
      </c>
    </row>
    <row r="19" spans="1:2" x14ac:dyDescent="0.25">
      <c r="A19" t="s">
        <v>19</v>
      </c>
      <c r="B19">
        <v>62818</v>
      </c>
    </row>
    <row r="20" spans="1:2" x14ac:dyDescent="0.25">
      <c r="A20" t="s">
        <v>20</v>
      </c>
      <c r="B20">
        <v>22545</v>
      </c>
    </row>
    <row r="21" spans="1:2" x14ac:dyDescent="0.25">
      <c r="A21" t="s">
        <v>21</v>
      </c>
      <c r="B21">
        <v>22841</v>
      </c>
    </row>
    <row r="22" spans="1:2" x14ac:dyDescent="0.25">
      <c r="A22" t="s">
        <v>22</v>
      </c>
      <c r="B22">
        <v>23122</v>
      </c>
    </row>
    <row r="23" spans="1:2" x14ac:dyDescent="0.25">
      <c r="A23" t="s">
        <v>23</v>
      </c>
      <c r="B23">
        <v>66857</v>
      </c>
    </row>
    <row r="24" spans="1:2" x14ac:dyDescent="0.25">
      <c r="A24" t="s">
        <v>24</v>
      </c>
      <c r="B24">
        <v>1474</v>
      </c>
    </row>
    <row r="25" spans="1:2" x14ac:dyDescent="0.25">
      <c r="A25" t="s">
        <v>25</v>
      </c>
      <c r="B25">
        <v>232</v>
      </c>
    </row>
    <row r="26" spans="1:2" x14ac:dyDescent="0.25">
      <c r="A26" t="s">
        <v>26</v>
      </c>
      <c r="B26">
        <v>282</v>
      </c>
    </row>
    <row r="27" spans="1:2" x14ac:dyDescent="0.25">
      <c r="A27" t="s">
        <v>27</v>
      </c>
      <c r="B27">
        <v>378</v>
      </c>
    </row>
    <row r="28" spans="1:2" x14ac:dyDescent="0.25">
      <c r="A28" t="s">
        <v>28</v>
      </c>
      <c r="B28">
        <v>848</v>
      </c>
    </row>
    <row r="29" spans="1:2" x14ac:dyDescent="0.25">
      <c r="A29" t="s">
        <v>29</v>
      </c>
      <c r="B29">
        <v>1415</v>
      </c>
    </row>
    <row r="30" spans="1:2" x14ac:dyDescent="0.25">
      <c r="A30" t="s">
        <v>30</v>
      </c>
      <c r="B30">
        <v>1644</v>
      </c>
    </row>
    <row r="31" spans="1:2" x14ac:dyDescent="0.25">
      <c r="A31" t="s">
        <v>31</v>
      </c>
      <c r="B31">
        <v>2376</v>
      </c>
    </row>
    <row r="32" spans="1:2" x14ac:dyDescent="0.25">
      <c r="A32" t="s">
        <v>32</v>
      </c>
      <c r="B32">
        <v>2547</v>
      </c>
    </row>
    <row r="33" spans="1:2" x14ac:dyDescent="0.25">
      <c r="A33" t="s">
        <v>33</v>
      </c>
      <c r="B33">
        <v>2101</v>
      </c>
    </row>
    <row r="34" spans="1:2" x14ac:dyDescent="0.25">
      <c r="A34" t="s">
        <v>34</v>
      </c>
      <c r="B34">
        <v>2080</v>
      </c>
    </row>
    <row r="35" spans="1:2" x14ac:dyDescent="0.25">
      <c r="A35" t="s">
        <v>35</v>
      </c>
      <c r="B35">
        <v>2307</v>
      </c>
    </row>
    <row r="36" spans="1:2" x14ac:dyDescent="0.25">
      <c r="A36" t="s">
        <v>36</v>
      </c>
      <c r="B36">
        <v>13135</v>
      </c>
    </row>
    <row r="37" spans="1:2" x14ac:dyDescent="0.25">
      <c r="A37" t="s">
        <v>37</v>
      </c>
      <c r="B37">
        <v>13802</v>
      </c>
    </row>
    <row r="38" spans="1:2" x14ac:dyDescent="0.25">
      <c r="A38" t="s">
        <v>38</v>
      </c>
      <c r="B38">
        <v>16540</v>
      </c>
    </row>
    <row r="39" spans="1:2" x14ac:dyDescent="0.25">
      <c r="A39" t="s">
        <v>39</v>
      </c>
      <c r="B39">
        <v>25977</v>
      </c>
    </row>
  </sheetData>
  <sortState xmlns:xlrd2="http://schemas.microsoft.com/office/spreadsheetml/2017/richdata2" ref="A1:B39">
    <sortCondition ref="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</dc:creator>
  <cp:lastModifiedBy>stas</cp:lastModifiedBy>
  <dcterms:created xsi:type="dcterms:W3CDTF">2021-07-04T19:00:20Z</dcterms:created>
  <dcterms:modified xsi:type="dcterms:W3CDTF">2021-07-08T04:09:11Z</dcterms:modified>
</cp:coreProperties>
</file>