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cgtsp-bnb\playground\report\"/>
    </mc:Choice>
  </mc:AlternateContent>
  <xr:revisionPtr revIDLastSave="0" documentId="13_ncr:1_{AA73CD0C-A304-4794-ACF3-9DD64512D44F}" xr6:coauthVersionLast="45" xr6:coauthVersionMax="45" xr10:uidLastSave="{00000000-0000-0000-0000-000000000000}"/>
  <bookViews>
    <workbookView xWindow="-120" yWindow="-120" windowWidth="29040" windowHeight="15840" xr2:uid="{7907F53B-C8ED-4F7C-8267-210B91F70D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3" i="1" l="1"/>
  <c r="M32" i="1"/>
  <c r="M31" i="1"/>
  <c r="M28" i="1"/>
  <c r="M27" i="1"/>
  <c r="I20" i="1"/>
  <c r="I18" i="1"/>
  <c r="Q16" i="1"/>
  <c r="I16" i="1"/>
  <c r="I17" i="1"/>
  <c r="F17" i="1"/>
  <c r="I6" i="1"/>
  <c r="M39" i="1" l="1"/>
  <c r="M38" i="1"/>
  <c r="M37" i="1"/>
  <c r="M36" i="1"/>
  <c r="M35" i="1"/>
  <c r="M34" i="1"/>
  <c r="M26" i="1"/>
  <c r="M25" i="1"/>
  <c r="M23" i="1"/>
  <c r="M22" i="1"/>
  <c r="M21" i="1"/>
  <c r="M20" i="1"/>
  <c r="M19" i="1"/>
  <c r="M18" i="1"/>
  <c r="M17" i="1"/>
  <c r="M15" i="1"/>
  <c r="M14" i="1"/>
  <c r="M13" i="1"/>
  <c r="M11" i="1"/>
  <c r="M10" i="1"/>
  <c r="M9" i="1"/>
  <c r="F39" i="1"/>
  <c r="F38" i="1"/>
  <c r="F37" i="1"/>
  <c r="F36" i="1"/>
  <c r="F26" i="1"/>
  <c r="F25" i="1"/>
  <c r="F23" i="1"/>
  <c r="F22" i="1"/>
  <c r="F21" i="1"/>
  <c r="M6" i="1" l="1"/>
  <c r="F16" i="1"/>
  <c r="F15" i="1"/>
  <c r="F13" i="1"/>
  <c r="F11" i="1"/>
  <c r="F10" i="1"/>
  <c r="F9" i="1"/>
</calcChain>
</file>

<file path=xl/sharedStrings.xml><?xml version="1.0" encoding="utf-8"?>
<sst xmlns="http://schemas.openxmlformats.org/spreadsheetml/2006/main" count="136" uniqueCount="53">
  <si>
    <t>Sample</t>
  </si>
  <si>
    <t>br17.12</t>
  </si>
  <si>
    <t>ESC07</t>
  </si>
  <si>
    <t>ESC12</t>
  </si>
  <si>
    <t>ESC25</t>
  </si>
  <si>
    <t>ESC47</t>
  </si>
  <si>
    <t>ESC63</t>
  </si>
  <si>
    <t>ESC78</t>
  </si>
  <si>
    <t>ft53.1</t>
  </si>
  <si>
    <t>ft53.2</t>
  </si>
  <si>
    <t>ft53.3</t>
  </si>
  <si>
    <t>ft53.4</t>
  </si>
  <si>
    <t>ft70.1</t>
  </si>
  <si>
    <t>ft70.2</t>
  </si>
  <si>
    <t>ft70.3</t>
  </si>
  <si>
    <t>ft70.4</t>
  </si>
  <si>
    <t>kro124p.1</t>
  </si>
  <si>
    <t>kro124p.2</t>
  </si>
  <si>
    <t>kro124p.3</t>
  </si>
  <si>
    <t>kro124p.4</t>
  </si>
  <si>
    <t>p43.1</t>
  </si>
  <si>
    <t>p43.2</t>
  </si>
  <si>
    <t>p43.3</t>
  </si>
  <si>
    <t>p43.4</t>
  </si>
  <si>
    <t>prob.100</t>
  </si>
  <si>
    <t>prob.42</t>
  </si>
  <si>
    <t>rbg048a</t>
  </si>
  <si>
    <t>rbg050c</t>
  </si>
  <si>
    <t>rbg109a</t>
  </si>
  <si>
    <t>rbg150a</t>
  </si>
  <si>
    <t>rbg174a</t>
  </si>
  <si>
    <t>rbg253a</t>
  </si>
  <si>
    <t>rbg323a</t>
  </si>
  <si>
    <t>rbg341a</t>
  </si>
  <si>
    <t>rbg358a</t>
  </si>
  <si>
    <t>rbg378a</t>
  </si>
  <si>
    <t>ry48p.1</t>
  </si>
  <si>
    <t>ry48p.2</t>
  </si>
  <si>
    <t>ry48p.3</t>
  </si>
  <si>
    <t>ry48p.4</t>
  </si>
  <si>
    <t>Groups</t>
  </si>
  <si>
    <t>Points</t>
  </si>
  <si>
    <t>UB</t>
  </si>
  <si>
    <t>Time</t>
  </si>
  <si>
    <t>Gap</t>
  </si>
  <si>
    <t>Done</t>
  </si>
  <si>
    <t>LB</t>
  </si>
  <si>
    <t>UB'</t>
  </si>
  <si>
    <t>+</t>
  </si>
  <si>
    <t>-</t>
  </si>
  <si>
    <t>Workers</t>
  </si>
  <si>
    <t>Layers</t>
  </si>
  <si>
    <t>LastLB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</si>
</sst>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0" xfId="1" applyNumberFormat="1" applyFont="1"/>
    <xf numFmtId="10" fontId="0" fillId="2" borderId="1" xfId="0" applyNumberForma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B9E1-D7F9-47BD-8756-C09FD62EA93D}">
  <dimension ref="A1:U40"/>
  <sheetViews>
    <sheetView tabSelected="1" workbookViewId="0">
      <selection activeCell="P1" sqref="P1"/>
    </sheetView>
  </sheetViews>
  <sheetFormatPr defaultRowHeight="15" x14ac:dyDescent="0.25"/>
  <cols>
    <col min="1" max="1" width="9.5703125" bestFit="1" customWidth="1"/>
    <col min="2" max="2" width="7.42578125" bestFit="1" customWidth="1"/>
    <col min="3" max="3" width="6.5703125" bestFit="1" customWidth="1"/>
    <col min="4" max="5" width="6" bestFit="1" customWidth="1"/>
    <col min="6" max="6" width="8" bestFit="1" customWidth="1"/>
    <col min="7" max="7" width="6" customWidth="1"/>
    <col min="8" max="8" width="5.7109375" bestFit="1" customWidth="1"/>
    <col min="9" max="9" width="9.140625" bestFit="1" customWidth="1"/>
    <col min="10" max="11" width="6" bestFit="1" customWidth="1"/>
    <col min="12" max="12" width="8" bestFit="1" customWidth="1"/>
    <col min="13" max="13" width="8" customWidth="1"/>
    <col min="14" max="14" width="8.5703125" bestFit="1" customWidth="1"/>
    <col min="15" max="15" width="6.5703125" bestFit="1" customWidth="1"/>
    <col min="16" max="16" width="5.7109375" bestFit="1" customWidth="1"/>
    <col min="17" max="17" width="9.140625" bestFit="1" customWidth="1"/>
    <col min="18" max="19" width="6" bestFit="1" customWidth="1"/>
  </cols>
  <sheetData>
    <row r="1" spans="1:21" s="1" customFormat="1" x14ac:dyDescent="0.25">
      <c r="A1" s="4" t="s">
        <v>0</v>
      </c>
      <c r="B1" s="4" t="s">
        <v>40</v>
      </c>
      <c r="C1" s="4" t="s">
        <v>41</v>
      </c>
      <c r="D1" s="4" t="s">
        <v>42</v>
      </c>
      <c r="E1" s="2" t="s">
        <v>43</v>
      </c>
      <c r="F1" s="2" t="s">
        <v>52</v>
      </c>
      <c r="G1" s="2" t="s">
        <v>51</v>
      </c>
      <c r="H1" s="2" t="s">
        <v>45</v>
      </c>
      <c r="I1" s="2" t="s">
        <v>44</v>
      </c>
      <c r="J1" s="2" t="s">
        <v>46</v>
      </c>
      <c r="K1" s="2" t="s">
        <v>47</v>
      </c>
      <c r="L1" s="6" t="s">
        <v>43</v>
      </c>
      <c r="M1" s="6" t="s">
        <v>52</v>
      </c>
      <c r="N1" s="6" t="s">
        <v>50</v>
      </c>
      <c r="O1" s="6" t="s">
        <v>51</v>
      </c>
      <c r="P1" s="6" t="s">
        <v>45</v>
      </c>
      <c r="Q1" s="6" t="s">
        <v>44</v>
      </c>
      <c r="R1" s="6" t="s">
        <v>46</v>
      </c>
      <c r="S1" s="6" t="s">
        <v>47</v>
      </c>
    </row>
    <row r="2" spans="1:21" x14ac:dyDescent="0.25">
      <c r="A2" s="5" t="s">
        <v>1</v>
      </c>
      <c r="B2" s="5">
        <v>17</v>
      </c>
      <c r="C2" s="5">
        <v>92</v>
      </c>
      <c r="D2" s="5">
        <v>43</v>
      </c>
      <c r="E2" s="3">
        <v>11.2</v>
      </c>
      <c r="F2" s="3">
        <v>11.2</v>
      </c>
      <c r="G2" s="3">
        <v>17</v>
      </c>
      <c r="H2" s="9" t="s">
        <v>48</v>
      </c>
      <c r="I2" s="12">
        <v>0</v>
      </c>
      <c r="J2" s="3">
        <v>43</v>
      </c>
      <c r="K2" s="3"/>
      <c r="L2" s="7">
        <v>27.3</v>
      </c>
      <c r="M2" s="7">
        <v>27.3</v>
      </c>
      <c r="N2" s="7">
        <v>36</v>
      </c>
      <c r="O2" s="7">
        <v>17</v>
      </c>
      <c r="P2" s="10" t="s">
        <v>48</v>
      </c>
      <c r="Q2" s="8">
        <v>0</v>
      </c>
      <c r="R2" s="7">
        <v>43</v>
      </c>
      <c r="S2" s="7"/>
      <c r="U2" s="11"/>
    </row>
    <row r="3" spans="1:21" x14ac:dyDescent="0.25">
      <c r="A3" s="5" t="s">
        <v>2</v>
      </c>
      <c r="B3" s="5">
        <v>8</v>
      </c>
      <c r="C3" s="5">
        <v>39</v>
      </c>
      <c r="D3" s="5">
        <v>1730</v>
      </c>
      <c r="E3" s="3">
        <v>1.3</v>
      </c>
      <c r="F3" s="3">
        <v>1.3</v>
      </c>
      <c r="G3" s="3">
        <v>8</v>
      </c>
      <c r="H3" s="9" t="s">
        <v>48</v>
      </c>
      <c r="I3" s="12">
        <v>2.3174971031286211E-3</v>
      </c>
      <c r="J3" s="3">
        <v>1726</v>
      </c>
      <c r="K3" s="3"/>
      <c r="L3" s="7">
        <v>8.3699999999999992</v>
      </c>
      <c r="M3" s="7">
        <v>8.3699999999999992</v>
      </c>
      <c r="N3" s="7">
        <v>36</v>
      </c>
      <c r="O3" s="7">
        <v>8</v>
      </c>
      <c r="P3" s="10" t="s">
        <v>48</v>
      </c>
      <c r="Q3" s="8">
        <v>0</v>
      </c>
      <c r="R3" s="7">
        <v>1730</v>
      </c>
      <c r="S3" s="7"/>
      <c r="U3" s="11"/>
    </row>
    <row r="4" spans="1:21" x14ac:dyDescent="0.25">
      <c r="A4" s="5" t="s">
        <v>3</v>
      </c>
      <c r="B4" s="5">
        <v>13</v>
      </c>
      <c r="C4" s="5">
        <v>65</v>
      </c>
      <c r="D4" s="5">
        <v>1390</v>
      </c>
      <c r="E4" s="3">
        <v>4.3</v>
      </c>
      <c r="F4" s="3">
        <v>4.3</v>
      </c>
      <c r="G4" s="3">
        <v>13</v>
      </c>
      <c r="H4" s="9" t="s">
        <v>48</v>
      </c>
      <c r="I4" s="12">
        <v>3.6101083032490976E-3</v>
      </c>
      <c r="J4" s="3">
        <v>1385</v>
      </c>
      <c r="K4" s="3"/>
      <c r="L4" s="7">
        <v>14.99</v>
      </c>
      <c r="M4" s="7">
        <v>14.99</v>
      </c>
      <c r="N4" s="7">
        <v>36</v>
      </c>
      <c r="O4" s="7">
        <v>13</v>
      </c>
      <c r="P4" s="10" t="s">
        <v>48</v>
      </c>
      <c r="Q4" s="8">
        <v>0</v>
      </c>
      <c r="R4" s="7">
        <v>1390</v>
      </c>
      <c r="S4" s="7"/>
      <c r="U4" s="11"/>
    </row>
    <row r="5" spans="1:21" x14ac:dyDescent="0.25">
      <c r="A5" s="5" t="s">
        <v>4</v>
      </c>
      <c r="B5" s="5">
        <v>26</v>
      </c>
      <c r="C5" s="5">
        <v>133</v>
      </c>
      <c r="D5" s="5">
        <v>1418</v>
      </c>
      <c r="E5" s="3">
        <v>32</v>
      </c>
      <c r="F5" s="3">
        <v>32</v>
      </c>
      <c r="G5" s="3">
        <v>26</v>
      </c>
      <c r="H5" s="9" t="s">
        <v>48</v>
      </c>
      <c r="I5" s="12">
        <v>0</v>
      </c>
      <c r="J5" s="3">
        <v>1383</v>
      </c>
      <c r="K5" s="3">
        <v>1383</v>
      </c>
      <c r="L5" s="7">
        <v>60.69</v>
      </c>
      <c r="M5" s="7">
        <v>60.69</v>
      </c>
      <c r="N5" s="7">
        <v>36</v>
      </c>
      <c r="O5" s="7">
        <v>26</v>
      </c>
      <c r="P5" s="10" t="s">
        <v>48</v>
      </c>
      <c r="Q5" s="8">
        <v>0</v>
      </c>
      <c r="R5" s="7">
        <v>1383</v>
      </c>
      <c r="S5" s="7">
        <v>1383</v>
      </c>
      <c r="U5" s="11"/>
    </row>
    <row r="6" spans="1:21" x14ac:dyDescent="0.25">
      <c r="A6" s="5" t="s">
        <v>5</v>
      </c>
      <c r="B6" s="5">
        <v>48</v>
      </c>
      <c r="C6" s="5">
        <v>244</v>
      </c>
      <c r="D6" s="5">
        <v>1399</v>
      </c>
      <c r="E6" s="3">
        <v>36000</v>
      </c>
      <c r="F6" s="3">
        <v>18020</v>
      </c>
      <c r="G6" s="3">
        <v>6</v>
      </c>
      <c r="H6" s="9" t="s">
        <v>49</v>
      </c>
      <c r="I6" s="12">
        <f>(D6-J6)/J6</f>
        <v>0.42755102040816328</v>
      </c>
      <c r="J6" s="3">
        <v>980</v>
      </c>
      <c r="K6" s="3"/>
      <c r="L6" s="7">
        <v>36000</v>
      </c>
      <c r="M6" s="7">
        <f>8591+1106+203+33+6+65</f>
        <v>10004</v>
      </c>
      <c r="N6" s="7">
        <v>36</v>
      </c>
      <c r="O6" s="7">
        <v>7</v>
      </c>
      <c r="P6" s="10" t="s">
        <v>49</v>
      </c>
      <c r="Q6" s="8">
        <v>0.42609582059123341</v>
      </c>
      <c r="R6" s="7">
        <v>981</v>
      </c>
      <c r="S6" s="7"/>
      <c r="U6" s="11"/>
    </row>
    <row r="7" spans="1:21" x14ac:dyDescent="0.25">
      <c r="A7" s="5" t="s">
        <v>6</v>
      </c>
      <c r="B7" s="5">
        <v>64</v>
      </c>
      <c r="C7" s="5">
        <v>349</v>
      </c>
      <c r="D7" s="5">
        <v>62</v>
      </c>
      <c r="E7" s="3">
        <v>1.3</v>
      </c>
      <c r="F7" s="3">
        <v>1.3</v>
      </c>
      <c r="G7" s="3">
        <v>1</v>
      </c>
      <c r="H7" s="9" t="s">
        <v>48</v>
      </c>
      <c r="I7" s="12">
        <v>0</v>
      </c>
      <c r="J7" s="3">
        <v>62</v>
      </c>
      <c r="K7" s="3"/>
      <c r="L7" s="7">
        <v>0.52</v>
      </c>
      <c r="M7" s="7">
        <v>0.52</v>
      </c>
      <c r="N7" s="7">
        <v>1</v>
      </c>
      <c r="O7" s="7">
        <v>1</v>
      </c>
      <c r="P7" s="10" t="s">
        <v>48</v>
      </c>
      <c r="Q7" s="8">
        <v>0</v>
      </c>
      <c r="R7" s="7">
        <v>62</v>
      </c>
      <c r="S7" s="7"/>
      <c r="U7" s="11"/>
    </row>
    <row r="8" spans="1:21" x14ac:dyDescent="0.25">
      <c r="A8" s="5" t="s">
        <v>7</v>
      </c>
      <c r="B8" s="5">
        <v>79</v>
      </c>
      <c r="C8" s="5">
        <v>414</v>
      </c>
      <c r="D8" s="5">
        <v>14832</v>
      </c>
      <c r="E8" s="3">
        <v>1.3</v>
      </c>
      <c r="F8" s="3">
        <v>1.3</v>
      </c>
      <c r="G8" s="3">
        <v>1</v>
      </c>
      <c r="H8" s="9" t="s">
        <v>48</v>
      </c>
      <c r="I8" s="12">
        <v>1.6308071810333013E-2</v>
      </c>
      <c r="J8" s="3">
        <v>14594</v>
      </c>
      <c r="K8" s="3"/>
      <c r="L8" s="7">
        <v>0.68</v>
      </c>
      <c r="M8" s="7">
        <v>0.68</v>
      </c>
      <c r="N8" s="7">
        <v>1</v>
      </c>
      <c r="O8" s="7">
        <v>1</v>
      </c>
      <c r="P8" s="10" t="s">
        <v>48</v>
      </c>
      <c r="Q8" s="8">
        <v>1.6308071810333013E-2</v>
      </c>
      <c r="R8" s="7">
        <v>14594</v>
      </c>
      <c r="S8" s="7"/>
      <c r="U8" s="11"/>
    </row>
    <row r="9" spans="1:21" x14ac:dyDescent="0.25">
      <c r="A9" s="5" t="s">
        <v>8</v>
      </c>
      <c r="B9" s="5">
        <v>53</v>
      </c>
      <c r="C9" s="5">
        <v>281</v>
      </c>
      <c r="D9" s="5">
        <v>6207</v>
      </c>
      <c r="E9" s="3">
        <v>36000</v>
      </c>
      <c r="F9" s="3">
        <f>13436+1133+58+2+2</f>
        <v>14631</v>
      </c>
      <c r="G9" s="3">
        <v>6</v>
      </c>
      <c r="H9" s="9" t="s">
        <v>49</v>
      </c>
      <c r="I9" s="12">
        <v>0.28270303781773093</v>
      </c>
      <c r="J9" s="3">
        <v>4839</v>
      </c>
      <c r="K9" s="3"/>
      <c r="L9" s="7">
        <v>36000</v>
      </c>
      <c r="M9" s="7">
        <f>11248+2596+178+13+69</f>
        <v>14104</v>
      </c>
      <c r="N9" s="7">
        <v>16</v>
      </c>
      <c r="O9" s="7">
        <v>6</v>
      </c>
      <c r="P9" s="10" t="s">
        <v>49</v>
      </c>
      <c r="Q9" s="8">
        <v>0.28270303781773093</v>
      </c>
      <c r="R9" s="7">
        <v>4839</v>
      </c>
      <c r="S9" s="7"/>
      <c r="U9" s="11"/>
    </row>
    <row r="10" spans="1:21" x14ac:dyDescent="0.25">
      <c r="A10" s="5" t="s">
        <v>9</v>
      </c>
      <c r="B10" s="5">
        <v>53</v>
      </c>
      <c r="C10" s="5">
        <v>274</v>
      </c>
      <c r="D10" s="5">
        <v>6653</v>
      </c>
      <c r="E10" s="3">
        <v>36000</v>
      </c>
      <c r="F10" s="3">
        <f>5726+556+36+2+2</f>
        <v>6322</v>
      </c>
      <c r="G10" s="3">
        <v>5</v>
      </c>
      <c r="H10" s="9" t="s">
        <v>49</v>
      </c>
      <c r="I10" s="12">
        <v>0.3483988650182408</v>
      </c>
      <c r="J10" s="3">
        <v>4934</v>
      </c>
      <c r="K10" s="3"/>
      <c r="L10" s="7">
        <v>36000</v>
      </c>
      <c r="M10" s="7">
        <f>11740+960+87+7+52</f>
        <v>12846</v>
      </c>
      <c r="N10" s="7">
        <v>16</v>
      </c>
      <c r="O10" s="7">
        <v>6</v>
      </c>
      <c r="P10" s="10" t="s">
        <v>49</v>
      </c>
      <c r="Q10" s="8">
        <v>0.34676113360323885</v>
      </c>
      <c r="R10" s="7">
        <v>4940</v>
      </c>
      <c r="S10" s="7"/>
      <c r="U10" s="11"/>
    </row>
    <row r="11" spans="1:21" x14ac:dyDescent="0.25">
      <c r="A11" s="5" t="s">
        <v>10</v>
      </c>
      <c r="B11" s="5">
        <v>53</v>
      </c>
      <c r="C11" s="5">
        <v>281</v>
      </c>
      <c r="D11" s="5">
        <v>8446</v>
      </c>
      <c r="E11" s="3">
        <v>36000</v>
      </c>
      <c r="F11" s="3">
        <f>13852+3644+800+129+14+1+2</f>
        <v>18442</v>
      </c>
      <c r="G11" s="3">
        <v>7</v>
      </c>
      <c r="H11" s="9" t="s">
        <v>49</v>
      </c>
      <c r="I11" s="12">
        <v>0.54547118023787744</v>
      </c>
      <c r="J11" s="3">
        <v>5465</v>
      </c>
      <c r="K11" s="3"/>
      <c r="L11" s="7">
        <v>36000</v>
      </c>
      <c r="M11" s="7">
        <f>4680+743+148+25+6+39</f>
        <v>5641</v>
      </c>
      <c r="N11" s="7">
        <v>16</v>
      </c>
      <c r="O11" s="7">
        <v>7</v>
      </c>
      <c r="P11" s="10" t="s">
        <v>49</v>
      </c>
      <c r="Q11" s="8">
        <v>0.54547118023787744</v>
      </c>
      <c r="R11" s="7">
        <v>5465</v>
      </c>
      <c r="S11" s="7"/>
      <c r="U11" s="11"/>
    </row>
    <row r="12" spans="1:21" x14ac:dyDescent="0.25">
      <c r="A12" s="5" t="s">
        <v>11</v>
      </c>
      <c r="B12" s="5">
        <v>53</v>
      </c>
      <c r="C12" s="5">
        <v>275</v>
      </c>
      <c r="D12" s="5">
        <v>11822</v>
      </c>
      <c r="E12" s="3">
        <v>36000</v>
      </c>
      <c r="F12" s="3">
        <v>35973</v>
      </c>
      <c r="G12" s="3">
        <v>37</v>
      </c>
      <c r="H12" s="9" t="s">
        <v>49</v>
      </c>
      <c r="I12" s="12">
        <v>3.6199491629415374E-2</v>
      </c>
      <c r="J12" s="3">
        <v>11409</v>
      </c>
      <c r="K12" s="3"/>
      <c r="L12" s="7">
        <v>2316</v>
      </c>
      <c r="M12" s="7">
        <v>2316</v>
      </c>
      <c r="N12" s="7">
        <v>36</v>
      </c>
      <c r="O12" s="7">
        <v>53</v>
      </c>
      <c r="P12" s="10" t="s">
        <v>48</v>
      </c>
      <c r="Q12" s="8">
        <v>2.5382858109823165E-4</v>
      </c>
      <c r="R12" s="7">
        <v>11819</v>
      </c>
      <c r="S12" s="7"/>
      <c r="U12" s="11"/>
    </row>
    <row r="13" spans="1:21" x14ac:dyDescent="0.25">
      <c r="A13" s="5" t="s">
        <v>12</v>
      </c>
      <c r="B13" s="5">
        <v>70</v>
      </c>
      <c r="C13" s="5">
        <v>346</v>
      </c>
      <c r="D13" s="5">
        <v>32848</v>
      </c>
      <c r="E13" s="3">
        <v>36000</v>
      </c>
      <c r="F13" s="3">
        <f>7132+269+5+2</f>
        <v>7408</v>
      </c>
      <c r="G13" s="3">
        <v>4</v>
      </c>
      <c r="H13" s="9" t="s">
        <v>49</v>
      </c>
      <c r="I13" s="12">
        <v>5.4408885179597473E-2</v>
      </c>
      <c r="J13" s="3">
        <v>31153</v>
      </c>
      <c r="K13" s="3"/>
      <c r="L13" s="7">
        <v>36000</v>
      </c>
      <c r="M13" s="7">
        <f>14452+647+31+119</f>
        <v>15249</v>
      </c>
      <c r="N13" s="7">
        <v>16</v>
      </c>
      <c r="O13" s="7">
        <v>5</v>
      </c>
      <c r="P13" s="10" t="s">
        <v>49</v>
      </c>
      <c r="Q13" s="8">
        <v>5.3597203066363022E-2</v>
      </c>
      <c r="R13" s="7">
        <v>31177</v>
      </c>
      <c r="S13" s="7"/>
      <c r="U13" s="11"/>
    </row>
    <row r="14" spans="1:21" x14ac:dyDescent="0.25">
      <c r="A14" s="5" t="s">
        <v>13</v>
      </c>
      <c r="B14" s="5">
        <v>70</v>
      </c>
      <c r="C14" s="5">
        <v>351</v>
      </c>
      <c r="D14" s="5">
        <v>33486</v>
      </c>
      <c r="E14" s="3">
        <v>36000</v>
      </c>
      <c r="F14" s="3">
        <v>2680</v>
      </c>
      <c r="G14" s="3">
        <v>4</v>
      </c>
      <c r="H14" s="9" t="s">
        <v>49</v>
      </c>
      <c r="I14" s="12">
        <v>7.0935141358577453E-2</v>
      </c>
      <c r="J14" s="3">
        <v>31268</v>
      </c>
      <c r="K14" s="3"/>
      <c r="L14" s="7">
        <v>36000</v>
      </c>
      <c r="M14" s="7">
        <f>7279+375+25+114</f>
        <v>7793</v>
      </c>
      <c r="N14" s="7">
        <v>16</v>
      </c>
      <c r="O14" s="7">
        <v>5</v>
      </c>
      <c r="P14" s="10" t="s">
        <v>49</v>
      </c>
      <c r="Q14" s="8">
        <v>7.0763917756531194E-2</v>
      </c>
      <c r="R14" s="7">
        <v>31273</v>
      </c>
      <c r="S14" s="7"/>
      <c r="U14" s="11"/>
    </row>
    <row r="15" spans="1:21" x14ac:dyDescent="0.25">
      <c r="A15" s="5" t="s">
        <v>14</v>
      </c>
      <c r="B15" s="5">
        <v>70</v>
      </c>
      <c r="C15" s="5">
        <v>347</v>
      </c>
      <c r="D15" s="5">
        <v>35309</v>
      </c>
      <c r="E15" s="3">
        <v>36000</v>
      </c>
      <c r="F15" s="3">
        <f>30590+4706+534+42+2</f>
        <v>35874</v>
      </c>
      <c r="G15" s="3">
        <v>6</v>
      </c>
      <c r="H15" s="9" t="s">
        <v>49</v>
      </c>
      <c r="I15" s="12">
        <v>9.7234307022995653E-2</v>
      </c>
      <c r="J15" s="3">
        <v>32180</v>
      </c>
      <c r="K15" s="3"/>
      <c r="L15" s="7">
        <v>36000</v>
      </c>
      <c r="M15" s="7">
        <f>6562+754+81+14+56</f>
        <v>7467</v>
      </c>
      <c r="N15" s="7">
        <v>16</v>
      </c>
      <c r="O15" s="7">
        <v>6</v>
      </c>
      <c r="P15" s="10" t="s">
        <v>49</v>
      </c>
      <c r="Q15" s="8">
        <v>9.7234307022995653E-2</v>
      </c>
      <c r="R15" s="7">
        <v>32180</v>
      </c>
      <c r="S15" s="7"/>
      <c r="U15" s="11"/>
    </row>
    <row r="16" spans="1:21" x14ac:dyDescent="0.25">
      <c r="A16" s="5" t="s">
        <v>15</v>
      </c>
      <c r="B16" s="5">
        <v>70</v>
      </c>
      <c r="C16" s="5">
        <v>353</v>
      </c>
      <c r="D16" s="5">
        <v>44497</v>
      </c>
      <c r="E16" s="3">
        <v>36000</v>
      </c>
      <c r="F16" s="3">
        <f>10943+7877+5251+3042+1511+625+209+51+8+1+1</f>
        <v>29519</v>
      </c>
      <c r="G16" s="3">
        <v>11</v>
      </c>
      <c r="H16" s="9" t="s">
        <v>49</v>
      </c>
      <c r="I16" s="12">
        <f>(D16-J16)/J16</f>
        <v>0.14127061478878658</v>
      </c>
      <c r="J16" s="3">
        <v>38989</v>
      </c>
      <c r="K16" s="3"/>
      <c r="L16" s="7">
        <v>36000</v>
      </c>
      <c r="M16" s="7">
        <v>31735</v>
      </c>
      <c r="N16" s="7">
        <v>36</v>
      </c>
      <c r="O16" s="7">
        <v>22</v>
      </c>
      <c r="P16" s="10" t="s">
        <v>49</v>
      </c>
      <c r="Q16" s="8">
        <f>(D16-R16)/R16</f>
        <v>6.8611911623439006E-2</v>
      </c>
      <c r="R16" s="7">
        <v>41640</v>
      </c>
      <c r="S16" s="7"/>
      <c r="U16" s="11"/>
    </row>
    <row r="17" spans="1:21" x14ac:dyDescent="0.25">
      <c r="A17" s="5" t="s">
        <v>16</v>
      </c>
      <c r="B17" s="5">
        <v>100</v>
      </c>
      <c r="C17" s="5">
        <v>514</v>
      </c>
      <c r="D17" s="5">
        <v>33320</v>
      </c>
      <c r="E17" s="3">
        <v>36000</v>
      </c>
      <c r="F17" s="3">
        <f>1+18+348</f>
        <v>367</v>
      </c>
      <c r="G17" s="3">
        <v>3</v>
      </c>
      <c r="H17" s="9" t="s">
        <v>49</v>
      </c>
      <c r="I17" s="12">
        <f>(D17-J17)/J17</f>
        <v>0.1955936703864509</v>
      </c>
      <c r="J17" s="3">
        <v>27869</v>
      </c>
      <c r="K17" s="3"/>
      <c r="L17" s="7">
        <v>36000</v>
      </c>
      <c r="M17" s="7">
        <f>4405+119+350</f>
        <v>4874</v>
      </c>
      <c r="N17" s="7">
        <v>16</v>
      </c>
      <c r="O17" s="7">
        <v>4</v>
      </c>
      <c r="P17" s="10" t="s">
        <v>49</v>
      </c>
      <c r="Q17" s="8">
        <v>0.19242744157749705</v>
      </c>
      <c r="R17" s="7">
        <v>27943</v>
      </c>
      <c r="S17" s="7"/>
      <c r="U17" s="11"/>
    </row>
    <row r="18" spans="1:21" x14ac:dyDescent="0.25">
      <c r="A18" s="5" t="s">
        <v>17</v>
      </c>
      <c r="B18" s="5">
        <v>100</v>
      </c>
      <c r="C18" s="5">
        <v>524</v>
      </c>
      <c r="D18" s="5">
        <v>35321</v>
      </c>
      <c r="E18" s="3">
        <v>36000</v>
      </c>
      <c r="F18" s="3">
        <v>25773</v>
      </c>
      <c r="G18" s="3">
        <v>4</v>
      </c>
      <c r="H18" s="9" t="s">
        <v>49</v>
      </c>
      <c r="I18" s="12">
        <f>(D18-J18)/J18</f>
        <v>0.25451962351269758</v>
      </c>
      <c r="J18" s="3">
        <v>28155</v>
      </c>
      <c r="K18" s="3"/>
      <c r="L18" s="7">
        <v>36000</v>
      </c>
      <c r="M18" s="7">
        <f>2173+86+301</f>
        <v>2560</v>
      </c>
      <c r="N18" s="7">
        <v>16</v>
      </c>
      <c r="O18" s="7">
        <v>4</v>
      </c>
      <c r="P18" s="10" t="s">
        <v>49</v>
      </c>
      <c r="Q18" s="8">
        <v>0.25451962351269758</v>
      </c>
      <c r="R18" s="7">
        <v>28155</v>
      </c>
      <c r="S18" s="7"/>
      <c r="U18" s="11"/>
    </row>
    <row r="19" spans="1:21" x14ac:dyDescent="0.25">
      <c r="A19" s="5" t="s">
        <v>18</v>
      </c>
      <c r="B19" s="5">
        <v>100</v>
      </c>
      <c r="C19" s="5">
        <v>534</v>
      </c>
      <c r="D19" s="5">
        <v>41340</v>
      </c>
      <c r="E19" s="3">
        <v>36000</v>
      </c>
      <c r="F19" s="3">
        <v>31863</v>
      </c>
      <c r="G19" s="3">
        <v>5</v>
      </c>
      <c r="H19" s="9" t="s">
        <v>49</v>
      </c>
      <c r="I19" s="12">
        <v>0.4553263395057382</v>
      </c>
      <c r="J19" s="3">
        <v>28406</v>
      </c>
      <c r="K19" s="3"/>
      <c r="L19" s="7">
        <v>36000</v>
      </c>
      <c r="M19" s="7">
        <f>2723+258+31+124</f>
        <v>3136</v>
      </c>
      <c r="N19" s="7">
        <v>16</v>
      </c>
      <c r="O19" s="7">
        <v>5</v>
      </c>
      <c r="P19" s="10" t="s">
        <v>49</v>
      </c>
      <c r="Q19" s="8">
        <v>0.4553263395057382</v>
      </c>
      <c r="R19" s="7">
        <v>28406</v>
      </c>
      <c r="S19" s="7"/>
      <c r="U19" s="11"/>
    </row>
    <row r="20" spans="1:21" x14ac:dyDescent="0.25">
      <c r="A20" s="5" t="s">
        <v>19</v>
      </c>
      <c r="B20" s="5">
        <v>100</v>
      </c>
      <c r="C20" s="5">
        <v>526</v>
      </c>
      <c r="D20" s="5">
        <v>62818</v>
      </c>
      <c r="E20" s="3">
        <v>36000</v>
      </c>
      <c r="F20" s="3">
        <v>11405</v>
      </c>
      <c r="G20" s="3">
        <v>6</v>
      </c>
      <c r="H20" s="9" t="s">
        <v>49</v>
      </c>
      <c r="I20" s="12">
        <f>(D20-J20)/J20</f>
        <v>0.64716679340273231</v>
      </c>
      <c r="J20" s="3">
        <v>38137</v>
      </c>
      <c r="K20" s="3"/>
      <c r="L20" s="7">
        <v>36000</v>
      </c>
      <c r="M20" s="7">
        <f>19275+3421+743+168+3512+55</f>
        <v>27174</v>
      </c>
      <c r="N20" s="7">
        <v>16</v>
      </c>
      <c r="O20" s="7">
        <v>8</v>
      </c>
      <c r="P20" s="10" t="s">
        <v>49</v>
      </c>
      <c r="Q20" s="8">
        <v>0.63117031497494225</v>
      </c>
      <c r="R20" s="7">
        <v>38511</v>
      </c>
      <c r="S20" s="7"/>
      <c r="U20" s="11"/>
    </row>
    <row r="21" spans="1:21" x14ac:dyDescent="0.25">
      <c r="A21" s="5" t="s">
        <v>20</v>
      </c>
      <c r="B21" s="5">
        <v>43</v>
      </c>
      <c r="C21" s="5">
        <v>203</v>
      </c>
      <c r="D21" s="5">
        <v>22545</v>
      </c>
      <c r="E21" s="3">
        <v>36000</v>
      </c>
      <c r="F21" s="3">
        <f>5164+498+33+1</f>
        <v>5696</v>
      </c>
      <c r="G21" s="3">
        <v>5</v>
      </c>
      <c r="H21" s="9" t="s">
        <v>49</v>
      </c>
      <c r="I21" s="12">
        <v>29.548780487804876</v>
      </c>
      <c r="J21" s="3">
        <v>738</v>
      </c>
      <c r="K21" s="3"/>
      <c r="L21" s="7">
        <v>36000</v>
      </c>
      <c r="M21" s="7">
        <f>12245+895+79+7+55</f>
        <v>13281</v>
      </c>
      <c r="N21" s="7">
        <v>36</v>
      </c>
      <c r="O21" s="7">
        <v>6</v>
      </c>
      <c r="P21" s="10" t="s">
        <v>49</v>
      </c>
      <c r="Q21" s="8">
        <v>27.610406091370557</v>
      </c>
      <c r="R21" s="7">
        <v>788</v>
      </c>
      <c r="S21" s="7"/>
      <c r="U21" s="11"/>
    </row>
    <row r="22" spans="1:21" x14ac:dyDescent="0.25">
      <c r="A22" s="5" t="s">
        <v>21</v>
      </c>
      <c r="B22" s="5">
        <v>43</v>
      </c>
      <c r="C22" s="5">
        <v>198</v>
      </c>
      <c r="D22" s="5">
        <v>22841</v>
      </c>
      <c r="E22" s="3">
        <v>36000</v>
      </c>
      <c r="F22" s="3">
        <f>8482+1495+192+17</f>
        <v>10186</v>
      </c>
      <c r="G22" s="3">
        <v>6</v>
      </c>
      <c r="H22" s="9" t="s">
        <v>49</v>
      </c>
      <c r="I22" s="12">
        <v>29.495327102803738</v>
      </c>
      <c r="J22" s="3">
        <v>749</v>
      </c>
      <c r="K22" s="3"/>
      <c r="L22" s="7">
        <v>36000</v>
      </c>
      <c r="M22" s="7">
        <f>23718+1715+237+32+6+39</f>
        <v>25747</v>
      </c>
      <c r="N22" s="7">
        <v>36</v>
      </c>
      <c r="O22" s="7">
        <v>7</v>
      </c>
      <c r="P22" s="10" t="s">
        <v>49</v>
      </c>
      <c r="Q22" s="8">
        <v>25.044469783352337</v>
      </c>
      <c r="R22" s="7">
        <v>877</v>
      </c>
      <c r="S22" s="7"/>
      <c r="U22" s="11"/>
    </row>
    <row r="23" spans="1:21" x14ac:dyDescent="0.25">
      <c r="A23" s="5" t="s">
        <v>22</v>
      </c>
      <c r="B23" s="5">
        <v>43</v>
      </c>
      <c r="C23" s="5">
        <v>211</v>
      </c>
      <c r="D23" s="5">
        <v>23122</v>
      </c>
      <c r="E23" s="3">
        <v>36000</v>
      </c>
      <c r="F23" s="3">
        <f>13169+5437+2046+651+179+36+5+1</f>
        <v>21524</v>
      </c>
      <c r="G23" s="3">
        <v>9</v>
      </c>
      <c r="H23" s="9" t="s">
        <v>49</v>
      </c>
      <c r="I23" s="12">
        <v>24.748329621380847</v>
      </c>
      <c r="J23" s="3">
        <v>898</v>
      </c>
      <c r="K23" s="3"/>
      <c r="L23" s="7">
        <v>36000</v>
      </c>
      <c r="M23" s="7">
        <f>8133+2217+507+137+42+13+4+25</f>
        <v>11078</v>
      </c>
      <c r="N23" s="7">
        <v>36</v>
      </c>
      <c r="O23" s="7">
        <v>9</v>
      </c>
      <c r="P23" s="10" t="s">
        <v>49</v>
      </c>
      <c r="Q23" s="8">
        <v>24.520971302428258</v>
      </c>
      <c r="R23" s="7">
        <v>906</v>
      </c>
      <c r="S23" s="7"/>
      <c r="U23" s="11"/>
    </row>
    <row r="24" spans="1:21" x14ac:dyDescent="0.25">
      <c r="A24" s="5" t="s">
        <v>23</v>
      </c>
      <c r="B24" s="5">
        <v>43</v>
      </c>
      <c r="C24" s="5">
        <v>204</v>
      </c>
      <c r="D24" s="5">
        <v>66857</v>
      </c>
      <c r="E24" s="3">
        <v>4470</v>
      </c>
      <c r="F24" s="3">
        <v>4470</v>
      </c>
      <c r="G24" s="3">
        <v>43</v>
      </c>
      <c r="H24" s="9" t="s">
        <v>48</v>
      </c>
      <c r="I24" s="12">
        <v>2.9919516500613349E-5</v>
      </c>
      <c r="J24" s="3">
        <v>66846</v>
      </c>
      <c r="K24" s="3">
        <v>66848</v>
      </c>
      <c r="L24" s="7">
        <v>333.02</v>
      </c>
      <c r="M24" s="7">
        <v>333.02</v>
      </c>
      <c r="N24" s="7">
        <v>36</v>
      </c>
      <c r="O24" s="7">
        <v>43</v>
      </c>
      <c r="P24" s="10" t="s">
        <v>48</v>
      </c>
      <c r="Q24" s="8">
        <v>2.9919516500613349E-5</v>
      </c>
      <c r="R24" s="7">
        <v>66846</v>
      </c>
      <c r="S24" s="7">
        <v>66848</v>
      </c>
      <c r="U24" s="11"/>
    </row>
    <row r="25" spans="1:21" x14ac:dyDescent="0.25">
      <c r="A25" s="5" t="s">
        <v>24</v>
      </c>
      <c r="B25" s="5">
        <v>99</v>
      </c>
      <c r="C25" s="5">
        <v>510</v>
      </c>
      <c r="D25" s="5">
        <v>1474</v>
      </c>
      <c r="E25" s="3">
        <v>36000</v>
      </c>
      <c r="F25" s="3">
        <f>18100+645+12</f>
        <v>18757</v>
      </c>
      <c r="G25" s="3">
        <v>4</v>
      </c>
      <c r="H25" s="9" t="s">
        <v>49</v>
      </c>
      <c r="I25" s="12">
        <v>1.3322784810126582</v>
      </c>
      <c r="J25" s="3">
        <v>632</v>
      </c>
      <c r="K25" s="3"/>
      <c r="L25" s="7">
        <v>36000</v>
      </c>
      <c r="M25" s="7">
        <f>1782+72+260</f>
        <v>2114</v>
      </c>
      <c r="N25" s="7">
        <v>16</v>
      </c>
      <c r="O25" s="7">
        <v>4</v>
      </c>
      <c r="P25" s="10" t="s">
        <v>49</v>
      </c>
      <c r="Q25" s="8">
        <v>1.3322784810126582</v>
      </c>
      <c r="R25" s="7">
        <v>632</v>
      </c>
      <c r="S25" s="7"/>
      <c r="U25" s="11"/>
    </row>
    <row r="26" spans="1:21" x14ac:dyDescent="0.25">
      <c r="A26" s="5" t="s">
        <v>25</v>
      </c>
      <c r="B26" s="5">
        <v>41</v>
      </c>
      <c r="C26" s="5">
        <v>208</v>
      </c>
      <c r="D26" s="5">
        <v>232</v>
      </c>
      <c r="E26" s="3">
        <v>36000</v>
      </c>
      <c r="F26" s="3">
        <f>19956+5074+1068+178+21+1+1</f>
        <v>26299</v>
      </c>
      <c r="G26" s="3">
        <v>7</v>
      </c>
      <c r="H26" s="9" t="s">
        <v>49</v>
      </c>
      <c r="I26" s="12">
        <v>0.55704697986577179</v>
      </c>
      <c r="J26" s="3">
        <v>149</v>
      </c>
      <c r="K26" s="3"/>
      <c r="L26" s="7">
        <v>36000</v>
      </c>
      <c r="M26" s="7">
        <f>6356+698+122+21+5+42</f>
        <v>7244</v>
      </c>
      <c r="N26" s="7">
        <v>36</v>
      </c>
      <c r="O26" s="7">
        <v>7</v>
      </c>
      <c r="P26" s="10" t="s">
        <v>49</v>
      </c>
      <c r="Q26" s="8">
        <v>0.5163398692810458</v>
      </c>
      <c r="R26" s="7">
        <v>153</v>
      </c>
      <c r="S26" s="7"/>
      <c r="U26" s="11"/>
    </row>
    <row r="27" spans="1:21" x14ac:dyDescent="0.25">
      <c r="A27" s="5" t="s">
        <v>26</v>
      </c>
      <c r="B27" s="5">
        <v>49</v>
      </c>
      <c r="C27" s="5">
        <v>255</v>
      </c>
      <c r="D27" s="5">
        <v>282</v>
      </c>
      <c r="E27" s="3">
        <v>0.9</v>
      </c>
      <c r="F27" s="3">
        <v>0.9</v>
      </c>
      <c r="G27" s="3">
        <v>1</v>
      </c>
      <c r="H27" s="9" t="s">
        <v>48</v>
      </c>
      <c r="I27" s="12">
        <v>3.6764705882352942E-2</v>
      </c>
      <c r="J27" s="3">
        <v>272</v>
      </c>
      <c r="K27" s="3"/>
      <c r="L27" s="7">
        <v>0.25</v>
      </c>
      <c r="M27" s="7">
        <f>L27</f>
        <v>0.25</v>
      </c>
      <c r="N27" s="7">
        <v>1</v>
      </c>
      <c r="O27" s="7">
        <v>1</v>
      </c>
      <c r="P27" s="10" t="s">
        <v>48</v>
      </c>
      <c r="Q27" s="8">
        <v>3.6764705882352942E-2</v>
      </c>
      <c r="R27" s="7">
        <v>272</v>
      </c>
      <c r="S27" s="7"/>
      <c r="U27" s="11"/>
    </row>
    <row r="28" spans="1:21" x14ac:dyDescent="0.25">
      <c r="A28" s="5" t="s">
        <v>27</v>
      </c>
      <c r="B28" s="5">
        <v>51</v>
      </c>
      <c r="C28" s="5">
        <v>259</v>
      </c>
      <c r="D28" s="5">
        <v>378</v>
      </c>
      <c r="E28" s="3">
        <v>0.2</v>
      </c>
      <c r="F28" s="3">
        <v>0.2</v>
      </c>
      <c r="G28" s="3">
        <v>1</v>
      </c>
      <c r="H28" s="9" t="s">
        <v>48</v>
      </c>
      <c r="I28" s="12">
        <v>1.6129032258064516E-2</v>
      </c>
      <c r="J28" s="3">
        <v>372</v>
      </c>
      <c r="K28" s="3"/>
      <c r="L28" s="7">
        <v>0.25</v>
      </c>
      <c r="M28" s="7">
        <f>L28</f>
        <v>0.25</v>
      </c>
      <c r="N28" s="7">
        <v>1</v>
      </c>
      <c r="O28" s="7">
        <v>1</v>
      </c>
      <c r="P28" s="10" t="s">
        <v>48</v>
      </c>
      <c r="Q28" s="8">
        <v>1.6129032258064516E-2</v>
      </c>
      <c r="R28" s="7">
        <v>372</v>
      </c>
      <c r="S28" s="7"/>
      <c r="U28" s="11"/>
    </row>
    <row r="29" spans="1:21" x14ac:dyDescent="0.25">
      <c r="A29" s="5" t="s">
        <v>28</v>
      </c>
      <c r="B29" s="5">
        <v>110</v>
      </c>
      <c r="C29" s="5">
        <v>573</v>
      </c>
      <c r="D29" s="5">
        <v>848</v>
      </c>
      <c r="E29" s="3">
        <v>2407</v>
      </c>
      <c r="F29" s="3">
        <v>2407</v>
      </c>
      <c r="G29" s="3">
        <v>50</v>
      </c>
      <c r="H29" s="9" t="s">
        <v>48</v>
      </c>
      <c r="I29" s="12">
        <v>4.4334975369458129E-2</v>
      </c>
      <c r="J29" s="3">
        <v>812</v>
      </c>
      <c r="K29" s="3"/>
      <c r="L29" s="7">
        <v>1225.27</v>
      </c>
      <c r="M29" s="7">
        <v>1225.27</v>
      </c>
      <c r="N29" s="7">
        <v>16</v>
      </c>
      <c r="O29" s="7">
        <v>110</v>
      </c>
      <c r="P29" s="10" t="s">
        <v>48</v>
      </c>
      <c r="Q29" s="8">
        <v>0</v>
      </c>
      <c r="R29" s="7">
        <v>848</v>
      </c>
      <c r="S29" s="7"/>
      <c r="U29" s="11"/>
    </row>
    <row r="30" spans="1:21" x14ac:dyDescent="0.25">
      <c r="A30" s="5" t="s">
        <v>29</v>
      </c>
      <c r="B30" s="5">
        <v>151</v>
      </c>
      <c r="C30" s="5">
        <v>871</v>
      </c>
      <c r="D30" s="5">
        <v>1415</v>
      </c>
      <c r="E30" s="3">
        <v>0.4</v>
      </c>
      <c r="F30" s="3">
        <v>0.4</v>
      </c>
      <c r="G30" s="3">
        <v>1</v>
      </c>
      <c r="H30" s="9" t="s">
        <v>48</v>
      </c>
      <c r="I30" s="12">
        <v>4.5824094604582408E-2</v>
      </c>
      <c r="J30" s="3">
        <v>1353</v>
      </c>
      <c r="K30" s="3"/>
      <c r="L30" s="7">
        <v>3005.15</v>
      </c>
      <c r="M30" s="7">
        <v>3005.15</v>
      </c>
      <c r="N30" s="7">
        <v>16</v>
      </c>
      <c r="O30" s="7">
        <v>151</v>
      </c>
      <c r="P30" s="10" t="s">
        <v>48</v>
      </c>
      <c r="Q30" s="8">
        <v>0</v>
      </c>
      <c r="R30" s="7">
        <v>1414</v>
      </c>
      <c r="S30" s="7">
        <v>1414</v>
      </c>
      <c r="U30" s="11"/>
    </row>
    <row r="31" spans="1:21" x14ac:dyDescent="0.25">
      <c r="A31" s="5" t="s">
        <v>30</v>
      </c>
      <c r="B31" s="5">
        <v>175</v>
      </c>
      <c r="C31" s="5">
        <v>962</v>
      </c>
      <c r="D31" s="5">
        <v>1644</v>
      </c>
      <c r="E31" s="3">
        <v>0.4</v>
      </c>
      <c r="F31" s="3">
        <v>0.4</v>
      </c>
      <c r="G31" s="3">
        <v>1</v>
      </c>
      <c r="H31" s="9" t="s">
        <v>48</v>
      </c>
      <c r="I31" s="12">
        <v>4.8469387755102039E-2</v>
      </c>
      <c r="J31" s="3">
        <v>1568</v>
      </c>
      <c r="K31" s="3"/>
      <c r="L31" s="7">
        <v>0.67</v>
      </c>
      <c r="M31" s="7">
        <f>L31</f>
        <v>0.67</v>
      </c>
      <c r="N31" s="7">
        <v>1</v>
      </c>
      <c r="O31" s="7">
        <v>1</v>
      </c>
      <c r="P31" s="10" t="s">
        <v>48</v>
      </c>
      <c r="Q31" s="8">
        <v>4.8469387755102039E-2</v>
      </c>
      <c r="R31" s="7">
        <v>1568</v>
      </c>
      <c r="S31" s="7"/>
      <c r="U31" s="11"/>
    </row>
    <row r="32" spans="1:21" x14ac:dyDescent="0.25">
      <c r="A32" s="5" t="s">
        <v>31</v>
      </c>
      <c r="B32" s="5">
        <v>254</v>
      </c>
      <c r="C32" s="5">
        <v>1389</v>
      </c>
      <c r="D32" s="5">
        <v>2376</v>
      </c>
      <c r="E32" s="3">
        <v>0.8</v>
      </c>
      <c r="F32" s="3">
        <v>0.8</v>
      </c>
      <c r="G32" s="3">
        <v>1</v>
      </c>
      <c r="H32" s="9" t="s">
        <v>48</v>
      </c>
      <c r="I32" s="12">
        <v>4.7157338034376377E-2</v>
      </c>
      <c r="J32" s="3">
        <v>2269</v>
      </c>
      <c r="K32" s="3"/>
      <c r="L32" s="7">
        <v>1.42</v>
      </c>
      <c r="M32" s="7">
        <f>L32</f>
        <v>1.42</v>
      </c>
      <c r="N32" s="7">
        <v>1</v>
      </c>
      <c r="O32" s="7">
        <v>1</v>
      </c>
      <c r="P32" s="10" t="s">
        <v>48</v>
      </c>
      <c r="Q32" s="8">
        <v>4.7157338034376377E-2</v>
      </c>
      <c r="R32" s="7">
        <v>2269</v>
      </c>
      <c r="S32" s="7"/>
      <c r="U32" s="11"/>
    </row>
    <row r="33" spans="1:21" x14ac:dyDescent="0.25">
      <c r="A33" s="5" t="s">
        <v>32</v>
      </c>
      <c r="B33" s="5">
        <v>324</v>
      </c>
      <c r="C33" s="5">
        <v>1825</v>
      </c>
      <c r="D33" s="5">
        <v>2547</v>
      </c>
      <c r="E33" s="3">
        <v>2</v>
      </c>
      <c r="F33" s="3">
        <v>2</v>
      </c>
      <c r="G33" s="3">
        <v>1</v>
      </c>
      <c r="H33" s="9" t="s">
        <v>48</v>
      </c>
      <c r="I33" s="12">
        <v>4.0441176470588237E-2</v>
      </c>
      <c r="J33" s="3">
        <v>2448</v>
      </c>
      <c r="K33" s="3"/>
      <c r="L33" s="7">
        <v>3.59</v>
      </c>
      <c r="M33" s="7">
        <f>L33</f>
        <v>3.59</v>
      </c>
      <c r="N33" s="7">
        <v>1</v>
      </c>
      <c r="O33" s="7">
        <v>1</v>
      </c>
      <c r="P33" s="10" t="s">
        <v>48</v>
      </c>
      <c r="Q33" s="8">
        <v>4.0441176470588237E-2</v>
      </c>
      <c r="R33" s="7">
        <v>2448</v>
      </c>
      <c r="S33" s="7"/>
      <c r="U33" s="11"/>
    </row>
    <row r="34" spans="1:21" x14ac:dyDescent="0.25">
      <c r="A34" s="5" t="s">
        <v>33</v>
      </c>
      <c r="B34" s="5">
        <v>342</v>
      </c>
      <c r="C34" s="5">
        <v>1822</v>
      </c>
      <c r="D34" s="5">
        <v>2101</v>
      </c>
      <c r="E34" s="3">
        <v>36000</v>
      </c>
      <c r="F34" s="3">
        <v>16392</v>
      </c>
      <c r="G34" s="3">
        <v>6</v>
      </c>
      <c r="H34" s="9" t="s">
        <v>49</v>
      </c>
      <c r="I34" s="12">
        <v>0.14184782608695654</v>
      </c>
      <c r="J34" s="3">
        <v>1840</v>
      </c>
      <c r="K34" s="3"/>
      <c r="L34" s="7">
        <v>36000</v>
      </c>
      <c r="M34" s="7">
        <f>254+194+283</f>
        <v>731</v>
      </c>
      <c r="N34" s="7">
        <v>16</v>
      </c>
      <c r="O34" s="7">
        <v>4</v>
      </c>
      <c r="P34" s="10" t="s">
        <v>49</v>
      </c>
      <c r="Q34" s="8">
        <v>0.14184782608695654</v>
      </c>
      <c r="R34" s="7">
        <v>1840</v>
      </c>
      <c r="S34" s="7"/>
      <c r="U34" s="11"/>
    </row>
    <row r="35" spans="1:21" x14ac:dyDescent="0.25">
      <c r="A35" s="5" t="s">
        <v>34</v>
      </c>
      <c r="B35" s="5">
        <v>359</v>
      </c>
      <c r="C35" s="5">
        <v>1967</v>
      </c>
      <c r="D35" s="5">
        <v>2080</v>
      </c>
      <c r="E35" s="3">
        <v>36000</v>
      </c>
      <c r="F35" s="3">
        <v>16757</v>
      </c>
      <c r="G35" s="3">
        <v>8</v>
      </c>
      <c r="H35" s="9" t="s">
        <v>49</v>
      </c>
      <c r="I35" s="12">
        <v>7.6047594412829794E-2</v>
      </c>
      <c r="J35" s="3">
        <v>1933</v>
      </c>
      <c r="K35" s="3"/>
      <c r="L35" s="7">
        <v>36000</v>
      </c>
      <c r="M35" s="7">
        <f>328+321+333+438</f>
        <v>1420</v>
      </c>
      <c r="N35" s="7">
        <v>12</v>
      </c>
      <c r="O35" s="7">
        <v>5</v>
      </c>
      <c r="P35" s="10" t="s">
        <v>49</v>
      </c>
      <c r="Q35" s="8">
        <v>7.6047594412829794E-2</v>
      </c>
      <c r="R35" s="7">
        <v>1933</v>
      </c>
      <c r="S35" s="7"/>
      <c r="U35" s="11"/>
    </row>
    <row r="36" spans="1:21" x14ac:dyDescent="0.25">
      <c r="A36" s="5" t="s">
        <v>35</v>
      </c>
      <c r="B36" s="5">
        <v>379</v>
      </c>
      <c r="C36" s="5">
        <v>1973</v>
      </c>
      <c r="D36" s="5">
        <v>2307</v>
      </c>
      <c r="E36" s="3">
        <v>36000</v>
      </c>
      <c r="F36" s="3">
        <f>18532+4458+724+50+11+17+8+3</f>
        <v>23803</v>
      </c>
      <c r="G36" s="3">
        <v>8</v>
      </c>
      <c r="H36" s="9" t="s">
        <v>49</v>
      </c>
      <c r="I36" s="12">
        <v>0.13533464566929135</v>
      </c>
      <c r="J36" s="3">
        <v>2032</v>
      </c>
      <c r="K36" s="3"/>
      <c r="L36" s="7">
        <v>36000</v>
      </c>
      <c r="M36" s="7">
        <f>400+406+409+531</f>
        <v>1746</v>
      </c>
      <c r="N36" s="7">
        <v>11</v>
      </c>
      <c r="O36" s="7">
        <v>4</v>
      </c>
      <c r="P36" s="10" t="s">
        <v>49</v>
      </c>
      <c r="Q36" s="8">
        <v>0.13589364844903989</v>
      </c>
      <c r="R36" s="7">
        <v>2031</v>
      </c>
      <c r="S36" s="7"/>
      <c r="U36" s="11"/>
    </row>
    <row r="37" spans="1:21" x14ac:dyDescent="0.25">
      <c r="A37" s="5" t="s">
        <v>36</v>
      </c>
      <c r="B37" s="5">
        <v>48</v>
      </c>
      <c r="C37" s="5">
        <v>256</v>
      </c>
      <c r="D37" s="5">
        <v>13135</v>
      </c>
      <c r="E37" s="3">
        <v>36000</v>
      </c>
      <c r="F37" s="3">
        <f>9463+869+51+2</f>
        <v>10385</v>
      </c>
      <c r="G37" s="3">
        <v>5</v>
      </c>
      <c r="H37" s="9" t="s">
        <v>49</v>
      </c>
      <c r="I37" s="12">
        <v>0.22311202160350127</v>
      </c>
      <c r="J37" s="3">
        <v>10739</v>
      </c>
      <c r="K37" s="3"/>
      <c r="L37" s="7">
        <v>36000</v>
      </c>
      <c r="M37" s="7">
        <f>28032+1690+128+12+65</f>
        <v>29927</v>
      </c>
      <c r="N37" s="7">
        <v>16</v>
      </c>
      <c r="O37" s="7">
        <v>6</v>
      </c>
      <c r="P37" s="10" t="s">
        <v>49</v>
      </c>
      <c r="Q37" s="8">
        <v>0.2202712746191007</v>
      </c>
      <c r="R37" s="7">
        <v>10764</v>
      </c>
      <c r="S37" s="7"/>
      <c r="U37" s="11"/>
    </row>
    <row r="38" spans="1:21" x14ac:dyDescent="0.25">
      <c r="A38" s="5" t="s">
        <v>37</v>
      </c>
      <c r="B38" s="5">
        <v>48</v>
      </c>
      <c r="C38" s="5">
        <v>250</v>
      </c>
      <c r="D38" s="5">
        <v>13802</v>
      </c>
      <c r="E38" s="3">
        <v>36000</v>
      </c>
      <c r="F38" s="3">
        <f>15553+2465+281+20+2</f>
        <v>18321</v>
      </c>
      <c r="G38" s="3">
        <v>6</v>
      </c>
      <c r="H38" s="9" t="s">
        <v>49</v>
      </c>
      <c r="I38" s="12">
        <v>0.26484604105571846</v>
      </c>
      <c r="J38" s="3">
        <v>10912</v>
      </c>
      <c r="K38" s="3"/>
      <c r="L38" s="7">
        <v>36000</v>
      </c>
      <c r="M38" s="7">
        <f>3939+412+45+6+42</f>
        <v>4444</v>
      </c>
      <c r="N38" s="7">
        <v>16</v>
      </c>
      <c r="O38" s="7">
        <v>6</v>
      </c>
      <c r="P38" s="10" t="s">
        <v>49</v>
      </c>
      <c r="Q38" s="8">
        <v>0.25472727272727275</v>
      </c>
      <c r="R38" s="7">
        <v>11000</v>
      </c>
      <c r="S38" s="7"/>
      <c r="U38" s="11"/>
    </row>
    <row r="39" spans="1:21" x14ac:dyDescent="0.25">
      <c r="A39" s="5" t="s">
        <v>38</v>
      </c>
      <c r="B39" s="5">
        <v>48</v>
      </c>
      <c r="C39" s="5">
        <v>254</v>
      </c>
      <c r="D39" s="5">
        <v>16540</v>
      </c>
      <c r="E39" s="3">
        <v>36000</v>
      </c>
      <c r="F39" s="3">
        <f>6822+1934+449+77+9+2</f>
        <v>9293</v>
      </c>
      <c r="G39" s="3">
        <v>7</v>
      </c>
      <c r="H39" s="9" t="s">
        <v>49</v>
      </c>
      <c r="I39" s="12">
        <v>0.40981929764745995</v>
      </c>
      <c r="J39" s="3">
        <v>11732</v>
      </c>
      <c r="K39" s="3"/>
      <c r="L39" s="7">
        <v>36000</v>
      </c>
      <c r="M39" s="7">
        <f>7879+1078+180+38+9+5+34</f>
        <v>9223</v>
      </c>
      <c r="N39" s="7">
        <v>36</v>
      </c>
      <c r="O39" s="7">
        <v>8</v>
      </c>
      <c r="P39" s="10" t="s">
        <v>49</v>
      </c>
      <c r="Q39" s="8">
        <v>0.39908644899340212</v>
      </c>
      <c r="R39" s="7">
        <v>11822</v>
      </c>
      <c r="S39" s="7"/>
      <c r="U39" s="11"/>
    </row>
    <row r="40" spans="1:21" x14ac:dyDescent="0.25">
      <c r="A40" s="5" t="s">
        <v>39</v>
      </c>
      <c r="B40" s="5">
        <v>48</v>
      </c>
      <c r="C40" s="5">
        <v>249</v>
      </c>
      <c r="D40" s="5">
        <v>25977</v>
      </c>
      <c r="E40" s="3">
        <v>18677</v>
      </c>
      <c r="F40" s="3">
        <v>18677</v>
      </c>
      <c r="G40" s="3">
        <v>40</v>
      </c>
      <c r="H40" s="9" t="s">
        <v>48</v>
      </c>
      <c r="I40" s="12">
        <v>3.7544434237328755E-2</v>
      </c>
      <c r="J40" s="3">
        <v>25037</v>
      </c>
      <c r="K40" s="3"/>
      <c r="L40" s="7">
        <v>1433.11</v>
      </c>
      <c r="M40" s="7">
        <v>1433.11</v>
      </c>
      <c r="N40" s="7">
        <v>16</v>
      </c>
      <c r="O40" s="7">
        <v>48</v>
      </c>
      <c r="P40" s="10" t="s">
        <v>48</v>
      </c>
      <c r="Q40" s="8">
        <v>0</v>
      </c>
      <c r="R40" s="7">
        <v>25977</v>
      </c>
      <c r="S40" s="7"/>
      <c r="U4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2021-07-04T19:00:20Z</dcterms:created>
  <dcterms:modified xsi:type="dcterms:W3CDTF">2021-07-09T10:41:12Z</dcterms:modified>
</cp:coreProperties>
</file>