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s.ukolov\Documents\repo\posh-sandbox\supercalc\test\"/>
    </mc:Choice>
  </mc:AlternateContent>
  <bookViews>
    <workbookView xWindow="0" yWindow="0" windowWidth="19200" windowHeight="8325"/>
  </bookViews>
  <sheets>
    <sheet name="A" sheetId="1" r:id="rId1"/>
  </sheets>
  <definedNames>
    <definedName name="_xlnm.Sheet_Title" localSheetId="0">"A"</definedName>
    <definedName name="_xlnm.Print_Area" localSheetId="0">#REF!</definedName>
  </definedNames>
  <calcPr calcId="162913"/>
  <webPublishing css="0" allowPng="1" codePage="1252"/>
</workbook>
</file>

<file path=xl/calcChain.xml><?xml version="1.0" encoding="utf-8"?>
<calcChain xmlns="http://schemas.openxmlformats.org/spreadsheetml/2006/main">
  <c r="N523" i="1" l="1"/>
  <c r="H522" i="1"/>
  <c r="F516" i="1"/>
  <c r="H511" i="1"/>
  <c r="F511" i="1"/>
  <c r="J512" i="1" s="1"/>
  <c r="H516" i="1" s="1"/>
  <c r="J516" i="1" s="1"/>
  <c r="J479" i="1"/>
  <c r="F479" i="1"/>
  <c r="H463" i="1"/>
  <c r="H449" i="1"/>
  <c r="H434" i="1"/>
  <c r="H420" i="1"/>
  <c r="F420" i="1"/>
  <c r="L418" i="1"/>
  <c r="J418" i="1"/>
  <c r="N419" i="1" s="1"/>
  <c r="F418" i="1"/>
  <c r="H406" i="1"/>
  <c r="F406" i="1"/>
  <c r="L405" i="1"/>
  <c r="J404" i="1"/>
  <c r="H404" i="1"/>
  <c r="D404" i="1"/>
  <c r="L383" i="1"/>
  <c r="J383" i="1"/>
  <c r="F383" i="1"/>
  <c r="D383" i="1"/>
  <c r="F381" i="1"/>
  <c r="D381" i="1"/>
  <c r="J359" i="1"/>
  <c r="H359" i="1"/>
  <c r="L358" i="1"/>
  <c r="H357" i="1"/>
  <c r="D330" i="1"/>
  <c r="H322" i="1" s="1"/>
  <c r="H303" i="1"/>
  <c r="F208" i="1"/>
  <c r="N192" i="1"/>
  <c r="H280" i="1" s="1"/>
  <c r="L192" i="1"/>
  <c r="H184" i="1"/>
  <c r="F184" i="1"/>
  <c r="H176" i="1"/>
  <c r="F176" i="1"/>
  <c r="N167" i="1"/>
  <c r="F251" i="1" s="1"/>
  <c r="L167" i="1"/>
  <c r="J167" i="1"/>
  <c r="N161" i="1"/>
  <c r="L161" i="1"/>
  <c r="J161" i="1"/>
  <c r="N149" i="1"/>
  <c r="H140" i="1" s="1"/>
  <c r="F149" i="1"/>
  <c r="E148" i="1"/>
  <c r="J140" i="1"/>
  <c r="J134" i="1"/>
  <c r="L128" i="1"/>
  <c r="J128" i="1"/>
  <c r="N128" i="1" s="1"/>
  <c r="J119" i="1"/>
  <c r="L113" i="1"/>
  <c r="H251" i="1" s="1"/>
  <c r="J113" i="1"/>
  <c r="L107" i="1"/>
  <c r="H113" i="1" s="1"/>
  <c r="F107" i="1"/>
  <c r="L100" i="1"/>
  <c r="H208" i="1" s="1"/>
  <c r="J100" i="1"/>
  <c r="H100" i="1"/>
  <c r="N19" i="1"/>
  <c r="F404" i="1" s="1"/>
  <c r="J434" i="1" l="1"/>
  <c r="J449" i="1"/>
  <c r="J463" i="1"/>
  <c r="F434" i="1"/>
  <c r="F449" i="1"/>
  <c r="F217" i="1"/>
  <c r="H119" i="1"/>
  <c r="L119" i="1" s="1"/>
  <c r="H134" i="1"/>
  <c r="L134" i="1" s="1"/>
  <c r="H383" i="1"/>
  <c r="L140" i="1"/>
  <c r="L176" i="1"/>
  <c r="N176" i="1" s="1"/>
  <c r="J280" i="1" s="1"/>
  <c r="L184" i="1"/>
  <c r="N184" i="1" s="1"/>
  <c r="J303" i="1" s="1"/>
  <c r="D208" i="1"/>
  <c r="D251" i="1"/>
  <c r="L280" i="1" l="1"/>
  <c r="B383" i="1"/>
  <c r="F280" i="1"/>
  <c r="D387" i="1"/>
  <c r="F303" i="1"/>
  <c r="L303" i="1"/>
  <c r="D341" i="1" l="1"/>
  <c r="J342" i="1" s="1"/>
  <c r="D320" i="1"/>
  <c r="L321" i="1" s="1"/>
  <c r="F463" i="1"/>
  <c r="L284" i="1"/>
</calcChain>
</file>

<file path=xl/sharedStrings.xml><?xml version="1.0" encoding="utf-8"?>
<sst xmlns="http://schemas.openxmlformats.org/spreadsheetml/2006/main" count="415" uniqueCount="284">
  <si>
    <t>ä Ç ì ì ø à  ä ï ƒ  É Ç æ ù à Æ Ç</t>
  </si>
  <si>
    <t>è É à Å ï à ì ê ƒ  â É ô ç Ç (ÅÇèàÆ ÄÅÄÉ)</t>
  </si>
  <si>
    <t>-----------------------------------------------</t>
  </si>
  <si>
    <t>Q úÓ  - óÑß  úÓÒºá, Ô                              -</t>
  </si>
  <si>
    <t>«</t>
  </si>
  <si>
    <t>Q úÓ  - óÑß  úÓÒºá ß ¬ÓÑ»½Ñ¡¿Ñ¼,Ô</t>
  </si>
  <si>
    <t>-</t>
  </si>
  <si>
    <t>Q"úÓ  - óÑß  óÑÓÕ¡Ñú« Ó´ñá, Ô</t>
  </si>
  <si>
    <t>Q ó  -  óÑß  ÔáÓÙ  »«½Òóáú«¡á, Ô                   -</t>
  </si>
  <si>
    <t>H úÓ - óÙß«Ôá û Æ â ¡áñ ÒÓ«ó¡Ñ¼ ú«½«ó«¬ ÓÑ½ýß«ó, ¼ -</t>
  </si>
  <si>
    <t>H ó - óÙß«Ôá û Æ Å  ¡áñ ÒÓ«ó¡Ñ¼ ú«½«ó«¬ ÓÑ½ýß«ó,¼  -</t>
  </si>
  <si>
    <t>H µÔ -  óÙß«Ôá  û Æ â  ¡áñ  »«½«¼,¼</t>
  </si>
  <si>
    <t>»Ó</t>
  </si>
  <si>
    <t>H Ò -  óÙß«Ôá  »Ó«ñ«½ý¡«ú« Ò»«Óá, ¼                -</t>
  </si>
  <si>
    <t>»</t>
  </si>
  <si>
    <t>H Ò -  óÙß«Ôá  »«»ÑÓÑþ¡«ú«  Ò»«Óá, ¼               -</t>
  </si>
  <si>
    <t>î   -  ¬«Ýõõ¿µ¿Ñ¡Ô ÔÓÑ¡¿´ ßÔá½¿ »« ñÑÓÑóÒ          -</t>
  </si>
  <si>
    <t>ñÑÓÑóá »« ñÑÓÑóÒ                    -</t>
  </si>
  <si>
    <t>S » - »½«Úáñý »Ó«Ñ¬µ¿¿ ¡áóÑÔÓÑ¡¡«® »«óÑÓÕ¡«ßÔ¿ úÓÒºá</t>
  </si>
  <si>
    <t>¡á óÑÓÔ¿¬á½ý¡Ò¯ »½«ß¬«ßÔý, »Ó«Õ«ñ´ÚÒ¯ þÑÓÑº</t>
  </si>
  <si>
    <t>»Ó«ñ«½ý¡Ò¯ «ßý óáú«¡á, ¼2                    -</t>
  </si>
  <si>
    <t>S ó - »½«Úáñý »Ó«Ñ¬µ¿¿ ¡áóÑÔÓÑ¡¡«® »«óÑÓÕ¡«ßÔ¿ »/óáú«¡á</t>
  </si>
  <si>
    <t>¡á óÑÓÔ¿¬á½ý¡Ò¯ »½«ß¬«ßÔý,»Ó«Õ«ñ´ÚÒ¯ þÑÓÑº</t>
  </si>
  <si>
    <t>»Ó«ñ«½ý¡Ò¯  «ßý   »«½Òóáú«¡á,  ¼2                    -</t>
  </si>
  <si>
    <t>A»Ó -  ÒñÑ½ý¡á´    óÑ½¿þ¿¡á   »Ó«ñ«½ý¡«®</t>
  </si>
  <si>
    <t>¿¡ÑÓµ¿«¡¡«®  ß¿½Ù                        - »« ÓáßþÑÔÒ</t>
  </si>
  <si>
    <t>Ç»  -  ÒñÑ½ý¡á´   óÑ½¿þ¿¡á   »«»ÑÓÑþ¡«®</t>
  </si>
  <si>
    <t>¿¡ÑÓµ¿«¡¡«®  ß¿½Ù,                       - »« ÓáßþÑÔÒ</t>
  </si>
  <si>
    <t>Çó  -  ÒñÑ½ý¡á´  óÑ½¿þ¿¡á  óÑÓÔ¿¬á½ý¡«®</t>
  </si>
  <si>
    <t>lúÓ -  ÓáßßÔ«´¡¿Ñ  «Ô û Æ â  ñ« óÑÓÔ¿¬á½ý¡«® »½«ß-</t>
  </si>
  <si>
    <t>¬«ßÔ¿, »Ó«Õ«ñ´ÚÑ®  þÑÓÑº »«»ÑÓÑþ¡Ò¯  «ßý</t>
  </si>
  <si>
    <t>óáú«¡á , ¼                                  -</t>
  </si>
  <si>
    <t>L ó -  íáºá  óáú«¡á ,¼                             -</t>
  </si>
  <si>
    <t>l »Ó -  ¬ÓáÔþá®ÞÑÑ  ÓáßßÔ«´¡¿Ñ  «Ô  »Ó«Ñ¬µ¿¿</t>
  </si>
  <si>
    <t>û Æ â   ¡á  ú«Ó¿º«¡Ôá½ý¡Ò¯  »½«ß¬«ßÔý ñ«</t>
  </si>
  <si>
    <t>ÓÑíÓá  «»Ó«¬¿ñÙóá¡¿´  óñ«½ý  óáú«¡á,¼      -</t>
  </si>
  <si>
    <t>b »  -  ¬ÓáÔþá®ÞÑÑ  ÓáßßÔ«´¡¿Ñ  «Ô  »Ó«Ñ¬µ¿¿</t>
  </si>
  <si>
    <t>û Æ â  ¡á  ú«Ó¿º«¡Ôá½ý¡Ò¯  »½«ß¬«ßÔý</t>
  </si>
  <si>
    <t>ñ«  ÓÑíÓá  «»Ó«¬¿ñÙóá¡¿´ »«»ÑÓÑ¬ óáú«¡á,¼  -</t>
  </si>
  <si>
    <t>Rúó -  ñ«»Òß¬áÑ¼á´  ¡áúÓÒº¬á  ¡á úó«ºñý õ 6 ¼¼, Ô  -</t>
  </si>
  <si>
    <t>É  Ç  æ  ù  à  Æ</t>
  </si>
  <si>
    <t>----------------------</t>
  </si>
  <si>
    <t>1. ê ì à É û ê Ä ì ì ø à   æ ê ï ø</t>
  </si>
  <si>
    <t>------------------------------------------------------------</t>
  </si>
  <si>
    <t>1.1. ÅÉÄäÄï£ìÇƒ  êìàÉûêÄììÇƒ  æêïÇ</t>
  </si>
  <si>
    <t>F»Ó = A»Ó * Q úÓ ;</t>
  </si>
  <si>
    <t>F»Ó =</t>
  </si>
  <si>
    <t>*</t>
  </si>
  <si>
    <t>=</t>
  </si>
  <si>
    <t>Ôß</t>
  </si>
  <si>
    <t>ôäàï£ìÇƒ  éàïêùêìÇ àà:</t>
  </si>
  <si>
    <t>A»Ó  = A22 - Q  úÓ (A22 - A94) / 72  ;</t>
  </si>
  <si>
    <t>A»Ó  =</t>
  </si>
  <si>
    <t>(1.2-0.94)/ 72 =</t>
  </si>
  <si>
    <t>1.2. ÅÉÄäÄï£ìÇƒ êìàÉûêÄììÇƒ æêïÇ äïƒ éàÉòìàâÄ ÉƒäÇ ÄÅÄÉ</t>
  </si>
  <si>
    <t>"</t>
  </si>
  <si>
    <t>"</t>
  </si>
  <si>
    <t>1.3. ÅÄÅàÉàùìÇƒ  êìàÉûêÄììÇƒ  æêïÇ</t>
  </si>
  <si>
    <t/>
  </si>
  <si>
    <t>F» = A» * Q úÓ ;   F» =</t>
  </si>
  <si>
    <t>ôäàï£ìÇƒ  éàïêùêìÇ  àà:</t>
  </si>
  <si>
    <t>A» = Ac + 2 * ( AÞ - Ac ) * lúÓ / L ó  ;</t>
  </si>
  <si>
    <t>A» =  0.33 + 2 * (0.55 - 0.33)*</t>
  </si>
  <si>
    <t>/</t>
  </si>
  <si>
    <t>1.4. ÅÄÅàÉàùìÇƒ êìàÉûêÄììÇƒ æêïÇ äïƒ éàÉòìàâÄ ÉƒäÇ ÄÅÄÉ</t>
  </si>
  <si>
    <t>"</t>
  </si>
  <si>
    <t>1.5. éàÉÆêèÇï£ìÇƒ  êìàÉûêÄììÇƒ  æêïÇ</t>
  </si>
  <si>
    <t>Fó = Aó * Q úÓ ; Fó</t>
  </si>
  <si>
    <t>Ôß</t>
  </si>
  <si>
    <t>ôäàï£ìÇƒ  éàïêùêìÇ  àà :</t>
  </si>
  <si>
    <t>«</t>
  </si>
  <si>
    <t>Aó = 0.25 + K * LúÓ + 2.14 / Q úÓ  ;</t>
  </si>
  <si>
    <t>Aó =0.25 + 5 *10*</t>
  </si>
  <si>
    <t>+ 2.14 /</t>
  </si>
  <si>
    <t>)</t>
  </si>
  <si>
    <t>2. C ê ï ø  Æ É à ì ê ƒ</t>
  </si>
  <si>
    <t>---------------------------------------</t>
  </si>
  <si>
    <t>2.1. ÅÉÄäÄï£ìÇƒ æêïÇ ÆÉàìêƒ</t>
  </si>
  <si>
    <t>F ÔÓ = M * Q úÓ  ;     F ÔÓ   =</t>
  </si>
  <si>
    <t>2.2. ÅÉÄäÄï£ìÇƒ æêïÇ ÆÉàìêƒ äïƒ éàÉòìàâÄ ÉƒäÇ ÄÅÄÉ</t>
  </si>
  <si>
    <t>"</t>
  </si>
  <si>
    <t>2.3. ÅÄÅàÉàùìÇƒ  æêïÇ  ÆÉàìêƒ</t>
  </si>
  <si>
    <t>F ÔÓ  =  Q úÓ * M * (1 -A ó )</t>
  </si>
  <si>
    <t>F ÔÓ   =</t>
  </si>
  <si>
    <t>* ( 1 -</t>
  </si>
  <si>
    <t>)=</t>
  </si>
  <si>
    <t>2.4. ÅÄÅàÉàùìÇƒ  æêïÇ  ÆÉàìêƒ äïƒ éàÉòìàâÄ ÉƒäÇ ÄÅÄÉ</t>
  </si>
  <si>
    <t>Ô</t>
  </si>
  <si>
    <t>3. é à Æ É Ä é Ç ƒ  ì Ç â É ô ç è Ç</t>
  </si>
  <si>
    <t>--------------------------------------</t>
  </si>
  <si>
    <t>W » = q * S » ;</t>
  </si>
  <si>
    <t>W » =</t>
  </si>
  <si>
    <t>è É à Å ï à ì ê à   â É ô ç Ç   Ä Æ  Å É Ä ä Ä ï £ ì Ä</t>
  </si>
  <si>
    <t>â Ä  æ î à Ö à ì ê ƒ</t>
  </si>
  <si>
    <t>---------------------------------------------------------------------</t>
  </si>
  <si>
    <t>4.1. ÅÉÄäÄï£ìÇƒ  æêïÇ, æäéêâÇ×ÖÇƒ  âÉôç</t>
  </si>
  <si>
    <t>»Ó</t>
  </si>
  <si>
    <t>/\ F »Ó =  F »Ó  -  F ÔÓ ;</t>
  </si>
  <si>
    <t>/\ F »Ó =</t>
  </si>
  <si>
    <t>-</t>
  </si>
  <si>
    <t>4.2. èÉàÅïàìêàî  ÄÆ ÅÉÄäÄï£ìÄâÄ æîàÖàìêƒ âÉôçÇ ÉÇçîàÖàììÄâÄ</t>
  </si>
  <si>
    <t>é ÅÄïôéÇâÄìà ƒéïƒàÆæƒ  Æ Ä É û Ä é ø ë  Å Ä É Ä å à è</t>
  </si>
  <si>
    <t>/\ F »Ó  =         Ô  &lt;  F »«Ó =  41.8  Ô</t>
  </si>
  <si>
    <t>Ô</t>
  </si>
  <si>
    <t>&lt;</t>
  </si>
  <si>
    <t>(ñ«».)</t>
  </si>
  <si>
    <t>F »«Ó  = 43.7 Ô   -    äÄÅôæèÇàîÇƒ ìÇâÉôçèÇ  ìÇ ÆÄÉûàéÄë</t>
  </si>
  <si>
    <t>ÅÄÉÄåàè  ÅÄïôéÇâÄìÇ   ÅÄ  ÆÇüï.  27   Æ ô   ÅÄâÉôçèê</t>
  </si>
  <si>
    <t>ÅÉÄäÄï£ìÇƒ ìÇâÉôçèÇ ÅàÉàäÇàÆæƒ ÉÇîèÄë, êçâÄÆÄéïàììÄë</t>
  </si>
  <si>
    <t>êç ôÅÄÉìøò üÉôæ£àé - ÅÄç.3,5 æèÉàÅïàììøò îàåäô æÄüÄë</t>
  </si>
  <si>
    <t>äÄæèÇîê - ÅÄç.6 ê âéÄçäƒîê - ÅÄç.11</t>
  </si>
  <si>
    <t>ê ÖêÆÇîê - ÅÄç.2 - 2 ÿÆ,æÄàäêìàììøîê îàåäô æÄüÄë</t>
  </si>
  <si>
    <t>äÄæèÇîê - ÅÄç.7 ê âéÄçäƒîê - ÅÄç.11</t>
  </si>
  <si>
    <t>é äÉôâô× æÆÄÉÄìô ÅÉÄäÄï£ìÇƒ ìÇâÉôçèÇ ÅàÉàäÇàÆæƒ ôÅÄÉìøî</t>
  </si>
  <si>
    <t>üÉôæÄî - ÅÄç.4 ê ÖêÆÄî - ÅÄç.1, ôæÆÇìÄéïàììøî ìÇ üÉôæ.</t>
  </si>
  <si>
    <t>äÄÅÄïìêÆàï£ìÄà    èÉàÅïàìêà    ìà  ÆÉàüôàÆæƒ</t>
  </si>
  <si>
    <t>------------------</t>
  </si>
  <si>
    <t>4.2. ÅÉÄäÄï£ìÇƒ  æêïÇ, æäéêâÇ×ÖÇƒ éÆÄÉÄë Éƒä ÄÅÄÉ</t>
  </si>
  <si>
    <t>èÉàÅïàìêàî ÄÆ ÅÉÄäÄï£ìÄâÄ æîàÖàìêƒ éàÉòìàâÄ ÉƒäÇ ÄÅÄÉ</t>
  </si>
  <si>
    <t>ƒéïƒ×Ææƒ  ÆÄÉûÄéøà æÆàìø,ìÇâÉôçèÇ ìÇ èÄÆÄÉøà ÅàÉàäÇàÆæƒ</t>
  </si>
  <si>
    <t>ÅÄ éæàë éøæÄÆà ÖêÆÇîê - ÅÄç.1,2.</t>
  </si>
  <si>
    <t>FÔ«Ó - 40 Ôß Ôáí½.27 Æô-äÄÅôæèÇàîÇƒ ìÇâÉôçèÇ</t>
  </si>
  <si>
    <t>äÄÅÄïìêÆàï£ìÄà èÉàÅïàìêà ìà ÆÉàüôàÆæƒ</t>
  </si>
  <si>
    <t>---------------------------------------</t>
  </si>
  <si>
    <t>5. è É à Å ï à ì ê à  â É ô ç Ä é   Ä Æ   Å Ä Å à É à ù ì Ä</t>
  </si>
  <si>
    <t>â Ä  æ î à Ö à ì ê ƒ</t>
  </si>
  <si>
    <t>---------------------------------------------------------------------</t>
  </si>
  <si>
    <t>5.1 ÅÄÅàÉàùìÇƒ, æäéêâÇ×ÖÇƒ  âÉôç  æêïÇ</t>
  </si>
  <si>
    <t>/\ F » =  1.25 ( F» + W») - FÔÓ  ;</t>
  </si>
  <si>
    <t>/\ F » =</t>
  </si>
  <si>
    <t>*(</t>
  </si>
  <si>
    <t>+</t>
  </si>
  <si>
    <t>) -</t>
  </si>
  <si>
    <t>ÅÄÅàÉàùìÇƒ  ìÇâÉôçèÇ   ÄÆ  âÉôçÇ  , ÉÇéìÇƒ</t>
  </si>
  <si>
    <t>ÅàÉàäÇàÆæƒ ÉÇæÅÄÉìøîê äÄæèÇîê - ÅÄç.8,9 ìÇ üÄèÄéøà æÆÄëèê</t>
  </si>
  <si>
    <t>ÅÄïôéÇâÄìÇ  îàì£ÿà , ùàî  16.2 * 2 = 32.4 Ô.</t>
  </si>
  <si>
    <t>âäà:  æÄâïÇæìÄ ÆÇüï.27  Æ  ô  ÅÄâÉôçèê æÄæÉàäÄÆÄùàììÄà ôæêïêà</t>
  </si>
  <si>
    <t>ìÇ  èÇåäô×  êç  æÆÄàè  üÄèÄéÄë  æÆàìèê  ìà  äÄïåìÄ</t>
  </si>
  <si>
    <t>ÅÉàéøÿÇÆ£  16.2 Ô (çÇäàëæÆéÄéÇìÄ 2 æÆÄëèê)</t>
  </si>
  <si>
    <t>5.2 ÅÄÅàÉàùìÇƒ æêïÇ, æäéêâÇ×ÖÇƒ éÆÄÉÄë Éƒä âÉôçÇ</t>
  </si>
  <si>
    <t>èÉàÅïàìêàî éÆÄÉÄâÄ ÉƒäÇ âÉôçÇ ƒéïƒ×Ææƒ Äüéƒçèê êç</t>
  </si>
  <si>
    <t>ÅÉÄéÄïÄèê õ6 îî é 4 ìêÆê - ÅÄç.14</t>
  </si>
  <si>
    <t>5.3 ôæêïêà  é  Äüéƒçèà  ÄÆ  ÅÄÅàÉàùìÄë  ìÇâÉôçèê</t>
  </si>
  <si>
    <t>/\F »</t>
  </si>
  <si>
    <t>R«í = --------------------:</t>
  </si>
  <si>
    <t>n «í* ¼ * sin á</t>
  </si>
  <si>
    <t>R«í = ----------------------------------- =</t>
  </si>
  <si>
    <t>&lt; 1.24 ñ«»</t>
  </si>
  <si>
    <t>n «í -¬«½¿þÑßÔó« «íó´º«¬</t>
  </si>
  <si>
    <t>a - Òú«½ ¡á¬½«¡á «íó´º¬¿ ¬ »«½Ò óáú«¡á -</t>
  </si>
  <si>
    <t>sin a =</t>
  </si>
  <si>
    <t>5.4 ÉÇæùàÆ ÿÅêïàè î24 ìÇ æÉàç ÄÆ äàëæÆéêƒ ÅÄÅàÉàùìÄë æêïø</t>
  </si>
  <si>
    <t>íßÓ = --------------;</t>
  </si>
  <si>
    <t>n * S * K</t>
  </si>
  <si>
    <t>íßÓ = --------------------------- =</t>
  </si>
  <si>
    <t>&lt; 1200¬úß/ß¼2</t>
  </si>
  <si>
    <t>É Ç æ ù à Æ  ô æ Æ Ä ë ù ê é Ä æ Æ ê  â É ô ç Ç</t>
  </si>
  <si>
    <t>é  Å Ä ï ô é Ç â Ä ì à</t>
  </si>
  <si>
    <t>------------------------------------------------------------------</t>
  </si>
  <si>
    <t>6.1  èÄØööêûêàìÆ  çÇÅÇæÇ ôæÆÄëùêéÄæÆê  âÉôçÇ é ÅÄïôéÇâÄìà é</t>
  </si>
  <si>
    <t>ÅÉÄäÄï£ìÄî  ìÇÅÉÇéïàìêê</t>
  </si>
  <si>
    <t>l »Ó</t>
  </si>
  <si>
    <t>n  =  ----------;</t>
  </si>
  <si>
    <t>n  =  ----------- =</t>
  </si>
  <si>
    <t>&gt; 1.25</t>
  </si>
  <si>
    <t>»Ó</t>
  </si>
  <si>
    <t>»Ó</t>
  </si>
  <si>
    <t>-------------------</t>
  </si>
  <si>
    <t>HµÔ - H Ò</t>
  </si>
  <si>
    <t>âÉôç  ôæÆÄëùêé</t>
  </si>
  <si>
    <t>6.2  èÄØööêûêàìÆ  çÇÅÇæÇ  ôæÆÄëùêéÄæÆê  âÉôçÇ  é ÅÄïôéÇâÄìà</t>
  </si>
  <si>
    <t>é ÅÄÅàÉàùìÄî  ìÇÅÉÇéïàìêê  äïƒ  âÉôçÇ</t>
  </si>
  <si>
    <t>-------------</t>
  </si>
  <si>
    <t>«</t>
  </si>
  <si>
    <t>Q úÓ * b »</t>
  </si>
  <si>
    <t>n »  =   ---------------------------------------  ;</t>
  </si>
  <si>
    <t>»</t>
  </si>
  <si>
    <t>»</t>
  </si>
  <si>
    <t>F» * (H µÔ - ì Ò) + W » * (ì ¡» - ì Ò)</t>
  </si>
  <si>
    <t>*</t>
  </si>
  <si>
    <t>n » = ----------------------------------------------------- =</t>
  </si>
  <si>
    <t>*(</t>
  </si>
  <si>
    <t>)+</t>
  </si>
  <si>
    <t>=</t>
  </si>
  <si>
    <t>&gt;</t>
  </si>
  <si>
    <t>-----------------</t>
  </si>
  <si>
    <t>7. ÉÇæùàÆ éøæÄÆø ÄüÖàâÄ ûàìÆÉÇ ÆƒåàæÆê âÉôçÇ æ ÅÄïôéÇâÄìÄî</t>
  </si>
  <si>
    <t>QúÓ * HúÓ + Qó * Hó</t>
  </si>
  <si>
    <t>HµÔ« = ---------------------- ;</t>
  </si>
  <si>
    <t>QúÓ + Qó</t>
  </si>
  <si>
    <t>HµÔ« = ------------------------------------ =</t>
  </si>
  <si>
    <t>¼</t>
  </si>
  <si>
    <t>7.1.ÅÉÄäÄï£ìÄà æîàÖàìêà ÄüÖàâÄ ûàìÆÉÇ ÆƒåàæÆê âÉôçÇ</t>
  </si>
  <si>
    <t>æ ÅÄïôéÇâÄìÄî.</t>
  </si>
  <si>
    <t>«í</t>
  </si>
  <si>
    <t>QúÓ * lúÓ + Qó * ló</t>
  </si>
  <si>
    <t>l»Ó = 12.7*0.5 - ---------------------</t>
  </si>
  <si>
    <t>«í</t>
  </si>
  <si>
    <t>l»Ó = 12.7*0.5 - -------------------------------- =</t>
  </si>
  <si>
    <t>ÅÉÄäÄï£ìÄà æîàÖàìêà ÄüÖàâÄ ûàìÆÉÇ ÆƒåàæÆê âÉôçÇ - 137 îî</t>
  </si>
  <si>
    <t>8.1. ÉÇæùàÆ üÉôæ£àé - ÅÄç.3,4 ìÇ æîƒÆêà ÄÆ äàëæÆéêƒ</t>
  </si>
  <si>
    <t>ÅÉÄäÄï£ìÄë æêïø</t>
  </si>
  <si>
    <t>/\ F »Ó</t>
  </si>
  <si>
    <t>2</t>
  </si>
  <si>
    <t>í =  --------- =</t>
  </si>
  <si>
    <t>¬ú/ß¼ &lt; 30</t>
  </si>
  <si>
    <t>¬ú/c¼ 2</t>
  </si>
  <si>
    <t>N * Sí</t>
  </si>
  <si>
    <t>N  =   2  - ùêæïÄ  îàæÆ  èÄìÆÇèÆÇ</t>
  </si>
  <si>
    <t>- þ¿ß½« ¼ÑßÔ ¬«¡Ôá¬Ôá</t>
  </si>
  <si>
    <t>Sí  =  55 * 8.5</t>
  </si>
  <si>
    <t>ÅïÄÖÇä£ èÄìÆÇèÆÇ</t>
  </si>
  <si>
    <t>8.2.ÉÇæùàÆ ÖêÆÄé - ÅÄç.1,2 ìÇ æîƒÆêà ÄÆ äàëæÆéêƒ</t>
  </si>
  <si>
    <t>/\ F»Ó</t>
  </si>
  <si>
    <t>N - þ¿ß½« ¼ÑßÔ ¬«¡Ôá¬Ôá -12</t>
  </si>
  <si>
    <t>Sí - »½«Úáñý ¬«¡Ôá¬Ôá,15*15</t>
  </si>
  <si>
    <t>8.3. ÉÇæùàÆ äÄæèê - ÅÄç.8,9 ìÇ æîƒÆêà ÄÆ äàëæÆéêƒ</t>
  </si>
  <si>
    <t>ÅÄÅàÉàùìÄë æêïø ÅÄäèïÇäìøîê üÉôæ£ƒîê ÅÇèàÆÇ ÄÅÄÉ</t>
  </si>
  <si>
    <t>/\ F »</t>
  </si>
  <si>
    <t>Sí  =  15 * 15</t>
  </si>
  <si>
    <t>-»½«Úáñý ¬«¡Ôá¬Ôá</t>
  </si>
  <si>
    <t>8.4. ÉÇæùàÆ ìÇâÉôçèê ìÇ ï×èê ÅÄïôéÇâÄìÇ ÄÆ éàæÇ âÉôçÇ</t>
  </si>
  <si>
    <t>8.4.1 ÉàÇèûêê é ÄÅÄÉÇò</t>
  </si>
  <si>
    <t>R1 = R2 = Q/2 =</t>
  </si>
  <si>
    <t>ìÇâÉôçèÇ R1 = 5.35 Ô ÅàÉàäÇàÆæƒ ìÇ ÅÉÄîàåôÆÄùìô× üÇïèô</t>
  </si>
  <si>
    <t>ÅÉê ÿêÉêìà ÉÇæÅÉàäàïàìêƒ ìÇâÉôçèê 2700îî äÄÅôæèÇàîÇƒ ìÇâÉôç-</t>
  </si>
  <si>
    <t>èÇ ìÇ Ääìô ÅÄÅàÉàùìô× ÅÉÄîàåôÆÄùìô× üÇïèô ÅÄ ÆÇüï.16</t>
  </si>
  <si>
    <t>æÄæÆÇéïƒàÆ - 31.0 Æ</t>
  </si>
  <si>
    <t>R1 = 5.35 Ô &lt; 31.0 Ô</t>
  </si>
  <si>
    <t>ìÇâÉôçèÇ R2 = 5.35 Ôß ÅàÉàäÇàÆæƒ ìÇ ÅÇÉô ï×èÄé ê òÉàü -</t>
  </si>
  <si>
    <t>ÆÄéô× üÇïèô</t>
  </si>
  <si>
    <t>æôîîÇÉìÇƒ ìÇâÉôçèÇ, ÅàÉàäÇéÇàîÇƒ ùàÉàç Ääìô ÅÄäèïÇäèô ìÇ</t>
  </si>
  <si>
    <t>ÅÇÉô ï×èÄé,ìà äÄïåìÇ ÅÉàéøÿÇÆ£ - 8.3 Ôß</t>
  </si>
  <si>
    <t>R2 = 5.35 Ôß &lt; 8.3 Ôß</t>
  </si>
  <si>
    <t>9. ìÇâÉôçèÇ ìÇ ÉÇîô ÅÄïôéÇâÄìÇ ÅÉê ìàæêîîàÆÉêùìÄî ÉÇæÅÄïÄåàìêê</t>
  </si>
  <si>
    <t>ûÆâ</t>
  </si>
  <si>
    <t>Q * a</t>
  </si>
  <si>
    <t>R1" = -------- = ----------------- =</t>
  </si>
  <si>
    <t>a + b</t>
  </si>
  <si>
    <t>R2" = Q - R1"=</t>
  </si>
  <si>
    <t>10. êçâêüÇ×Öêë îÄîàìÆ é ÉÇîà ÅïÇÆöÄÉîø</t>
  </si>
  <si>
    <t>P * á * ó</t>
  </si>
  <si>
    <t>î = ------------- = ------------------------------- =</t>
  </si>
  <si>
    <t>l »ó</t>
  </si>
  <si>
    <t>îá¬ß¿¼á½ý¡« ñ«»ÒßÔ¿¼«Ñ º¡áþÑ¡¿Ñ ¿ºú¿íá¯ÚÑú« ¼«¼Ñ¡Ôá</t>
  </si>
  <si>
    <t>»Ó¿ Þ¿Ó¿¡Ñ Óáß»ÓÑñÑ½Ñ¡¿´ ¡áúÓÒº¬¿ 2700 ¼¼ ß«ßÔáó½´ÑÔ</t>
  </si>
  <si>
    <t>»« Ôáí½¿µÑ 15 Æô - 57.5 Ôß</t>
  </si>
  <si>
    <t>1.ÅÄâÉôçèô  ƒÖêèÄé  ÅÉÄêçéÄäêÆ£  é  ôìêéàÉæÇï£ìÄî ùàÆøÉàò -</t>
  </si>
  <si>
    <t>ÄæìÄî  ÅÄïôéÇâÄìà  Å.æ.  69 Ô  æ äïêìÄë èôçÄéÇ 12700 îî.</t>
  </si>
  <si>
    <t>âÉôç Q1</t>
  </si>
  <si>
    <t>---------</t>
  </si>
  <si>
    <t>2. ƒÖêè  ôæÆÇìÄéêÆ£  éÅïÄÆìô×  è  ÆÄÉûàéÄîô  üÄÉÆô.</t>
  </si>
  <si>
    <t>3.ÄÆ  ÅÉÄäÄï£ìÄâÄ  æîàÖàìêƒ ƒÖêè  çÇèÉàÅêÆ£  ÅÉÄéÄïÄùìøîê</t>
  </si>
  <si>
    <t>--------------------</t>
  </si>
  <si>
    <t>ÄüéƒçèÇîê  êç  ÅÉÄéÄïÄèê õ  6  î  é  2  ìêÆê - ÅÄç. 13.</t>
  </si>
  <si>
    <t>4.ÄÆ  ÅÄÅàÉàùìÄâÄ  æîàÖàìêƒ  âÉôç  çÇèÉàÅêÆ£  üÉôæèÇîê  ÅÄç. 4</t>
  </si>
  <si>
    <t>-----------------------</t>
  </si>
  <si>
    <t>æèÉàÅïàììøîê  îàåäô  æÄüÄë  äÄæèÇîê  ÅÄç.12 ÅÉê  ÅÄîÄÖê</t>
  </si>
  <si>
    <t>âéÄçäàë ÅÄç.3.</t>
  </si>
  <si>
    <t>âÉôç  Q2</t>
  </si>
  <si>
    <t>----------</t>
  </si>
  <si>
    <t>5. ÄÆ  ÅÉÄäÄï£ìÄâÄ  æîàÖàìêƒ  âÉôç  ÉÇæèÉàÅêÆ£  ÉÇæÆƒåèÇîê</t>
  </si>
  <si>
    <t>---------------------</t>
  </si>
  <si>
    <t>(2)  (3) êç  ÅÉÄéÄïÄèê õ 6  é  2  ìêÆê.</t>
  </si>
  <si>
    <t>6.ÄÆ  ÅÄÅàÉàùìÄâÄ  æîàÖàìêƒ  âÉôç  çÇèÉàÅêÆ£  üÉôæèÇîê</t>
  </si>
  <si>
    <t>ÅÄç. 5 , ôæÆÇìÄéêé  êò  éÅïÄÆìô×  è  ÅÄäèïÇäèÇî  âÉôçÇ  ê</t>
  </si>
  <si>
    <t>æèÉàÅêé  êò  äÄæèÇîê  ÅÄç.10  (æî.éêä é).</t>
  </si>
  <si>
    <t>7. ÄÆ  ÅÉÄäÄï£ìÄâÄ  ÄÅÉÄèêäøéÇìêƒ  âÉôç  çÇèÉàÅêÆ£  ÉÇæÆƒåèÇîê</t>
  </si>
  <si>
    <t>----------------------------</t>
  </si>
  <si>
    <t>(5) (4) êç ÅÉÄéÄïÄèê õ 6  îî  é  2  ìêÆê.</t>
  </si>
  <si>
    <t>ÉÇæÆƒåèê  èÉàÅêÆ£  çÇ  ûÇÅöø  ê  ÄÆéàÉæÆêƒ  é  ïÇÅÇò.</t>
  </si>
  <si>
    <t>âÉôç Q3.</t>
  </si>
  <si>
    <t>--------</t>
  </si>
  <si>
    <t>8.âÉôç  ôæÆÇìÄéêÆ£  éÅïÄÆìô×  è  ÆÄÉûàéÄîô  üÄÉÆô.</t>
  </si>
  <si>
    <t>9. ÄÆ  ÅÉÄäÄï£ìÄâÄ  æîàÖàìêƒ  âÉôç  ÉÇæèÉàÅêÆ£  ÄüéƒçèÇîêê</t>
  </si>
  <si>
    <t>-------------------------</t>
  </si>
  <si>
    <t>êç  ÅÉÄéÄïÄèê õ 6 ¼¼   é  4  ìêÆê.</t>
  </si>
  <si>
    <t>10. ÄÆ  ÅÄÅàÉàùìÄâÄ  æîàÖàìêƒ  âÉôç  ÉÇæèÉàÅêÆ£  üÉôæ£ƒîê</t>
  </si>
  <si>
    <t>ÅÄç. 6 ê  7, æÄüÉÇììøîê  é  ÉÇîèô   äÄæèÇîê  ÅÄç.10.</t>
  </si>
  <si>
    <t>11. äïƒ  èÉàÅïàìêƒ  ÄüéƒçÄè  è  ƒÖêèÇî  âÉôçÄé  Q1  ê Q2</t>
  </si>
  <si>
    <t>ÅÉêüêÆ£  äÄæèê  ÅÄç.11.</t>
  </si>
  <si>
    <t>12. ï × è ê  ÅÄïôéÇâÄìÇ   äÄïåìø   üøÆ£    çÇèÉøÆø  ê  çÇÅàÉÆø</t>
  </si>
  <si>
    <t>ìÇ  çÇÅÄÉø .</t>
  </si>
  <si>
    <t>13. * æÅÉÇéÄùìøë ÉÇçîàÉ.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</si>
</sst>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0"/>
      <color rgb="FF000000"/>
      <name val="Sans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3:O603"/>
  <sheetViews>
    <sheetView tabSelected="1" workbookViewId="0"/>
  </sheetViews>
  <sheetFormatPr defaultRowHeight="12.75"/>
  <cols>
    <col min="16" max="256" width="0" hidden="1"/>
  </cols>
  <sheetData>
    <row r="3" spans="2:14">
      <c r="D3" t="s">
        <v>0</v>
      </c>
    </row>
    <row r="5" spans="2:14">
      <c r="C5" t="s">
        <v>1</v>
      </c>
    </row>
    <row r="6" spans="2:14">
      <c r="C6" t="s">
        <v>2</v>
      </c>
    </row>
    <row r="11" spans="2:14">
      <c r="B11" t="s">
        <v>3</v>
      </c>
      <c r="N11">
        <v>10</v>
      </c>
    </row>
    <row r="12" spans="2:14">
      <c r="B12" t="s">
        <v>4</v>
      </c>
    </row>
    <row r="13" spans="2:14">
      <c r="B13" t="s">
        <v>5</v>
      </c>
      <c r="M13" t="s">
        <v>6</v>
      </c>
      <c r="N13">
        <v>10.7</v>
      </c>
    </row>
    <row r="15" spans="2:14">
      <c r="B15" t="s">
        <v>7</v>
      </c>
      <c r="M15" t="s">
        <v>6</v>
      </c>
      <c r="N15">
        <v>4.75</v>
      </c>
    </row>
    <row r="17" spans="2:14">
      <c r="B17" t="s">
        <v>8</v>
      </c>
      <c r="N17">
        <v>22.5</v>
      </c>
    </row>
    <row r="19" spans="2:14">
      <c r="B19" t="s">
        <v>9</v>
      </c>
      <c r="N19">
        <f>N23+1.41599999999999</f>
        <v>2.3659999999999899</v>
      </c>
    </row>
    <row r="21" spans="2:14">
      <c r="B21" t="s">
        <v>10</v>
      </c>
      <c r="N21">
        <v>1.1299999999999999</v>
      </c>
    </row>
    <row r="23" spans="2:14">
      <c r="B23" t="s">
        <v>11</v>
      </c>
      <c r="M23" t="s">
        <v>6</v>
      </c>
      <c r="N23">
        <v>0.95</v>
      </c>
    </row>
    <row r="25" spans="2:14">
      <c r="B25" t="s">
        <v>12</v>
      </c>
    </row>
    <row r="26" spans="2:14">
      <c r="B26" t="s">
        <v>13</v>
      </c>
      <c r="N26">
        <v>0.15</v>
      </c>
    </row>
    <row r="28" spans="2:14">
      <c r="B28" t="s">
        <v>14</v>
      </c>
    </row>
    <row r="29" spans="2:14">
      <c r="B29" t="s">
        <v>15</v>
      </c>
      <c r="N29">
        <v>0.15</v>
      </c>
    </row>
    <row r="31" spans="2:14">
      <c r="B31" t="s">
        <v>16</v>
      </c>
      <c r="N31">
        <v>0.4</v>
      </c>
    </row>
    <row r="32" spans="2:14">
      <c r="E32" t="s">
        <v>17</v>
      </c>
      <c r="N32">
        <v>0.45</v>
      </c>
    </row>
    <row r="34" spans="2:14">
      <c r="B34" t="s">
        <v>18</v>
      </c>
    </row>
    <row r="35" spans="2:14">
      <c r="B35" t="s">
        <v>19</v>
      </c>
    </row>
    <row r="36" spans="2:14">
      <c r="B36" t="s">
        <v>20</v>
      </c>
      <c r="N36">
        <v>0</v>
      </c>
    </row>
    <row r="39" spans="2:14">
      <c r="B39" t="s">
        <v>21</v>
      </c>
    </row>
    <row r="40" spans="2:14">
      <c r="B40" t="s">
        <v>22</v>
      </c>
    </row>
    <row r="41" spans="2:14">
      <c r="B41" t="s">
        <v>23</v>
      </c>
      <c r="N41">
        <v>37</v>
      </c>
    </row>
    <row r="46" spans="2:14">
      <c r="B46" t="s">
        <v>24</v>
      </c>
    </row>
    <row r="47" spans="2:14">
      <c r="B47" t="s">
        <v>25</v>
      </c>
    </row>
    <row r="50" spans="2:14">
      <c r="B50" t="s">
        <v>26</v>
      </c>
    </row>
    <row r="51" spans="2:14">
      <c r="B51" t="s">
        <v>27</v>
      </c>
    </row>
    <row r="54" spans="2:14">
      <c r="B54" t="s">
        <v>28</v>
      </c>
    </row>
    <row r="55" spans="2:14">
      <c r="B55" t="s">
        <v>25</v>
      </c>
    </row>
    <row r="58" spans="2:14">
      <c r="B58" t="s">
        <v>29</v>
      </c>
    </row>
    <row r="59" spans="2:14">
      <c r="B59" t="s">
        <v>30</v>
      </c>
    </row>
    <row r="60" spans="2:14">
      <c r="B60" t="s">
        <v>31</v>
      </c>
      <c r="N60">
        <v>0.42499999999999999</v>
      </c>
    </row>
    <row r="63" spans="2:14">
      <c r="B63" t="s">
        <v>32</v>
      </c>
      <c r="N63">
        <v>8.65</v>
      </c>
    </row>
    <row r="65" spans="2:14">
      <c r="B65" t="s">
        <v>4</v>
      </c>
    </row>
    <row r="66" spans="2:14">
      <c r="B66" t="s">
        <v>33</v>
      </c>
    </row>
    <row r="67" spans="2:14">
      <c r="B67" t="s">
        <v>34</v>
      </c>
    </row>
    <row r="68" spans="2:14">
      <c r="B68" t="s">
        <v>35</v>
      </c>
      <c r="N68">
        <v>3.1</v>
      </c>
    </row>
    <row r="69" spans="2:14">
      <c r="M69" t="s">
        <v>6</v>
      </c>
      <c r="N69">
        <v>3.1</v>
      </c>
    </row>
    <row r="70" spans="2:14">
      <c r="B70" t="s">
        <v>4</v>
      </c>
    </row>
    <row r="71" spans="2:14">
      <c r="B71" t="s">
        <v>36</v>
      </c>
    </row>
    <row r="72" spans="2:14">
      <c r="B72" t="s">
        <v>37</v>
      </c>
    </row>
    <row r="73" spans="2:14">
      <c r="B73" t="s">
        <v>38</v>
      </c>
      <c r="N73">
        <v>1.375</v>
      </c>
    </row>
    <row r="77" spans="2:14">
      <c r="B77" t="s">
        <v>39</v>
      </c>
      <c r="N77">
        <v>0.108</v>
      </c>
    </row>
    <row r="88" spans="1:5">
      <c r="E88" t="s">
        <v>40</v>
      </c>
    </row>
    <row r="89" spans="1:5">
      <c r="C89" t="s">
        <v>41</v>
      </c>
    </row>
    <row r="92" spans="1:5">
      <c r="C92" t="s">
        <v>42</v>
      </c>
    </row>
    <row r="94" spans="1:5">
      <c r="A94" t="s">
        <v>43</v>
      </c>
    </row>
    <row r="97" spans="1:13">
      <c r="A97" t="s">
        <v>44</v>
      </c>
    </row>
    <row r="100" spans="1:13">
      <c r="B100" t="s">
        <v>45</v>
      </c>
      <c r="F100" t="s">
        <v>46</v>
      </c>
      <c r="H100">
        <f>L107</f>
        <v>1.161</v>
      </c>
      <c r="I100" t="s">
        <v>47</v>
      </c>
      <c r="J100">
        <f>N11</f>
        <v>10</v>
      </c>
      <c r="K100" t="s">
        <v>48</v>
      </c>
      <c r="L100">
        <f>ROUND(L107*N11,2)</f>
        <v>11.61</v>
      </c>
      <c r="M100" t="s">
        <v>49</v>
      </c>
    </row>
    <row r="103" spans="1:13">
      <c r="A103" t="s">
        <v>50</v>
      </c>
    </row>
    <row r="105" spans="1:13">
      <c r="B105" t="s">
        <v>51</v>
      </c>
    </row>
    <row r="107" spans="1:13">
      <c r="B107" t="s">
        <v>52</v>
      </c>
      <c r="D107">
        <v>1.2</v>
      </c>
      <c r="E107" t="s">
        <v>6</v>
      </c>
      <c r="F107">
        <f>N13</f>
        <v>10.7</v>
      </c>
      <c r="G107" t="s">
        <v>53</v>
      </c>
      <c r="L107">
        <f>ROUND(1.2-N13*(1.2-0.939999999999999)/72,3)</f>
        <v>1.161</v>
      </c>
    </row>
    <row r="110" spans="1:13">
      <c r="A110" t="s">
        <v>54</v>
      </c>
    </row>
    <row r="112" spans="1:13">
      <c r="B112" t="s">
        <v>55</v>
      </c>
      <c r="D112" t="s">
        <v>56</v>
      </c>
    </row>
    <row r="113" spans="1:14">
      <c r="B113" t="s">
        <v>45</v>
      </c>
      <c r="F113" t="s">
        <v>46</v>
      </c>
      <c r="H113">
        <f>L107</f>
        <v>1.161</v>
      </c>
      <c r="I113" t="s">
        <v>47</v>
      </c>
      <c r="J113">
        <f>N15</f>
        <v>4.75</v>
      </c>
      <c r="K113" t="s">
        <v>48</v>
      </c>
      <c r="L113">
        <f>ROUND(L107*N15,2)</f>
        <v>5.51</v>
      </c>
      <c r="M113" t="s">
        <v>49</v>
      </c>
    </row>
    <row r="116" spans="1:14">
      <c r="A116" t="s">
        <v>57</v>
      </c>
      <c r="J116" t="s">
        <v>58</v>
      </c>
    </row>
    <row r="119" spans="1:14">
      <c r="B119" t="s">
        <v>59</v>
      </c>
      <c r="H119">
        <f>N128</f>
        <v>0.35199999999999998</v>
      </c>
      <c r="I119" t="s">
        <v>47</v>
      </c>
      <c r="J119">
        <f>N11</f>
        <v>10</v>
      </c>
      <c r="K119" t="s">
        <v>48</v>
      </c>
      <c r="L119">
        <f>ROUND(H119*J119,2)</f>
        <v>3.52</v>
      </c>
      <c r="M119" t="s">
        <v>49</v>
      </c>
    </row>
    <row r="123" spans="1:14">
      <c r="A123" t="s">
        <v>60</v>
      </c>
    </row>
    <row r="126" spans="1:14">
      <c r="B126" t="s">
        <v>61</v>
      </c>
    </row>
    <row r="128" spans="1:14">
      <c r="B128" t="s">
        <v>62</v>
      </c>
      <c r="J128">
        <f>N60</f>
        <v>0.42499999999999999</v>
      </c>
      <c r="K128" t="s">
        <v>63</v>
      </c>
      <c r="L128">
        <f>N63</f>
        <v>8.65</v>
      </c>
      <c r="M128" t="s">
        <v>48</v>
      </c>
      <c r="N128">
        <f>ROUND(0.33+2*(0.55-0.33)*J128/N63,3)</f>
        <v>0.35199999999999998</v>
      </c>
    </row>
    <row r="131" spans="1:14">
      <c r="A131" t="s">
        <v>64</v>
      </c>
    </row>
    <row r="133" spans="1:14">
      <c r="B133" t="s">
        <v>55</v>
      </c>
      <c r="D133" t="s">
        <v>65</v>
      </c>
    </row>
    <row r="134" spans="1:14">
      <c r="B134" t="s">
        <v>59</v>
      </c>
      <c r="H134">
        <f>N128</f>
        <v>0.35199999999999998</v>
      </c>
      <c r="I134" t="s">
        <v>47</v>
      </c>
      <c r="J134">
        <f>N15</f>
        <v>4.75</v>
      </c>
      <c r="K134" t="s">
        <v>48</v>
      </c>
      <c r="L134">
        <f>ROUND(H134*J134,2)</f>
        <v>1.67</v>
      </c>
      <c r="M134" t="s">
        <v>49</v>
      </c>
    </row>
    <row r="137" spans="1:14">
      <c r="A137" t="s">
        <v>66</v>
      </c>
    </row>
    <row r="140" spans="1:14">
      <c r="B140" t="s">
        <v>67</v>
      </c>
      <c r="G140" t="s">
        <v>48</v>
      </c>
      <c r="H140">
        <f>N149</f>
        <v>0.45200000000000001</v>
      </c>
      <c r="I140" t="s">
        <v>47</v>
      </c>
      <c r="J140">
        <f>N11</f>
        <v>10</v>
      </c>
      <c r="K140" t="s">
        <v>48</v>
      </c>
      <c r="L140">
        <f>ROUND(N149*N11,2)</f>
        <v>4.5199999999999996</v>
      </c>
      <c r="N140" t="s">
        <v>68</v>
      </c>
    </row>
    <row r="144" spans="1:14">
      <c r="A144" t="s">
        <v>69</v>
      </c>
    </row>
    <row r="145" spans="1:14">
      <c r="H145" t="s">
        <v>70</v>
      </c>
    </row>
    <row r="146" spans="1:14">
      <c r="B146" t="s">
        <v>71</v>
      </c>
    </row>
    <row r="148" spans="1:14">
      <c r="E148">
        <f>-6</f>
        <v>-6</v>
      </c>
    </row>
    <row r="149" spans="1:14">
      <c r="B149" t="s">
        <v>72</v>
      </c>
      <c r="F149">
        <f>N60</f>
        <v>0.42499999999999999</v>
      </c>
      <c r="G149" t="s">
        <v>73</v>
      </c>
      <c r="J149">
        <v>10.7</v>
      </c>
      <c r="K149" t="s">
        <v>74</v>
      </c>
      <c r="M149" t="s">
        <v>48</v>
      </c>
      <c r="N149">
        <f>ROUND((250+5*F149+2140/J149)/1000,3)</f>
        <v>0.45200000000000001</v>
      </c>
    </row>
    <row r="153" spans="1:14">
      <c r="C153" t="s">
        <v>75</v>
      </c>
    </row>
    <row r="155" spans="1:14">
      <c r="A155" t="s">
        <v>76</v>
      </c>
    </row>
    <row r="158" spans="1:14">
      <c r="A158" t="s">
        <v>77</v>
      </c>
    </row>
    <row r="160" spans="1:14">
      <c r="B160" t="s">
        <v>12</v>
      </c>
      <c r="D160" t="s">
        <v>58</v>
      </c>
      <c r="G160" t="s">
        <v>12</v>
      </c>
    </row>
    <row r="161" spans="1:15">
      <c r="B161" t="s">
        <v>78</v>
      </c>
      <c r="J161">
        <f>N31</f>
        <v>0.4</v>
      </c>
      <c r="K161" t="s">
        <v>47</v>
      </c>
      <c r="L161">
        <f>N11</f>
        <v>10</v>
      </c>
      <c r="M161" t="s">
        <v>48</v>
      </c>
      <c r="N161">
        <f>ROUND(N31*N11,2)</f>
        <v>4</v>
      </c>
      <c r="O161" t="s">
        <v>68</v>
      </c>
    </row>
    <row r="164" spans="1:15">
      <c r="A164" t="s">
        <v>79</v>
      </c>
    </row>
    <row r="166" spans="1:15">
      <c r="B166" t="s">
        <v>12</v>
      </c>
      <c r="D166" t="s">
        <v>80</v>
      </c>
      <c r="G166" t="s">
        <v>12</v>
      </c>
    </row>
    <row r="167" spans="1:15">
      <c r="B167" t="s">
        <v>78</v>
      </c>
      <c r="J167">
        <f>N31</f>
        <v>0.4</v>
      </c>
      <c r="K167" t="s">
        <v>47</v>
      </c>
      <c r="L167">
        <f>N15</f>
        <v>4.75</v>
      </c>
      <c r="M167" t="s">
        <v>48</v>
      </c>
      <c r="N167">
        <f>ROUND(N31*N15,2)</f>
        <v>1.9</v>
      </c>
      <c r="O167" t="s">
        <v>68</v>
      </c>
    </row>
    <row r="170" spans="1:15">
      <c r="A170" t="s">
        <v>81</v>
      </c>
    </row>
    <row r="172" spans="1:15">
      <c r="C172" t="s">
        <v>14</v>
      </c>
      <c r="E172" t="s">
        <v>58</v>
      </c>
    </row>
    <row r="173" spans="1:15">
      <c r="C173" t="s">
        <v>82</v>
      </c>
    </row>
    <row r="175" spans="1:15">
      <c r="C175" t="s">
        <v>14</v>
      </c>
    </row>
    <row r="176" spans="1:15">
      <c r="C176" t="s">
        <v>83</v>
      </c>
      <c r="F176">
        <f>N11</f>
        <v>10</v>
      </c>
      <c r="G176" t="s">
        <v>47</v>
      </c>
      <c r="H176">
        <f>N31</f>
        <v>0.4</v>
      </c>
      <c r="I176" t="s">
        <v>84</v>
      </c>
      <c r="L176">
        <f>N149</f>
        <v>0.45200000000000001</v>
      </c>
      <c r="M176" t="s">
        <v>85</v>
      </c>
      <c r="N176">
        <f>ROUND(F176*0.4*(1-L176),2)</f>
        <v>2.19</v>
      </c>
      <c r="O176" t="s">
        <v>68</v>
      </c>
    </row>
    <row r="178" spans="1:15">
      <c r="A178" t="s">
        <v>86</v>
      </c>
    </row>
    <row r="180" spans="1:15">
      <c r="C180" t="s">
        <v>14</v>
      </c>
      <c r="E180" t="s">
        <v>58</v>
      </c>
    </row>
    <row r="181" spans="1:15">
      <c r="C181" t="s">
        <v>82</v>
      </c>
    </row>
    <row r="183" spans="1:15">
      <c r="C183" t="s">
        <v>14</v>
      </c>
    </row>
    <row r="184" spans="1:15">
      <c r="C184" t="s">
        <v>83</v>
      </c>
      <c r="F184">
        <f>N15</f>
        <v>4.75</v>
      </c>
      <c r="G184" t="s">
        <v>47</v>
      </c>
      <c r="H184">
        <f>N31</f>
        <v>0.4</v>
      </c>
      <c r="I184" t="s">
        <v>84</v>
      </c>
      <c r="L184">
        <f>N149</f>
        <v>0.45200000000000001</v>
      </c>
      <c r="M184" t="s">
        <v>85</v>
      </c>
      <c r="N184">
        <f>ROUND(F184*0.4*(1-L184),2)</f>
        <v>1.04</v>
      </c>
      <c r="O184" t="s">
        <v>87</v>
      </c>
    </row>
    <row r="188" spans="1:15">
      <c r="C188" t="s">
        <v>88</v>
      </c>
    </row>
    <row r="189" spans="1:15">
      <c r="C189" t="s">
        <v>89</v>
      </c>
    </row>
    <row r="192" spans="1:15">
      <c r="C192" t="s">
        <v>90</v>
      </c>
      <c r="H192" t="s">
        <v>91</v>
      </c>
      <c r="J192">
        <v>0.05</v>
      </c>
      <c r="K192" t="s">
        <v>47</v>
      </c>
      <c r="L192">
        <f>N36</f>
        <v>0</v>
      </c>
      <c r="M192" t="s">
        <v>48</v>
      </c>
      <c r="N192">
        <f>0.05*N36</f>
        <v>0</v>
      </c>
      <c r="O192" t="s">
        <v>87</v>
      </c>
    </row>
    <row r="195" spans="1:10">
      <c r="C195" t="s">
        <v>92</v>
      </c>
    </row>
    <row r="197" spans="1:10">
      <c r="C197" t="s">
        <v>93</v>
      </c>
    </row>
    <row r="199" spans="1:10">
      <c r="A199" t="s">
        <v>94</v>
      </c>
    </row>
    <row r="202" spans="1:10">
      <c r="A202" t="s">
        <v>95</v>
      </c>
    </row>
    <row r="204" spans="1:10">
      <c r="F204" t="s">
        <v>96</v>
      </c>
    </row>
    <row r="205" spans="1:10">
      <c r="B205" t="s">
        <v>97</v>
      </c>
    </row>
    <row r="208" spans="1:10">
      <c r="B208" t="s">
        <v>98</v>
      </c>
      <c r="D208">
        <f>L100</f>
        <v>11.61</v>
      </c>
      <c r="E208" t="s">
        <v>99</v>
      </c>
      <c r="F208">
        <f>N161</f>
        <v>4</v>
      </c>
      <c r="G208" t="s">
        <v>48</v>
      </c>
      <c r="H208">
        <f>L100-N161</f>
        <v>7.6099999999999994</v>
      </c>
      <c r="J208" t="s">
        <v>87</v>
      </c>
    </row>
    <row r="212" spans="2:12">
      <c r="B212" t="s">
        <v>100</v>
      </c>
    </row>
    <row r="214" spans="2:12">
      <c r="B214" t="s">
        <v>101</v>
      </c>
    </row>
    <row r="217" spans="2:12">
      <c r="C217" t="s">
        <v>102</v>
      </c>
      <c r="F217">
        <f>H208</f>
        <v>7.6099999999999994</v>
      </c>
      <c r="G217" t="s">
        <v>103</v>
      </c>
      <c r="H217" t="s">
        <v>104</v>
      </c>
      <c r="J217">
        <v>43.7</v>
      </c>
      <c r="K217" t="s">
        <v>87</v>
      </c>
      <c r="L217" t="s">
        <v>105</v>
      </c>
    </row>
    <row r="221" spans="2:12">
      <c r="B221" t="s">
        <v>106</v>
      </c>
    </row>
    <row r="223" spans="2:12">
      <c r="B223" t="s">
        <v>107</v>
      </c>
    </row>
    <row r="226" spans="2:2">
      <c r="B226" t="s">
        <v>108</v>
      </c>
    </row>
    <row r="228" spans="2:2">
      <c r="B228" t="s">
        <v>109</v>
      </c>
    </row>
    <row r="230" spans="2:2">
      <c r="B230" t="s">
        <v>110</v>
      </c>
    </row>
    <row r="232" spans="2:2">
      <c r="B232" t="s">
        <v>111</v>
      </c>
    </row>
    <row r="234" spans="2:2">
      <c r="B234" t="s">
        <v>112</v>
      </c>
    </row>
    <row r="236" spans="2:2">
      <c r="B236" t="s">
        <v>113</v>
      </c>
    </row>
    <row r="238" spans="2:2">
      <c r="B238" t="s">
        <v>114</v>
      </c>
    </row>
    <row r="242" spans="1:10">
      <c r="B242" t="s">
        <v>115</v>
      </c>
    </row>
    <row r="243" spans="1:10">
      <c r="H243" t="s">
        <v>116</v>
      </c>
    </row>
    <row r="245" spans="1:10">
      <c r="A245" t="s">
        <v>117</v>
      </c>
    </row>
    <row r="247" spans="1:10">
      <c r="B247" t="s">
        <v>56</v>
      </c>
      <c r="D247" t="s">
        <v>80</v>
      </c>
      <c r="F247" t="s">
        <v>96</v>
      </c>
    </row>
    <row r="248" spans="1:10">
      <c r="B248" t="s">
        <v>97</v>
      </c>
    </row>
    <row r="250" spans="1:10">
      <c r="B250" t="s">
        <v>56</v>
      </c>
    </row>
    <row r="251" spans="1:10">
      <c r="B251" t="s">
        <v>98</v>
      </c>
      <c r="D251">
        <f>L113</f>
        <v>5.51</v>
      </c>
      <c r="E251" t="s">
        <v>99</v>
      </c>
      <c r="F251">
        <f>N167</f>
        <v>1.9</v>
      </c>
      <c r="G251" t="s">
        <v>48</v>
      </c>
      <c r="H251">
        <f>L113-N167</f>
        <v>3.61</v>
      </c>
      <c r="J251" t="s">
        <v>68</v>
      </c>
    </row>
    <row r="254" spans="1:10">
      <c r="B254" t="s">
        <v>118</v>
      </c>
    </row>
    <row r="256" spans="1:10">
      <c r="B256" t="s">
        <v>119</v>
      </c>
    </row>
    <row r="258" spans="1:2">
      <c r="B258" t="s">
        <v>120</v>
      </c>
    </row>
    <row r="261" spans="1:2">
      <c r="B261" t="s">
        <v>121</v>
      </c>
    </row>
    <row r="264" spans="1:2">
      <c r="B264" t="s">
        <v>122</v>
      </c>
    </row>
    <row r="265" spans="1:2">
      <c r="B265" t="s">
        <v>123</v>
      </c>
    </row>
    <row r="268" spans="1:2">
      <c r="B268" t="s">
        <v>124</v>
      </c>
    </row>
    <row r="270" spans="1:2">
      <c r="B270" t="s">
        <v>125</v>
      </c>
    </row>
    <row r="272" spans="1:2">
      <c r="A272" t="s">
        <v>126</v>
      </c>
    </row>
    <row r="275" spans="1:13">
      <c r="A275" t="s">
        <v>127</v>
      </c>
    </row>
    <row r="278" spans="1:13">
      <c r="B278" t="s">
        <v>128</v>
      </c>
    </row>
    <row r="280" spans="1:13">
      <c r="B280" t="s">
        <v>129</v>
      </c>
      <c r="D280">
        <v>1.25</v>
      </c>
      <c r="E280" t="s">
        <v>130</v>
      </c>
      <c r="F280">
        <f>L119</f>
        <v>3.52</v>
      </c>
      <c r="G280" t="s">
        <v>131</v>
      </c>
      <c r="H280">
        <f>N192</f>
        <v>0</v>
      </c>
      <c r="I280" t="s">
        <v>132</v>
      </c>
      <c r="J280">
        <f>N176</f>
        <v>2.19</v>
      </c>
      <c r="K280" t="s">
        <v>48</v>
      </c>
      <c r="L280">
        <f>ROUND(1.25*(L119+N192)-J280,2)</f>
        <v>2.21</v>
      </c>
      <c r="M280" t="s">
        <v>87</v>
      </c>
    </row>
    <row r="284" spans="1:13">
      <c r="B284" t="s">
        <v>133</v>
      </c>
      <c r="L284">
        <f>L280</f>
        <v>2.21</v>
      </c>
      <c r="M284" t="s">
        <v>87</v>
      </c>
    </row>
    <row r="286" spans="1:13">
      <c r="B286" t="s">
        <v>134</v>
      </c>
    </row>
    <row r="288" spans="1:13">
      <c r="B288" t="s">
        <v>135</v>
      </c>
    </row>
    <row r="291" spans="1:13">
      <c r="B291" t="s">
        <v>136</v>
      </c>
    </row>
    <row r="293" spans="1:13">
      <c r="C293" t="s">
        <v>137</v>
      </c>
    </row>
    <row r="295" spans="1:13">
      <c r="C295" t="s">
        <v>138</v>
      </c>
    </row>
    <row r="298" spans="1:13">
      <c r="A298" t="s">
        <v>139</v>
      </c>
    </row>
    <row r="301" spans="1:13">
      <c r="B301" t="s">
        <v>128</v>
      </c>
    </row>
    <row r="303" spans="1:13">
      <c r="B303" t="s">
        <v>129</v>
      </c>
      <c r="D303">
        <v>1.25</v>
      </c>
      <c r="E303" t="s">
        <v>130</v>
      </c>
      <c r="F303">
        <f>L134</f>
        <v>1.67</v>
      </c>
      <c r="G303" t="s">
        <v>131</v>
      </c>
      <c r="H303">
        <f>N214</f>
        <v>0</v>
      </c>
      <c r="I303" t="s">
        <v>132</v>
      </c>
      <c r="J303">
        <f>N184</f>
        <v>1.04</v>
      </c>
      <c r="K303" t="s">
        <v>48</v>
      </c>
      <c r="L303">
        <f>ROUND(1.25*(L134+N214)-J303,2)</f>
        <v>1.05</v>
      </c>
      <c r="M303" t="s">
        <v>87</v>
      </c>
    </row>
    <row r="306" spans="2:4">
      <c r="B306" t="s">
        <v>140</v>
      </c>
    </row>
    <row r="308" spans="2:4">
      <c r="B308" t="s">
        <v>141</v>
      </c>
    </row>
    <row r="311" spans="2:4">
      <c r="B311" t="s">
        <v>142</v>
      </c>
    </row>
    <row r="314" spans="2:4">
      <c r="D314" t="s">
        <v>143</v>
      </c>
    </row>
    <row r="315" spans="2:4">
      <c r="B315" t="s">
        <v>144</v>
      </c>
    </row>
    <row r="316" spans="2:4">
      <c r="C316" t="s">
        <v>145</v>
      </c>
    </row>
    <row r="320" spans="2:4">
      <c r="D320">
        <f>L303</f>
        <v>1.05</v>
      </c>
    </row>
    <row r="321" spans="2:13">
      <c r="B321" t="s">
        <v>146</v>
      </c>
      <c r="L321">
        <f>D320/(D322*F322*H322)</f>
        <v>0.94045571797076521</v>
      </c>
      <c r="M321" t="s">
        <v>147</v>
      </c>
    </row>
    <row r="322" spans="2:13">
      <c r="D322">
        <v>3</v>
      </c>
      <c r="E322" t="s">
        <v>47</v>
      </c>
      <c r="F322">
        <v>0.4</v>
      </c>
      <c r="G322" t="s">
        <v>47</v>
      </c>
      <c r="H322">
        <f>D330</f>
        <v>0.9304</v>
      </c>
    </row>
    <row r="325" spans="2:13">
      <c r="B325" t="s">
        <v>148</v>
      </c>
    </row>
    <row r="327" spans="2:13">
      <c r="B327" t="s">
        <v>149</v>
      </c>
      <c r="L327">
        <v>68.5</v>
      </c>
    </row>
    <row r="330" spans="2:13">
      <c r="B330" t="s">
        <v>150</v>
      </c>
      <c r="D330">
        <f>ROUND(SIN(PI()/180*L327),4)</f>
        <v>0.9304</v>
      </c>
    </row>
    <row r="333" spans="2:13">
      <c r="B333" t="s">
        <v>151</v>
      </c>
    </row>
    <row r="336" spans="2:13">
      <c r="D336" t="s">
        <v>143</v>
      </c>
    </row>
    <row r="337" spans="1:11">
      <c r="B337" t="s">
        <v>152</v>
      </c>
    </row>
    <row r="338" spans="1:11">
      <c r="D338" t="s">
        <v>153</v>
      </c>
    </row>
    <row r="341" spans="1:11">
      <c r="D341">
        <f>L303*1000</f>
        <v>1050</v>
      </c>
    </row>
    <row r="342" spans="1:11">
      <c r="B342" t="s">
        <v>154</v>
      </c>
      <c r="J342">
        <f>D341/(D343*F343*H343)</f>
        <v>517.75147928994079</v>
      </c>
      <c r="K342" t="s">
        <v>155</v>
      </c>
    </row>
    <row r="343" spans="1:11">
      <c r="D343">
        <v>2</v>
      </c>
      <c r="E343" t="s">
        <v>47</v>
      </c>
      <c r="F343">
        <v>3.38</v>
      </c>
      <c r="G343" t="s">
        <v>47</v>
      </c>
      <c r="H343">
        <v>0.3</v>
      </c>
    </row>
    <row r="346" spans="1:11">
      <c r="C346" t="s">
        <v>156</v>
      </c>
    </row>
    <row r="348" spans="1:11">
      <c r="C348" t="s">
        <v>157</v>
      </c>
    </row>
    <row r="349" spans="1:11">
      <c r="A349" t="s">
        <v>158</v>
      </c>
    </row>
    <row r="352" spans="1:11">
      <c r="A352" t="s">
        <v>159</v>
      </c>
    </row>
    <row r="354" spans="1:13">
      <c r="A354" t="s">
        <v>160</v>
      </c>
    </row>
    <row r="355" spans="1:13">
      <c r="A355" t="s">
        <v>58</v>
      </c>
    </row>
    <row r="356" spans="1:13">
      <c r="C356" t="s">
        <v>4</v>
      </c>
    </row>
    <row r="357" spans="1:13">
      <c r="C357" t="s">
        <v>161</v>
      </c>
      <c r="H357">
        <f>N68</f>
        <v>3.1</v>
      </c>
    </row>
    <row r="358" spans="1:13">
      <c r="B358" t="s">
        <v>162</v>
      </c>
      <c r="F358" t="s">
        <v>163</v>
      </c>
      <c r="L358">
        <f>ROUND(H357/(H359-J359),1)</f>
        <v>3.9</v>
      </c>
      <c r="M358" t="s">
        <v>164</v>
      </c>
    </row>
    <row r="359" spans="1:13">
      <c r="B359" t="s">
        <v>12</v>
      </c>
      <c r="D359" t="s">
        <v>165</v>
      </c>
      <c r="G359" t="s">
        <v>166</v>
      </c>
      <c r="H359">
        <f>N23</f>
        <v>0.95</v>
      </c>
      <c r="I359" t="s">
        <v>99</v>
      </c>
      <c r="J359">
        <f>N26</f>
        <v>0.15</v>
      </c>
      <c r="L359" t="s">
        <v>167</v>
      </c>
    </row>
    <row r="360" spans="1:13">
      <c r="B360" t="s">
        <v>168</v>
      </c>
    </row>
    <row r="365" spans="1:13">
      <c r="C365" t="s">
        <v>169</v>
      </c>
    </row>
    <row r="369" spans="1:13">
      <c r="A369" t="s">
        <v>170</v>
      </c>
    </row>
    <row r="371" spans="1:13">
      <c r="A371" t="s">
        <v>171</v>
      </c>
    </row>
    <row r="372" spans="1:13">
      <c r="A372" t="s">
        <v>172</v>
      </c>
    </row>
    <row r="373" spans="1:13">
      <c r="G373" t="s">
        <v>173</v>
      </c>
    </row>
    <row r="374" spans="1:13">
      <c r="F374" t="s">
        <v>174</v>
      </c>
    </row>
    <row r="375" spans="1:13">
      <c r="B375" t="s">
        <v>175</v>
      </c>
    </row>
    <row r="376" spans="1:13">
      <c r="F376" t="s">
        <v>176</v>
      </c>
      <c r="I376" t="s">
        <v>14</v>
      </c>
      <c r="J376" t="s">
        <v>177</v>
      </c>
    </row>
    <row r="377" spans="1:13">
      <c r="C377" t="s">
        <v>178</v>
      </c>
    </row>
    <row r="381" spans="1:13">
      <c r="B381" t="s">
        <v>58</v>
      </c>
      <c r="D381">
        <f>N11</f>
        <v>10</v>
      </c>
      <c r="E381" t="s">
        <v>179</v>
      </c>
      <c r="F381">
        <f>N73</f>
        <v>1.375</v>
      </c>
    </row>
    <row r="382" spans="1:13">
      <c r="A382" t="s">
        <v>180</v>
      </c>
    </row>
    <row r="383" spans="1:13">
      <c r="B383">
        <f>L119</f>
        <v>3.52</v>
      </c>
      <c r="C383" t="s">
        <v>181</v>
      </c>
      <c r="D383">
        <f>N23</f>
        <v>0.95</v>
      </c>
      <c r="E383" t="s">
        <v>99</v>
      </c>
      <c r="F383">
        <f>N29</f>
        <v>0.15</v>
      </c>
      <c r="G383" t="s">
        <v>182</v>
      </c>
      <c r="H383">
        <f>N192</f>
        <v>0</v>
      </c>
      <c r="I383" t="s">
        <v>130</v>
      </c>
      <c r="J383">
        <f>N23</f>
        <v>0.95</v>
      </c>
      <c r="K383" t="s">
        <v>99</v>
      </c>
      <c r="L383">
        <f>N29</f>
        <v>0.15</v>
      </c>
      <c r="M383" t="s">
        <v>74</v>
      </c>
    </row>
    <row r="387" spans="2:6">
      <c r="C387" t="s">
        <v>183</v>
      </c>
      <c r="D387">
        <f>ROUND(D381*N73/(L119*(N23-N29)+N192*(N23-N29)),2)</f>
        <v>4.88</v>
      </c>
      <c r="E387" t="s">
        <v>184</v>
      </c>
      <c r="F387">
        <v>1.25</v>
      </c>
    </row>
    <row r="388" spans="2:6">
      <c r="C388" t="s">
        <v>185</v>
      </c>
    </row>
    <row r="391" spans="2:6">
      <c r="B391" t="s">
        <v>169</v>
      </c>
    </row>
    <row r="394" spans="2:6">
      <c r="B394" t="s">
        <v>186</v>
      </c>
    </row>
    <row r="398" spans="2:6">
      <c r="D398" t="s">
        <v>187</v>
      </c>
    </row>
    <row r="399" spans="2:6">
      <c r="B399" t="s">
        <v>188</v>
      </c>
    </row>
    <row r="400" spans="2:6">
      <c r="D400" t="s">
        <v>189</v>
      </c>
    </row>
    <row r="404" spans="2:13">
      <c r="D404">
        <f>N13</f>
        <v>10.7</v>
      </c>
      <c r="E404" t="s">
        <v>47</v>
      </c>
      <c r="F404">
        <f>N19</f>
        <v>2.3659999999999899</v>
      </c>
      <c r="G404" t="s">
        <v>131</v>
      </c>
      <c r="H404">
        <f>N17</f>
        <v>22.5</v>
      </c>
      <c r="I404" t="s">
        <v>47</v>
      </c>
      <c r="J404">
        <f>N21</f>
        <v>1.1299999999999999</v>
      </c>
    </row>
    <row r="405" spans="2:13">
      <c r="B405" t="s">
        <v>190</v>
      </c>
      <c r="L405">
        <f>(N13*N19+N17*N21)/(N13+N17)</f>
        <v>1.5283493975903581</v>
      </c>
      <c r="M405" t="s">
        <v>191</v>
      </c>
    </row>
    <row r="406" spans="2:13">
      <c r="F406">
        <f>N13</f>
        <v>10.7</v>
      </c>
      <c r="G406" t="s">
        <v>131</v>
      </c>
      <c r="H406">
        <f>N17</f>
        <v>22.5</v>
      </c>
    </row>
    <row r="409" spans="2:13">
      <c r="B409" t="s">
        <v>192</v>
      </c>
    </row>
    <row r="411" spans="2:13">
      <c r="B411" t="s">
        <v>193</v>
      </c>
    </row>
    <row r="413" spans="2:13">
      <c r="B413" t="s">
        <v>194</v>
      </c>
      <c r="F413" t="s">
        <v>195</v>
      </c>
    </row>
    <row r="414" spans="2:13">
      <c r="B414" t="s">
        <v>196</v>
      </c>
    </row>
    <row r="415" spans="2:13">
      <c r="G415" t="s">
        <v>189</v>
      </c>
    </row>
    <row r="418" spans="2:14">
      <c r="B418" t="s">
        <v>197</v>
      </c>
      <c r="F418">
        <f>N13</f>
        <v>10.7</v>
      </c>
      <c r="G418" t="s">
        <v>47</v>
      </c>
      <c r="H418">
        <v>6.7750000000000004</v>
      </c>
      <c r="I418" t="s">
        <v>131</v>
      </c>
      <c r="J418">
        <f>N17</f>
        <v>22.5</v>
      </c>
      <c r="K418" t="s">
        <v>47</v>
      </c>
      <c r="L418">
        <f>12.6999999999999*0.5</f>
        <v>6.3499999999999499</v>
      </c>
    </row>
    <row r="419" spans="2:14">
      <c r="B419" t="s">
        <v>198</v>
      </c>
      <c r="N419">
        <f>12.6999999999999*0.5-(F418*H418+J418*L418)/(F420+H420)</f>
        <v>-0.13697289156628045</v>
      </c>
    </row>
    <row r="420" spans="2:14">
      <c r="F420">
        <f>N13</f>
        <v>10.7</v>
      </c>
      <c r="G420" t="s">
        <v>131</v>
      </c>
      <c r="H420">
        <f>N17</f>
        <v>22.5</v>
      </c>
    </row>
    <row r="423" spans="2:14">
      <c r="B423" t="s">
        <v>199</v>
      </c>
    </row>
    <row r="428" spans="2:14">
      <c r="B428" t="s">
        <v>200</v>
      </c>
    </row>
    <row r="430" spans="2:14">
      <c r="B430" t="s">
        <v>201</v>
      </c>
    </row>
    <row r="433" spans="2:14">
      <c r="D433" t="s">
        <v>202</v>
      </c>
      <c r="L433" t="s">
        <v>203</v>
      </c>
    </row>
    <row r="434" spans="2:14">
      <c r="B434" t="s">
        <v>204</v>
      </c>
      <c r="F434">
        <f>H208*1000</f>
        <v>7609.9999999999991</v>
      </c>
      <c r="G434" t="s">
        <v>63</v>
      </c>
      <c r="H434">
        <f>55*8.5</f>
        <v>467.5</v>
      </c>
      <c r="I434" t="s">
        <v>48</v>
      </c>
      <c r="J434">
        <f>ROUND(H208*1000/H434,0)</f>
        <v>16</v>
      </c>
      <c r="K434" t="s">
        <v>205</v>
      </c>
      <c r="N434" t="s">
        <v>206</v>
      </c>
    </row>
    <row r="435" spans="2:14">
      <c r="C435" t="s">
        <v>207</v>
      </c>
    </row>
    <row r="439" spans="2:14">
      <c r="B439" t="s">
        <v>208</v>
      </c>
      <c r="C439">
        <v>1</v>
      </c>
      <c r="D439" t="s">
        <v>209</v>
      </c>
    </row>
    <row r="441" spans="2:14">
      <c r="B441" t="s">
        <v>210</v>
      </c>
      <c r="F441" t="s">
        <v>211</v>
      </c>
    </row>
    <row r="444" spans="2:14">
      <c r="B444" t="s">
        <v>212</v>
      </c>
    </row>
    <row r="446" spans="2:14">
      <c r="B446" t="s">
        <v>201</v>
      </c>
    </row>
    <row r="448" spans="2:14">
      <c r="D448" t="s">
        <v>213</v>
      </c>
      <c r="L448" t="s">
        <v>203</v>
      </c>
    </row>
    <row r="449" spans="2:14">
      <c r="B449" t="s">
        <v>204</v>
      </c>
      <c r="F449">
        <f>H208*1000</f>
        <v>7609.9999999999991</v>
      </c>
      <c r="G449" t="s">
        <v>63</v>
      </c>
      <c r="H449">
        <f>15*15*12</f>
        <v>2700</v>
      </c>
      <c r="I449" t="s">
        <v>48</v>
      </c>
      <c r="J449">
        <f>ROUND(H208*1000/H449,0)</f>
        <v>3</v>
      </c>
      <c r="K449" t="s">
        <v>205</v>
      </c>
      <c r="N449" t="s">
        <v>206</v>
      </c>
    </row>
    <row r="450" spans="2:14">
      <c r="C450" t="s">
        <v>207</v>
      </c>
    </row>
    <row r="452" spans="2:14">
      <c r="B452" t="s">
        <v>214</v>
      </c>
    </row>
    <row r="454" spans="2:14">
      <c r="B454" t="s">
        <v>215</v>
      </c>
    </row>
    <row r="457" spans="2:14">
      <c r="B457" t="s">
        <v>216</v>
      </c>
    </row>
    <row r="459" spans="2:14">
      <c r="B459" t="s">
        <v>217</v>
      </c>
    </row>
    <row r="462" spans="2:14">
      <c r="D462" t="s">
        <v>218</v>
      </c>
      <c r="L462" t="s">
        <v>203</v>
      </c>
    </row>
    <row r="463" spans="2:14">
      <c r="B463" t="s">
        <v>204</v>
      </c>
      <c r="F463">
        <f>L280*1000</f>
        <v>2210</v>
      </c>
      <c r="G463" t="s">
        <v>63</v>
      </c>
      <c r="H463">
        <f>2*15*15</f>
        <v>450</v>
      </c>
      <c r="I463" t="s">
        <v>48</v>
      </c>
      <c r="J463">
        <f>ROUND(H208*1000/H463,0)</f>
        <v>17</v>
      </c>
      <c r="K463" t="s">
        <v>205</v>
      </c>
      <c r="N463" t="s">
        <v>206</v>
      </c>
    </row>
    <row r="464" spans="2:14">
      <c r="C464" t="s">
        <v>207</v>
      </c>
    </row>
    <row r="468" spans="2:11">
      <c r="B468" t="s">
        <v>208</v>
      </c>
      <c r="C468">
        <v>2</v>
      </c>
      <c r="D468" t="s">
        <v>209</v>
      </c>
    </row>
    <row r="470" spans="2:11">
      <c r="B470" t="s">
        <v>219</v>
      </c>
      <c r="E470" t="s">
        <v>220</v>
      </c>
    </row>
    <row r="472" spans="2:11">
      <c r="B472" t="s">
        <v>221</v>
      </c>
    </row>
    <row r="475" spans="2:11">
      <c r="B475" t="s">
        <v>222</v>
      </c>
    </row>
    <row r="479" spans="2:11">
      <c r="B479" t="s">
        <v>223</v>
      </c>
      <c r="F479">
        <f>N13</f>
        <v>10.7</v>
      </c>
      <c r="G479" t="s">
        <v>63</v>
      </c>
      <c r="H479">
        <v>2</v>
      </c>
      <c r="I479" t="s">
        <v>48</v>
      </c>
      <c r="J479">
        <f>N13/2</f>
        <v>5.35</v>
      </c>
      <c r="K479" t="s">
        <v>68</v>
      </c>
    </row>
    <row r="482" spans="2:2">
      <c r="B482" t="s">
        <v>224</v>
      </c>
    </row>
    <row r="485" spans="2:2">
      <c r="B485" t="s">
        <v>225</v>
      </c>
    </row>
    <row r="487" spans="2:2">
      <c r="B487" t="s">
        <v>226</v>
      </c>
    </row>
    <row r="489" spans="2:2">
      <c r="B489" t="s">
        <v>227</v>
      </c>
    </row>
    <row r="491" spans="2:2">
      <c r="B491" t="s">
        <v>228</v>
      </c>
    </row>
    <row r="494" spans="2:2">
      <c r="B494" t="s">
        <v>229</v>
      </c>
    </row>
    <row r="496" spans="2:2">
      <c r="B496" t="s">
        <v>230</v>
      </c>
    </row>
    <row r="499" spans="2:11">
      <c r="B499" t="s">
        <v>231</v>
      </c>
    </row>
    <row r="501" spans="2:11">
      <c r="B501" t="s">
        <v>232</v>
      </c>
    </row>
    <row r="505" spans="2:11">
      <c r="B505" t="s">
        <v>233</v>
      </c>
    </row>
    <row r="507" spans="2:11">
      <c r="B507" t="s">
        <v>234</v>
      </c>
    </row>
    <row r="509" spans="2:11">
      <c r="B509" t="s">
        <v>235</v>
      </c>
    </row>
    <row r="511" spans="2:11">
      <c r="C511" t="s">
        <v>236</v>
      </c>
      <c r="F511">
        <f>N13</f>
        <v>10.7</v>
      </c>
      <c r="G511" t="s">
        <v>47</v>
      </c>
      <c r="H511">
        <f>12.6999999999999/2+0.424999999999999</f>
        <v>6.7749999999999488</v>
      </c>
    </row>
    <row r="512" spans="2:11">
      <c r="B512" t="s">
        <v>237</v>
      </c>
      <c r="J512">
        <f>F511*H511/F513</f>
        <v>5.7080708661416892</v>
      </c>
      <c r="K512" t="s">
        <v>68</v>
      </c>
    </row>
    <row r="513" spans="2:14">
      <c r="C513" t="s">
        <v>238</v>
      </c>
      <c r="F513">
        <v>12.7</v>
      </c>
    </row>
    <row r="516" spans="2:14">
      <c r="B516" t="s">
        <v>239</v>
      </c>
      <c r="F516">
        <f>N13</f>
        <v>10.7</v>
      </c>
      <c r="G516" t="s">
        <v>6</v>
      </c>
      <c r="H516">
        <f>J512</f>
        <v>5.7080708661416892</v>
      </c>
      <c r="I516" t="s">
        <v>48</v>
      </c>
      <c r="J516">
        <f>F516-H516</f>
        <v>4.9919291338583101</v>
      </c>
      <c r="K516" t="s">
        <v>68</v>
      </c>
    </row>
    <row r="519" spans="2:14">
      <c r="B519" t="s">
        <v>240</v>
      </c>
    </row>
    <row r="522" spans="2:14">
      <c r="D522" t="s">
        <v>241</v>
      </c>
      <c r="H522">
        <f>N13</f>
        <v>10.7</v>
      </c>
      <c r="I522" t="s">
        <v>47</v>
      </c>
      <c r="J522">
        <v>6.7750000000000004</v>
      </c>
      <c r="K522" t="s">
        <v>47</v>
      </c>
      <c r="L522">
        <v>5.7080000000000002</v>
      </c>
    </row>
    <row r="523" spans="2:14">
      <c r="B523" t="s">
        <v>242</v>
      </c>
      <c r="N523">
        <f>10.6999999999999*6.775*5.708/12.6999999999999</f>
        <v>32.58166850393696</v>
      </c>
    </row>
    <row r="524" spans="2:14">
      <c r="D524" t="s">
        <v>243</v>
      </c>
      <c r="J524">
        <v>12.7</v>
      </c>
    </row>
    <row r="527" spans="2:14">
      <c r="B527" t="s">
        <v>244</v>
      </c>
    </row>
    <row r="529" spans="2:2">
      <c r="B529" t="s">
        <v>245</v>
      </c>
    </row>
    <row r="531" spans="2:2">
      <c r="B531" t="s">
        <v>246</v>
      </c>
    </row>
    <row r="546" spans="2:6">
      <c r="B546" t="s">
        <v>247</v>
      </c>
    </row>
    <row r="548" spans="2:6">
      <c r="B548" t="s">
        <v>248</v>
      </c>
    </row>
    <row r="550" spans="2:6">
      <c r="F550" t="s">
        <v>249</v>
      </c>
    </row>
    <row r="551" spans="2:6">
      <c r="F551" t="s">
        <v>250</v>
      </c>
    </row>
    <row r="552" spans="2:6">
      <c r="B552" t="s">
        <v>251</v>
      </c>
    </row>
    <row r="554" spans="2:6">
      <c r="B554" t="s">
        <v>252</v>
      </c>
    </row>
    <row r="555" spans="2:6">
      <c r="B555" t="s">
        <v>253</v>
      </c>
    </row>
    <row r="556" spans="2:6">
      <c r="B556" t="s">
        <v>254</v>
      </c>
    </row>
    <row r="558" spans="2:6">
      <c r="B558" t="s">
        <v>255</v>
      </c>
    </row>
    <row r="559" spans="2:6">
      <c r="B559" t="s">
        <v>256</v>
      </c>
    </row>
    <row r="560" spans="2:6">
      <c r="B560" t="s">
        <v>257</v>
      </c>
    </row>
    <row r="562" spans="2:6">
      <c r="B562" t="s">
        <v>258</v>
      </c>
    </row>
    <row r="564" spans="2:6">
      <c r="F564" t="s">
        <v>259</v>
      </c>
    </row>
    <row r="565" spans="2:6">
      <c r="F565" t="s">
        <v>260</v>
      </c>
    </row>
    <row r="566" spans="2:6">
      <c r="B566" t="s">
        <v>261</v>
      </c>
    </row>
    <row r="567" spans="2:6">
      <c r="B567" t="s">
        <v>262</v>
      </c>
    </row>
    <row r="568" spans="2:6">
      <c r="B568" t="s">
        <v>263</v>
      </c>
    </row>
    <row r="570" spans="2:6">
      <c r="B570" t="s">
        <v>264</v>
      </c>
    </row>
    <row r="571" spans="2:6">
      <c r="B571" t="s">
        <v>256</v>
      </c>
    </row>
    <row r="572" spans="2:6">
      <c r="B572" t="s">
        <v>265</v>
      </c>
    </row>
    <row r="574" spans="2:6">
      <c r="B574" t="s">
        <v>266</v>
      </c>
    </row>
    <row r="576" spans="2:6">
      <c r="B576" t="s">
        <v>267</v>
      </c>
    </row>
    <row r="577" spans="2:6">
      <c r="B577" t="s">
        <v>268</v>
      </c>
    </row>
    <row r="578" spans="2:6">
      <c r="B578" t="s">
        <v>269</v>
      </c>
    </row>
    <row r="580" spans="2:6">
      <c r="B580" t="s">
        <v>270</v>
      </c>
    </row>
    <row r="582" spans="2:6">
      <c r="F582" t="s">
        <v>271</v>
      </c>
    </row>
    <row r="583" spans="2:6">
      <c r="F583" t="s">
        <v>272</v>
      </c>
    </row>
    <row r="585" spans="2:6">
      <c r="B585" t="s">
        <v>273</v>
      </c>
    </row>
    <row r="587" spans="2:6">
      <c r="B587" t="s">
        <v>274</v>
      </c>
    </row>
    <row r="588" spans="2:6">
      <c r="B588" t="s">
        <v>275</v>
      </c>
    </row>
    <row r="589" spans="2:6">
      <c r="B589" t="s">
        <v>276</v>
      </c>
    </row>
    <row r="591" spans="2:6">
      <c r="B591" t="s">
        <v>277</v>
      </c>
    </row>
    <row r="592" spans="2:6">
      <c r="B592" t="s">
        <v>275</v>
      </c>
    </row>
    <row r="593" spans="2:2">
      <c r="B593" t="s">
        <v>278</v>
      </c>
    </row>
    <row r="595" spans="2:2">
      <c r="B595" t="s">
        <v>279</v>
      </c>
    </row>
    <row r="597" spans="2:2">
      <c r="B597" t="s">
        <v>280</v>
      </c>
    </row>
    <row r="599" spans="2:2">
      <c r="B599" t="s">
        <v>281</v>
      </c>
    </row>
    <row r="601" spans="2:2">
      <c r="B601" t="s">
        <v>282</v>
      </c>
    </row>
    <row r="603" spans="2:2">
      <c r="B603" t="s">
        <v>283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paperSize="9" orientation="portrait" cellComments="asDisplayed"/>
  <headerFooter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Ольховская Елена Сергеевна</dc:creator>
  <cp:lastModifiedBy>Уколов Станислав Сергеевич</cp:lastModifiedBy>
  <dcterms:created xsi:type="dcterms:W3CDTF">2024-05-03T03:47:50Z</dcterms:created>
  <dcterms:modified xsi:type="dcterms:W3CDTF">2024-05-03T09:06:34Z</dcterms:modified>
</cp:coreProperties>
</file>