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GY9pBLL+L8Go57xAPWwQsekFjlz0/pIxP+Ifiz6bug="/>
    </ext>
  </extLst>
</workbook>
</file>

<file path=xl/sharedStrings.xml><?xml version="1.0" encoding="utf-8"?>
<sst xmlns="http://schemas.openxmlformats.org/spreadsheetml/2006/main" count="397" uniqueCount="172">
  <si>
    <t>Packing List</t>
  </si>
  <si>
    <t>Mark:IDOL NAVY</t>
  </si>
  <si>
    <t>Date:2026-03-20</t>
  </si>
  <si>
    <t>Style No.</t>
  </si>
  <si>
    <t>BAG NO.</t>
  </si>
  <si>
    <t>BAGS</t>
  </si>
  <si>
    <t>Color</t>
  </si>
  <si>
    <t>CH</t>
  </si>
  <si>
    <t>M</t>
  </si>
  <si>
    <t>G</t>
  </si>
  <si>
    <t>XG</t>
  </si>
  <si>
    <t>2XG</t>
  </si>
  <si>
    <t>PCS/CTN PCS/BAG</t>
  </si>
  <si>
    <t>Quantity/PC</t>
  </si>
  <si>
    <t>Net Weight/CTN  Net Weight/BAG kgs</t>
  </si>
  <si>
    <t>Gross Weight/CTN Gross Weight/BAG kgs</t>
  </si>
  <si>
    <t>CTN/BAG Size/cm</t>
  </si>
  <si>
    <t>Total N.W. kgs</t>
  </si>
  <si>
    <t>Total G.W. kgs</t>
  </si>
  <si>
    <t>CBM</t>
  </si>
  <si>
    <t xml:space="preserve">FOTO </t>
  </si>
  <si>
    <t xml:space="preserve">PRECIO </t>
  </si>
  <si>
    <t>TOTAL</t>
  </si>
  <si>
    <t>COMPOSICION</t>
  </si>
  <si>
    <t>DESCRIPCION</t>
  </si>
  <si>
    <t>MARCA</t>
  </si>
  <si>
    <t>FK25/18HCR</t>
  </si>
  <si>
    <t>1--20</t>
  </si>
  <si>
    <t>BLACK</t>
  </si>
  <si>
    <t>52*62*70</t>
  </si>
  <si>
    <t>100% poliester</t>
  </si>
  <si>
    <t xml:space="preserve">CHAMARRA REVERSIBLE PARA CABALLERO </t>
  </si>
  <si>
    <t>IDOL NAVY</t>
  </si>
  <si>
    <t>GREY</t>
  </si>
  <si>
    <t>WHITE</t>
  </si>
  <si>
    <t>1--12</t>
  </si>
  <si>
    <t>100%poliester</t>
  </si>
  <si>
    <t>FK25/06HC</t>
  </si>
  <si>
    <t>1--4</t>
  </si>
  <si>
    <t>BLACK/WHITE</t>
  </si>
  <si>
    <t xml:space="preserve">CHAMARRA 3 EN 1 PARA CABALLERO </t>
  </si>
  <si>
    <t>6--7</t>
  </si>
  <si>
    <t>ROJO</t>
  </si>
  <si>
    <t>8--9</t>
  </si>
  <si>
    <t xml:space="preserve">SKY BLUE </t>
  </si>
  <si>
    <t>10--11</t>
  </si>
  <si>
    <t xml:space="preserve">IVORY WHITE </t>
  </si>
  <si>
    <t>12--13</t>
  </si>
  <si>
    <t xml:space="preserve">DARK BLUE </t>
  </si>
  <si>
    <t>FK25/17HCR</t>
  </si>
  <si>
    <t>1--14</t>
  </si>
  <si>
    <t>57*38*70</t>
  </si>
  <si>
    <t>1--50</t>
  </si>
  <si>
    <t>RED</t>
  </si>
  <si>
    <t xml:space="preserve">MILITARY </t>
  </si>
  <si>
    <t>FK25/09MC</t>
  </si>
  <si>
    <t>1--8</t>
  </si>
  <si>
    <t>56*37*92</t>
  </si>
  <si>
    <t>CHAMARRA 3 EN 1 PARA DAMA</t>
  </si>
  <si>
    <t>9--11</t>
  </si>
  <si>
    <t>12--14</t>
  </si>
  <si>
    <t>IVORY/WHITE</t>
  </si>
  <si>
    <t>15--17</t>
  </si>
  <si>
    <t>PINK</t>
  </si>
  <si>
    <t>PURRURA</t>
  </si>
  <si>
    <t>FK25/10MST</t>
  </si>
  <si>
    <t>1--3</t>
  </si>
  <si>
    <t>55*36*92</t>
  </si>
  <si>
    <t>42% ACRILICO,28%POLIAMIDA,30%POLIESTER</t>
  </si>
  <si>
    <t>SET DAMA</t>
  </si>
  <si>
    <t>COFFEE</t>
  </si>
  <si>
    <t>BLUE</t>
  </si>
  <si>
    <t>BEIGE</t>
  </si>
  <si>
    <t>FK25/11MST</t>
  </si>
  <si>
    <t>1--7</t>
  </si>
  <si>
    <t>57*38*50</t>
  </si>
  <si>
    <t>95%POLIESTER,5% SPANDEX</t>
  </si>
  <si>
    <t>GREEN</t>
  </si>
  <si>
    <t>CAMEL</t>
  </si>
  <si>
    <t>FK25/12MST</t>
  </si>
  <si>
    <t>57*38*76</t>
  </si>
  <si>
    <t>50%SPANDEX,22%POLIAMIDA,28%POLIESTER</t>
  </si>
  <si>
    <t>LT PURPLE</t>
  </si>
  <si>
    <t>OFF WHITE</t>
  </si>
  <si>
    <t>MOCHA</t>
  </si>
  <si>
    <t>LT GREEN</t>
  </si>
  <si>
    <t>FK25/13MST</t>
  </si>
  <si>
    <t>1--5</t>
  </si>
  <si>
    <t>42% ACRILICO,30%POLIAMIDA,28%SPANDEX</t>
  </si>
  <si>
    <t>CAMEL BROWN</t>
  </si>
  <si>
    <t>ARMY GREEN</t>
  </si>
  <si>
    <t>FK25/14MST</t>
  </si>
  <si>
    <t>57*38*86</t>
  </si>
  <si>
    <t>55%POLIESTER,30%VISCOSA,15%SPANDEX</t>
  </si>
  <si>
    <t>FK25/15MST</t>
  </si>
  <si>
    <t>BEIGE/BLACK</t>
  </si>
  <si>
    <t>CAMEL/WHITE</t>
  </si>
  <si>
    <t>GREY/WHITE</t>
  </si>
  <si>
    <t>FK25/16MST</t>
  </si>
  <si>
    <t>FK25/07MC</t>
  </si>
  <si>
    <t>1--67</t>
  </si>
  <si>
    <t xml:space="preserve">NEGRO </t>
  </si>
  <si>
    <t>57*38*38</t>
  </si>
  <si>
    <t>ROMPEVIENTOS PARA DAMA</t>
  </si>
  <si>
    <t>VERDE</t>
  </si>
  <si>
    <t xml:space="preserve">ROJO </t>
  </si>
  <si>
    <t>CAQUI</t>
  </si>
  <si>
    <t xml:space="preserve">PURPURA </t>
  </si>
  <si>
    <t>ROSA</t>
  </si>
  <si>
    <t>1--10</t>
  </si>
  <si>
    <t>80*40*40</t>
  </si>
  <si>
    <t xml:space="preserve">CHAMARRA PARA CABALLERO </t>
  </si>
  <si>
    <t>OLIVE</t>
  </si>
  <si>
    <t>NAVY</t>
  </si>
  <si>
    <t>KHAKI</t>
  </si>
  <si>
    <t>1--21</t>
  </si>
  <si>
    <t>NEGRO</t>
  </si>
  <si>
    <t>PURPURA</t>
  </si>
  <si>
    <t>FK25/08HC</t>
  </si>
  <si>
    <t>1--18</t>
  </si>
  <si>
    <t>90*50*40</t>
  </si>
  <si>
    <t>GRIS</t>
  </si>
  <si>
    <t xml:space="preserve">PEACOCK BLUE  </t>
  </si>
  <si>
    <t>FK26/01MW</t>
  </si>
  <si>
    <t>1--9</t>
  </si>
  <si>
    <t>BLACK/GOLD</t>
  </si>
  <si>
    <t>80*50*40</t>
  </si>
  <si>
    <t>exterior 100% algodón, forro 100% poliester</t>
  </si>
  <si>
    <t>CHAMARRA CON RIB EN CINTURA PARA DAMA</t>
  </si>
  <si>
    <t>BLACK/SILVER</t>
  </si>
  <si>
    <t>80*70*40</t>
  </si>
  <si>
    <t>FK26/02MW</t>
  </si>
  <si>
    <t>CHAMARRA CON BOLSILLOS FRONTALES  PARA DAMA</t>
  </si>
  <si>
    <t>PEACH</t>
  </si>
  <si>
    <t>FK26/03MVW</t>
  </si>
  <si>
    <t>1--6</t>
  </si>
  <si>
    <t>CHALECO PARA DAMA</t>
  </si>
  <si>
    <t>FK26/04MW</t>
  </si>
  <si>
    <t>ROSE</t>
  </si>
  <si>
    <t>exterior suede               forro 100% poliester</t>
  </si>
  <si>
    <t>CHAMARRA SUEDE PARA DAMA</t>
  </si>
  <si>
    <t>PURPLE</t>
  </si>
  <si>
    <t>FK26/05MW</t>
  </si>
  <si>
    <t>1--11</t>
  </si>
  <si>
    <t>80*55*40</t>
  </si>
  <si>
    <t>CHAMARRA PARA DAMA</t>
  </si>
  <si>
    <t>WINE</t>
  </si>
  <si>
    <t>FK26/07HW</t>
  </si>
  <si>
    <t>80*45*40</t>
  </si>
  <si>
    <t>ROMPEVIENTOS PARA CABALLERO</t>
  </si>
  <si>
    <t>FK26/08HW</t>
  </si>
  <si>
    <t>FK26/11MW</t>
  </si>
  <si>
    <t>1--16</t>
  </si>
  <si>
    <t>80*42*40</t>
  </si>
  <si>
    <t>FK26/12MW</t>
  </si>
  <si>
    <t>1--25</t>
  </si>
  <si>
    <t>FK26/13HW</t>
  </si>
  <si>
    <t>ORANGE</t>
  </si>
  <si>
    <t>FK26/14HW</t>
  </si>
  <si>
    <t>FK26/15HW</t>
  </si>
  <si>
    <t>BLUE-1</t>
  </si>
  <si>
    <t>BLUE-2</t>
  </si>
  <si>
    <t>FK26/16HW</t>
  </si>
  <si>
    <t>FK26/17MW</t>
  </si>
  <si>
    <t>ROYAL BLUE</t>
  </si>
  <si>
    <t>FK26/18HW</t>
  </si>
  <si>
    <t>80*48*54</t>
  </si>
  <si>
    <t>FK26/19MW</t>
  </si>
  <si>
    <t>80*48*50</t>
  </si>
  <si>
    <t>FK26/20HW</t>
  </si>
  <si>
    <t>82*50*65</t>
  </si>
  <si>
    <r>
      <rPr>
        <rFont val="Arial"/>
        <color theme="1"/>
        <sz val="12.0"/>
      </rPr>
      <t>Remark:</t>
    </r>
    <r>
      <rPr>
        <rFont val="Arial"/>
        <color rgb="FF548135"/>
        <sz val="12.0"/>
      </rPr>
      <t>Green</t>
    </r>
    <r>
      <rPr>
        <rFont val="Arial"/>
        <color theme="1"/>
        <sz val="12.0"/>
      </rPr>
      <t xml:space="preserve"> is compress/</t>
    </r>
    <r>
      <rPr>
        <rFont val="Arial"/>
        <color rgb="FFBF9000"/>
        <sz val="12.0"/>
      </rPr>
      <t>Yellow</t>
    </r>
    <r>
      <rPr>
        <rFont val="Arial"/>
        <color theme="1"/>
        <sz val="12.0"/>
      </rPr>
      <t xml:space="preserve"> is carton/white is bag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</si>
</sst>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[$$-409]* #,##0.00_ ;_-[$$-409]* \-#,##0.00\ ;_-[$$-409]* &quot;-&quot;??_ ;_-@_ "/>
    <numFmt numFmtId="165" formatCode="0.0_ "/>
    <numFmt numFmtId="166" formatCode="D/M/YYYY"/>
    <numFmt numFmtId="167" formatCode="0_ "/>
    <numFmt numFmtId="168" formatCode="0.00_ "/>
  </numFmts>
  <fonts count="10">
    <font>
      <sz val="11.0"/>
      <color theme="1"/>
      <name val="Calibri"/>
      <scheme val="minor"/>
    </font>
    <font>
      <sz val="20.0"/>
      <color theme="1"/>
      <name val="Arial"/>
    </font>
    <font>
      <sz val="12.0"/>
      <color theme="1"/>
      <name val="Arial"/>
    </font>
    <font/>
    <font>
      <sz val="10.0"/>
      <color theme="1"/>
      <name val="Arial"/>
    </font>
    <font>
      <sz val="9.0"/>
      <color theme="1"/>
      <name val="Arial"/>
    </font>
    <font>
      <b/>
      <sz val="36.0"/>
      <color theme="1"/>
      <name val="Arial"/>
    </font>
    <font>
      <sz val="11.0"/>
      <color theme="1"/>
      <name val="Arial"/>
    </font>
    <font>
      <sz val="12.0"/>
      <color theme="1"/>
      <name val="SimSun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</fills>
  <borders count="1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2" numFmtId="164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3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2" numFmtId="165" xfId="0" applyAlignment="1" applyBorder="1" applyFont="1" applyNumberFormat="1">
      <alignment horizontal="center" vertical="center"/>
    </xf>
    <xf borderId="2" fillId="2" fontId="2" numFmtId="164" xfId="0" applyAlignment="1" applyBorder="1" applyFont="1" applyNumberFormat="1">
      <alignment horizontal="center" vertical="center"/>
    </xf>
    <xf borderId="2" fillId="2" fontId="2" numFmtId="164" xfId="0" applyAlignment="1" applyBorder="1" applyFont="1" applyNumberFormat="1">
      <alignment horizontal="center" readingOrder="0" vertical="center"/>
    </xf>
    <xf borderId="5" fillId="2" fontId="2" numFmtId="0" xfId="0" applyAlignment="1" applyBorder="1" applyFont="1">
      <alignment horizontal="center" vertical="center"/>
    </xf>
    <xf borderId="2" fillId="4" fontId="2" numFmtId="0" xfId="0" applyAlignment="1" applyBorder="1" applyFill="1" applyFont="1">
      <alignment horizontal="left" vertical="center"/>
    </xf>
    <xf borderId="2" fillId="4" fontId="2" numFmtId="0" xfId="0" applyAlignment="1" applyBorder="1" applyFont="1">
      <alignment horizontal="center" vertical="center"/>
    </xf>
    <xf borderId="5" fillId="4" fontId="2" numFmtId="0" xfId="0" applyAlignment="1" applyBorder="1" applyFont="1">
      <alignment horizontal="center" vertical="center"/>
    </xf>
    <xf borderId="5" fillId="2" fontId="2" numFmtId="165" xfId="0" applyAlignment="1" applyBorder="1" applyFont="1" applyNumberFormat="1">
      <alignment horizontal="center" vertical="center"/>
    </xf>
    <xf borderId="5" fillId="2" fontId="2" numFmtId="164" xfId="0" applyAlignment="1" applyBorder="1" applyFont="1" applyNumberFormat="1">
      <alignment horizontal="center" vertical="center"/>
    </xf>
    <xf borderId="5" fillId="2" fontId="6" numFmtId="0" xfId="0" applyAlignment="1" applyBorder="1" applyFont="1">
      <alignment horizontal="center" textRotation="90" vertical="center"/>
    </xf>
    <xf borderId="1" fillId="2" fontId="2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2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center" vertical="center"/>
    </xf>
    <xf borderId="8" fillId="0" fontId="3" numFmtId="0" xfId="0" applyAlignment="1" applyBorder="1" applyFont="1">
      <alignment vertical="center"/>
    </xf>
    <xf borderId="2" fillId="2" fontId="7" numFmtId="0" xfId="0" applyAlignment="1" applyBorder="1" applyFont="1">
      <alignment horizontal="left" vertical="bottom"/>
    </xf>
    <xf borderId="2" fillId="2" fontId="7" numFmtId="0" xfId="0" applyAlignment="1" applyBorder="1" applyFont="1">
      <alignment horizontal="center" vertical="bottom"/>
    </xf>
    <xf borderId="9" fillId="2" fontId="2" numFmtId="0" xfId="0" applyAlignment="1" applyBorder="1" applyFont="1">
      <alignment horizontal="center" vertical="center"/>
    </xf>
    <xf borderId="2" fillId="2" fontId="2" numFmtId="166" xfId="0" applyAlignment="1" applyBorder="1" applyFont="1" applyNumberFormat="1">
      <alignment horizontal="center" vertical="center"/>
    </xf>
    <xf borderId="2" fillId="2" fontId="2" numFmtId="165" xfId="0" applyAlignment="1" applyBorder="1" applyFont="1" applyNumberFormat="1">
      <alignment horizontal="center" vertical="center"/>
    </xf>
    <xf borderId="2" fillId="2" fontId="2" numFmtId="0" xfId="0" applyAlignment="1" applyBorder="1" applyFont="1">
      <alignment horizontal="left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5" fillId="2" fontId="2" numFmtId="165" xfId="0" applyAlignment="1" applyBorder="1" applyFont="1" applyNumberFormat="1">
      <alignment horizontal="center" shrinkToFit="0" vertical="center" wrapText="1"/>
    </xf>
    <xf borderId="10" fillId="2" fontId="2" numFmtId="0" xfId="0" applyAlignment="1" applyBorder="1" applyFont="1">
      <alignment horizontal="center" vertical="center"/>
    </xf>
    <xf borderId="11" fillId="2" fontId="2" numFmtId="0" xfId="0" applyAlignment="1" applyBorder="1" applyFont="1">
      <alignment horizontal="center" vertical="center"/>
    </xf>
    <xf borderId="10" fillId="2" fontId="2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center" vertical="center"/>
    </xf>
    <xf borderId="11" fillId="2" fontId="2" numFmtId="0" xfId="0" applyAlignment="1" applyBorder="1" applyFont="1">
      <alignment horizontal="left" shrinkToFit="0" vertical="center" wrapText="1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5" fillId="2" fontId="2" numFmtId="166" xfId="0" applyAlignment="1" applyBorder="1" applyFont="1" applyNumberFormat="1">
      <alignment horizontal="center" shrinkToFit="0" vertical="center" wrapText="1"/>
    </xf>
    <xf borderId="5" fillId="2" fontId="2" numFmtId="167" xfId="0" applyAlignment="1" applyBorder="1" applyFont="1" applyNumberFormat="1">
      <alignment horizontal="center" shrinkToFit="0" vertical="center" wrapText="1"/>
    </xf>
    <xf borderId="5" fillId="2" fontId="8" numFmtId="0" xfId="0" applyAlignment="1" applyBorder="1" applyFont="1">
      <alignment horizontal="center" vertical="center"/>
    </xf>
    <xf borderId="5" fillId="2" fontId="8" numFmtId="164" xfId="0" applyAlignment="1" applyBorder="1" applyFont="1" applyNumberFormat="1">
      <alignment horizontal="center" vertical="center"/>
    </xf>
    <xf borderId="1" fillId="2" fontId="8" numFmtId="0" xfId="0" applyAlignment="1" applyBorder="1" applyFont="1">
      <alignment vertical="center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5" fillId="0" fontId="2" numFmtId="165" xfId="0" applyAlignment="1" applyBorder="1" applyFont="1" applyNumberFormat="1">
      <alignment horizontal="center" shrinkToFit="0" vertical="center" wrapText="1"/>
    </xf>
    <xf borderId="2" fillId="2" fontId="7" numFmtId="0" xfId="0" applyAlignment="1" applyBorder="1" applyFont="1">
      <alignment vertical="bottom"/>
    </xf>
    <xf borderId="2" fillId="2" fontId="7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vertical="bottom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6" fillId="0" fontId="2" numFmtId="165" xfId="0" applyAlignment="1" applyBorder="1" applyFont="1" applyNumberFormat="1">
      <alignment horizontal="center" shrinkToFit="0" vertical="center" wrapText="1"/>
    </xf>
    <xf borderId="2" fillId="0" fontId="2" numFmtId="167" xfId="0" applyAlignment="1" applyBorder="1" applyFont="1" applyNumberFormat="1">
      <alignment horizontal="center" vertical="center"/>
    </xf>
    <xf borderId="0" fillId="0" fontId="9" numFmtId="0" xfId="0" applyAlignment="1" applyFont="1">
      <alignment horizontal="left" vertical="center"/>
    </xf>
    <xf borderId="0" fillId="0" fontId="2" numFmtId="168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3.jpg"/><Relationship Id="rId22" Type="http://schemas.openxmlformats.org/officeDocument/2006/relationships/image" Target="../media/image19.png"/><Relationship Id="rId21" Type="http://schemas.openxmlformats.org/officeDocument/2006/relationships/image" Target="../media/image17.jpg"/><Relationship Id="rId24" Type="http://schemas.openxmlformats.org/officeDocument/2006/relationships/image" Target="../media/image14.png"/><Relationship Id="rId23" Type="http://schemas.openxmlformats.org/officeDocument/2006/relationships/image" Target="../media/image21.png"/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20.png"/><Relationship Id="rId4" Type="http://schemas.openxmlformats.org/officeDocument/2006/relationships/image" Target="../media/image31.png"/><Relationship Id="rId9" Type="http://schemas.openxmlformats.org/officeDocument/2006/relationships/image" Target="../media/image33.png"/><Relationship Id="rId26" Type="http://schemas.openxmlformats.org/officeDocument/2006/relationships/image" Target="../media/image16.png"/><Relationship Id="rId25" Type="http://schemas.openxmlformats.org/officeDocument/2006/relationships/image" Target="../media/image22.png"/><Relationship Id="rId28" Type="http://schemas.openxmlformats.org/officeDocument/2006/relationships/image" Target="../media/image5.jpg"/><Relationship Id="rId27" Type="http://schemas.openxmlformats.org/officeDocument/2006/relationships/image" Target="../media/image7.png"/><Relationship Id="rId5" Type="http://schemas.openxmlformats.org/officeDocument/2006/relationships/image" Target="../media/image25.png"/><Relationship Id="rId6" Type="http://schemas.openxmlformats.org/officeDocument/2006/relationships/image" Target="../media/image11.png"/><Relationship Id="rId29" Type="http://schemas.openxmlformats.org/officeDocument/2006/relationships/image" Target="../media/image32.png"/><Relationship Id="rId7" Type="http://schemas.openxmlformats.org/officeDocument/2006/relationships/image" Target="../media/image24.png"/><Relationship Id="rId8" Type="http://schemas.openxmlformats.org/officeDocument/2006/relationships/image" Target="../media/image30.png"/><Relationship Id="rId31" Type="http://schemas.openxmlformats.org/officeDocument/2006/relationships/image" Target="../media/image12.jpg"/><Relationship Id="rId30" Type="http://schemas.openxmlformats.org/officeDocument/2006/relationships/image" Target="../media/image23.png"/><Relationship Id="rId11" Type="http://schemas.openxmlformats.org/officeDocument/2006/relationships/image" Target="../media/image13.png"/><Relationship Id="rId33" Type="http://schemas.openxmlformats.org/officeDocument/2006/relationships/image" Target="../media/image15.jpg"/><Relationship Id="rId10" Type="http://schemas.openxmlformats.org/officeDocument/2006/relationships/image" Target="../media/image1.png"/><Relationship Id="rId32" Type="http://schemas.openxmlformats.org/officeDocument/2006/relationships/image" Target="../media/image28.png"/><Relationship Id="rId13" Type="http://schemas.openxmlformats.org/officeDocument/2006/relationships/image" Target="../media/image27.png"/><Relationship Id="rId12" Type="http://schemas.openxmlformats.org/officeDocument/2006/relationships/image" Target="../media/image6.png"/><Relationship Id="rId15" Type="http://schemas.openxmlformats.org/officeDocument/2006/relationships/image" Target="../media/image9.png"/><Relationship Id="rId14" Type="http://schemas.openxmlformats.org/officeDocument/2006/relationships/image" Target="../media/image26.png"/><Relationship Id="rId17" Type="http://schemas.openxmlformats.org/officeDocument/2006/relationships/image" Target="../media/image29.png"/><Relationship Id="rId16" Type="http://schemas.openxmlformats.org/officeDocument/2006/relationships/image" Target="../media/image4.png"/><Relationship Id="rId19" Type="http://schemas.openxmlformats.org/officeDocument/2006/relationships/image" Target="../media/image10.jpg"/><Relationship Id="rId18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104775</xdr:colOff>
      <xdr:row>92</xdr:row>
      <xdr:rowOff>152400</xdr:rowOff>
    </xdr:from>
    <xdr:ext cx="1371600" cy="11811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100</xdr:row>
      <xdr:rowOff>38100</xdr:rowOff>
    </xdr:from>
    <xdr:ext cx="1333500" cy="7048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219075</xdr:colOff>
      <xdr:row>105</xdr:row>
      <xdr:rowOff>19050</xdr:rowOff>
    </xdr:from>
    <xdr:ext cx="1171575" cy="990600"/>
    <xdr:pic>
      <xdr:nvPicPr>
        <xdr:cNvPr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112</xdr:row>
      <xdr:rowOff>85725</xdr:rowOff>
    </xdr:from>
    <xdr:ext cx="1257300" cy="552450"/>
    <xdr:pic>
      <xdr:nvPicPr>
        <xdr:cNvPr id="0" name="image3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142875</xdr:colOff>
      <xdr:row>116</xdr:row>
      <xdr:rowOff>85725</xdr:rowOff>
    </xdr:from>
    <xdr:ext cx="1409700" cy="1200150"/>
    <xdr:pic>
      <xdr:nvPicPr>
        <xdr:cNvPr id="0" name="image2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124</xdr:row>
      <xdr:rowOff>114300</xdr:rowOff>
    </xdr:from>
    <xdr:ext cx="1619250" cy="1019175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209550</xdr:colOff>
      <xdr:row>132</xdr:row>
      <xdr:rowOff>76200</xdr:rowOff>
    </xdr:from>
    <xdr:ext cx="1323975" cy="895350"/>
    <xdr:pic>
      <xdr:nvPicPr>
        <xdr:cNvPr id="0" name="image2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161925</xdr:colOff>
      <xdr:row>138</xdr:row>
      <xdr:rowOff>66675</xdr:rowOff>
    </xdr:from>
    <xdr:ext cx="1266825" cy="628650"/>
    <xdr:pic>
      <xdr:nvPicPr>
        <xdr:cNvPr id="0" name="image3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371475</xdr:colOff>
      <xdr:row>142</xdr:row>
      <xdr:rowOff>95250</xdr:rowOff>
    </xdr:from>
    <xdr:ext cx="1228725" cy="666750"/>
    <xdr:pic>
      <xdr:nvPicPr>
        <xdr:cNvPr id="0" name="image3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228600</xdr:colOff>
      <xdr:row>156</xdr:row>
      <xdr:rowOff>66675</xdr:rowOff>
    </xdr:from>
    <xdr:ext cx="1171575" cy="857250"/>
    <xdr:pic>
      <xdr:nvPicPr>
        <xdr:cNvPr id="0" name="image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190500</xdr:colOff>
      <xdr:row>162</xdr:row>
      <xdr:rowOff>57150</xdr:rowOff>
    </xdr:from>
    <xdr:ext cx="990600" cy="676275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166</xdr:row>
      <xdr:rowOff>38100</xdr:rowOff>
    </xdr:from>
    <xdr:ext cx="1409700" cy="695325"/>
    <xdr:pic>
      <xdr:nvPicPr>
        <xdr:cNvPr id="0" name="image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323850</xdr:colOff>
      <xdr:row>173</xdr:row>
      <xdr:rowOff>161925</xdr:rowOff>
    </xdr:from>
    <xdr:ext cx="895350" cy="590550"/>
    <xdr:pic>
      <xdr:nvPicPr>
        <xdr:cNvPr descr="2589378b-7e80-4d83-a28c-0adabbe7cc4a" id="0" name="image2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175</xdr:row>
      <xdr:rowOff>114300</xdr:rowOff>
    </xdr:from>
    <xdr:ext cx="1171575" cy="857250"/>
    <xdr:pic>
      <xdr:nvPicPr>
        <xdr:cNvPr descr="6c621694-1ac4-43bc-bab5-f59b79380128" id="0" name="image2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228600</xdr:colOff>
      <xdr:row>181</xdr:row>
      <xdr:rowOff>57150</xdr:rowOff>
    </xdr:from>
    <xdr:ext cx="1343025" cy="80010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257175</xdr:colOff>
      <xdr:row>170</xdr:row>
      <xdr:rowOff>38100</xdr:rowOff>
    </xdr:from>
    <xdr:ext cx="1143000" cy="666750"/>
    <xdr:pic>
      <xdr:nvPicPr>
        <xdr:cNvPr id="0" name="image4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149</xdr:row>
      <xdr:rowOff>19050</xdr:rowOff>
    </xdr:from>
    <xdr:ext cx="1638300" cy="1038225"/>
    <xdr:pic>
      <xdr:nvPicPr>
        <xdr:cNvPr id="0" name="image2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238125</xdr:colOff>
      <xdr:row>76</xdr:row>
      <xdr:rowOff>142875</xdr:rowOff>
    </xdr:from>
    <xdr:ext cx="847725" cy="1076325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28</xdr:row>
      <xdr:rowOff>19050</xdr:rowOff>
    </xdr:from>
    <xdr:ext cx="914400" cy="847725"/>
    <xdr:pic>
      <xdr:nvPicPr>
        <xdr:cNvPr id="0" name="image1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33</xdr:row>
      <xdr:rowOff>19050</xdr:rowOff>
    </xdr:from>
    <xdr:ext cx="1152525" cy="657225"/>
    <xdr:pic>
      <xdr:nvPicPr>
        <xdr:cNvPr id="0" name="image3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37</xdr:row>
      <xdr:rowOff>0</xdr:rowOff>
    </xdr:from>
    <xdr:ext cx="1743075" cy="1085850"/>
    <xdr:pic>
      <xdr:nvPicPr>
        <xdr:cNvPr id="0" name="image17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238125</xdr:colOff>
      <xdr:row>43</xdr:row>
      <xdr:rowOff>104775</xdr:rowOff>
    </xdr:from>
    <xdr:ext cx="1114425" cy="1162050"/>
    <xdr:pic>
      <xdr:nvPicPr>
        <xdr:cNvPr id="0" name="image1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49</xdr:row>
      <xdr:rowOff>66675</xdr:rowOff>
    </xdr:from>
    <xdr:ext cx="971550" cy="762000"/>
    <xdr:pic>
      <xdr:nvPicPr>
        <xdr:cNvPr id="0" name="image2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152400</xdr:colOff>
      <xdr:row>54</xdr:row>
      <xdr:rowOff>57150</xdr:rowOff>
    </xdr:from>
    <xdr:ext cx="1028700" cy="714375"/>
    <xdr:pic>
      <xdr:nvPicPr>
        <xdr:cNvPr id="0" name="image1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58</xdr:row>
      <xdr:rowOff>66675</xdr:rowOff>
    </xdr:from>
    <xdr:ext cx="1504950" cy="657225"/>
    <xdr:pic>
      <xdr:nvPicPr>
        <xdr:cNvPr id="0" name="image2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62</xdr:row>
      <xdr:rowOff>209550</xdr:rowOff>
    </xdr:from>
    <xdr:ext cx="847725" cy="1028700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514350</xdr:colOff>
      <xdr:row>2</xdr:row>
      <xdr:rowOff>628650</xdr:rowOff>
    </xdr:from>
    <xdr:ext cx="1323975" cy="628650"/>
    <xdr:pic>
      <xdr:nvPicPr>
        <xdr:cNvPr id="0" name="image16.png" title="Imagen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6</xdr:row>
      <xdr:rowOff>133350</xdr:rowOff>
    </xdr:from>
    <xdr:ext cx="1219200" cy="1009650"/>
    <xdr:pic>
      <xdr:nvPicPr>
        <xdr:cNvPr id="0" name="image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161925</xdr:colOff>
      <xdr:row>12</xdr:row>
      <xdr:rowOff>152400</xdr:rowOff>
    </xdr:from>
    <xdr:ext cx="904875" cy="895350"/>
    <xdr:pic>
      <xdr:nvPicPr>
        <xdr:cNvPr id="0" name="image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295275</xdr:colOff>
      <xdr:row>18</xdr:row>
      <xdr:rowOff>104775</xdr:rowOff>
    </xdr:from>
    <xdr:ext cx="666750" cy="695325"/>
    <xdr:pic>
      <xdr:nvPicPr>
        <xdr:cNvPr id="0" name="image3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190500</xdr:colOff>
      <xdr:row>20</xdr:row>
      <xdr:rowOff>76200</xdr:rowOff>
    </xdr:from>
    <xdr:ext cx="904875" cy="990600"/>
    <xdr:pic>
      <xdr:nvPicPr>
        <xdr:cNvPr id="0" name="image2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161925</xdr:colOff>
      <xdr:row>23</xdr:row>
      <xdr:rowOff>76200</xdr:rowOff>
    </xdr:from>
    <xdr:ext cx="933450" cy="876300"/>
    <xdr:pic>
      <xdr:nvPicPr>
        <xdr:cNvPr id="0" name="image12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161925</xdr:colOff>
      <xdr:row>68</xdr:row>
      <xdr:rowOff>85725</xdr:rowOff>
    </xdr:from>
    <xdr:ext cx="714375" cy="609600"/>
    <xdr:pic>
      <xdr:nvPicPr>
        <xdr:cNvPr descr="87ecf2bcca8b18f9bead91990a909d5c" id="0" name="image2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266700</xdr:colOff>
      <xdr:row>85</xdr:row>
      <xdr:rowOff>76200</xdr:rowOff>
    </xdr:from>
    <xdr:ext cx="1524000" cy="1162050"/>
    <xdr:pic>
      <xdr:nvPicPr>
        <xdr:cNvPr id="0" name="image15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6.57"/>
    <col customWidth="1" min="2" max="2" width="9.14"/>
    <col customWidth="1" min="3" max="3" width="6.14"/>
    <col customWidth="1" min="4" max="4" width="6.71"/>
    <col customWidth="1" min="5" max="5" width="22.43"/>
    <col customWidth="1" min="6" max="10" width="8.0"/>
    <col customWidth="1" min="11" max="11" width="10.14"/>
    <col customWidth="1" min="12" max="12" width="10.0"/>
    <col customWidth="1" min="13" max="13" width="14.14"/>
    <col customWidth="1" min="14" max="14" width="15.14"/>
    <col customWidth="1" min="15" max="15" width="10.14"/>
    <col customWidth="1" min="16" max="16" width="11.71"/>
    <col customWidth="1" min="17" max="17" width="10.29"/>
    <col customWidth="1" min="18" max="18" width="7.71"/>
    <col customWidth="1" min="19" max="24" width="28.71"/>
    <col customWidth="1" min="25" max="27" width="9.0"/>
  </cols>
  <sheetData>
    <row r="1" ht="46.5" customHeight="1">
      <c r="A1" s="1" t="s">
        <v>0</v>
      </c>
      <c r="S1" s="2"/>
      <c r="T1" s="3"/>
      <c r="U1" s="3"/>
      <c r="V1" s="2"/>
      <c r="W1" s="2"/>
      <c r="X1" s="2"/>
      <c r="Y1" s="2"/>
      <c r="Z1" s="2"/>
      <c r="AA1" s="2"/>
    </row>
    <row r="2" ht="30.0" customHeight="1">
      <c r="A2" s="4" t="s">
        <v>1</v>
      </c>
      <c r="I2" s="4"/>
      <c r="K2" s="5" t="s">
        <v>2</v>
      </c>
      <c r="S2" s="2"/>
      <c r="T2" s="3"/>
      <c r="U2" s="3"/>
      <c r="V2" s="2"/>
      <c r="W2" s="2"/>
      <c r="X2" s="2"/>
      <c r="Y2" s="2"/>
      <c r="Z2" s="2"/>
      <c r="AA2" s="2"/>
    </row>
    <row r="3" ht="46.5" customHeight="1">
      <c r="A3" s="6" t="s">
        <v>3</v>
      </c>
      <c r="B3" s="7" t="s">
        <v>4</v>
      </c>
      <c r="C3" s="8"/>
      <c r="D3" s="6" t="s">
        <v>5</v>
      </c>
      <c r="E3" s="9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1" t="s">
        <v>12</v>
      </c>
      <c r="L3" s="12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3" t="s">
        <v>19</v>
      </c>
      <c r="S3" s="6" t="s">
        <v>20</v>
      </c>
      <c r="T3" s="14" t="s">
        <v>21</v>
      </c>
      <c r="U3" s="15" t="s">
        <v>22</v>
      </c>
      <c r="V3" s="6" t="s">
        <v>23</v>
      </c>
      <c r="W3" s="6" t="s">
        <v>24</v>
      </c>
      <c r="X3" s="6" t="s">
        <v>25</v>
      </c>
      <c r="Y3" s="2"/>
      <c r="Z3" s="2"/>
      <c r="AA3" s="2"/>
    </row>
    <row r="4" ht="16.5" customHeight="1">
      <c r="A4" s="16" t="s">
        <v>26</v>
      </c>
      <c r="B4" s="16" t="s">
        <v>27</v>
      </c>
      <c r="C4" s="16">
        <v>20.0</v>
      </c>
      <c r="D4" s="16">
        <v>20.0</v>
      </c>
      <c r="E4" s="17" t="s">
        <v>28</v>
      </c>
      <c r="F4" s="18">
        <v>9.0</v>
      </c>
      <c r="G4" s="18">
        <v>9.0</v>
      </c>
      <c r="H4" s="18">
        <v>9.0</v>
      </c>
      <c r="I4" s="18">
        <v>9.0</v>
      </c>
      <c r="J4" s="18"/>
      <c r="K4" s="19">
        <f>SUM(F4:J6)</f>
        <v>60</v>
      </c>
      <c r="L4" s="19">
        <f>D4*K4</f>
        <v>1200</v>
      </c>
      <c r="M4" s="16">
        <v>21.6</v>
      </c>
      <c r="N4" s="16">
        <v>23.2</v>
      </c>
      <c r="O4" s="16" t="s">
        <v>29</v>
      </c>
      <c r="P4" s="16">
        <f>D4*M4</f>
        <v>432</v>
      </c>
      <c r="Q4" s="16">
        <f>D4*N4</f>
        <v>464</v>
      </c>
      <c r="R4" s="20">
        <f>0.52*0.62*0.7*D4</f>
        <v>4.5136</v>
      </c>
      <c r="S4" s="16"/>
      <c r="T4" s="21">
        <v>9.09</v>
      </c>
      <c r="U4" s="21">
        <f>T4*L4</f>
        <v>10908</v>
      </c>
      <c r="V4" s="16" t="s">
        <v>30</v>
      </c>
      <c r="W4" s="16" t="s">
        <v>31</v>
      </c>
      <c r="X4" s="22" t="s">
        <v>32</v>
      </c>
      <c r="Y4" s="23"/>
      <c r="Z4" s="23"/>
      <c r="AA4" s="23"/>
    </row>
    <row r="5" ht="16.5" customHeight="1">
      <c r="A5" s="24"/>
      <c r="B5" s="24"/>
      <c r="C5" s="24"/>
      <c r="D5" s="24"/>
      <c r="E5" s="17" t="s">
        <v>33</v>
      </c>
      <c r="F5" s="18">
        <v>3.0</v>
      </c>
      <c r="G5" s="18">
        <v>3.0</v>
      </c>
      <c r="H5" s="18">
        <v>3.0</v>
      </c>
      <c r="I5" s="18">
        <v>3.0</v>
      </c>
      <c r="J5" s="18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3"/>
      <c r="Z5" s="23"/>
      <c r="AA5" s="23"/>
    </row>
    <row r="6" ht="16.5" customHeight="1">
      <c r="A6" s="25"/>
      <c r="B6" s="25"/>
      <c r="C6" s="25"/>
      <c r="D6" s="25"/>
      <c r="E6" s="17" t="s">
        <v>34</v>
      </c>
      <c r="F6" s="18">
        <v>3.0</v>
      </c>
      <c r="G6" s="18">
        <v>3.0</v>
      </c>
      <c r="H6" s="18">
        <v>3.0</v>
      </c>
      <c r="I6" s="18">
        <v>3.0</v>
      </c>
      <c r="J6" s="18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4"/>
      <c r="Y6" s="23"/>
      <c r="Z6" s="23"/>
      <c r="AA6" s="23"/>
    </row>
    <row r="7" ht="16.5" customHeight="1">
      <c r="A7" s="16">
        <v>21131.0</v>
      </c>
      <c r="B7" s="16" t="s">
        <v>35</v>
      </c>
      <c r="C7" s="16">
        <v>13.0</v>
      </c>
      <c r="D7" s="16">
        <v>12.0</v>
      </c>
      <c r="E7" s="26" t="s">
        <v>28</v>
      </c>
      <c r="F7" s="27">
        <v>8.0</v>
      </c>
      <c r="G7" s="27">
        <v>8.0</v>
      </c>
      <c r="H7" s="27">
        <v>8.0</v>
      </c>
      <c r="I7" s="27">
        <v>8.0</v>
      </c>
      <c r="J7" s="27"/>
      <c r="K7" s="16">
        <f>SUM(F7:J9)</f>
        <v>64</v>
      </c>
      <c r="L7" s="16">
        <f>K7*D7</f>
        <v>768</v>
      </c>
      <c r="M7" s="16">
        <v>34.88</v>
      </c>
      <c r="N7" s="16">
        <v>36.38</v>
      </c>
      <c r="O7" s="16" t="s">
        <v>29</v>
      </c>
      <c r="P7" s="16">
        <f>D7*M7</f>
        <v>418.56</v>
      </c>
      <c r="Q7" s="16">
        <f>D7*N7</f>
        <v>436.56</v>
      </c>
      <c r="R7" s="20">
        <f>0.52*0.62*0.7*D7</f>
        <v>2.70816</v>
      </c>
      <c r="S7" s="16"/>
      <c r="T7" s="21">
        <v>9.09</v>
      </c>
      <c r="U7" s="21">
        <f>T7*817</f>
        <v>7426.53</v>
      </c>
      <c r="V7" s="16" t="s">
        <v>36</v>
      </c>
      <c r="W7" s="16" t="s">
        <v>31</v>
      </c>
      <c r="X7" s="24"/>
      <c r="Y7" s="23"/>
      <c r="Z7" s="23"/>
      <c r="AA7" s="23"/>
    </row>
    <row r="8" ht="16.5" customHeight="1">
      <c r="A8" s="24"/>
      <c r="B8" s="24"/>
      <c r="C8" s="24"/>
      <c r="D8" s="24"/>
      <c r="E8" s="26" t="s">
        <v>33</v>
      </c>
      <c r="F8" s="27">
        <v>4.0</v>
      </c>
      <c r="G8" s="27">
        <v>4.0</v>
      </c>
      <c r="H8" s="27">
        <v>4.0</v>
      </c>
      <c r="I8" s="27">
        <v>4.0</v>
      </c>
      <c r="J8" s="27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3"/>
      <c r="Z8" s="23"/>
      <c r="AA8" s="23"/>
    </row>
    <row r="9" ht="16.5" customHeight="1">
      <c r="A9" s="24"/>
      <c r="B9" s="25"/>
      <c r="C9" s="24"/>
      <c r="D9" s="25"/>
      <c r="E9" s="26" t="s">
        <v>34</v>
      </c>
      <c r="F9" s="27">
        <v>4.0</v>
      </c>
      <c r="G9" s="27">
        <v>4.0</v>
      </c>
      <c r="H9" s="27">
        <v>4.0</v>
      </c>
      <c r="I9" s="27">
        <v>4.0</v>
      </c>
      <c r="J9" s="27"/>
      <c r="K9" s="25"/>
      <c r="L9" s="28"/>
      <c r="M9" s="25"/>
      <c r="N9" s="25"/>
      <c r="O9" s="25"/>
      <c r="P9" s="25"/>
      <c r="Q9" s="25"/>
      <c r="R9" s="25"/>
      <c r="S9" s="24"/>
      <c r="T9" s="24"/>
      <c r="U9" s="24"/>
      <c r="V9" s="24"/>
      <c r="W9" s="24"/>
      <c r="X9" s="24"/>
      <c r="Y9" s="23"/>
      <c r="Z9" s="23"/>
      <c r="AA9" s="23"/>
    </row>
    <row r="10" ht="16.5" customHeight="1">
      <c r="A10" s="24"/>
      <c r="B10" s="16">
        <v>13.0</v>
      </c>
      <c r="C10" s="24"/>
      <c r="D10" s="16">
        <v>1.0</v>
      </c>
      <c r="E10" s="26" t="s">
        <v>28</v>
      </c>
      <c r="F10" s="27">
        <v>9.0</v>
      </c>
      <c r="G10" s="27">
        <v>8.0</v>
      </c>
      <c r="H10" s="27">
        <v>7.0</v>
      </c>
      <c r="I10" s="27">
        <v>9.0</v>
      </c>
      <c r="J10" s="27"/>
      <c r="K10" s="16">
        <f>SUM(F10:J12)</f>
        <v>49</v>
      </c>
      <c r="L10" s="16">
        <f>K10*D10</f>
        <v>49</v>
      </c>
      <c r="M10" s="16">
        <v>26.7</v>
      </c>
      <c r="N10" s="16">
        <v>28.2</v>
      </c>
      <c r="O10" s="16" t="s">
        <v>29</v>
      </c>
      <c r="P10" s="16">
        <f>M10*D10</f>
        <v>26.7</v>
      </c>
      <c r="Q10" s="16">
        <f>N10*D10</f>
        <v>28.2</v>
      </c>
      <c r="R10" s="20">
        <f>0.52*0.62*0.7*D10</f>
        <v>0.22568</v>
      </c>
      <c r="S10" s="24"/>
      <c r="T10" s="24"/>
      <c r="U10" s="24"/>
      <c r="V10" s="24"/>
      <c r="W10" s="24"/>
      <c r="X10" s="24"/>
      <c r="Y10" s="23"/>
      <c r="Z10" s="23"/>
      <c r="AA10" s="23"/>
    </row>
    <row r="11" ht="16.5" customHeight="1">
      <c r="A11" s="24"/>
      <c r="B11" s="24"/>
      <c r="C11" s="24"/>
      <c r="D11" s="24"/>
      <c r="E11" s="26" t="s">
        <v>33</v>
      </c>
      <c r="F11" s="27">
        <v>2.0</v>
      </c>
      <c r="G11" s="27">
        <v>2.0</v>
      </c>
      <c r="H11" s="27">
        <v>2.0</v>
      </c>
      <c r="I11" s="27">
        <v>2.0</v>
      </c>
      <c r="J11" s="27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3"/>
      <c r="Z11" s="23"/>
      <c r="AA11" s="23"/>
    </row>
    <row r="12" ht="16.5" customHeight="1">
      <c r="A12" s="28"/>
      <c r="B12" s="25"/>
      <c r="C12" s="25"/>
      <c r="D12" s="25"/>
      <c r="E12" s="26" t="s">
        <v>34</v>
      </c>
      <c r="F12" s="27">
        <v>2.0</v>
      </c>
      <c r="G12" s="27">
        <v>2.0</v>
      </c>
      <c r="H12" s="27">
        <v>2.0</v>
      </c>
      <c r="I12" s="27">
        <v>2.0</v>
      </c>
      <c r="J12" s="27"/>
      <c r="K12" s="25"/>
      <c r="L12" s="28"/>
      <c r="M12" s="25"/>
      <c r="N12" s="25"/>
      <c r="O12" s="25"/>
      <c r="P12" s="28"/>
      <c r="Q12" s="28"/>
      <c r="R12" s="25"/>
      <c r="S12" s="25"/>
      <c r="T12" s="25"/>
      <c r="U12" s="25"/>
      <c r="V12" s="25"/>
      <c r="W12" s="25"/>
      <c r="X12" s="24"/>
      <c r="Y12" s="23"/>
      <c r="Z12" s="23"/>
      <c r="AA12" s="23"/>
    </row>
    <row r="13" ht="16.5" customHeight="1">
      <c r="A13" s="16" t="s">
        <v>37</v>
      </c>
      <c r="B13" s="27" t="s">
        <v>38</v>
      </c>
      <c r="C13" s="16">
        <v>13.0</v>
      </c>
      <c r="D13" s="27">
        <v>4.0</v>
      </c>
      <c r="E13" s="29" t="s">
        <v>39</v>
      </c>
      <c r="F13" s="30">
        <v>10.0</v>
      </c>
      <c r="G13" s="30">
        <v>0.0</v>
      </c>
      <c r="H13" s="30">
        <v>15.0</v>
      </c>
      <c r="I13" s="30">
        <v>15.0</v>
      </c>
      <c r="J13" s="30">
        <v>20.0</v>
      </c>
      <c r="K13" s="27">
        <f t="shared" ref="K13:K20" si="1">SUM(F13:J13)</f>
        <v>60</v>
      </c>
      <c r="L13" s="16">
        <f>D13*K13+D14*K14+D15*K15+D16*K16+D17*K17+D18*K18</f>
        <v>700</v>
      </c>
      <c r="M13" s="27">
        <v>81.0</v>
      </c>
      <c r="N13" s="27">
        <v>82.6</v>
      </c>
      <c r="O13" s="16" t="s">
        <v>29</v>
      </c>
      <c r="P13" s="31">
        <f t="shared" ref="P13:P19" si="2">D13*M13</f>
        <v>324</v>
      </c>
      <c r="Q13" s="31">
        <f t="shared" ref="Q13:Q19" si="3">D13*N13</f>
        <v>330.4</v>
      </c>
      <c r="R13" s="20">
        <f>0.52*0.62*0.7*13</f>
        <v>2.93384</v>
      </c>
      <c r="S13" s="16"/>
      <c r="T13" s="21">
        <v>8.57</v>
      </c>
      <c r="U13" s="21">
        <f>T13*L13</f>
        <v>5999</v>
      </c>
      <c r="V13" s="16" t="s">
        <v>36</v>
      </c>
      <c r="W13" s="16" t="s">
        <v>40</v>
      </c>
      <c r="X13" s="24"/>
      <c r="Y13" s="23"/>
      <c r="Z13" s="23"/>
      <c r="AA13" s="23"/>
    </row>
    <row r="14" ht="16.5" customHeight="1">
      <c r="A14" s="24"/>
      <c r="B14" s="27">
        <v>5.0</v>
      </c>
      <c r="C14" s="24"/>
      <c r="D14" s="27">
        <v>1.0</v>
      </c>
      <c r="E14" s="29" t="s">
        <v>39</v>
      </c>
      <c r="F14" s="30">
        <v>10.0</v>
      </c>
      <c r="G14" s="30">
        <v>0.0</v>
      </c>
      <c r="H14" s="30">
        <v>5.0</v>
      </c>
      <c r="I14" s="30">
        <v>5.0</v>
      </c>
      <c r="J14" s="30">
        <v>40.0</v>
      </c>
      <c r="K14" s="27">
        <f t="shared" si="1"/>
        <v>60</v>
      </c>
      <c r="L14" s="24"/>
      <c r="M14" s="27">
        <v>81.0</v>
      </c>
      <c r="N14" s="27">
        <v>82.6</v>
      </c>
      <c r="O14" s="24"/>
      <c r="P14" s="31">
        <f t="shared" si="2"/>
        <v>81</v>
      </c>
      <c r="Q14" s="31">
        <f t="shared" si="3"/>
        <v>82.6</v>
      </c>
      <c r="R14" s="24"/>
      <c r="S14" s="24"/>
      <c r="T14" s="24"/>
      <c r="U14" s="24"/>
      <c r="V14" s="24"/>
      <c r="W14" s="24"/>
      <c r="X14" s="24"/>
      <c r="Y14" s="23"/>
      <c r="Z14" s="23"/>
      <c r="AA14" s="23"/>
    </row>
    <row r="15" ht="16.5" customHeight="1">
      <c r="A15" s="24"/>
      <c r="B15" s="27" t="s">
        <v>41</v>
      </c>
      <c r="C15" s="24"/>
      <c r="D15" s="27">
        <v>2.0</v>
      </c>
      <c r="E15" s="29" t="s">
        <v>42</v>
      </c>
      <c r="F15" s="30">
        <v>10.0</v>
      </c>
      <c r="G15" s="30">
        <v>20.0</v>
      </c>
      <c r="H15" s="30">
        <v>10.0</v>
      </c>
      <c r="I15" s="30">
        <v>0.0</v>
      </c>
      <c r="J15" s="30">
        <v>10.0</v>
      </c>
      <c r="K15" s="27">
        <f t="shared" si="1"/>
        <v>50</v>
      </c>
      <c r="L15" s="24"/>
      <c r="M15" s="27">
        <v>67.5</v>
      </c>
      <c r="N15" s="27">
        <v>69.1</v>
      </c>
      <c r="O15" s="24"/>
      <c r="P15" s="31">
        <f t="shared" si="2"/>
        <v>135</v>
      </c>
      <c r="Q15" s="31">
        <f t="shared" si="3"/>
        <v>138.2</v>
      </c>
      <c r="R15" s="24"/>
      <c r="S15" s="24"/>
      <c r="T15" s="24"/>
      <c r="U15" s="24"/>
      <c r="V15" s="24"/>
      <c r="W15" s="24"/>
      <c r="X15" s="24"/>
      <c r="Y15" s="23"/>
      <c r="Z15" s="23"/>
      <c r="AA15" s="23"/>
    </row>
    <row r="16" ht="16.5" customHeight="1">
      <c r="A16" s="24"/>
      <c r="B16" s="27" t="s">
        <v>43</v>
      </c>
      <c r="C16" s="24"/>
      <c r="D16" s="27">
        <v>2.0</v>
      </c>
      <c r="E16" s="29" t="s">
        <v>44</v>
      </c>
      <c r="F16" s="30">
        <v>0.0</v>
      </c>
      <c r="G16" s="30">
        <v>10.0</v>
      </c>
      <c r="H16" s="30">
        <v>0.0</v>
      </c>
      <c r="I16" s="30">
        <v>20.0</v>
      </c>
      <c r="J16" s="30">
        <v>20.0</v>
      </c>
      <c r="K16" s="27">
        <f t="shared" si="1"/>
        <v>50</v>
      </c>
      <c r="L16" s="24"/>
      <c r="M16" s="27">
        <v>67.5</v>
      </c>
      <c r="N16" s="27">
        <v>69.1</v>
      </c>
      <c r="O16" s="24"/>
      <c r="P16" s="31">
        <f t="shared" si="2"/>
        <v>135</v>
      </c>
      <c r="Q16" s="31">
        <f t="shared" si="3"/>
        <v>138.2</v>
      </c>
      <c r="R16" s="24"/>
      <c r="S16" s="24"/>
      <c r="T16" s="24"/>
      <c r="U16" s="24"/>
      <c r="V16" s="24"/>
      <c r="W16" s="24"/>
      <c r="X16" s="24"/>
      <c r="Y16" s="23"/>
      <c r="Z16" s="23"/>
      <c r="AA16" s="23"/>
    </row>
    <row r="17" ht="16.5" customHeight="1">
      <c r="A17" s="24"/>
      <c r="B17" s="27" t="s">
        <v>45</v>
      </c>
      <c r="C17" s="24"/>
      <c r="D17" s="27">
        <v>2.0</v>
      </c>
      <c r="E17" s="29" t="s">
        <v>46</v>
      </c>
      <c r="F17" s="30">
        <v>10.0</v>
      </c>
      <c r="G17" s="30">
        <v>10.0</v>
      </c>
      <c r="H17" s="30">
        <v>10.0</v>
      </c>
      <c r="I17" s="30">
        <v>10.0</v>
      </c>
      <c r="J17" s="30">
        <v>10.0</v>
      </c>
      <c r="K17" s="27">
        <f t="shared" si="1"/>
        <v>50</v>
      </c>
      <c r="L17" s="24"/>
      <c r="M17" s="27">
        <v>67.5</v>
      </c>
      <c r="N17" s="27">
        <v>69.1</v>
      </c>
      <c r="O17" s="24"/>
      <c r="P17" s="31">
        <f t="shared" si="2"/>
        <v>135</v>
      </c>
      <c r="Q17" s="31">
        <f t="shared" si="3"/>
        <v>138.2</v>
      </c>
      <c r="R17" s="24"/>
      <c r="S17" s="24"/>
      <c r="T17" s="24"/>
      <c r="U17" s="24"/>
      <c r="V17" s="24"/>
      <c r="W17" s="24"/>
      <c r="X17" s="24"/>
      <c r="Y17" s="23"/>
      <c r="Z17" s="23"/>
      <c r="AA17" s="23"/>
    </row>
    <row r="18" ht="16.5" customHeight="1">
      <c r="A18" s="25"/>
      <c r="B18" s="27" t="s">
        <v>47</v>
      </c>
      <c r="C18" s="25"/>
      <c r="D18" s="27">
        <v>2.0</v>
      </c>
      <c r="E18" s="29" t="s">
        <v>48</v>
      </c>
      <c r="F18" s="30">
        <v>10.0</v>
      </c>
      <c r="G18" s="30">
        <v>10.0</v>
      </c>
      <c r="H18" s="30">
        <v>10.0</v>
      </c>
      <c r="I18" s="30">
        <v>0.0</v>
      </c>
      <c r="J18" s="30">
        <v>20.0</v>
      </c>
      <c r="K18" s="27">
        <f t="shared" si="1"/>
        <v>50</v>
      </c>
      <c r="L18" s="25"/>
      <c r="M18" s="27">
        <v>67.5</v>
      </c>
      <c r="N18" s="27">
        <v>69.1</v>
      </c>
      <c r="O18" s="25"/>
      <c r="P18" s="31">
        <f t="shared" si="2"/>
        <v>135</v>
      </c>
      <c r="Q18" s="31">
        <f t="shared" si="3"/>
        <v>138.2</v>
      </c>
      <c r="R18" s="25"/>
      <c r="S18" s="25"/>
      <c r="T18" s="25"/>
      <c r="U18" s="25"/>
      <c r="V18" s="25"/>
      <c r="W18" s="25"/>
      <c r="X18" s="24"/>
      <c r="Y18" s="23"/>
      <c r="Z18" s="23"/>
      <c r="AA18" s="23"/>
    </row>
    <row r="19" ht="38.25" customHeight="1">
      <c r="A19" s="16" t="s">
        <v>49</v>
      </c>
      <c r="B19" s="32" t="s">
        <v>50</v>
      </c>
      <c r="C19" s="16">
        <v>15.0</v>
      </c>
      <c r="D19" s="27">
        <v>14.0</v>
      </c>
      <c r="E19" s="26" t="s">
        <v>28</v>
      </c>
      <c r="F19" s="27">
        <v>5.0</v>
      </c>
      <c r="G19" s="27">
        <v>5.0</v>
      </c>
      <c r="H19" s="27">
        <v>5.0</v>
      </c>
      <c r="I19" s="27">
        <v>5.0</v>
      </c>
      <c r="J19" s="27"/>
      <c r="K19" s="27">
        <f t="shared" si="1"/>
        <v>20</v>
      </c>
      <c r="L19" s="16">
        <f>D19*K19+D20*K20</f>
        <v>302</v>
      </c>
      <c r="M19" s="27">
        <v>21.6</v>
      </c>
      <c r="N19" s="27">
        <v>23.2</v>
      </c>
      <c r="O19" s="16" t="s">
        <v>51</v>
      </c>
      <c r="P19" s="27">
        <f t="shared" si="2"/>
        <v>302.4</v>
      </c>
      <c r="Q19" s="27">
        <f t="shared" si="3"/>
        <v>324.8</v>
      </c>
      <c r="R19" s="33">
        <f t="shared" ref="R19:R21" si="4">0.57*0.38*0.7*D19</f>
        <v>2.12268</v>
      </c>
      <c r="S19" s="16"/>
      <c r="T19" s="21">
        <v>6.5</v>
      </c>
      <c r="U19" s="21">
        <f>T19*L19</f>
        <v>1963</v>
      </c>
      <c r="V19" s="16" t="s">
        <v>36</v>
      </c>
      <c r="W19" s="16" t="s">
        <v>31</v>
      </c>
      <c r="X19" s="24"/>
      <c r="Y19" s="23"/>
      <c r="Z19" s="23"/>
      <c r="AA19" s="23"/>
    </row>
    <row r="20" ht="38.25" customHeight="1">
      <c r="A20" s="28"/>
      <c r="B20" s="27">
        <v>15.0</v>
      </c>
      <c r="C20" s="28"/>
      <c r="D20" s="31">
        <v>1.0</v>
      </c>
      <c r="E20" s="26" t="s">
        <v>28</v>
      </c>
      <c r="F20" s="27">
        <v>6.0</v>
      </c>
      <c r="G20" s="27">
        <v>5.0</v>
      </c>
      <c r="H20" s="27">
        <v>6.0</v>
      </c>
      <c r="I20" s="27">
        <v>5.0</v>
      </c>
      <c r="J20" s="27"/>
      <c r="K20" s="27">
        <f t="shared" si="1"/>
        <v>22</v>
      </c>
      <c r="L20" s="25"/>
      <c r="M20" s="27">
        <v>23.76</v>
      </c>
      <c r="N20" s="27">
        <v>25.52</v>
      </c>
      <c r="O20" s="28"/>
      <c r="P20" s="27">
        <f>M20*D20</f>
        <v>23.76</v>
      </c>
      <c r="Q20" s="27">
        <f>N20*D20</f>
        <v>25.52</v>
      </c>
      <c r="R20" s="33">
        <f t="shared" si="4"/>
        <v>0.15162</v>
      </c>
      <c r="S20" s="25"/>
      <c r="T20" s="25"/>
      <c r="U20" s="25"/>
      <c r="V20" s="25"/>
      <c r="W20" s="25"/>
      <c r="X20" s="24"/>
      <c r="Y20" s="23"/>
      <c r="Z20" s="23"/>
      <c r="AA20" s="23"/>
    </row>
    <row r="21" ht="35.25" customHeight="1">
      <c r="A21" s="16">
        <v>21136.0</v>
      </c>
      <c r="B21" s="16" t="s">
        <v>52</v>
      </c>
      <c r="C21" s="16">
        <v>50.0</v>
      </c>
      <c r="D21" s="16">
        <v>50.0</v>
      </c>
      <c r="E21" s="26" t="s">
        <v>28</v>
      </c>
      <c r="F21" s="27">
        <v>3.0</v>
      </c>
      <c r="G21" s="27">
        <v>3.0</v>
      </c>
      <c r="H21" s="27">
        <v>3.0</v>
      </c>
      <c r="I21" s="27">
        <v>3.0</v>
      </c>
      <c r="J21" s="27"/>
      <c r="K21" s="16">
        <f>SUM(F21:J23)</f>
        <v>20</v>
      </c>
      <c r="L21" s="16">
        <f>D21*K21</f>
        <v>1000</v>
      </c>
      <c r="M21" s="16">
        <v>22.0</v>
      </c>
      <c r="N21" s="16">
        <v>23.5</v>
      </c>
      <c r="O21" s="16" t="s">
        <v>51</v>
      </c>
      <c r="P21" s="16">
        <f>D21*M21</f>
        <v>1100</v>
      </c>
      <c r="Q21" s="16">
        <f>D21*N21</f>
        <v>1175</v>
      </c>
      <c r="R21" s="20">
        <f t="shared" si="4"/>
        <v>7.581</v>
      </c>
      <c r="S21" s="16"/>
      <c r="T21" s="21">
        <v>9.09</v>
      </c>
      <c r="U21" s="21">
        <f>T21*L21</f>
        <v>9090</v>
      </c>
      <c r="V21" s="16" t="s">
        <v>36</v>
      </c>
      <c r="W21" s="16" t="s">
        <v>31</v>
      </c>
      <c r="X21" s="24"/>
      <c r="Y21" s="23"/>
      <c r="Z21" s="23"/>
      <c r="AA21" s="23"/>
    </row>
    <row r="22" ht="35.25" customHeight="1">
      <c r="A22" s="24"/>
      <c r="B22" s="24"/>
      <c r="C22" s="24"/>
      <c r="D22" s="24"/>
      <c r="E22" s="26" t="s">
        <v>53</v>
      </c>
      <c r="F22" s="27">
        <v>1.0</v>
      </c>
      <c r="G22" s="27">
        <v>1.0</v>
      </c>
      <c r="H22" s="27">
        <v>1.0</v>
      </c>
      <c r="I22" s="27">
        <v>1.0</v>
      </c>
      <c r="J22" s="27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3"/>
      <c r="Z22" s="23"/>
      <c r="AA22" s="23"/>
    </row>
    <row r="23" ht="35.25" customHeight="1">
      <c r="A23" s="25"/>
      <c r="B23" s="25"/>
      <c r="C23" s="25"/>
      <c r="D23" s="25"/>
      <c r="E23" s="26" t="s">
        <v>54</v>
      </c>
      <c r="F23" s="27">
        <v>1.0</v>
      </c>
      <c r="G23" s="27">
        <v>1.0</v>
      </c>
      <c r="H23" s="27">
        <v>1.0</v>
      </c>
      <c r="I23" s="27">
        <v>1.0</v>
      </c>
      <c r="J23" s="27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4"/>
      <c r="Y23" s="23"/>
      <c r="Z23" s="23"/>
      <c r="AA23" s="23"/>
    </row>
    <row r="24" ht="16.5" customHeight="1">
      <c r="A24" s="16" t="s">
        <v>55</v>
      </c>
      <c r="B24" s="27" t="s">
        <v>56</v>
      </c>
      <c r="C24" s="16">
        <v>18.0</v>
      </c>
      <c r="D24" s="27">
        <v>8.0</v>
      </c>
      <c r="E24" s="26" t="s">
        <v>39</v>
      </c>
      <c r="F24" s="30">
        <v>5.0</v>
      </c>
      <c r="G24" s="30">
        <v>5.0</v>
      </c>
      <c r="H24" s="30">
        <v>5.0</v>
      </c>
      <c r="I24" s="30">
        <v>5.0</v>
      </c>
      <c r="J24" s="30">
        <v>5.0</v>
      </c>
      <c r="K24" s="27">
        <f t="shared" ref="K24:K28" si="5">SUM(F24:J24)</f>
        <v>25</v>
      </c>
      <c r="L24" s="16">
        <f>D24*K24+D25*K25+D26*K26+D27*K27+D28*K28</f>
        <v>450</v>
      </c>
      <c r="M24" s="16">
        <v>27.5</v>
      </c>
      <c r="N24" s="16">
        <v>29.05</v>
      </c>
      <c r="O24" s="16" t="s">
        <v>57</v>
      </c>
      <c r="P24" s="16">
        <f>SUM(D24:D28)*M24</f>
        <v>495</v>
      </c>
      <c r="Q24" s="16">
        <f>SUM(D24:D28)*N24</f>
        <v>522.9</v>
      </c>
      <c r="R24" s="20">
        <f>0.56*0.37*0.92*SUM(D24:D28)</f>
        <v>3.431232</v>
      </c>
      <c r="S24" s="16"/>
      <c r="T24" s="21">
        <v>8.57</v>
      </c>
      <c r="U24" s="21">
        <f>T24*L24</f>
        <v>3856.5</v>
      </c>
      <c r="V24" s="16" t="s">
        <v>36</v>
      </c>
      <c r="W24" s="16" t="s">
        <v>58</v>
      </c>
      <c r="X24" s="24"/>
      <c r="Y24" s="23"/>
      <c r="Z24" s="23"/>
      <c r="AA24" s="23"/>
    </row>
    <row r="25" ht="16.5" customHeight="1">
      <c r="A25" s="24"/>
      <c r="B25" s="27" t="s">
        <v>59</v>
      </c>
      <c r="C25" s="24"/>
      <c r="D25" s="27">
        <v>3.0</v>
      </c>
      <c r="E25" s="26" t="s">
        <v>53</v>
      </c>
      <c r="F25" s="30">
        <v>10.0</v>
      </c>
      <c r="G25" s="30">
        <v>5.0</v>
      </c>
      <c r="H25" s="30"/>
      <c r="I25" s="30">
        <v>5.0</v>
      </c>
      <c r="J25" s="30">
        <v>5.0</v>
      </c>
      <c r="K25" s="27">
        <f t="shared" si="5"/>
        <v>25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3"/>
      <c r="Z25" s="23"/>
      <c r="AA25" s="23"/>
    </row>
    <row r="26" ht="16.5" customHeight="1">
      <c r="A26" s="24"/>
      <c r="B26" s="27" t="s">
        <v>60</v>
      </c>
      <c r="C26" s="24"/>
      <c r="D26" s="27">
        <v>3.0</v>
      </c>
      <c r="E26" s="26" t="s">
        <v>61</v>
      </c>
      <c r="F26" s="30">
        <v>5.0</v>
      </c>
      <c r="G26" s="30">
        <v>10.0</v>
      </c>
      <c r="H26" s="30">
        <v>5.0</v>
      </c>
      <c r="I26" s="30">
        <v>5.0</v>
      </c>
      <c r="J26" s="30"/>
      <c r="K26" s="27">
        <f t="shared" si="5"/>
        <v>25</v>
      </c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3"/>
      <c r="Z26" s="23"/>
      <c r="AA26" s="23"/>
    </row>
    <row r="27" ht="16.5" customHeight="1">
      <c r="A27" s="24"/>
      <c r="B27" s="27" t="s">
        <v>62</v>
      </c>
      <c r="C27" s="24"/>
      <c r="D27" s="27">
        <v>3.0</v>
      </c>
      <c r="E27" s="26" t="s">
        <v>63</v>
      </c>
      <c r="F27" s="30">
        <v>10.0</v>
      </c>
      <c r="G27" s="30"/>
      <c r="H27" s="30">
        <v>5.0</v>
      </c>
      <c r="I27" s="30">
        <v>5.0</v>
      </c>
      <c r="J27" s="30">
        <v>5.0</v>
      </c>
      <c r="K27" s="27">
        <f t="shared" si="5"/>
        <v>25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3"/>
      <c r="Z27" s="23"/>
      <c r="AA27" s="23"/>
    </row>
    <row r="28" ht="16.5" customHeight="1">
      <c r="A28" s="25"/>
      <c r="B28" s="27">
        <v>18.0</v>
      </c>
      <c r="C28" s="25"/>
      <c r="D28" s="27">
        <v>1.0</v>
      </c>
      <c r="E28" s="26" t="s">
        <v>64</v>
      </c>
      <c r="F28" s="30">
        <v>25.0</v>
      </c>
      <c r="G28" s="30"/>
      <c r="H28" s="30"/>
      <c r="I28" s="30"/>
      <c r="J28" s="30"/>
      <c r="K28" s="27">
        <f t="shared" si="5"/>
        <v>25</v>
      </c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4"/>
      <c r="Y28" s="23"/>
      <c r="Z28" s="23"/>
      <c r="AA28" s="23"/>
    </row>
    <row r="29" ht="15.75" customHeight="1">
      <c r="A29" s="16" t="s">
        <v>65</v>
      </c>
      <c r="B29" s="16" t="s">
        <v>66</v>
      </c>
      <c r="C29" s="16">
        <v>3.0</v>
      </c>
      <c r="D29" s="16">
        <v>3.0</v>
      </c>
      <c r="E29" s="34" t="s">
        <v>28</v>
      </c>
      <c r="F29" s="27">
        <v>15.0</v>
      </c>
      <c r="G29" s="27"/>
      <c r="H29" s="27"/>
      <c r="I29" s="27"/>
      <c r="J29" s="27"/>
      <c r="K29" s="35">
        <f>SUM(F29:J33)</f>
        <v>35</v>
      </c>
      <c r="L29" s="35">
        <f>D29*K29</f>
        <v>105</v>
      </c>
      <c r="M29" s="35">
        <f>1*K29</f>
        <v>35</v>
      </c>
      <c r="N29" s="35">
        <v>36.5</v>
      </c>
      <c r="O29" s="35" t="s">
        <v>67</v>
      </c>
      <c r="P29" s="35">
        <f>M29*D29</f>
        <v>105</v>
      </c>
      <c r="Q29" s="35">
        <f>N29*D29</f>
        <v>109.5</v>
      </c>
      <c r="R29" s="36">
        <f>0.55*0.36*0.92*D29</f>
        <v>0.54648</v>
      </c>
      <c r="S29" s="16"/>
      <c r="T29" s="21">
        <v>11.62</v>
      </c>
      <c r="U29" s="21">
        <f>T29*L29</f>
        <v>1220.1</v>
      </c>
      <c r="V29" s="35" t="s">
        <v>68</v>
      </c>
      <c r="W29" s="16" t="s">
        <v>69</v>
      </c>
      <c r="X29" s="24"/>
      <c r="Y29" s="23"/>
      <c r="Z29" s="23"/>
      <c r="AA29" s="23"/>
    </row>
    <row r="30" ht="15.75" customHeight="1">
      <c r="A30" s="24"/>
      <c r="B30" s="24"/>
      <c r="C30" s="24"/>
      <c r="D30" s="24"/>
      <c r="E30" s="34" t="s">
        <v>70</v>
      </c>
      <c r="F30" s="27">
        <v>5.0</v>
      </c>
      <c r="G30" s="27"/>
      <c r="H30" s="27"/>
      <c r="I30" s="27"/>
      <c r="J30" s="27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3"/>
      <c r="Z30" s="23"/>
      <c r="AA30" s="23"/>
    </row>
    <row r="31" ht="15.75" customHeight="1">
      <c r="A31" s="24"/>
      <c r="B31" s="24"/>
      <c r="C31" s="24"/>
      <c r="D31" s="24"/>
      <c r="E31" s="34" t="s">
        <v>71</v>
      </c>
      <c r="F31" s="27">
        <v>5.0</v>
      </c>
      <c r="G31" s="27"/>
      <c r="H31" s="27"/>
      <c r="I31" s="27"/>
      <c r="J31" s="27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3"/>
      <c r="Z31" s="23"/>
      <c r="AA31" s="23"/>
    </row>
    <row r="32" ht="15.75" customHeight="1">
      <c r="A32" s="24"/>
      <c r="B32" s="24"/>
      <c r="C32" s="24"/>
      <c r="D32" s="24"/>
      <c r="E32" s="34" t="s">
        <v>72</v>
      </c>
      <c r="F32" s="27">
        <v>5.0</v>
      </c>
      <c r="G32" s="27"/>
      <c r="H32" s="27"/>
      <c r="I32" s="27"/>
      <c r="J32" s="27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3"/>
      <c r="Z32" s="23"/>
      <c r="AA32" s="23"/>
    </row>
    <row r="33" ht="15.75" customHeight="1">
      <c r="A33" s="25"/>
      <c r="B33" s="25"/>
      <c r="C33" s="25"/>
      <c r="D33" s="25"/>
      <c r="E33" s="34" t="s">
        <v>63</v>
      </c>
      <c r="F33" s="27">
        <v>5.0</v>
      </c>
      <c r="G33" s="27"/>
      <c r="H33" s="27"/>
      <c r="I33" s="27"/>
      <c r="J33" s="27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4"/>
      <c r="Y33" s="23"/>
      <c r="Z33" s="23"/>
      <c r="AA33" s="23"/>
    </row>
    <row r="34" ht="15.75" customHeight="1">
      <c r="A34" s="37" t="s">
        <v>73</v>
      </c>
      <c r="B34" s="16" t="s">
        <v>74</v>
      </c>
      <c r="C34" s="16">
        <v>7.0</v>
      </c>
      <c r="D34" s="16">
        <v>7.0</v>
      </c>
      <c r="E34" s="34" t="s">
        <v>28</v>
      </c>
      <c r="F34" s="38">
        <v>15.0</v>
      </c>
      <c r="G34" s="38"/>
      <c r="H34" s="38"/>
      <c r="I34" s="38"/>
      <c r="J34" s="38"/>
      <c r="K34" s="39">
        <f>SUM(F34:J37)</f>
        <v>30</v>
      </c>
      <c r="L34" s="35">
        <f>D34*K34</f>
        <v>210</v>
      </c>
      <c r="M34" s="35">
        <f>0.7*K34</f>
        <v>21</v>
      </c>
      <c r="N34" s="35">
        <f>M34+1.5</f>
        <v>22.5</v>
      </c>
      <c r="O34" s="35" t="s">
        <v>75</v>
      </c>
      <c r="P34" s="35">
        <f>M34*D34</f>
        <v>147</v>
      </c>
      <c r="Q34" s="35">
        <f>N34*D34</f>
        <v>157.5</v>
      </c>
      <c r="R34" s="36">
        <f>0.57*0.38*0.5*D34</f>
        <v>0.7581</v>
      </c>
      <c r="S34" s="16"/>
      <c r="T34" s="21">
        <v>7.44</v>
      </c>
      <c r="U34" s="21">
        <f>T34*L34</f>
        <v>1562.4</v>
      </c>
      <c r="V34" s="35" t="s">
        <v>76</v>
      </c>
      <c r="W34" s="16" t="s">
        <v>69</v>
      </c>
      <c r="X34" s="24"/>
      <c r="Y34" s="23"/>
      <c r="Z34" s="23"/>
      <c r="AA34" s="23"/>
    </row>
    <row r="35" ht="15.75" customHeight="1">
      <c r="A35" s="24"/>
      <c r="B35" s="24"/>
      <c r="C35" s="24"/>
      <c r="D35" s="24"/>
      <c r="E35" s="34" t="s">
        <v>77</v>
      </c>
      <c r="F35" s="27">
        <v>5.0</v>
      </c>
      <c r="G35" s="27"/>
      <c r="H35" s="27"/>
      <c r="I35" s="27"/>
      <c r="J35" s="27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3"/>
      <c r="Z35" s="23"/>
      <c r="AA35" s="23"/>
    </row>
    <row r="36" ht="15.75" customHeight="1">
      <c r="A36" s="24"/>
      <c r="B36" s="24"/>
      <c r="C36" s="24"/>
      <c r="D36" s="24"/>
      <c r="E36" s="34" t="s">
        <v>72</v>
      </c>
      <c r="F36" s="27">
        <v>5.0</v>
      </c>
      <c r="G36" s="27"/>
      <c r="H36" s="27"/>
      <c r="I36" s="27"/>
      <c r="J36" s="27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3"/>
      <c r="Z36" s="23"/>
      <c r="AA36" s="23"/>
    </row>
    <row r="37" ht="15.75" customHeight="1">
      <c r="A37" s="28"/>
      <c r="B37" s="25"/>
      <c r="C37" s="25"/>
      <c r="D37" s="25"/>
      <c r="E37" s="34" t="s">
        <v>78</v>
      </c>
      <c r="F37" s="27">
        <v>5.0</v>
      </c>
      <c r="G37" s="27"/>
      <c r="H37" s="27"/>
      <c r="I37" s="27"/>
      <c r="J37" s="27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4"/>
      <c r="Y37" s="23"/>
      <c r="Z37" s="23"/>
      <c r="AA37" s="23"/>
    </row>
    <row r="38" ht="15.75" customHeight="1">
      <c r="A38" s="16" t="s">
        <v>79</v>
      </c>
      <c r="B38" s="40" t="s">
        <v>38</v>
      </c>
      <c r="C38" s="40">
        <v>4.0</v>
      </c>
      <c r="D38" s="37">
        <v>4.0</v>
      </c>
      <c r="E38" s="41" t="s">
        <v>28</v>
      </c>
      <c r="F38" s="27">
        <v>15.0</v>
      </c>
      <c r="G38" s="27"/>
      <c r="H38" s="27"/>
      <c r="I38" s="27"/>
      <c r="J38" s="27"/>
      <c r="K38" s="35">
        <f>SUM(F38:J43)</f>
        <v>40</v>
      </c>
      <c r="L38" s="35">
        <f>D38*K38</f>
        <v>160</v>
      </c>
      <c r="M38" s="35">
        <f>0.8*K38</f>
        <v>32</v>
      </c>
      <c r="N38" s="35">
        <v>33.5</v>
      </c>
      <c r="O38" s="35" t="s">
        <v>80</v>
      </c>
      <c r="P38" s="35">
        <f>M38*D38</f>
        <v>128</v>
      </c>
      <c r="Q38" s="35">
        <f>N38*D38</f>
        <v>134</v>
      </c>
      <c r="R38" s="36">
        <f>0.57*0.38*0.76*D38</f>
        <v>0.658464</v>
      </c>
      <c r="S38" s="16"/>
      <c r="T38" s="21">
        <v>11.62</v>
      </c>
      <c r="U38" s="21">
        <f>T38*L38</f>
        <v>1859.2</v>
      </c>
      <c r="V38" s="35" t="s">
        <v>81</v>
      </c>
      <c r="W38" s="16" t="s">
        <v>69</v>
      </c>
      <c r="X38" s="24"/>
      <c r="Y38" s="23"/>
      <c r="Z38" s="23"/>
      <c r="AA38" s="23"/>
    </row>
    <row r="39" ht="15.75" customHeight="1">
      <c r="A39" s="24"/>
      <c r="B39" s="42"/>
      <c r="C39" s="42"/>
      <c r="D39" s="24"/>
      <c r="E39" s="34" t="s">
        <v>82</v>
      </c>
      <c r="F39" s="27">
        <v>5.0</v>
      </c>
      <c r="G39" s="27"/>
      <c r="H39" s="27"/>
      <c r="I39" s="27"/>
      <c r="J39" s="27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3"/>
      <c r="Z39" s="23"/>
      <c r="AA39" s="23"/>
    </row>
    <row r="40" ht="15.75" customHeight="1">
      <c r="A40" s="24"/>
      <c r="B40" s="42"/>
      <c r="C40" s="42"/>
      <c r="D40" s="24"/>
      <c r="E40" s="34" t="s">
        <v>83</v>
      </c>
      <c r="F40" s="27">
        <v>5.0</v>
      </c>
      <c r="G40" s="27"/>
      <c r="H40" s="27"/>
      <c r="I40" s="27"/>
      <c r="J40" s="27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3"/>
      <c r="Z40" s="23"/>
      <c r="AA40" s="23"/>
    </row>
    <row r="41" ht="15.75" customHeight="1">
      <c r="A41" s="24"/>
      <c r="B41" s="42"/>
      <c r="C41" s="42"/>
      <c r="D41" s="24"/>
      <c r="E41" s="34" t="s">
        <v>33</v>
      </c>
      <c r="F41" s="27">
        <v>5.0</v>
      </c>
      <c r="G41" s="27"/>
      <c r="H41" s="27"/>
      <c r="I41" s="27"/>
      <c r="J41" s="27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3"/>
      <c r="Z41" s="23"/>
      <c r="AA41" s="23"/>
    </row>
    <row r="42" ht="15.75" customHeight="1">
      <c r="A42" s="24"/>
      <c r="B42" s="42"/>
      <c r="C42" s="42"/>
      <c r="D42" s="24"/>
      <c r="E42" s="34" t="s">
        <v>84</v>
      </c>
      <c r="F42" s="27">
        <v>5.0</v>
      </c>
      <c r="G42" s="27"/>
      <c r="H42" s="27"/>
      <c r="I42" s="27"/>
      <c r="J42" s="27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3"/>
      <c r="Z42" s="23"/>
      <c r="AA42" s="23"/>
    </row>
    <row r="43" ht="15.75" customHeight="1">
      <c r="A43" s="28"/>
      <c r="B43" s="43"/>
      <c r="C43" s="43"/>
      <c r="D43" s="25"/>
      <c r="E43" s="34" t="s">
        <v>85</v>
      </c>
      <c r="F43" s="27">
        <v>5.0</v>
      </c>
      <c r="G43" s="27"/>
      <c r="H43" s="27"/>
      <c r="I43" s="27"/>
      <c r="J43" s="27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4"/>
      <c r="Y43" s="23"/>
      <c r="Z43" s="23"/>
      <c r="AA43" s="23"/>
    </row>
    <row r="44" ht="15.75" customHeight="1">
      <c r="A44" s="16" t="s">
        <v>86</v>
      </c>
      <c r="B44" s="40" t="s">
        <v>87</v>
      </c>
      <c r="C44" s="16">
        <v>5.0</v>
      </c>
      <c r="D44" s="16">
        <v>5.0</v>
      </c>
      <c r="E44" s="34" t="s">
        <v>28</v>
      </c>
      <c r="F44" s="27">
        <v>15.0</v>
      </c>
      <c r="G44" s="27"/>
      <c r="H44" s="27"/>
      <c r="I44" s="27"/>
      <c r="J44" s="27"/>
      <c r="K44" s="35">
        <f>SUM(F44:J49)</f>
        <v>40</v>
      </c>
      <c r="L44" s="35">
        <f>D44*K44</f>
        <v>200</v>
      </c>
      <c r="M44" s="35">
        <f>0.77*K44</f>
        <v>30.8</v>
      </c>
      <c r="N44" s="35">
        <v>32.3</v>
      </c>
      <c r="O44" s="35" t="s">
        <v>67</v>
      </c>
      <c r="P44" s="35">
        <f>M44*D44</f>
        <v>154</v>
      </c>
      <c r="Q44" s="35">
        <f>N44*D44</f>
        <v>161.5</v>
      </c>
      <c r="R44" s="36">
        <f>0.55*0.36*0.92*D44</f>
        <v>0.9108</v>
      </c>
      <c r="S44" s="16"/>
      <c r="T44" s="21">
        <v>9.43</v>
      </c>
      <c r="U44" s="21">
        <f>T44*L44</f>
        <v>1886</v>
      </c>
      <c r="V44" s="16" t="s">
        <v>88</v>
      </c>
      <c r="W44" s="16" t="s">
        <v>69</v>
      </c>
      <c r="X44" s="24"/>
      <c r="Y44" s="23"/>
      <c r="Z44" s="23"/>
      <c r="AA44" s="23"/>
    </row>
    <row r="45" ht="15.75" customHeight="1">
      <c r="A45" s="24"/>
      <c r="B45" s="42"/>
      <c r="C45" s="24"/>
      <c r="D45" s="24"/>
      <c r="E45" s="34" t="s">
        <v>33</v>
      </c>
      <c r="F45" s="27">
        <v>5.0</v>
      </c>
      <c r="G45" s="27"/>
      <c r="H45" s="27"/>
      <c r="I45" s="27"/>
      <c r="J45" s="27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3"/>
      <c r="Z45" s="23"/>
      <c r="AA45" s="23"/>
    </row>
    <row r="46" ht="15.75" customHeight="1">
      <c r="A46" s="24"/>
      <c r="B46" s="42"/>
      <c r="C46" s="24"/>
      <c r="D46" s="24"/>
      <c r="E46" s="34" t="s">
        <v>70</v>
      </c>
      <c r="F46" s="27">
        <v>5.0</v>
      </c>
      <c r="G46" s="27"/>
      <c r="H46" s="27"/>
      <c r="I46" s="27"/>
      <c r="J46" s="27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3"/>
      <c r="Z46" s="23"/>
      <c r="AA46" s="23"/>
    </row>
    <row r="47" ht="15.75" customHeight="1">
      <c r="A47" s="24"/>
      <c r="B47" s="42"/>
      <c r="C47" s="24"/>
      <c r="D47" s="24"/>
      <c r="E47" s="34" t="s">
        <v>72</v>
      </c>
      <c r="F47" s="27">
        <v>5.0</v>
      </c>
      <c r="G47" s="27"/>
      <c r="H47" s="27"/>
      <c r="I47" s="27"/>
      <c r="J47" s="27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3"/>
      <c r="Z47" s="23"/>
      <c r="AA47" s="23"/>
    </row>
    <row r="48" ht="15.75" customHeight="1">
      <c r="A48" s="24"/>
      <c r="B48" s="42"/>
      <c r="C48" s="24"/>
      <c r="D48" s="24"/>
      <c r="E48" s="34" t="s">
        <v>89</v>
      </c>
      <c r="F48" s="27">
        <v>5.0</v>
      </c>
      <c r="G48" s="27"/>
      <c r="H48" s="27"/>
      <c r="I48" s="27"/>
      <c r="J48" s="27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3"/>
      <c r="Z48" s="23"/>
      <c r="AA48" s="23"/>
    </row>
    <row r="49" ht="15.75" customHeight="1">
      <c r="A49" s="28"/>
      <c r="B49" s="43"/>
      <c r="C49" s="25"/>
      <c r="D49" s="25"/>
      <c r="E49" s="34" t="s">
        <v>90</v>
      </c>
      <c r="F49" s="27">
        <v>5.0</v>
      </c>
      <c r="G49" s="27"/>
      <c r="H49" s="27"/>
      <c r="I49" s="27"/>
      <c r="J49" s="27"/>
      <c r="K49" s="25"/>
      <c r="L49" s="25"/>
      <c r="M49" s="25"/>
      <c r="N49" s="25"/>
      <c r="O49" s="28"/>
      <c r="P49" s="25"/>
      <c r="Q49" s="25"/>
      <c r="R49" s="25"/>
      <c r="S49" s="25"/>
      <c r="T49" s="25"/>
      <c r="U49" s="25"/>
      <c r="V49" s="25"/>
      <c r="W49" s="25"/>
      <c r="X49" s="24"/>
      <c r="Y49" s="23"/>
      <c r="Z49" s="23"/>
      <c r="AA49" s="23"/>
    </row>
    <row r="50" ht="15.75" customHeight="1">
      <c r="A50" s="16" t="s">
        <v>91</v>
      </c>
      <c r="B50" s="40" t="s">
        <v>66</v>
      </c>
      <c r="C50" s="16">
        <v>3.0</v>
      </c>
      <c r="D50" s="16">
        <v>3.0</v>
      </c>
      <c r="E50" s="34" t="s">
        <v>28</v>
      </c>
      <c r="F50" s="27">
        <v>15.0</v>
      </c>
      <c r="G50" s="27"/>
      <c r="H50" s="27"/>
      <c r="I50" s="27"/>
      <c r="J50" s="27"/>
      <c r="K50" s="35">
        <f>SUM(F50:J54)</f>
        <v>35</v>
      </c>
      <c r="L50" s="35">
        <f>D50*K50</f>
        <v>105</v>
      </c>
      <c r="M50" s="35">
        <f>0.84*K50</f>
        <v>29.4</v>
      </c>
      <c r="N50" s="35">
        <v>30.9</v>
      </c>
      <c r="O50" s="35" t="s">
        <v>92</v>
      </c>
      <c r="P50" s="35">
        <f>M50*D50</f>
        <v>88.2</v>
      </c>
      <c r="Q50" s="35">
        <f>N50*D50</f>
        <v>92.7</v>
      </c>
      <c r="R50" s="20">
        <f>0.57*0.38*0.86*D50</f>
        <v>0.558828</v>
      </c>
      <c r="S50" s="16"/>
      <c r="T50" s="21">
        <v>9.13</v>
      </c>
      <c r="U50" s="21">
        <f>T50*L50</f>
        <v>958.65</v>
      </c>
      <c r="V50" s="16" t="s">
        <v>93</v>
      </c>
      <c r="W50" s="16" t="s">
        <v>69</v>
      </c>
      <c r="X50" s="24"/>
      <c r="Y50" s="23"/>
      <c r="Z50" s="23"/>
      <c r="AA50" s="23"/>
    </row>
    <row r="51" ht="15.75" customHeight="1">
      <c r="A51" s="24"/>
      <c r="B51" s="42"/>
      <c r="C51" s="24"/>
      <c r="D51" s="24"/>
      <c r="E51" s="34" t="s">
        <v>33</v>
      </c>
      <c r="F51" s="27">
        <v>5.0</v>
      </c>
      <c r="G51" s="27"/>
      <c r="H51" s="27"/>
      <c r="I51" s="27"/>
      <c r="J51" s="27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3"/>
      <c r="Z51" s="23"/>
      <c r="AA51" s="23"/>
    </row>
    <row r="52" ht="15.75" customHeight="1">
      <c r="A52" s="24"/>
      <c r="B52" s="42"/>
      <c r="C52" s="24"/>
      <c r="D52" s="24"/>
      <c r="E52" s="34" t="s">
        <v>70</v>
      </c>
      <c r="F52" s="27">
        <v>5.0</v>
      </c>
      <c r="G52" s="27"/>
      <c r="H52" s="27"/>
      <c r="I52" s="27"/>
      <c r="J52" s="27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3"/>
      <c r="Z52" s="23"/>
      <c r="AA52" s="23"/>
    </row>
    <row r="53" ht="15.75" customHeight="1">
      <c r="A53" s="24"/>
      <c r="B53" s="42"/>
      <c r="C53" s="24"/>
      <c r="D53" s="24"/>
      <c r="E53" s="34" t="s">
        <v>72</v>
      </c>
      <c r="F53" s="27">
        <v>5.0</v>
      </c>
      <c r="G53" s="27"/>
      <c r="H53" s="27"/>
      <c r="I53" s="27"/>
      <c r="J53" s="27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3"/>
      <c r="Z53" s="23"/>
      <c r="AA53" s="23"/>
    </row>
    <row r="54" ht="15.75" customHeight="1">
      <c r="A54" s="28"/>
      <c r="B54" s="43"/>
      <c r="C54" s="25"/>
      <c r="D54" s="25"/>
      <c r="E54" s="34" t="s">
        <v>53</v>
      </c>
      <c r="F54" s="27">
        <v>5.0</v>
      </c>
      <c r="G54" s="27"/>
      <c r="H54" s="27"/>
      <c r="I54" s="27"/>
      <c r="J54" s="27"/>
      <c r="K54" s="25"/>
      <c r="L54" s="25"/>
      <c r="M54" s="25"/>
      <c r="N54" s="25"/>
      <c r="O54" s="28"/>
      <c r="P54" s="25"/>
      <c r="Q54" s="25"/>
      <c r="R54" s="25"/>
      <c r="S54" s="25"/>
      <c r="T54" s="25"/>
      <c r="U54" s="25"/>
      <c r="V54" s="25"/>
      <c r="W54" s="25"/>
      <c r="X54" s="24"/>
      <c r="Y54" s="23"/>
      <c r="Z54" s="23"/>
      <c r="AA54" s="23"/>
    </row>
    <row r="55" ht="15.75" customHeight="1">
      <c r="A55" s="16" t="s">
        <v>94</v>
      </c>
      <c r="B55" s="40" t="s">
        <v>87</v>
      </c>
      <c r="C55" s="16">
        <v>5.0</v>
      </c>
      <c r="D55" s="16">
        <v>5.0</v>
      </c>
      <c r="E55" s="34" t="s">
        <v>39</v>
      </c>
      <c r="F55" s="27">
        <v>16.0</v>
      </c>
      <c r="G55" s="27"/>
      <c r="H55" s="27"/>
      <c r="I55" s="27"/>
      <c r="J55" s="27"/>
      <c r="K55" s="35">
        <f>SUM(F55:J58)</f>
        <v>40</v>
      </c>
      <c r="L55" s="35">
        <f>D55*K55</f>
        <v>200</v>
      </c>
      <c r="M55" s="35">
        <f>1.1*K55</f>
        <v>44</v>
      </c>
      <c r="N55" s="35">
        <v>45.5</v>
      </c>
      <c r="O55" s="35" t="s">
        <v>67</v>
      </c>
      <c r="P55" s="35">
        <f>M55*D55</f>
        <v>220</v>
      </c>
      <c r="Q55" s="35">
        <f>N55*D55</f>
        <v>227.5</v>
      </c>
      <c r="R55" s="36">
        <f>0.55*0.36*0.92*D55</f>
        <v>0.9108</v>
      </c>
      <c r="S55" s="16"/>
      <c r="T55" s="21">
        <v>10.19</v>
      </c>
      <c r="U55" s="21">
        <f>T55*L55</f>
        <v>2038</v>
      </c>
      <c r="V55" s="16" t="s">
        <v>88</v>
      </c>
      <c r="W55" s="16" t="s">
        <v>69</v>
      </c>
      <c r="X55" s="24"/>
      <c r="Y55" s="23"/>
      <c r="Z55" s="23"/>
      <c r="AA55" s="23"/>
    </row>
    <row r="56" ht="15.75" customHeight="1">
      <c r="A56" s="24"/>
      <c r="B56" s="42"/>
      <c r="C56" s="24"/>
      <c r="D56" s="24"/>
      <c r="E56" s="34" t="s">
        <v>95</v>
      </c>
      <c r="F56" s="27">
        <v>8.0</v>
      </c>
      <c r="G56" s="27"/>
      <c r="H56" s="27"/>
      <c r="I56" s="27"/>
      <c r="J56" s="27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3"/>
      <c r="Z56" s="23"/>
      <c r="AA56" s="23"/>
    </row>
    <row r="57" ht="15.75" customHeight="1">
      <c r="A57" s="24"/>
      <c r="B57" s="42"/>
      <c r="C57" s="24"/>
      <c r="D57" s="24"/>
      <c r="E57" s="34" t="s">
        <v>96</v>
      </c>
      <c r="F57" s="27">
        <v>8.0</v>
      </c>
      <c r="G57" s="27"/>
      <c r="H57" s="27"/>
      <c r="I57" s="27"/>
      <c r="J57" s="27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3"/>
      <c r="Z57" s="23"/>
      <c r="AA57" s="23"/>
    </row>
    <row r="58" ht="15.75" customHeight="1">
      <c r="A58" s="28"/>
      <c r="B58" s="43"/>
      <c r="C58" s="25"/>
      <c r="D58" s="25"/>
      <c r="E58" s="34" t="s">
        <v>97</v>
      </c>
      <c r="F58" s="27">
        <v>8.0</v>
      </c>
      <c r="G58" s="27"/>
      <c r="H58" s="27"/>
      <c r="I58" s="27"/>
      <c r="J58" s="27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4"/>
      <c r="Y58" s="23"/>
      <c r="Z58" s="23"/>
      <c r="AA58" s="23"/>
    </row>
    <row r="59" ht="15.75" customHeight="1">
      <c r="A59" s="16" t="s">
        <v>98</v>
      </c>
      <c r="B59" s="40" t="s">
        <v>74</v>
      </c>
      <c r="C59" s="40">
        <v>7.0</v>
      </c>
      <c r="D59" s="16">
        <v>7.0</v>
      </c>
      <c r="E59" s="34" t="s">
        <v>28</v>
      </c>
      <c r="F59" s="27">
        <v>15.0</v>
      </c>
      <c r="G59" s="27"/>
      <c r="H59" s="27"/>
      <c r="I59" s="27"/>
      <c r="J59" s="27"/>
      <c r="K59" s="35">
        <f>SUM(F59:J62)</f>
        <v>30</v>
      </c>
      <c r="L59" s="35">
        <f>D59*K59</f>
        <v>210</v>
      </c>
      <c r="M59" s="35">
        <f>1*K59</f>
        <v>30</v>
      </c>
      <c r="N59" s="35">
        <v>31.5</v>
      </c>
      <c r="O59" s="35" t="s">
        <v>80</v>
      </c>
      <c r="P59" s="35">
        <f>M59*D59</f>
        <v>210</v>
      </c>
      <c r="Q59" s="35">
        <f>N59*D59</f>
        <v>220.5</v>
      </c>
      <c r="R59" s="36">
        <f>0.57*0.38*0.76*D59</f>
        <v>1.152312</v>
      </c>
      <c r="S59" s="16"/>
      <c r="T59" s="21">
        <v>10.19</v>
      </c>
      <c r="U59" s="21">
        <f>T59*L59</f>
        <v>2139.9</v>
      </c>
      <c r="V59" s="16" t="s">
        <v>88</v>
      </c>
      <c r="W59" s="16" t="s">
        <v>69</v>
      </c>
      <c r="X59" s="24"/>
      <c r="Y59" s="23"/>
      <c r="Z59" s="23"/>
      <c r="AA59" s="23"/>
    </row>
    <row r="60" ht="15.75" customHeight="1">
      <c r="A60" s="24"/>
      <c r="B60" s="42"/>
      <c r="C60" s="42"/>
      <c r="D60" s="24"/>
      <c r="E60" s="34" t="s">
        <v>72</v>
      </c>
      <c r="F60" s="27">
        <v>5.0</v>
      </c>
      <c r="G60" s="27"/>
      <c r="H60" s="27"/>
      <c r="I60" s="27"/>
      <c r="J60" s="27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3"/>
      <c r="Z60" s="23"/>
      <c r="AA60" s="23"/>
    </row>
    <row r="61" ht="15.75" customHeight="1">
      <c r="A61" s="24"/>
      <c r="B61" s="42"/>
      <c r="C61" s="42"/>
      <c r="D61" s="24"/>
      <c r="E61" s="34" t="s">
        <v>78</v>
      </c>
      <c r="F61" s="27">
        <v>5.0</v>
      </c>
      <c r="G61" s="27"/>
      <c r="H61" s="27"/>
      <c r="I61" s="27"/>
      <c r="J61" s="27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3"/>
      <c r="Z61" s="23"/>
      <c r="AA61" s="23"/>
    </row>
    <row r="62" ht="15.75" customHeight="1">
      <c r="A62" s="28"/>
      <c r="B62" s="43"/>
      <c r="C62" s="43"/>
      <c r="D62" s="25"/>
      <c r="E62" s="34" t="s">
        <v>33</v>
      </c>
      <c r="F62" s="27">
        <v>5.0</v>
      </c>
      <c r="G62" s="27"/>
      <c r="H62" s="27"/>
      <c r="I62" s="27"/>
      <c r="J62" s="27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4"/>
      <c r="Y62" s="23"/>
      <c r="Z62" s="23"/>
      <c r="AA62" s="23"/>
    </row>
    <row r="63" ht="18.75" customHeight="1">
      <c r="A63" s="35" t="s">
        <v>99</v>
      </c>
      <c r="B63" s="44" t="s">
        <v>100</v>
      </c>
      <c r="C63" s="45">
        <v>67.0</v>
      </c>
      <c r="D63" s="45">
        <v>67.0</v>
      </c>
      <c r="E63" s="29" t="s">
        <v>101</v>
      </c>
      <c r="F63" s="30">
        <v>3.0</v>
      </c>
      <c r="G63" s="30">
        <v>3.0</v>
      </c>
      <c r="H63" s="30">
        <v>3.0</v>
      </c>
      <c r="I63" s="30">
        <v>3.0</v>
      </c>
      <c r="J63" s="30">
        <v>3.0</v>
      </c>
      <c r="K63" s="35">
        <v>45.0</v>
      </c>
      <c r="L63" s="35">
        <f>D63*K63</f>
        <v>3015</v>
      </c>
      <c r="M63" s="35">
        <v>20.34</v>
      </c>
      <c r="N63" s="35">
        <v>21.34</v>
      </c>
      <c r="O63" s="35" t="s">
        <v>102</v>
      </c>
      <c r="P63" s="35">
        <f>M63*C63</f>
        <v>1362.78</v>
      </c>
      <c r="Q63" s="35">
        <f>N63*C63</f>
        <v>1429.78</v>
      </c>
      <c r="R63" s="36">
        <f>0.57*0.38*0.38*C63</f>
        <v>5.514636</v>
      </c>
      <c r="S63" s="46"/>
      <c r="T63" s="47">
        <v>6.2</v>
      </c>
      <c r="U63" s="47">
        <f>T63*L63</f>
        <v>18693</v>
      </c>
      <c r="V63" s="46" t="s">
        <v>36</v>
      </c>
      <c r="W63" s="46" t="s">
        <v>103</v>
      </c>
      <c r="X63" s="24"/>
      <c r="Y63" s="48"/>
      <c r="Z63" s="48"/>
      <c r="AA63" s="48"/>
    </row>
    <row r="64" ht="18.75" customHeight="1">
      <c r="A64" s="24"/>
      <c r="B64" s="24"/>
      <c r="C64" s="24"/>
      <c r="D64" s="24"/>
      <c r="E64" s="29" t="s">
        <v>104</v>
      </c>
      <c r="F64" s="30">
        <v>2.0</v>
      </c>
      <c r="G64" s="30">
        <v>2.0</v>
      </c>
      <c r="H64" s="30">
        <v>2.0</v>
      </c>
      <c r="I64" s="30">
        <v>2.0</v>
      </c>
      <c r="J64" s="30">
        <v>2.0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48"/>
      <c r="Z64" s="48"/>
      <c r="AA64" s="48"/>
    </row>
    <row r="65" ht="18.75" customHeight="1">
      <c r="A65" s="24"/>
      <c r="B65" s="24"/>
      <c r="C65" s="24"/>
      <c r="D65" s="24"/>
      <c r="E65" s="29" t="s">
        <v>105</v>
      </c>
      <c r="F65" s="30">
        <v>1.0</v>
      </c>
      <c r="G65" s="30">
        <v>1.0</v>
      </c>
      <c r="H65" s="30">
        <v>1.0</v>
      </c>
      <c r="I65" s="30">
        <v>1.0</v>
      </c>
      <c r="J65" s="30">
        <v>1.0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48"/>
      <c r="Z65" s="48"/>
      <c r="AA65" s="48"/>
    </row>
    <row r="66" ht="18.75" customHeight="1">
      <c r="A66" s="24"/>
      <c r="B66" s="24"/>
      <c r="C66" s="24"/>
      <c r="D66" s="24"/>
      <c r="E66" s="29" t="s">
        <v>106</v>
      </c>
      <c r="F66" s="30">
        <v>1.0</v>
      </c>
      <c r="G66" s="30">
        <v>1.0</v>
      </c>
      <c r="H66" s="30">
        <v>1.0</v>
      </c>
      <c r="I66" s="30">
        <v>1.0</v>
      </c>
      <c r="J66" s="30">
        <v>1.0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48"/>
      <c r="Z66" s="48"/>
      <c r="AA66" s="48"/>
    </row>
    <row r="67" ht="18.75" customHeight="1">
      <c r="A67" s="24"/>
      <c r="B67" s="24"/>
      <c r="C67" s="24"/>
      <c r="D67" s="24"/>
      <c r="E67" s="29" t="s">
        <v>107</v>
      </c>
      <c r="F67" s="30">
        <v>1.0</v>
      </c>
      <c r="G67" s="30">
        <v>1.0</v>
      </c>
      <c r="H67" s="30">
        <v>1.0</v>
      </c>
      <c r="I67" s="30">
        <v>1.0</v>
      </c>
      <c r="J67" s="30">
        <v>1.0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48"/>
      <c r="Z67" s="48"/>
      <c r="AA67" s="48"/>
    </row>
    <row r="68" ht="18.75" customHeight="1">
      <c r="A68" s="25"/>
      <c r="B68" s="25"/>
      <c r="C68" s="25"/>
      <c r="D68" s="25"/>
      <c r="E68" s="29" t="s">
        <v>108</v>
      </c>
      <c r="F68" s="30">
        <v>1.0</v>
      </c>
      <c r="G68" s="30">
        <v>1.0</v>
      </c>
      <c r="H68" s="30">
        <v>1.0</v>
      </c>
      <c r="I68" s="30">
        <v>1.0</v>
      </c>
      <c r="J68" s="30">
        <v>1.0</v>
      </c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4"/>
      <c r="Y68" s="48"/>
      <c r="Z68" s="48"/>
      <c r="AA68" s="48"/>
    </row>
    <row r="69" ht="15.75" customHeight="1">
      <c r="A69" s="16">
        <v>5621.0</v>
      </c>
      <c r="B69" s="16" t="s">
        <v>109</v>
      </c>
      <c r="C69" s="16">
        <v>10.0</v>
      </c>
      <c r="D69" s="16">
        <v>10.0</v>
      </c>
      <c r="E69" s="34" t="s">
        <v>28</v>
      </c>
      <c r="F69" s="27">
        <v>3.0</v>
      </c>
      <c r="G69" s="27">
        <v>3.0</v>
      </c>
      <c r="H69" s="27">
        <v>3.0</v>
      </c>
      <c r="I69" s="27">
        <v>3.0</v>
      </c>
      <c r="J69" s="27"/>
      <c r="K69" s="35">
        <f>SUM(F69:J72)</f>
        <v>72</v>
      </c>
      <c r="L69" s="35">
        <f>D69*K69</f>
        <v>720</v>
      </c>
      <c r="M69" s="35">
        <v>46.3</v>
      </c>
      <c r="N69" s="35">
        <v>46.8</v>
      </c>
      <c r="O69" s="35" t="s">
        <v>110</v>
      </c>
      <c r="P69" s="35">
        <f>M69*D69</f>
        <v>463</v>
      </c>
      <c r="Q69" s="35">
        <f>N69*D69</f>
        <v>468</v>
      </c>
      <c r="R69" s="36">
        <f>0.8*0.4*0.4*D69</f>
        <v>1.28</v>
      </c>
      <c r="S69" s="16"/>
      <c r="T69" s="21">
        <v>8.55</v>
      </c>
      <c r="U69" s="21">
        <f>T69*L69</f>
        <v>6156</v>
      </c>
      <c r="V69" s="16" t="s">
        <v>36</v>
      </c>
      <c r="W69" s="35" t="s">
        <v>111</v>
      </c>
      <c r="X69" s="24"/>
      <c r="Y69" s="23"/>
      <c r="Z69" s="23"/>
      <c r="AA69" s="23"/>
    </row>
    <row r="70" ht="15.75" customHeight="1">
      <c r="A70" s="24"/>
      <c r="B70" s="24"/>
      <c r="C70" s="24"/>
      <c r="D70" s="24"/>
      <c r="E70" s="34" t="s">
        <v>112</v>
      </c>
      <c r="F70" s="27">
        <v>6.0</v>
      </c>
      <c r="G70" s="27">
        <v>6.0</v>
      </c>
      <c r="H70" s="27">
        <v>6.0</v>
      </c>
      <c r="I70" s="27">
        <v>6.0</v>
      </c>
      <c r="J70" s="27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3"/>
      <c r="Z70" s="23"/>
      <c r="AA70" s="23"/>
    </row>
    <row r="71" ht="15.75" customHeight="1">
      <c r="A71" s="24"/>
      <c r="B71" s="24"/>
      <c r="C71" s="24"/>
      <c r="D71" s="24"/>
      <c r="E71" s="34" t="s">
        <v>113</v>
      </c>
      <c r="F71" s="27">
        <v>6.0</v>
      </c>
      <c r="G71" s="27">
        <v>6.0</v>
      </c>
      <c r="H71" s="27">
        <v>6.0</v>
      </c>
      <c r="I71" s="27">
        <v>6.0</v>
      </c>
      <c r="J71" s="27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3"/>
      <c r="Z71" s="23"/>
      <c r="AA71" s="23"/>
    </row>
    <row r="72" ht="15.75" customHeight="1">
      <c r="A72" s="25"/>
      <c r="B72" s="25"/>
      <c r="C72" s="25"/>
      <c r="D72" s="25"/>
      <c r="E72" s="34" t="s">
        <v>114</v>
      </c>
      <c r="F72" s="27">
        <v>3.0</v>
      </c>
      <c r="G72" s="27">
        <v>3.0</v>
      </c>
      <c r="H72" s="27">
        <v>3.0</v>
      </c>
      <c r="I72" s="27">
        <v>3.0</v>
      </c>
      <c r="J72" s="27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4"/>
      <c r="Y72" s="23"/>
      <c r="Z72" s="23"/>
      <c r="AA72" s="23"/>
    </row>
    <row r="73" ht="15.75" customHeight="1">
      <c r="A73" s="49" t="s">
        <v>99</v>
      </c>
      <c r="B73" s="49" t="s">
        <v>115</v>
      </c>
      <c r="C73" s="49">
        <v>22.0</v>
      </c>
      <c r="D73" s="49">
        <v>21.0</v>
      </c>
      <c r="E73" s="34" t="s">
        <v>116</v>
      </c>
      <c r="F73" s="27">
        <v>6.0</v>
      </c>
      <c r="G73" s="27">
        <v>6.0</v>
      </c>
      <c r="H73" s="27">
        <v>6.0</v>
      </c>
      <c r="I73" s="27">
        <v>6.0</v>
      </c>
      <c r="J73" s="27">
        <v>6.0</v>
      </c>
      <c r="K73" s="50">
        <f>SUM(F73:J78)</f>
        <v>90</v>
      </c>
      <c r="L73" s="50">
        <f>D73*K73</f>
        <v>1890</v>
      </c>
      <c r="M73" s="50">
        <v>41.5</v>
      </c>
      <c r="N73" s="50">
        <v>42.0</v>
      </c>
      <c r="O73" s="50" t="s">
        <v>110</v>
      </c>
      <c r="P73" s="50">
        <f>M73*D73</f>
        <v>871.5</v>
      </c>
      <c r="Q73" s="50">
        <f>N73*D73</f>
        <v>882</v>
      </c>
      <c r="R73" s="51">
        <f>0.8*0.4*0.4*D73</f>
        <v>2.688</v>
      </c>
      <c r="S73" s="49"/>
      <c r="T73" s="21">
        <v>6.2</v>
      </c>
      <c r="U73" s="21">
        <f>T73*(L73+L79)</f>
        <v>12555</v>
      </c>
      <c r="V73" s="49" t="s">
        <v>36</v>
      </c>
      <c r="W73" s="50" t="s">
        <v>103</v>
      </c>
      <c r="X73" s="24"/>
      <c r="Y73" s="23"/>
      <c r="Z73" s="23"/>
      <c r="AA73" s="23"/>
    </row>
    <row r="74" ht="15.75" customHeight="1">
      <c r="A74" s="24"/>
      <c r="B74" s="24"/>
      <c r="C74" s="24"/>
      <c r="D74" s="24"/>
      <c r="E74" s="34" t="s">
        <v>104</v>
      </c>
      <c r="F74" s="27">
        <v>4.0</v>
      </c>
      <c r="G74" s="27">
        <v>4.0</v>
      </c>
      <c r="H74" s="27">
        <v>4.0</v>
      </c>
      <c r="I74" s="27">
        <v>4.0</v>
      </c>
      <c r="J74" s="27">
        <v>4.0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3"/>
      <c r="Z74" s="23"/>
      <c r="AA74" s="23"/>
    </row>
    <row r="75" ht="15.75" customHeight="1">
      <c r="A75" s="24"/>
      <c r="B75" s="24"/>
      <c r="C75" s="24"/>
      <c r="D75" s="24"/>
      <c r="E75" s="34" t="s">
        <v>42</v>
      </c>
      <c r="F75" s="6">
        <v>2.0</v>
      </c>
      <c r="G75" s="6">
        <v>2.0</v>
      </c>
      <c r="H75" s="6">
        <v>2.0</v>
      </c>
      <c r="I75" s="6">
        <v>2.0</v>
      </c>
      <c r="J75" s="6">
        <v>2.0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"/>
      <c r="Z75" s="2"/>
      <c r="AA75" s="2"/>
    </row>
    <row r="76" ht="15.75" customHeight="1">
      <c r="A76" s="24"/>
      <c r="B76" s="24"/>
      <c r="C76" s="24"/>
      <c r="D76" s="24"/>
      <c r="E76" s="34" t="s">
        <v>106</v>
      </c>
      <c r="F76" s="6">
        <v>2.0</v>
      </c>
      <c r="G76" s="6">
        <v>2.0</v>
      </c>
      <c r="H76" s="6">
        <v>2.0</v>
      </c>
      <c r="I76" s="6">
        <v>2.0</v>
      </c>
      <c r="J76" s="6">
        <v>2.0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"/>
      <c r="Z76" s="2"/>
      <c r="AA76" s="2"/>
    </row>
    <row r="77" ht="15.75" customHeight="1">
      <c r="A77" s="24"/>
      <c r="B77" s="24"/>
      <c r="C77" s="24"/>
      <c r="D77" s="24"/>
      <c r="E77" s="34" t="s">
        <v>117</v>
      </c>
      <c r="F77" s="6">
        <v>2.0</v>
      </c>
      <c r="G77" s="6">
        <v>2.0</v>
      </c>
      <c r="H77" s="6">
        <v>2.0</v>
      </c>
      <c r="I77" s="6">
        <v>2.0</v>
      </c>
      <c r="J77" s="6">
        <v>2.0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"/>
      <c r="Z77" s="2"/>
      <c r="AA77" s="2"/>
    </row>
    <row r="78" ht="15.75" customHeight="1">
      <c r="A78" s="24"/>
      <c r="B78" s="25"/>
      <c r="C78" s="24"/>
      <c r="D78" s="25"/>
      <c r="E78" s="34" t="s">
        <v>108</v>
      </c>
      <c r="F78" s="6">
        <v>2.0</v>
      </c>
      <c r="G78" s="6">
        <v>2.0</v>
      </c>
      <c r="H78" s="6">
        <v>2.0</v>
      </c>
      <c r="I78" s="6">
        <v>2.0</v>
      </c>
      <c r="J78" s="6">
        <v>2.0</v>
      </c>
      <c r="K78" s="25"/>
      <c r="L78" s="25"/>
      <c r="M78" s="25"/>
      <c r="N78" s="25"/>
      <c r="O78" s="25"/>
      <c r="P78" s="25"/>
      <c r="Q78" s="25"/>
      <c r="R78" s="25"/>
      <c r="S78" s="24"/>
      <c r="T78" s="24"/>
      <c r="U78" s="24"/>
      <c r="V78" s="24"/>
      <c r="W78" s="24"/>
      <c r="X78" s="24"/>
      <c r="Y78" s="2"/>
      <c r="Z78" s="2"/>
      <c r="AA78" s="2"/>
    </row>
    <row r="79" ht="15.75" customHeight="1">
      <c r="A79" s="24"/>
      <c r="B79" s="49">
        <v>22.0</v>
      </c>
      <c r="C79" s="24"/>
      <c r="D79" s="49">
        <v>1.0</v>
      </c>
      <c r="E79" s="34" t="s">
        <v>116</v>
      </c>
      <c r="F79" s="6">
        <v>9.0</v>
      </c>
      <c r="G79" s="6">
        <v>9.0</v>
      </c>
      <c r="H79" s="6">
        <v>9.0</v>
      </c>
      <c r="I79" s="6">
        <v>9.0</v>
      </c>
      <c r="J79" s="6">
        <v>9.0</v>
      </c>
      <c r="K79" s="50">
        <f>SUM(F79:J84)</f>
        <v>135</v>
      </c>
      <c r="L79" s="50">
        <f>D79*K79</f>
        <v>135</v>
      </c>
      <c r="M79" s="50">
        <v>62.0</v>
      </c>
      <c r="N79" s="50">
        <v>62.5</v>
      </c>
      <c r="O79" s="50" t="s">
        <v>110</v>
      </c>
      <c r="P79" s="50">
        <f>M79*D79</f>
        <v>62</v>
      </c>
      <c r="Q79" s="50">
        <f>N79*D79</f>
        <v>62.5</v>
      </c>
      <c r="R79" s="51">
        <f>0.8*0.4*0.4*D79</f>
        <v>0.128</v>
      </c>
      <c r="S79" s="24"/>
      <c r="T79" s="24"/>
      <c r="U79" s="24"/>
      <c r="V79" s="24"/>
      <c r="W79" s="24"/>
      <c r="X79" s="24"/>
      <c r="Y79" s="2"/>
      <c r="Z79" s="2"/>
      <c r="AA79" s="2"/>
    </row>
    <row r="80" ht="15.75" customHeight="1">
      <c r="A80" s="24"/>
      <c r="B80" s="24"/>
      <c r="C80" s="24"/>
      <c r="D80" s="24"/>
      <c r="E80" s="34" t="s">
        <v>104</v>
      </c>
      <c r="F80" s="6">
        <v>6.0</v>
      </c>
      <c r="G80" s="6">
        <v>6.0</v>
      </c>
      <c r="H80" s="6">
        <v>6.0</v>
      </c>
      <c r="I80" s="6">
        <v>6.0</v>
      </c>
      <c r="J80" s="6">
        <v>6.0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"/>
      <c r="Z80" s="2"/>
      <c r="AA80" s="2"/>
    </row>
    <row r="81" ht="15.75" customHeight="1">
      <c r="A81" s="24"/>
      <c r="B81" s="24"/>
      <c r="C81" s="24"/>
      <c r="D81" s="24"/>
      <c r="E81" s="34" t="s">
        <v>42</v>
      </c>
      <c r="F81" s="6">
        <v>3.0</v>
      </c>
      <c r="G81" s="6">
        <v>3.0</v>
      </c>
      <c r="H81" s="6">
        <v>3.0</v>
      </c>
      <c r="I81" s="6">
        <v>3.0</v>
      </c>
      <c r="J81" s="6">
        <v>3.0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"/>
      <c r="Z81" s="2"/>
      <c r="AA81" s="2"/>
    </row>
    <row r="82" ht="15.75" customHeight="1">
      <c r="A82" s="24"/>
      <c r="B82" s="24"/>
      <c r="C82" s="24"/>
      <c r="D82" s="24"/>
      <c r="E82" s="34" t="s">
        <v>106</v>
      </c>
      <c r="F82" s="6">
        <v>3.0</v>
      </c>
      <c r="G82" s="6">
        <v>3.0</v>
      </c>
      <c r="H82" s="6">
        <v>3.0</v>
      </c>
      <c r="I82" s="6">
        <v>3.0</v>
      </c>
      <c r="J82" s="6">
        <v>3.0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"/>
      <c r="Z82" s="2"/>
      <c r="AA82" s="2"/>
    </row>
    <row r="83" ht="15.75" customHeight="1">
      <c r="A83" s="24"/>
      <c r="B83" s="24"/>
      <c r="C83" s="24"/>
      <c r="D83" s="24"/>
      <c r="E83" s="34" t="s">
        <v>117</v>
      </c>
      <c r="F83" s="6">
        <v>3.0</v>
      </c>
      <c r="G83" s="6">
        <v>3.0</v>
      </c>
      <c r="H83" s="6">
        <v>3.0</v>
      </c>
      <c r="I83" s="6">
        <v>3.0</v>
      </c>
      <c r="J83" s="6">
        <v>3.0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"/>
      <c r="Z83" s="2"/>
      <c r="AA83" s="2"/>
    </row>
    <row r="84" ht="15.75" customHeight="1">
      <c r="A84" s="25"/>
      <c r="B84" s="25"/>
      <c r="C84" s="25"/>
      <c r="D84" s="25"/>
      <c r="E84" s="34" t="s">
        <v>108</v>
      </c>
      <c r="F84" s="6">
        <v>3.0</v>
      </c>
      <c r="G84" s="6">
        <v>3.0</v>
      </c>
      <c r="H84" s="6">
        <v>3.0</v>
      </c>
      <c r="I84" s="6">
        <v>3.0</v>
      </c>
      <c r="J84" s="6">
        <v>3.0</v>
      </c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4"/>
      <c r="Y84" s="2"/>
      <c r="Z84" s="2"/>
      <c r="AA84" s="2"/>
    </row>
    <row r="85" ht="15.75" customHeight="1">
      <c r="A85" s="49" t="s">
        <v>118</v>
      </c>
      <c r="B85" s="49" t="s">
        <v>119</v>
      </c>
      <c r="C85" s="49">
        <v>19.0</v>
      </c>
      <c r="D85" s="49">
        <v>18.0</v>
      </c>
      <c r="E85" s="52" t="s">
        <v>116</v>
      </c>
      <c r="F85" s="30">
        <v>12.0</v>
      </c>
      <c r="G85" s="30">
        <v>12.0</v>
      </c>
      <c r="H85" s="30">
        <v>12.0</v>
      </c>
      <c r="I85" s="30">
        <v>12.0</v>
      </c>
      <c r="J85" s="30">
        <v>12.0</v>
      </c>
      <c r="K85" s="50">
        <f>SUM(F85:J88)</f>
        <v>105</v>
      </c>
      <c r="L85" s="50">
        <f>D85*K85</f>
        <v>1890</v>
      </c>
      <c r="M85" s="50">
        <v>52.0</v>
      </c>
      <c r="N85" s="50">
        <v>52.5</v>
      </c>
      <c r="O85" s="50" t="s">
        <v>120</v>
      </c>
      <c r="P85" s="50">
        <f>M85*D85</f>
        <v>936</v>
      </c>
      <c r="Q85" s="50">
        <f>N85*D85</f>
        <v>945</v>
      </c>
      <c r="R85" s="51">
        <f>0.9*0.5*0.4*D85</f>
        <v>3.24</v>
      </c>
      <c r="S85" s="49"/>
      <c r="T85" s="21">
        <v>6.2</v>
      </c>
      <c r="U85" s="21">
        <f>T85*2017</f>
        <v>12505.4</v>
      </c>
      <c r="V85" s="49" t="s">
        <v>36</v>
      </c>
      <c r="W85" s="50" t="s">
        <v>103</v>
      </c>
      <c r="X85" s="24"/>
      <c r="Y85" s="2"/>
      <c r="Z85" s="2"/>
      <c r="AA85" s="2"/>
    </row>
    <row r="86" ht="15.75" customHeight="1">
      <c r="A86" s="24"/>
      <c r="B86" s="24"/>
      <c r="C86" s="24"/>
      <c r="D86" s="24"/>
      <c r="E86" s="52" t="s">
        <v>121</v>
      </c>
      <c r="F86" s="30">
        <v>3.0</v>
      </c>
      <c r="G86" s="30">
        <v>3.0</v>
      </c>
      <c r="H86" s="30">
        <v>3.0</v>
      </c>
      <c r="I86" s="30">
        <v>3.0</v>
      </c>
      <c r="J86" s="30">
        <v>3.0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"/>
      <c r="Z86" s="2"/>
      <c r="AA86" s="2"/>
    </row>
    <row r="87" ht="15.75" customHeight="1">
      <c r="A87" s="24"/>
      <c r="B87" s="24"/>
      <c r="C87" s="24"/>
      <c r="D87" s="24"/>
      <c r="E87" s="53" t="s">
        <v>122</v>
      </c>
      <c r="F87" s="30">
        <v>3.0</v>
      </c>
      <c r="G87" s="30">
        <v>3.0</v>
      </c>
      <c r="H87" s="30">
        <v>3.0</v>
      </c>
      <c r="I87" s="30">
        <v>3.0</v>
      </c>
      <c r="J87" s="30">
        <v>3.0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"/>
      <c r="Z87" s="2"/>
      <c r="AA87" s="2"/>
    </row>
    <row r="88" ht="15.75" customHeight="1">
      <c r="A88" s="24"/>
      <c r="B88" s="25"/>
      <c r="C88" s="24"/>
      <c r="D88" s="25"/>
      <c r="E88" s="52" t="s">
        <v>42</v>
      </c>
      <c r="F88" s="30">
        <v>3.0</v>
      </c>
      <c r="G88" s="30">
        <v>3.0</v>
      </c>
      <c r="H88" s="30">
        <v>3.0</v>
      </c>
      <c r="I88" s="30">
        <v>3.0</v>
      </c>
      <c r="J88" s="30">
        <v>3.0</v>
      </c>
      <c r="K88" s="25"/>
      <c r="L88" s="25"/>
      <c r="M88" s="25"/>
      <c r="N88" s="25"/>
      <c r="O88" s="25"/>
      <c r="P88" s="25"/>
      <c r="Q88" s="25"/>
      <c r="R88" s="25"/>
      <c r="S88" s="24"/>
      <c r="T88" s="24"/>
      <c r="U88" s="24"/>
      <c r="V88" s="24"/>
      <c r="W88" s="24"/>
      <c r="X88" s="24"/>
      <c r="Y88" s="2"/>
      <c r="Z88" s="2"/>
      <c r="AA88" s="2"/>
    </row>
    <row r="89" ht="15.75" customHeight="1">
      <c r="A89" s="24"/>
      <c r="B89" s="49">
        <v>19.0</v>
      </c>
      <c r="C89" s="24"/>
      <c r="D89" s="49">
        <v>1.0</v>
      </c>
      <c r="E89" s="52" t="s">
        <v>116</v>
      </c>
      <c r="F89" s="30">
        <v>16.0</v>
      </c>
      <c r="G89" s="30">
        <v>16.0</v>
      </c>
      <c r="H89" s="30">
        <v>17.0</v>
      </c>
      <c r="I89" s="30">
        <v>17.0</v>
      </c>
      <c r="J89" s="30">
        <v>16.0</v>
      </c>
      <c r="K89" s="50">
        <f>SUM(F89:J92)</f>
        <v>127</v>
      </c>
      <c r="L89" s="50">
        <f>D89*K89</f>
        <v>127</v>
      </c>
      <c r="M89" s="50">
        <v>62.8</v>
      </c>
      <c r="N89" s="50">
        <v>63.3</v>
      </c>
      <c r="O89" s="50" t="s">
        <v>120</v>
      </c>
      <c r="P89" s="50">
        <f>M89*D89</f>
        <v>62.8</v>
      </c>
      <c r="Q89" s="50">
        <f>N89*D89</f>
        <v>63.3</v>
      </c>
      <c r="R89" s="51">
        <f>0.9*0.5*0.4*D89</f>
        <v>0.18</v>
      </c>
      <c r="S89" s="24"/>
      <c r="T89" s="24"/>
      <c r="U89" s="24"/>
      <c r="V89" s="24"/>
      <c r="W89" s="24"/>
      <c r="X89" s="24"/>
      <c r="Y89" s="2"/>
      <c r="Z89" s="2"/>
      <c r="AA89" s="2"/>
    </row>
    <row r="90" ht="15.75" customHeight="1">
      <c r="A90" s="24"/>
      <c r="B90" s="24"/>
      <c r="C90" s="24"/>
      <c r="D90" s="24"/>
      <c r="E90" s="52" t="s">
        <v>121</v>
      </c>
      <c r="F90" s="30">
        <v>3.0</v>
      </c>
      <c r="G90" s="30">
        <v>3.0</v>
      </c>
      <c r="H90" s="30">
        <v>3.0</v>
      </c>
      <c r="I90" s="30">
        <v>3.0</v>
      </c>
      <c r="J90" s="30">
        <v>3.0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"/>
      <c r="Z90" s="2"/>
      <c r="AA90" s="2"/>
    </row>
    <row r="91" ht="15.75" customHeight="1">
      <c r="A91" s="24"/>
      <c r="B91" s="24"/>
      <c r="C91" s="24"/>
      <c r="D91" s="24"/>
      <c r="E91" s="53" t="s">
        <v>122</v>
      </c>
      <c r="F91" s="30">
        <v>3.0</v>
      </c>
      <c r="G91" s="30">
        <v>3.0</v>
      </c>
      <c r="H91" s="30">
        <v>3.0</v>
      </c>
      <c r="I91" s="30">
        <v>3.0</v>
      </c>
      <c r="J91" s="30">
        <v>3.0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"/>
      <c r="Z91" s="2"/>
      <c r="AA91" s="2"/>
    </row>
    <row r="92" ht="15.75" customHeight="1">
      <c r="A92" s="25"/>
      <c r="B92" s="25"/>
      <c r="C92" s="25"/>
      <c r="D92" s="25"/>
      <c r="E92" s="52" t="s">
        <v>42</v>
      </c>
      <c r="F92" s="30">
        <v>3.0</v>
      </c>
      <c r="G92" s="30">
        <v>3.0</v>
      </c>
      <c r="H92" s="30">
        <v>3.0</v>
      </c>
      <c r="I92" s="30">
        <v>3.0</v>
      </c>
      <c r="J92" s="30">
        <v>3.0</v>
      </c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4"/>
      <c r="Y92" s="2"/>
      <c r="Z92" s="2"/>
      <c r="AA92" s="2"/>
    </row>
    <row r="93" ht="15.75" customHeight="1">
      <c r="A93" s="49" t="s">
        <v>123</v>
      </c>
      <c r="B93" s="49" t="s">
        <v>124</v>
      </c>
      <c r="C93" s="49">
        <v>9.0</v>
      </c>
      <c r="D93" s="49">
        <v>8.0</v>
      </c>
      <c r="E93" s="34" t="s">
        <v>125</v>
      </c>
      <c r="F93" s="6">
        <v>4.0</v>
      </c>
      <c r="G93" s="6">
        <v>4.0</v>
      </c>
      <c r="H93" s="6">
        <v>4.0</v>
      </c>
      <c r="I93" s="6">
        <v>4.0</v>
      </c>
      <c r="J93" s="6"/>
      <c r="K93" s="50">
        <f>SUM(F93:J96)</f>
        <v>64</v>
      </c>
      <c r="L93" s="50">
        <f>D93*K93</f>
        <v>512</v>
      </c>
      <c r="M93" s="50">
        <v>37.2</v>
      </c>
      <c r="N93" s="50">
        <v>37.7</v>
      </c>
      <c r="O93" s="50" t="s">
        <v>126</v>
      </c>
      <c r="P93" s="50">
        <f>M93*D93</f>
        <v>297.6</v>
      </c>
      <c r="Q93" s="50">
        <f>N93*D93</f>
        <v>301.6</v>
      </c>
      <c r="R93" s="51">
        <f>0.8*0.5*0.4*D93</f>
        <v>1.28</v>
      </c>
      <c r="S93" s="49"/>
      <c r="T93" s="21">
        <v>6.3</v>
      </c>
      <c r="U93" s="21">
        <f>T93*616</f>
        <v>3880.8</v>
      </c>
      <c r="V93" s="50" t="s">
        <v>127</v>
      </c>
      <c r="W93" s="50" t="s">
        <v>128</v>
      </c>
      <c r="X93" s="24"/>
      <c r="Y93" s="2"/>
      <c r="Z93" s="2"/>
      <c r="AA93" s="2"/>
    </row>
    <row r="94" ht="15.75" customHeight="1">
      <c r="A94" s="24"/>
      <c r="B94" s="24"/>
      <c r="C94" s="24"/>
      <c r="D94" s="24"/>
      <c r="E94" s="34" t="s">
        <v>129</v>
      </c>
      <c r="F94" s="6">
        <v>4.0</v>
      </c>
      <c r="G94" s="6">
        <v>4.0</v>
      </c>
      <c r="H94" s="6">
        <v>4.0</v>
      </c>
      <c r="I94" s="6">
        <v>4.0</v>
      </c>
      <c r="J94" s="6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"/>
      <c r="Z94" s="2"/>
      <c r="AA94" s="2"/>
    </row>
    <row r="95" ht="15.75" customHeight="1">
      <c r="A95" s="24"/>
      <c r="B95" s="24"/>
      <c r="C95" s="24"/>
      <c r="D95" s="24"/>
      <c r="E95" s="34" t="s">
        <v>53</v>
      </c>
      <c r="F95" s="6">
        <v>4.0</v>
      </c>
      <c r="G95" s="6">
        <v>4.0</v>
      </c>
      <c r="H95" s="6">
        <v>4.0</v>
      </c>
      <c r="I95" s="6">
        <v>4.0</v>
      </c>
      <c r="J95" s="6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"/>
      <c r="Z95" s="2"/>
      <c r="AA95" s="2"/>
    </row>
    <row r="96" ht="15.75" customHeight="1">
      <c r="A96" s="24"/>
      <c r="B96" s="24"/>
      <c r="C96" s="24"/>
      <c r="D96" s="25"/>
      <c r="E96" s="34" t="s">
        <v>34</v>
      </c>
      <c r="F96" s="6">
        <v>4.0</v>
      </c>
      <c r="G96" s="6">
        <v>4.0</v>
      </c>
      <c r="H96" s="6">
        <v>4.0</v>
      </c>
      <c r="I96" s="6">
        <v>4.0</v>
      </c>
      <c r="J96" s="6"/>
      <c r="K96" s="25"/>
      <c r="L96" s="25"/>
      <c r="M96" s="25"/>
      <c r="N96" s="25"/>
      <c r="O96" s="25"/>
      <c r="P96" s="25"/>
      <c r="Q96" s="25"/>
      <c r="R96" s="25"/>
      <c r="S96" s="24"/>
      <c r="T96" s="24"/>
      <c r="U96" s="24"/>
      <c r="V96" s="24"/>
      <c r="W96" s="24"/>
      <c r="X96" s="24"/>
      <c r="Y96" s="2"/>
      <c r="Z96" s="2"/>
      <c r="AA96" s="2"/>
    </row>
    <row r="97" ht="15.75" customHeight="1">
      <c r="A97" s="24"/>
      <c r="B97" s="24"/>
      <c r="C97" s="24"/>
      <c r="D97" s="49">
        <v>1.0</v>
      </c>
      <c r="E97" s="34" t="s">
        <v>125</v>
      </c>
      <c r="F97" s="6">
        <v>8.0</v>
      </c>
      <c r="G97" s="6">
        <v>8.0</v>
      </c>
      <c r="H97" s="6">
        <v>8.0</v>
      </c>
      <c r="I97" s="6">
        <v>8.0</v>
      </c>
      <c r="J97" s="6"/>
      <c r="K97" s="50">
        <f>SUM(F97:J100)</f>
        <v>104</v>
      </c>
      <c r="L97" s="50">
        <f>D97*K97</f>
        <v>104</v>
      </c>
      <c r="M97" s="50">
        <v>60.5</v>
      </c>
      <c r="N97" s="50">
        <v>61.0</v>
      </c>
      <c r="O97" s="50" t="s">
        <v>130</v>
      </c>
      <c r="P97" s="50">
        <f>M97*D97</f>
        <v>60.5</v>
      </c>
      <c r="Q97" s="50">
        <f>N97*D97</f>
        <v>61</v>
      </c>
      <c r="R97" s="51">
        <f>0.8*0.5*0.4*D97</f>
        <v>0.16</v>
      </c>
      <c r="S97" s="24"/>
      <c r="T97" s="24"/>
      <c r="U97" s="24"/>
      <c r="V97" s="24"/>
      <c r="W97" s="24"/>
      <c r="X97" s="24"/>
      <c r="Y97" s="2"/>
      <c r="Z97" s="2"/>
      <c r="AA97" s="2"/>
    </row>
    <row r="98" ht="15.75" customHeight="1">
      <c r="A98" s="24"/>
      <c r="B98" s="24"/>
      <c r="C98" s="24"/>
      <c r="D98" s="24"/>
      <c r="E98" s="34" t="s">
        <v>129</v>
      </c>
      <c r="F98" s="6">
        <v>6.0</v>
      </c>
      <c r="G98" s="6">
        <v>6.0</v>
      </c>
      <c r="H98" s="6">
        <v>6.0</v>
      </c>
      <c r="I98" s="6">
        <v>6.0</v>
      </c>
      <c r="J98" s="6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"/>
      <c r="Z98" s="2"/>
      <c r="AA98" s="2"/>
    </row>
    <row r="99" ht="15.75" customHeight="1">
      <c r="A99" s="24"/>
      <c r="B99" s="24"/>
      <c r="C99" s="24"/>
      <c r="D99" s="24"/>
      <c r="E99" s="34" t="s">
        <v>53</v>
      </c>
      <c r="F99" s="6">
        <v>6.0</v>
      </c>
      <c r="G99" s="6">
        <v>6.0</v>
      </c>
      <c r="H99" s="6">
        <v>6.0</v>
      </c>
      <c r="I99" s="6">
        <v>6.0</v>
      </c>
      <c r="J99" s="6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"/>
      <c r="Z99" s="2"/>
      <c r="AA99" s="2"/>
    </row>
    <row r="100" ht="15.75" customHeight="1">
      <c r="A100" s="25"/>
      <c r="B100" s="25"/>
      <c r="C100" s="25"/>
      <c r="D100" s="25"/>
      <c r="E100" s="34" t="s">
        <v>34</v>
      </c>
      <c r="F100" s="6">
        <v>6.0</v>
      </c>
      <c r="G100" s="6">
        <v>6.0</v>
      </c>
      <c r="H100" s="6">
        <v>6.0</v>
      </c>
      <c r="I100" s="6">
        <v>6.0</v>
      </c>
      <c r="J100" s="6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4"/>
      <c r="Y100" s="2"/>
      <c r="Z100" s="2"/>
      <c r="AA100" s="2"/>
    </row>
    <row r="101" ht="15.75" customHeight="1">
      <c r="A101" s="49" t="s">
        <v>131</v>
      </c>
      <c r="B101" s="49" t="s">
        <v>27</v>
      </c>
      <c r="C101" s="49">
        <v>20.0</v>
      </c>
      <c r="D101" s="49">
        <v>20.0</v>
      </c>
      <c r="E101" s="34" t="s">
        <v>72</v>
      </c>
      <c r="F101" s="6">
        <v>3.0</v>
      </c>
      <c r="G101" s="6">
        <v>6.0</v>
      </c>
      <c r="H101" s="6">
        <v>6.0</v>
      </c>
      <c r="I101" s="6">
        <v>3.0</v>
      </c>
      <c r="J101" s="6"/>
      <c r="K101" s="50">
        <f>SUM(F101:J104)</f>
        <v>72</v>
      </c>
      <c r="L101" s="50">
        <f>D101*K101</f>
        <v>1440</v>
      </c>
      <c r="M101" s="50">
        <v>48.0</v>
      </c>
      <c r="N101" s="50">
        <v>48.5</v>
      </c>
      <c r="O101" s="50" t="s">
        <v>110</v>
      </c>
      <c r="P101" s="50">
        <f>M101*D101</f>
        <v>960</v>
      </c>
      <c r="Q101" s="50">
        <f>N101*D101</f>
        <v>970</v>
      </c>
      <c r="R101" s="51">
        <f>0.8*0.4*0.4*D101</f>
        <v>2.56</v>
      </c>
      <c r="S101" s="49"/>
      <c r="T101" s="21">
        <v>6.5</v>
      </c>
      <c r="U101" s="21">
        <f>T101*L101</f>
        <v>9360</v>
      </c>
      <c r="V101" s="50" t="s">
        <v>127</v>
      </c>
      <c r="W101" s="50" t="s">
        <v>132</v>
      </c>
      <c r="X101" s="24"/>
      <c r="Y101" s="2"/>
      <c r="Z101" s="2"/>
      <c r="AA101" s="2"/>
    </row>
    <row r="102" ht="15.75" customHeight="1">
      <c r="A102" s="24"/>
      <c r="B102" s="24"/>
      <c r="C102" s="24"/>
      <c r="D102" s="24"/>
      <c r="E102" s="34" t="s">
        <v>133</v>
      </c>
      <c r="F102" s="6">
        <v>3.0</v>
      </c>
      <c r="G102" s="6">
        <v>6.0</v>
      </c>
      <c r="H102" s="6">
        <v>6.0</v>
      </c>
      <c r="I102" s="6">
        <v>3.0</v>
      </c>
      <c r="J102" s="6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"/>
      <c r="Z102" s="2"/>
      <c r="AA102" s="2"/>
    </row>
    <row r="103" ht="15.75" customHeight="1">
      <c r="A103" s="24"/>
      <c r="B103" s="24"/>
      <c r="C103" s="24"/>
      <c r="D103" s="24"/>
      <c r="E103" s="34" t="s">
        <v>53</v>
      </c>
      <c r="F103" s="6">
        <v>3.0</v>
      </c>
      <c r="G103" s="6">
        <v>6.0</v>
      </c>
      <c r="H103" s="6">
        <v>6.0</v>
      </c>
      <c r="I103" s="6">
        <v>3.0</v>
      </c>
      <c r="J103" s="6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"/>
      <c r="Z103" s="2"/>
      <c r="AA103" s="2"/>
    </row>
    <row r="104" ht="15.75" customHeight="1">
      <c r="A104" s="25"/>
      <c r="B104" s="25"/>
      <c r="C104" s="25"/>
      <c r="D104" s="25"/>
      <c r="E104" s="34" t="s">
        <v>28</v>
      </c>
      <c r="F104" s="6">
        <v>3.0</v>
      </c>
      <c r="G104" s="6">
        <v>6.0</v>
      </c>
      <c r="H104" s="6">
        <v>6.0</v>
      </c>
      <c r="I104" s="6">
        <v>3.0</v>
      </c>
      <c r="J104" s="6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4"/>
      <c r="Y104" s="2"/>
      <c r="Z104" s="2"/>
      <c r="AA104" s="2"/>
    </row>
    <row r="105" ht="15.75" customHeight="1">
      <c r="A105" s="49" t="s">
        <v>134</v>
      </c>
      <c r="B105" s="49" t="s">
        <v>135</v>
      </c>
      <c r="C105" s="49">
        <v>7.0</v>
      </c>
      <c r="D105" s="49">
        <v>6.0</v>
      </c>
      <c r="E105" s="34" t="s">
        <v>77</v>
      </c>
      <c r="F105" s="6">
        <v>3.0</v>
      </c>
      <c r="G105" s="6">
        <v>6.0</v>
      </c>
      <c r="H105" s="6">
        <v>6.0</v>
      </c>
      <c r="I105" s="6">
        <v>3.0</v>
      </c>
      <c r="J105" s="6"/>
      <c r="K105" s="50">
        <f>SUM(F105:J108)</f>
        <v>72</v>
      </c>
      <c r="L105" s="50">
        <f>D105*K105</f>
        <v>432</v>
      </c>
      <c r="M105" s="50">
        <v>30.1</v>
      </c>
      <c r="N105" s="50">
        <v>30.6</v>
      </c>
      <c r="O105" s="50" t="s">
        <v>110</v>
      </c>
      <c r="P105" s="50">
        <f>M105*D105</f>
        <v>180.6</v>
      </c>
      <c r="Q105" s="50">
        <f>N105*D105</f>
        <v>183.6</v>
      </c>
      <c r="R105" s="51">
        <f>0.8*0.4*0.4*D105</f>
        <v>0.768</v>
      </c>
      <c r="S105" s="49"/>
      <c r="T105" s="21">
        <v>5.1</v>
      </c>
      <c r="U105" s="21">
        <f>T105*528</f>
        <v>2692.8</v>
      </c>
      <c r="V105" s="50" t="s">
        <v>127</v>
      </c>
      <c r="W105" s="49" t="s">
        <v>136</v>
      </c>
      <c r="X105" s="24"/>
      <c r="Y105" s="2"/>
      <c r="Z105" s="2"/>
      <c r="AA105" s="2"/>
    </row>
    <row r="106" ht="15.75" customHeight="1">
      <c r="A106" s="24"/>
      <c r="B106" s="24"/>
      <c r="C106" s="24"/>
      <c r="D106" s="24"/>
      <c r="E106" s="34" t="s">
        <v>63</v>
      </c>
      <c r="F106" s="6">
        <v>3.0</v>
      </c>
      <c r="G106" s="6">
        <v>6.0</v>
      </c>
      <c r="H106" s="6">
        <v>6.0</v>
      </c>
      <c r="I106" s="6">
        <v>3.0</v>
      </c>
      <c r="J106" s="6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"/>
      <c r="Z106" s="2"/>
      <c r="AA106" s="2"/>
    </row>
    <row r="107" ht="15.75" customHeight="1">
      <c r="A107" s="24"/>
      <c r="B107" s="24"/>
      <c r="C107" s="24"/>
      <c r="D107" s="24"/>
      <c r="E107" s="34" t="s">
        <v>53</v>
      </c>
      <c r="F107" s="6">
        <v>3.0</v>
      </c>
      <c r="G107" s="6">
        <v>6.0</v>
      </c>
      <c r="H107" s="6">
        <v>6.0</v>
      </c>
      <c r="I107" s="6">
        <v>3.0</v>
      </c>
      <c r="J107" s="6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"/>
      <c r="Z107" s="2"/>
      <c r="AA107" s="2"/>
    </row>
    <row r="108" ht="15.75" customHeight="1">
      <c r="A108" s="24"/>
      <c r="B108" s="25"/>
      <c r="C108" s="24"/>
      <c r="D108" s="25"/>
      <c r="E108" s="34" t="s">
        <v>28</v>
      </c>
      <c r="F108" s="6">
        <v>3.0</v>
      </c>
      <c r="G108" s="6">
        <v>6.0</v>
      </c>
      <c r="H108" s="6">
        <v>6.0</v>
      </c>
      <c r="I108" s="6">
        <v>3.0</v>
      </c>
      <c r="J108" s="6"/>
      <c r="K108" s="25"/>
      <c r="L108" s="25"/>
      <c r="M108" s="25"/>
      <c r="N108" s="25"/>
      <c r="O108" s="25"/>
      <c r="P108" s="25"/>
      <c r="Q108" s="25"/>
      <c r="R108" s="25"/>
      <c r="S108" s="24"/>
      <c r="T108" s="24"/>
      <c r="U108" s="24"/>
      <c r="V108" s="24"/>
      <c r="W108" s="24"/>
      <c r="X108" s="24"/>
      <c r="Y108" s="2"/>
      <c r="Z108" s="2"/>
      <c r="AA108" s="2"/>
    </row>
    <row r="109" ht="15.75" customHeight="1">
      <c r="A109" s="24"/>
      <c r="B109" s="49">
        <v>7.0</v>
      </c>
      <c r="C109" s="24"/>
      <c r="D109" s="49">
        <v>1.0</v>
      </c>
      <c r="E109" s="34" t="s">
        <v>77</v>
      </c>
      <c r="F109" s="6">
        <v>4.0</v>
      </c>
      <c r="G109" s="6">
        <v>8.0</v>
      </c>
      <c r="H109" s="6">
        <v>8.0</v>
      </c>
      <c r="I109" s="6">
        <v>4.0</v>
      </c>
      <c r="J109" s="6"/>
      <c r="K109" s="50">
        <f>SUM(F109:J112)</f>
        <v>96</v>
      </c>
      <c r="L109" s="50">
        <f>D109*K109</f>
        <v>96</v>
      </c>
      <c r="M109" s="50">
        <v>40.1</v>
      </c>
      <c r="N109" s="50">
        <v>40.6</v>
      </c>
      <c r="O109" s="50" t="s">
        <v>110</v>
      </c>
      <c r="P109" s="50">
        <f>M109*D109</f>
        <v>40.1</v>
      </c>
      <c r="Q109" s="50">
        <f>N109*D109</f>
        <v>40.6</v>
      </c>
      <c r="R109" s="51">
        <f>0.8*0.4*0.4*D109</f>
        <v>0.128</v>
      </c>
      <c r="S109" s="24"/>
      <c r="T109" s="24"/>
      <c r="U109" s="24"/>
      <c r="V109" s="24"/>
      <c r="W109" s="24"/>
      <c r="X109" s="24"/>
      <c r="Y109" s="2"/>
      <c r="Z109" s="2"/>
      <c r="AA109" s="2"/>
    </row>
    <row r="110" ht="15.75" customHeight="1">
      <c r="A110" s="24"/>
      <c r="B110" s="24"/>
      <c r="C110" s="24"/>
      <c r="D110" s="24"/>
      <c r="E110" s="34" t="s">
        <v>63</v>
      </c>
      <c r="F110" s="6">
        <v>4.0</v>
      </c>
      <c r="G110" s="6">
        <v>8.0</v>
      </c>
      <c r="H110" s="6">
        <v>8.0</v>
      </c>
      <c r="I110" s="6">
        <v>4.0</v>
      </c>
      <c r="J110" s="6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"/>
      <c r="Z110" s="2"/>
      <c r="AA110" s="2"/>
    </row>
    <row r="111" ht="15.75" customHeight="1">
      <c r="A111" s="24"/>
      <c r="B111" s="24"/>
      <c r="C111" s="24"/>
      <c r="D111" s="24"/>
      <c r="E111" s="34" t="s">
        <v>53</v>
      </c>
      <c r="F111" s="6">
        <v>4.0</v>
      </c>
      <c r="G111" s="6">
        <v>8.0</v>
      </c>
      <c r="H111" s="6">
        <v>8.0</v>
      </c>
      <c r="I111" s="6">
        <v>4.0</v>
      </c>
      <c r="J111" s="6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"/>
      <c r="Z111" s="2"/>
      <c r="AA111" s="2"/>
    </row>
    <row r="112" ht="15.75" customHeight="1">
      <c r="A112" s="25"/>
      <c r="B112" s="25"/>
      <c r="C112" s="25"/>
      <c r="D112" s="25"/>
      <c r="E112" s="34" t="s">
        <v>28</v>
      </c>
      <c r="F112" s="6">
        <v>4.0</v>
      </c>
      <c r="G112" s="6">
        <v>8.0</v>
      </c>
      <c r="H112" s="6">
        <v>8.0</v>
      </c>
      <c r="I112" s="6">
        <v>4.0</v>
      </c>
      <c r="J112" s="6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4"/>
      <c r="Y112" s="2"/>
      <c r="Z112" s="2"/>
      <c r="AA112" s="2"/>
    </row>
    <row r="113" ht="15.75" customHeight="1">
      <c r="A113" s="49" t="s">
        <v>137</v>
      </c>
      <c r="B113" s="49" t="s">
        <v>56</v>
      </c>
      <c r="C113" s="49">
        <v>8.0</v>
      </c>
      <c r="D113" s="49">
        <v>8.0</v>
      </c>
      <c r="E113" s="34" t="s">
        <v>138</v>
      </c>
      <c r="F113" s="6">
        <v>4.0</v>
      </c>
      <c r="G113" s="6">
        <v>4.0</v>
      </c>
      <c r="H113" s="6">
        <v>4.0</v>
      </c>
      <c r="I113" s="6">
        <v>4.0</v>
      </c>
      <c r="J113" s="6"/>
      <c r="K113" s="50">
        <f>SUM(F113:J116)</f>
        <v>64</v>
      </c>
      <c r="L113" s="50">
        <f>D113*K113</f>
        <v>512</v>
      </c>
      <c r="M113" s="50">
        <v>50.8</v>
      </c>
      <c r="N113" s="50">
        <v>51.3</v>
      </c>
      <c r="O113" s="50" t="s">
        <v>126</v>
      </c>
      <c r="P113" s="50">
        <f>M113*D113</f>
        <v>406.4</v>
      </c>
      <c r="Q113" s="50">
        <f>N113*D113</f>
        <v>410.4</v>
      </c>
      <c r="R113" s="51">
        <f>0.8*0.5*0.4*D113</f>
        <v>1.28</v>
      </c>
      <c r="S113" s="49"/>
      <c r="T113" s="21">
        <v>6.5</v>
      </c>
      <c r="U113" s="21">
        <f>T113*L113</f>
        <v>3328</v>
      </c>
      <c r="V113" s="50" t="s">
        <v>139</v>
      </c>
      <c r="W113" s="50" t="s">
        <v>140</v>
      </c>
      <c r="X113" s="24"/>
      <c r="Y113" s="2"/>
      <c r="Z113" s="2"/>
      <c r="AA113" s="2"/>
    </row>
    <row r="114" ht="15.75" customHeight="1">
      <c r="A114" s="24"/>
      <c r="B114" s="24"/>
      <c r="C114" s="24"/>
      <c r="D114" s="24"/>
      <c r="E114" s="34" t="s">
        <v>53</v>
      </c>
      <c r="F114" s="6">
        <v>4.0</v>
      </c>
      <c r="G114" s="6">
        <v>4.0</v>
      </c>
      <c r="H114" s="6">
        <v>4.0</v>
      </c>
      <c r="I114" s="6">
        <v>4.0</v>
      </c>
      <c r="J114" s="6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"/>
      <c r="Z114" s="2"/>
      <c r="AA114" s="2"/>
    </row>
    <row r="115" ht="15.75" customHeight="1">
      <c r="A115" s="24"/>
      <c r="B115" s="24"/>
      <c r="C115" s="24"/>
      <c r="D115" s="24"/>
      <c r="E115" s="34" t="s">
        <v>141</v>
      </c>
      <c r="F115" s="6">
        <v>4.0</v>
      </c>
      <c r="G115" s="6">
        <v>4.0</v>
      </c>
      <c r="H115" s="6">
        <v>4.0</v>
      </c>
      <c r="I115" s="6">
        <v>4.0</v>
      </c>
      <c r="J115" s="6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"/>
      <c r="Z115" s="2"/>
      <c r="AA115" s="2"/>
    </row>
    <row r="116" ht="15.75" customHeight="1">
      <c r="A116" s="25"/>
      <c r="B116" s="25"/>
      <c r="C116" s="25"/>
      <c r="D116" s="25"/>
      <c r="E116" s="34" t="s">
        <v>63</v>
      </c>
      <c r="F116" s="6">
        <v>4.0</v>
      </c>
      <c r="G116" s="6">
        <v>4.0</v>
      </c>
      <c r="H116" s="6">
        <v>4.0</v>
      </c>
      <c r="I116" s="6">
        <v>4.0</v>
      </c>
      <c r="J116" s="6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4"/>
      <c r="Y116" s="2"/>
      <c r="Z116" s="2"/>
      <c r="AA116" s="2"/>
    </row>
    <row r="117" ht="15.75" customHeight="1">
      <c r="A117" s="49" t="s">
        <v>142</v>
      </c>
      <c r="B117" s="49" t="s">
        <v>143</v>
      </c>
      <c r="C117" s="49">
        <v>12.0</v>
      </c>
      <c r="D117" s="49">
        <v>11.0</v>
      </c>
      <c r="E117" s="54" t="s">
        <v>28</v>
      </c>
      <c r="F117" s="6">
        <v>4.0</v>
      </c>
      <c r="G117" s="6">
        <v>4.0</v>
      </c>
      <c r="H117" s="6">
        <v>4.0</v>
      </c>
      <c r="I117" s="6">
        <v>4.0</v>
      </c>
      <c r="J117" s="6"/>
      <c r="K117" s="50">
        <f>SUM(F117:J120)</f>
        <v>64</v>
      </c>
      <c r="L117" s="50">
        <f>D117*K117</f>
        <v>704</v>
      </c>
      <c r="M117" s="50">
        <v>37.0</v>
      </c>
      <c r="N117" s="50">
        <v>37.5</v>
      </c>
      <c r="O117" s="50" t="s">
        <v>144</v>
      </c>
      <c r="P117" s="50">
        <f>M117*D117</f>
        <v>407</v>
      </c>
      <c r="Q117" s="50">
        <f>N117*D117</f>
        <v>412.5</v>
      </c>
      <c r="R117" s="51">
        <f>0.8*0.55*0.4*D117</f>
        <v>1.936</v>
      </c>
      <c r="S117" s="49"/>
      <c r="T117" s="21">
        <v>5.8</v>
      </c>
      <c r="U117" s="21">
        <f>T117*800</f>
        <v>4640</v>
      </c>
      <c r="V117" s="49" t="s">
        <v>30</v>
      </c>
      <c r="W117" s="49" t="s">
        <v>145</v>
      </c>
      <c r="X117" s="24"/>
      <c r="Y117" s="2"/>
      <c r="Z117" s="2"/>
      <c r="AA117" s="2"/>
    </row>
    <row r="118" ht="15.75" customHeight="1">
      <c r="A118" s="24"/>
      <c r="B118" s="24"/>
      <c r="C118" s="24"/>
      <c r="D118" s="24"/>
      <c r="E118" s="54" t="s">
        <v>112</v>
      </c>
      <c r="F118" s="6">
        <v>4.0</v>
      </c>
      <c r="G118" s="6">
        <v>4.0</v>
      </c>
      <c r="H118" s="6">
        <v>4.0</v>
      </c>
      <c r="I118" s="6">
        <v>4.0</v>
      </c>
      <c r="J118" s="6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"/>
      <c r="Z118" s="2"/>
      <c r="AA118" s="2"/>
    </row>
    <row r="119" ht="15.75" customHeight="1">
      <c r="A119" s="24"/>
      <c r="B119" s="24"/>
      <c r="C119" s="24"/>
      <c r="D119" s="24"/>
      <c r="E119" s="54" t="s">
        <v>34</v>
      </c>
      <c r="F119" s="6">
        <v>4.0</v>
      </c>
      <c r="G119" s="6">
        <v>4.0</v>
      </c>
      <c r="H119" s="6">
        <v>4.0</v>
      </c>
      <c r="I119" s="6">
        <v>4.0</v>
      </c>
      <c r="J119" s="6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"/>
      <c r="Z119" s="2"/>
      <c r="AA119" s="2"/>
    </row>
    <row r="120" ht="15.75" customHeight="1">
      <c r="A120" s="24"/>
      <c r="B120" s="25"/>
      <c r="C120" s="24"/>
      <c r="D120" s="25"/>
      <c r="E120" s="54" t="s">
        <v>146</v>
      </c>
      <c r="F120" s="6">
        <v>4.0</v>
      </c>
      <c r="G120" s="6">
        <v>4.0</v>
      </c>
      <c r="H120" s="6">
        <v>4.0</v>
      </c>
      <c r="I120" s="6">
        <v>4.0</v>
      </c>
      <c r="J120" s="6"/>
      <c r="K120" s="25"/>
      <c r="L120" s="25"/>
      <c r="M120" s="25"/>
      <c r="N120" s="25"/>
      <c r="O120" s="25"/>
      <c r="P120" s="25"/>
      <c r="Q120" s="25"/>
      <c r="R120" s="25"/>
      <c r="S120" s="24"/>
      <c r="T120" s="24"/>
      <c r="U120" s="24"/>
      <c r="V120" s="24"/>
      <c r="W120" s="24"/>
      <c r="X120" s="24"/>
      <c r="Y120" s="2"/>
      <c r="Z120" s="2"/>
      <c r="AA120" s="2"/>
    </row>
    <row r="121" ht="15.75" customHeight="1">
      <c r="A121" s="24"/>
      <c r="B121" s="49">
        <v>12.0</v>
      </c>
      <c r="C121" s="24"/>
      <c r="D121" s="49">
        <v>1.0</v>
      </c>
      <c r="E121" s="54" t="s">
        <v>28</v>
      </c>
      <c r="F121" s="6">
        <v>6.0</v>
      </c>
      <c r="G121" s="6">
        <v>6.0</v>
      </c>
      <c r="H121" s="6">
        <v>6.0</v>
      </c>
      <c r="I121" s="6">
        <v>6.0</v>
      </c>
      <c r="J121" s="6"/>
      <c r="K121" s="50">
        <f>SUM(F121:J124)</f>
        <v>96</v>
      </c>
      <c r="L121" s="50">
        <f>SUM(F121:I124)</f>
        <v>96</v>
      </c>
      <c r="M121" s="50">
        <v>55.3</v>
      </c>
      <c r="N121" s="50">
        <v>55.8</v>
      </c>
      <c r="O121" s="50" t="s">
        <v>144</v>
      </c>
      <c r="P121" s="50">
        <f>M121*D121</f>
        <v>55.3</v>
      </c>
      <c r="Q121" s="50">
        <f>N121*D121</f>
        <v>55.8</v>
      </c>
      <c r="R121" s="51">
        <f>0.8*0.55*0.4*D121</f>
        <v>0.176</v>
      </c>
      <c r="S121" s="24"/>
      <c r="T121" s="24"/>
      <c r="U121" s="24"/>
      <c r="V121" s="24"/>
      <c r="W121" s="24"/>
      <c r="X121" s="24"/>
      <c r="Y121" s="2"/>
      <c r="Z121" s="2"/>
      <c r="AA121" s="2"/>
    </row>
    <row r="122" ht="15.75" customHeight="1">
      <c r="A122" s="24"/>
      <c r="B122" s="24"/>
      <c r="C122" s="24"/>
      <c r="D122" s="24"/>
      <c r="E122" s="54" t="s">
        <v>112</v>
      </c>
      <c r="F122" s="6">
        <v>6.0</v>
      </c>
      <c r="G122" s="6">
        <v>6.0</v>
      </c>
      <c r="H122" s="6">
        <v>6.0</v>
      </c>
      <c r="I122" s="6">
        <v>6.0</v>
      </c>
      <c r="J122" s="6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"/>
      <c r="Z122" s="2"/>
      <c r="AA122" s="2"/>
    </row>
    <row r="123" ht="15.75" customHeight="1">
      <c r="A123" s="24"/>
      <c r="B123" s="24"/>
      <c r="C123" s="24"/>
      <c r="D123" s="24"/>
      <c r="E123" s="54" t="s">
        <v>34</v>
      </c>
      <c r="F123" s="6">
        <v>6.0</v>
      </c>
      <c r="G123" s="6">
        <v>6.0</v>
      </c>
      <c r="H123" s="6">
        <v>6.0</v>
      </c>
      <c r="I123" s="6">
        <v>6.0</v>
      </c>
      <c r="J123" s="6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"/>
      <c r="Z123" s="2"/>
      <c r="AA123" s="2"/>
    </row>
    <row r="124" ht="15.75" customHeight="1">
      <c r="A124" s="25"/>
      <c r="B124" s="25"/>
      <c r="C124" s="25"/>
      <c r="D124" s="25"/>
      <c r="E124" s="54" t="s">
        <v>146</v>
      </c>
      <c r="F124" s="6">
        <v>6.0</v>
      </c>
      <c r="G124" s="6">
        <v>6.0</v>
      </c>
      <c r="H124" s="6">
        <v>6.0</v>
      </c>
      <c r="I124" s="6">
        <v>6.0</v>
      </c>
      <c r="J124" s="6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4"/>
      <c r="Y124" s="2"/>
      <c r="Z124" s="2"/>
      <c r="AA124" s="2"/>
    </row>
    <row r="125" ht="15.75" customHeight="1">
      <c r="A125" s="49" t="s">
        <v>147</v>
      </c>
      <c r="B125" s="49" t="s">
        <v>74</v>
      </c>
      <c r="C125" s="49">
        <v>8.0</v>
      </c>
      <c r="D125" s="49">
        <v>7.0</v>
      </c>
      <c r="E125" s="34" t="s">
        <v>28</v>
      </c>
      <c r="F125" s="6">
        <v>6.0</v>
      </c>
      <c r="G125" s="6">
        <v>12.0</v>
      </c>
      <c r="H125" s="6">
        <v>12.0</v>
      </c>
      <c r="I125" s="6">
        <v>12.0</v>
      </c>
      <c r="J125" s="6">
        <v>6.0</v>
      </c>
      <c r="K125" s="50">
        <f>SUM(F125:J127)</f>
        <v>96</v>
      </c>
      <c r="L125" s="50">
        <f>D125*K125</f>
        <v>672</v>
      </c>
      <c r="M125" s="50">
        <v>58.5</v>
      </c>
      <c r="N125" s="50">
        <v>59.0</v>
      </c>
      <c r="O125" s="50" t="s">
        <v>148</v>
      </c>
      <c r="P125" s="50">
        <f>M125*D125</f>
        <v>409.5</v>
      </c>
      <c r="Q125" s="50">
        <f>N125*D125</f>
        <v>413</v>
      </c>
      <c r="R125" s="51">
        <f>0.8*0.45*0.4*D125</f>
        <v>1.008</v>
      </c>
      <c r="S125" s="49"/>
      <c r="T125" s="21">
        <v>9.0</v>
      </c>
      <c r="U125" s="21">
        <f>T125*800</f>
        <v>7200</v>
      </c>
      <c r="V125" s="49" t="s">
        <v>30</v>
      </c>
      <c r="W125" s="49" t="s">
        <v>149</v>
      </c>
      <c r="X125" s="24"/>
      <c r="Y125" s="2"/>
      <c r="Z125" s="2"/>
      <c r="AA125" s="2"/>
    </row>
    <row r="126" ht="15.75" customHeight="1">
      <c r="A126" s="24"/>
      <c r="B126" s="24"/>
      <c r="C126" s="24"/>
      <c r="D126" s="24"/>
      <c r="E126" s="34" t="s">
        <v>114</v>
      </c>
      <c r="F126" s="6">
        <v>3.0</v>
      </c>
      <c r="G126" s="6">
        <v>6.0</v>
      </c>
      <c r="H126" s="6">
        <v>6.0</v>
      </c>
      <c r="I126" s="6">
        <v>6.0</v>
      </c>
      <c r="J126" s="6">
        <v>3.0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"/>
      <c r="Z126" s="2"/>
      <c r="AA126" s="2"/>
    </row>
    <row r="127" ht="15.75" customHeight="1">
      <c r="A127" s="24"/>
      <c r="B127" s="25"/>
      <c r="C127" s="24"/>
      <c r="D127" s="25"/>
      <c r="E127" s="34" t="s">
        <v>90</v>
      </c>
      <c r="F127" s="6">
        <v>3.0</v>
      </c>
      <c r="G127" s="6">
        <v>6.0</v>
      </c>
      <c r="H127" s="6">
        <v>6.0</v>
      </c>
      <c r="I127" s="6">
        <v>6.0</v>
      </c>
      <c r="J127" s="6">
        <v>3.0</v>
      </c>
      <c r="K127" s="25"/>
      <c r="L127" s="25"/>
      <c r="M127" s="25"/>
      <c r="N127" s="25"/>
      <c r="O127" s="25"/>
      <c r="P127" s="25"/>
      <c r="Q127" s="25"/>
      <c r="R127" s="25"/>
      <c r="S127" s="24"/>
      <c r="T127" s="24"/>
      <c r="U127" s="24"/>
      <c r="V127" s="24"/>
      <c r="W127" s="24"/>
      <c r="X127" s="24"/>
      <c r="Y127" s="2"/>
      <c r="Z127" s="2"/>
      <c r="AA127" s="2"/>
    </row>
    <row r="128" ht="15.75" customHeight="1">
      <c r="A128" s="24"/>
      <c r="B128" s="49">
        <v>8.0</v>
      </c>
      <c r="C128" s="24"/>
      <c r="D128" s="49">
        <v>1.0</v>
      </c>
      <c r="E128" s="34" t="s">
        <v>28</v>
      </c>
      <c r="F128" s="6">
        <v>8.0</v>
      </c>
      <c r="G128" s="6">
        <v>16.0</v>
      </c>
      <c r="H128" s="6">
        <v>16.0</v>
      </c>
      <c r="I128" s="6">
        <v>16.0</v>
      </c>
      <c r="J128" s="6">
        <v>8.0</v>
      </c>
      <c r="K128" s="50">
        <f>SUM(F128:J130)</f>
        <v>128</v>
      </c>
      <c r="L128" s="50">
        <f>SUM(F128:J130)</f>
        <v>128</v>
      </c>
      <c r="M128" s="50">
        <v>77.8</v>
      </c>
      <c r="N128" s="50">
        <v>78.3</v>
      </c>
      <c r="O128" s="50" t="s">
        <v>148</v>
      </c>
      <c r="P128" s="50">
        <f>M128*D128</f>
        <v>77.8</v>
      </c>
      <c r="Q128" s="50">
        <f>N128*D128</f>
        <v>78.3</v>
      </c>
      <c r="R128" s="51">
        <f>0.8*0.45*0.4*D128</f>
        <v>0.144</v>
      </c>
      <c r="S128" s="24"/>
      <c r="T128" s="24"/>
      <c r="U128" s="24"/>
      <c r="V128" s="24"/>
      <c r="W128" s="24"/>
      <c r="X128" s="24"/>
      <c r="Y128" s="2"/>
      <c r="Z128" s="2"/>
      <c r="AA128" s="2"/>
    </row>
    <row r="129" ht="15.75" customHeight="1">
      <c r="A129" s="24"/>
      <c r="B129" s="24"/>
      <c r="C129" s="24"/>
      <c r="D129" s="24"/>
      <c r="E129" s="34" t="s">
        <v>114</v>
      </c>
      <c r="F129" s="6">
        <v>4.0</v>
      </c>
      <c r="G129" s="6">
        <v>8.0</v>
      </c>
      <c r="H129" s="6">
        <v>8.0</v>
      </c>
      <c r="I129" s="6">
        <v>8.0</v>
      </c>
      <c r="J129" s="6">
        <v>4.0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"/>
      <c r="Z129" s="2"/>
      <c r="AA129" s="2"/>
    </row>
    <row r="130" ht="15.75" customHeight="1">
      <c r="A130" s="25"/>
      <c r="B130" s="25"/>
      <c r="C130" s="25"/>
      <c r="D130" s="25"/>
      <c r="E130" s="34" t="s">
        <v>90</v>
      </c>
      <c r="F130" s="6">
        <v>4.0</v>
      </c>
      <c r="G130" s="6">
        <v>8.0</v>
      </c>
      <c r="H130" s="6">
        <v>8.0</v>
      </c>
      <c r="I130" s="6">
        <v>8.0</v>
      </c>
      <c r="J130" s="6">
        <v>4.0</v>
      </c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4"/>
      <c r="Y130" s="2"/>
      <c r="Z130" s="2"/>
      <c r="AA130" s="2"/>
    </row>
    <row r="131" ht="15.75" customHeight="1">
      <c r="A131" s="49" t="s">
        <v>150</v>
      </c>
      <c r="B131" s="49" t="s">
        <v>143</v>
      </c>
      <c r="C131" s="49">
        <v>12.0</v>
      </c>
      <c r="D131" s="49">
        <v>11.0</v>
      </c>
      <c r="E131" s="34" t="s">
        <v>28</v>
      </c>
      <c r="F131" s="6">
        <v>4.0</v>
      </c>
      <c r="G131" s="6">
        <v>8.0</v>
      </c>
      <c r="H131" s="6">
        <v>8.0</v>
      </c>
      <c r="I131" s="6">
        <v>8.0</v>
      </c>
      <c r="J131" s="6">
        <v>4.0</v>
      </c>
      <c r="K131" s="50">
        <f>SUM(F131:J134)</f>
        <v>80</v>
      </c>
      <c r="L131" s="50">
        <f>D131*K131</f>
        <v>880</v>
      </c>
      <c r="M131" s="50">
        <v>35.1</v>
      </c>
      <c r="N131" s="50">
        <v>36.6</v>
      </c>
      <c r="O131" s="50" t="s">
        <v>110</v>
      </c>
      <c r="P131" s="50">
        <f>M131*D131</f>
        <v>386.1</v>
      </c>
      <c r="Q131" s="50">
        <f>N131*D131</f>
        <v>402.6</v>
      </c>
      <c r="R131" s="51">
        <f>0.8*0.4*0.4*D131</f>
        <v>1.408</v>
      </c>
      <c r="S131" s="49"/>
      <c r="T131" s="21">
        <v>8.0</v>
      </c>
      <c r="U131" s="21">
        <f>T131*1000</f>
        <v>8000</v>
      </c>
      <c r="V131" s="49" t="s">
        <v>30</v>
      </c>
      <c r="W131" s="49" t="s">
        <v>149</v>
      </c>
      <c r="X131" s="24"/>
      <c r="Y131" s="2"/>
      <c r="Z131" s="2"/>
      <c r="AA131" s="2"/>
    </row>
    <row r="132" ht="15.75" customHeight="1">
      <c r="A132" s="24"/>
      <c r="B132" s="24"/>
      <c r="C132" s="24"/>
      <c r="D132" s="24"/>
      <c r="E132" s="34" t="s">
        <v>113</v>
      </c>
      <c r="F132" s="6">
        <v>2.0</v>
      </c>
      <c r="G132" s="6">
        <v>4.0</v>
      </c>
      <c r="H132" s="6">
        <v>4.0</v>
      </c>
      <c r="I132" s="6">
        <v>4.0</v>
      </c>
      <c r="J132" s="6">
        <v>2.0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"/>
      <c r="Z132" s="2"/>
      <c r="AA132" s="2"/>
    </row>
    <row r="133" ht="15.75" customHeight="1">
      <c r="A133" s="24"/>
      <c r="B133" s="24"/>
      <c r="C133" s="24"/>
      <c r="D133" s="24"/>
      <c r="E133" s="34" t="s">
        <v>114</v>
      </c>
      <c r="F133" s="6">
        <v>2.0</v>
      </c>
      <c r="G133" s="6">
        <v>4.0</v>
      </c>
      <c r="H133" s="6">
        <v>4.0</v>
      </c>
      <c r="I133" s="6">
        <v>4.0</v>
      </c>
      <c r="J133" s="6">
        <v>2.0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"/>
      <c r="Z133" s="2"/>
      <c r="AA133" s="2"/>
    </row>
    <row r="134" ht="15.75" customHeight="1">
      <c r="A134" s="24"/>
      <c r="B134" s="25"/>
      <c r="C134" s="24"/>
      <c r="D134" s="25"/>
      <c r="E134" s="34" t="s">
        <v>90</v>
      </c>
      <c r="F134" s="6">
        <v>2.0</v>
      </c>
      <c r="G134" s="6">
        <v>4.0</v>
      </c>
      <c r="H134" s="6">
        <v>4.0</v>
      </c>
      <c r="I134" s="6">
        <v>4.0</v>
      </c>
      <c r="J134" s="6">
        <v>2.0</v>
      </c>
      <c r="K134" s="25"/>
      <c r="L134" s="25"/>
      <c r="M134" s="25"/>
      <c r="N134" s="25"/>
      <c r="O134" s="25"/>
      <c r="P134" s="25"/>
      <c r="Q134" s="25"/>
      <c r="R134" s="25"/>
      <c r="S134" s="24"/>
      <c r="T134" s="24"/>
      <c r="U134" s="24"/>
      <c r="V134" s="24"/>
      <c r="W134" s="24"/>
      <c r="X134" s="24"/>
      <c r="Y134" s="2"/>
      <c r="Z134" s="2"/>
      <c r="AA134" s="2"/>
    </row>
    <row r="135" ht="15.75" customHeight="1">
      <c r="A135" s="24"/>
      <c r="B135" s="49">
        <v>12.0</v>
      </c>
      <c r="C135" s="24"/>
      <c r="D135" s="49">
        <v>1.0</v>
      </c>
      <c r="E135" s="34" t="s">
        <v>28</v>
      </c>
      <c r="F135" s="6">
        <v>6.0</v>
      </c>
      <c r="G135" s="6">
        <v>12.0</v>
      </c>
      <c r="H135" s="6">
        <v>12.0</v>
      </c>
      <c r="I135" s="6">
        <v>12.0</v>
      </c>
      <c r="J135" s="6">
        <v>6.0</v>
      </c>
      <c r="K135" s="50">
        <f>SUM(F135:J138)</f>
        <v>120</v>
      </c>
      <c r="L135" s="50">
        <f>D135*K135</f>
        <v>120</v>
      </c>
      <c r="M135" s="50">
        <v>53.9</v>
      </c>
      <c r="N135" s="50">
        <v>54.4</v>
      </c>
      <c r="O135" s="50" t="s">
        <v>110</v>
      </c>
      <c r="P135" s="50">
        <f>M135*D135</f>
        <v>53.9</v>
      </c>
      <c r="Q135" s="50">
        <f>N135*D135</f>
        <v>54.4</v>
      </c>
      <c r="R135" s="51">
        <f>0.8*0.4*0.4*D135</f>
        <v>0.128</v>
      </c>
      <c r="S135" s="24"/>
      <c r="T135" s="24"/>
      <c r="U135" s="24"/>
      <c r="V135" s="24"/>
      <c r="W135" s="24"/>
      <c r="X135" s="24"/>
      <c r="Y135" s="2"/>
      <c r="Z135" s="2"/>
      <c r="AA135" s="2"/>
    </row>
    <row r="136" ht="15.75" customHeight="1">
      <c r="A136" s="24"/>
      <c r="B136" s="24"/>
      <c r="C136" s="24"/>
      <c r="D136" s="24"/>
      <c r="E136" s="34" t="s">
        <v>113</v>
      </c>
      <c r="F136" s="6">
        <v>3.0</v>
      </c>
      <c r="G136" s="6">
        <v>6.0</v>
      </c>
      <c r="H136" s="6">
        <v>6.0</v>
      </c>
      <c r="I136" s="6">
        <v>6.0</v>
      </c>
      <c r="J136" s="6">
        <v>3.0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"/>
      <c r="Z136" s="2"/>
      <c r="AA136" s="2"/>
    </row>
    <row r="137" ht="15.75" customHeight="1">
      <c r="A137" s="24"/>
      <c r="B137" s="24"/>
      <c r="C137" s="24"/>
      <c r="D137" s="24"/>
      <c r="E137" s="34" t="s">
        <v>114</v>
      </c>
      <c r="F137" s="6">
        <v>3.0</v>
      </c>
      <c r="G137" s="6">
        <v>6.0</v>
      </c>
      <c r="H137" s="6">
        <v>6.0</v>
      </c>
      <c r="I137" s="6">
        <v>6.0</v>
      </c>
      <c r="J137" s="6">
        <v>3.0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"/>
      <c r="Z137" s="2"/>
      <c r="AA137" s="2"/>
    </row>
    <row r="138" ht="15.75" customHeight="1">
      <c r="A138" s="25"/>
      <c r="B138" s="25"/>
      <c r="C138" s="25"/>
      <c r="D138" s="25"/>
      <c r="E138" s="34" t="s">
        <v>90</v>
      </c>
      <c r="F138" s="6">
        <v>3.0</v>
      </c>
      <c r="G138" s="6">
        <v>6.0</v>
      </c>
      <c r="H138" s="6">
        <v>6.0</v>
      </c>
      <c r="I138" s="6">
        <v>6.0</v>
      </c>
      <c r="J138" s="6">
        <v>3.0</v>
      </c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4"/>
      <c r="Y138" s="2"/>
      <c r="Z138" s="2"/>
      <c r="AA138" s="2"/>
    </row>
    <row r="139" ht="15.75" customHeight="1">
      <c r="A139" s="49" t="s">
        <v>151</v>
      </c>
      <c r="B139" s="49" t="s">
        <v>152</v>
      </c>
      <c r="C139" s="49">
        <v>16.0</v>
      </c>
      <c r="D139" s="49">
        <v>16.0</v>
      </c>
      <c r="E139" s="54" t="s">
        <v>28</v>
      </c>
      <c r="F139" s="55">
        <v>3.0</v>
      </c>
      <c r="G139" s="55">
        <v>6.0</v>
      </c>
      <c r="H139" s="55">
        <v>6.0</v>
      </c>
      <c r="I139" s="55">
        <v>6.0</v>
      </c>
      <c r="J139" s="55">
        <v>3.0</v>
      </c>
      <c r="K139" s="50">
        <f>SUM(F139:J142)</f>
        <v>96</v>
      </c>
      <c r="L139" s="50">
        <f>D139*K139</f>
        <v>1536</v>
      </c>
      <c r="M139" s="50">
        <v>48.1</v>
      </c>
      <c r="N139" s="50">
        <v>48.6</v>
      </c>
      <c r="O139" s="50" t="s">
        <v>153</v>
      </c>
      <c r="P139" s="50">
        <f>M139*D139</f>
        <v>769.6</v>
      </c>
      <c r="Q139" s="50">
        <f>N139*D139</f>
        <v>777.6</v>
      </c>
      <c r="R139" s="51">
        <f>0.8*0.42*0.4*D139</f>
        <v>2.1504</v>
      </c>
      <c r="S139" s="49"/>
      <c r="T139" s="21">
        <v>7.0</v>
      </c>
      <c r="U139" s="21">
        <f>T139*1536</f>
        <v>10752</v>
      </c>
      <c r="V139" s="49" t="s">
        <v>30</v>
      </c>
      <c r="W139" s="49" t="s">
        <v>103</v>
      </c>
      <c r="X139" s="24"/>
      <c r="Y139" s="2"/>
      <c r="Z139" s="2"/>
      <c r="AA139" s="2"/>
    </row>
    <row r="140" ht="15.75" customHeight="1">
      <c r="A140" s="24"/>
      <c r="B140" s="24"/>
      <c r="C140" s="24"/>
      <c r="D140" s="24"/>
      <c r="E140" s="54" t="s">
        <v>141</v>
      </c>
      <c r="F140" s="55"/>
      <c r="G140" s="55">
        <v>12.0</v>
      </c>
      <c r="H140" s="55">
        <v>12.0</v>
      </c>
      <c r="I140" s="55"/>
      <c r="J140" s="55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"/>
      <c r="Z140" s="2"/>
      <c r="AA140" s="2"/>
    </row>
    <row r="141" ht="15.75" customHeight="1">
      <c r="A141" s="24"/>
      <c r="B141" s="24"/>
      <c r="C141" s="24"/>
      <c r="D141" s="24"/>
      <c r="E141" s="54" t="s">
        <v>34</v>
      </c>
      <c r="F141" s="55"/>
      <c r="G141" s="55">
        <v>12.0</v>
      </c>
      <c r="H141" s="55">
        <v>9.0</v>
      </c>
      <c r="I141" s="55"/>
      <c r="J141" s="55">
        <v>3.0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"/>
      <c r="Z141" s="2"/>
      <c r="AA141" s="2"/>
    </row>
    <row r="142" ht="15.75" customHeight="1">
      <c r="A142" s="25"/>
      <c r="B142" s="25"/>
      <c r="C142" s="25"/>
      <c r="D142" s="25"/>
      <c r="E142" s="54" t="s">
        <v>63</v>
      </c>
      <c r="F142" s="55"/>
      <c r="G142" s="55">
        <v>12.0</v>
      </c>
      <c r="H142" s="55">
        <v>12.0</v>
      </c>
      <c r="I142" s="55"/>
      <c r="J142" s="5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4"/>
      <c r="Y142" s="2"/>
      <c r="Z142" s="2"/>
      <c r="AA142" s="2"/>
    </row>
    <row r="143" ht="15.75" customHeight="1">
      <c r="A143" s="49" t="s">
        <v>154</v>
      </c>
      <c r="B143" s="49" t="s">
        <v>155</v>
      </c>
      <c r="C143" s="49">
        <v>25.0</v>
      </c>
      <c r="D143" s="49">
        <v>25.0</v>
      </c>
      <c r="E143" s="34" t="s">
        <v>28</v>
      </c>
      <c r="F143" s="6">
        <v>4.0</v>
      </c>
      <c r="G143" s="6">
        <v>8.0</v>
      </c>
      <c r="H143" s="6">
        <v>8.0</v>
      </c>
      <c r="I143" s="6">
        <v>8.0</v>
      </c>
      <c r="J143" s="6">
        <v>4.0</v>
      </c>
      <c r="K143" s="50">
        <f>SUM(F143:J146)</f>
        <v>80</v>
      </c>
      <c r="L143" s="50">
        <f>D143*K143</f>
        <v>2000</v>
      </c>
      <c r="M143" s="50">
        <v>42.0</v>
      </c>
      <c r="N143" s="50">
        <v>42.5</v>
      </c>
      <c r="O143" s="50" t="s">
        <v>110</v>
      </c>
      <c r="P143" s="50">
        <f>M143*D143</f>
        <v>1050</v>
      </c>
      <c r="Q143" s="50">
        <f>N143*D143</f>
        <v>1062.5</v>
      </c>
      <c r="R143" s="51">
        <f>0.8*0.4*0.4*D143</f>
        <v>3.2</v>
      </c>
      <c r="S143" s="49"/>
      <c r="T143" s="21">
        <v>8.0</v>
      </c>
      <c r="U143" s="21">
        <f>T143*2000</f>
        <v>16000</v>
      </c>
      <c r="V143" s="49" t="s">
        <v>30</v>
      </c>
      <c r="W143" s="49" t="s">
        <v>103</v>
      </c>
      <c r="X143" s="24"/>
      <c r="Y143" s="2"/>
      <c r="Z143" s="2"/>
      <c r="AA143" s="2"/>
    </row>
    <row r="144" ht="15.75" customHeight="1">
      <c r="A144" s="24"/>
      <c r="B144" s="24"/>
      <c r="C144" s="24"/>
      <c r="D144" s="24"/>
      <c r="E144" s="34" t="s">
        <v>63</v>
      </c>
      <c r="F144" s="6">
        <v>2.0</v>
      </c>
      <c r="G144" s="6">
        <v>4.0</v>
      </c>
      <c r="H144" s="6">
        <v>4.0</v>
      </c>
      <c r="I144" s="6">
        <v>4.0</v>
      </c>
      <c r="J144" s="6">
        <v>2.0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"/>
      <c r="Z144" s="2"/>
      <c r="AA144" s="2"/>
    </row>
    <row r="145" ht="15.75" customHeight="1">
      <c r="A145" s="24"/>
      <c r="B145" s="24"/>
      <c r="C145" s="24"/>
      <c r="D145" s="24"/>
      <c r="E145" s="34" t="s">
        <v>34</v>
      </c>
      <c r="F145" s="6">
        <v>2.0</v>
      </c>
      <c r="G145" s="6">
        <v>4.0</v>
      </c>
      <c r="H145" s="6">
        <v>4.0</v>
      </c>
      <c r="I145" s="6">
        <v>4.0</v>
      </c>
      <c r="J145" s="6">
        <v>2.0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"/>
      <c r="Z145" s="2"/>
      <c r="AA145" s="2"/>
    </row>
    <row r="146" ht="15.75" customHeight="1">
      <c r="A146" s="25"/>
      <c r="B146" s="25"/>
      <c r="C146" s="25"/>
      <c r="D146" s="25"/>
      <c r="E146" s="34" t="s">
        <v>114</v>
      </c>
      <c r="F146" s="6">
        <v>2.0</v>
      </c>
      <c r="G146" s="6">
        <v>4.0</v>
      </c>
      <c r="H146" s="6">
        <v>4.0</v>
      </c>
      <c r="I146" s="6">
        <v>4.0</v>
      </c>
      <c r="J146" s="6">
        <v>2.0</v>
      </c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4"/>
      <c r="Y146" s="2"/>
      <c r="Z146" s="2"/>
      <c r="AA146" s="2"/>
    </row>
    <row r="147" ht="15.75" customHeight="1">
      <c r="A147" s="49" t="s">
        <v>156</v>
      </c>
      <c r="B147" s="49" t="s">
        <v>109</v>
      </c>
      <c r="C147" s="49">
        <v>11.0</v>
      </c>
      <c r="D147" s="49">
        <v>10.0</v>
      </c>
      <c r="E147" s="34" t="s">
        <v>28</v>
      </c>
      <c r="F147" s="6">
        <v>6.0</v>
      </c>
      <c r="G147" s="6">
        <v>12.0</v>
      </c>
      <c r="H147" s="6">
        <v>12.0</v>
      </c>
      <c r="I147" s="6">
        <v>12.0</v>
      </c>
      <c r="J147" s="6">
        <v>6.0</v>
      </c>
      <c r="K147" s="50">
        <f>SUM(F147:J151)</f>
        <v>108</v>
      </c>
      <c r="L147" s="50">
        <f>D147*K147</f>
        <v>1080</v>
      </c>
      <c r="M147" s="50">
        <v>58.8</v>
      </c>
      <c r="N147" s="50">
        <v>59.3</v>
      </c>
      <c r="O147" s="50" t="s">
        <v>144</v>
      </c>
      <c r="P147" s="50">
        <f>M147*D147</f>
        <v>588</v>
      </c>
      <c r="Q147" s="50">
        <f>N147*D147</f>
        <v>593</v>
      </c>
      <c r="R147" s="51">
        <f>0.8*0.55*0.4*D147</f>
        <v>1.76</v>
      </c>
      <c r="S147" s="49"/>
      <c r="T147" s="21">
        <v>6.0</v>
      </c>
      <c r="U147" s="21">
        <f>T147*1224</f>
        <v>7344</v>
      </c>
      <c r="V147" s="49" t="s">
        <v>30</v>
      </c>
      <c r="W147" s="49" t="s">
        <v>149</v>
      </c>
      <c r="X147" s="24"/>
      <c r="Y147" s="2"/>
      <c r="Z147" s="2"/>
      <c r="AA147" s="2"/>
    </row>
    <row r="148" ht="15.75" customHeight="1">
      <c r="A148" s="24"/>
      <c r="B148" s="24"/>
      <c r="C148" s="24"/>
      <c r="D148" s="24"/>
      <c r="E148" s="34" t="s">
        <v>114</v>
      </c>
      <c r="F148" s="6">
        <v>3.0</v>
      </c>
      <c r="G148" s="6">
        <v>3.0</v>
      </c>
      <c r="H148" s="6">
        <v>3.0</v>
      </c>
      <c r="I148" s="6">
        <v>3.0</v>
      </c>
      <c r="J148" s="6">
        <v>3.0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"/>
      <c r="Z148" s="2"/>
      <c r="AA148" s="2"/>
    </row>
    <row r="149" ht="15.75" customHeight="1">
      <c r="A149" s="24"/>
      <c r="B149" s="24"/>
      <c r="C149" s="24"/>
      <c r="D149" s="24"/>
      <c r="E149" s="34" t="s">
        <v>157</v>
      </c>
      <c r="F149" s="6">
        <v>3.0</v>
      </c>
      <c r="G149" s="6">
        <v>3.0</v>
      </c>
      <c r="H149" s="6">
        <v>3.0</v>
      </c>
      <c r="I149" s="6">
        <v>3.0</v>
      </c>
      <c r="J149" s="6">
        <v>3.0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"/>
      <c r="Z149" s="2"/>
      <c r="AA149" s="2"/>
    </row>
    <row r="150" ht="15.75" customHeight="1">
      <c r="A150" s="24"/>
      <c r="B150" s="24"/>
      <c r="C150" s="24"/>
      <c r="D150" s="24"/>
      <c r="E150" s="34" t="s">
        <v>77</v>
      </c>
      <c r="F150" s="6">
        <v>3.0</v>
      </c>
      <c r="G150" s="6">
        <v>3.0</v>
      </c>
      <c r="H150" s="6">
        <v>3.0</v>
      </c>
      <c r="I150" s="6">
        <v>3.0</v>
      </c>
      <c r="J150" s="6">
        <v>3.0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"/>
      <c r="Z150" s="2"/>
      <c r="AA150" s="2"/>
    </row>
    <row r="151" ht="15.75" customHeight="1">
      <c r="A151" s="24"/>
      <c r="B151" s="25"/>
      <c r="C151" s="24"/>
      <c r="D151" s="25"/>
      <c r="E151" s="34" t="s">
        <v>141</v>
      </c>
      <c r="F151" s="6">
        <v>3.0</v>
      </c>
      <c r="G151" s="6">
        <v>3.0</v>
      </c>
      <c r="H151" s="6">
        <v>3.0</v>
      </c>
      <c r="I151" s="6">
        <v>3.0</v>
      </c>
      <c r="J151" s="6">
        <v>3.0</v>
      </c>
      <c r="K151" s="25"/>
      <c r="L151" s="25"/>
      <c r="M151" s="25"/>
      <c r="N151" s="25"/>
      <c r="O151" s="25"/>
      <c r="P151" s="25"/>
      <c r="Q151" s="25"/>
      <c r="R151" s="25"/>
      <c r="S151" s="24"/>
      <c r="T151" s="24"/>
      <c r="U151" s="24"/>
      <c r="V151" s="24"/>
      <c r="W151" s="24"/>
      <c r="X151" s="24"/>
      <c r="Y151" s="2"/>
      <c r="Z151" s="2"/>
      <c r="AA151" s="2"/>
    </row>
    <row r="152" ht="15.75" customHeight="1">
      <c r="A152" s="24"/>
      <c r="B152" s="49">
        <v>11.0</v>
      </c>
      <c r="C152" s="24"/>
      <c r="D152" s="49">
        <v>1.0</v>
      </c>
      <c r="E152" s="34" t="s">
        <v>28</v>
      </c>
      <c r="F152" s="6">
        <v>8.0</v>
      </c>
      <c r="G152" s="6">
        <v>16.0</v>
      </c>
      <c r="H152" s="6">
        <v>16.0</v>
      </c>
      <c r="I152" s="6">
        <v>16.0</v>
      </c>
      <c r="J152" s="6">
        <v>8.0</v>
      </c>
      <c r="K152" s="50">
        <f>SUM(F152:J156)</f>
        <v>144</v>
      </c>
      <c r="L152" s="50">
        <f>D152*K152</f>
        <v>144</v>
      </c>
      <c r="M152" s="50">
        <v>78.3</v>
      </c>
      <c r="N152" s="50">
        <v>78.8</v>
      </c>
      <c r="O152" s="50" t="s">
        <v>144</v>
      </c>
      <c r="P152" s="50">
        <f>M152*D152</f>
        <v>78.3</v>
      </c>
      <c r="Q152" s="50">
        <f>N152*D152</f>
        <v>78.8</v>
      </c>
      <c r="R152" s="51">
        <f>0.8*0.55*0.4*D152</f>
        <v>0.176</v>
      </c>
      <c r="S152" s="24"/>
      <c r="T152" s="24"/>
      <c r="U152" s="24"/>
      <c r="V152" s="24"/>
      <c r="W152" s="24"/>
      <c r="X152" s="24"/>
      <c r="Y152" s="2"/>
      <c r="Z152" s="2"/>
      <c r="AA152" s="2"/>
    </row>
    <row r="153" ht="15.75" customHeight="1">
      <c r="A153" s="24"/>
      <c r="B153" s="24"/>
      <c r="C153" s="24"/>
      <c r="D153" s="24"/>
      <c r="E153" s="34" t="s">
        <v>114</v>
      </c>
      <c r="F153" s="6">
        <v>4.0</v>
      </c>
      <c r="G153" s="6">
        <v>4.0</v>
      </c>
      <c r="H153" s="6">
        <v>4.0</v>
      </c>
      <c r="I153" s="6">
        <v>4.0</v>
      </c>
      <c r="J153" s="6">
        <v>4.0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"/>
      <c r="Z153" s="2"/>
      <c r="AA153" s="2"/>
    </row>
    <row r="154" ht="15.75" customHeight="1">
      <c r="A154" s="24"/>
      <c r="B154" s="24"/>
      <c r="C154" s="24"/>
      <c r="D154" s="24"/>
      <c r="E154" s="34" t="s">
        <v>157</v>
      </c>
      <c r="F154" s="6">
        <v>4.0</v>
      </c>
      <c r="G154" s="6">
        <v>4.0</v>
      </c>
      <c r="H154" s="6">
        <v>4.0</v>
      </c>
      <c r="I154" s="6">
        <v>4.0</v>
      </c>
      <c r="J154" s="6">
        <v>4.0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"/>
      <c r="Z154" s="2"/>
      <c r="AA154" s="2"/>
    </row>
    <row r="155" ht="15.75" customHeight="1">
      <c r="A155" s="24"/>
      <c r="B155" s="24"/>
      <c r="C155" s="24"/>
      <c r="D155" s="24"/>
      <c r="E155" s="34" t="s">
        <v>77</v>
      </c>
      <c r="F155" s="6">
        <v>4.0</v>
      </c>
      <c r="G155" s="6">
        <v>4.0</v>
      </c>
      <c r="H155" s="6">
        <v>4.0</v>
      </c>
      <c r="I155" s="6">
        <v>4.0</v>
      </c>
      <c r="J155" s="6">
        <v>4.0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"/>
      <c r="Z155" s="2"/>
      <c r="AA155" s="2"/>
    </row>
    <row r="156" ht="15.75" customHeight="1">
      <c r="A156" s="25"/>
      <c r="B156" s="25"/>
      <c r="C156" s="25"/>
      <c r="D156" s="25"/>
      <c r="E156" s="34" t="s">
        <v>141</v>
      </c>
      <c r="F156" s="6">
        <v>4.0</v>
      </c>
      <c r="G156" s="6">
        <v>4.0</v>
      </c>
      <c r="H156" s="6">
        <v>4.0</v>
      </c>
      <c r="I156" s="6">
        <v>4.0</v>
      </c>
      <c r="J156" s="6">
        <v>4.0</v>
      </c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4"/>
      <c r="Y156" s="2"/>
      <c r="Z156" s="2"/>
      <c r="AA156" s="2"/>
    </row>
    <row r="157" ht="15.75" customHeight="1">
      <c r="A157" s="49" t="s">
        <v>158</v>
      </c>
      <c r="B157" s="49" t="s">
        <v>38</v>
      </c>
      <c r="C157" s="49">
        <v>5.0</v>
      </c>
      <c r="D157" s="49">
        <v>4.0</v>
      </c>
      <c r="E157" s="34" t="s">
        <v>28</v>
      </c>
      <c r="F157" s="6">
        <v>12.0</v>
      </c>
      <c r="G157" s="6">
        <v>12.0</v>
      </c>
      <c r="H157" s="6">
        <v>12.0</v>
      </c>
      <c r="I157" s="6">
        <v>12.0</v>
      </c>
      <c r="J157" s="6"/>
      <c r="K157" s="50">
        <f>SUM(F157:J159)</f>
        <v>96</v>
      </c>
      <c r="L157" s="50">
        <f>D157*K157</f>
        <v>384</v>
      </c>
      <c r="M157" s="50">
        <v>54.2</v>
      </c>
      <c r="N157" s="50">
        <v>54.7</v>
      </c>
      <c r="O157" s="50" t="s">
        <v>110</v>
      </c>
      <c r="P157" s="50">
        <f>M157*D157</f>
        <v>216.8</v>
      </c>
      <c r="Q157" s="50">
        <f>N157*D157</f>
        <v>218.8</v>
      </c>
      <c r="R157" s="51">
        <f>0.8*0.4*0.4*D157</f>
        <v>0.512</v>
      </c>
      <c r="S157" s="49"/>
      <c r="T157" s="21">
        <v>5.5</v>
      </c>
      <c r="U157" s="21">
        <f>T157*(L157+L160)</f>
        <v>2816</v>
      </c>
      <c r="V157" s="49" t="s">
        <v>30</v>
      </c>
      <c r="W157" s="49" t="s">
        <v>149</v>
      </c>
      <c r="X157" s="24"/>
      <c r="Y157" s="2"/>
      <c r="Z157" s="2"/>
      <c r="AA157" s="2"/>
    </row>
    <row r="158" ht="15.75" customHeight="1">
      <c r="A158" s="24"/>
      <c r="B158" s="24"/>
      <c r="C158" s="24"/>
      <c r="D158" s="24"/>
      <c r="E158" s="34" t="s">
        <v>112</v>
      </c>
      <c r="F158" s="6"/>
      <c r="G158" s="6">
        <v>12.0</v>
      </c>
      <c r="H158" s="6">
        <v>6.0</v>
      </c>
      <c r="I158" s="6">
        <v>6.0</v>
      </c>
      <c r="J158" s="6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"/>
      <c r="Z158" s="2"/>
      <c r="AA158" s="2"/>
    </row>
    <row r="159" ht="15.75" customHeight="1">
      <c r="A159" s="24"/>
      <c r="B159" s="25"/>
      <c r="C159" s="24"/>
      <c r="D159" s="25"/>
      <c r="E159" s="34" t="s">
        <v>146</v>
      </c>
      <c r="F159" s="6">
        <v>6.0</v>
      </c>
      <c r="G159" s="6">
        <v>6.0</v>
      </c>
      <c r="H159" s="6">
        <v>6.0</v>
      </c>
      <c r="I159" s="6">
        <v>6.0</v>
      </c>
      <c r="J159" s="6"/>
      <c r="K159" s="25"/>
      <c r="L159" s="25"/>
      <c r="M159" s="25"/>
      <c r="N159" s="25"/>
      <c r="O159" s="25"/>
      <c r="P159" s="25"/>
      <c r="Q159" s="25"/>
      <c r="R159" s="25"/>
      <c r="S159" s="24"/>
      <c r="T159" s="24"/>
      <c r="U159" s="24"/>
      <c r="V159" s="24"/>
      <c r="W159" s="24"/>
      <c r="X159" s="24"/>
      <c r="Y159" s="2"/>
      <c r="Z159" s="2"/>
      <c r="AA159" s="2"/>
    </row>
    <row r="160" ht="15.75" customHeight="1">
      <c r="A160" s="24"/>
      <c r="B160" s="49">
        <v>5.0</v>
      </c>
      <c r="C160" s="24"/>
      <c r="D160" s="49">
        <v>1.0</v>
      </c>
      <c r="E160" s="34" t="s">
        <v>28</v>
      </c>
      <c r="F160" s="6">
        <v>16.0</v>
      </c>
      <c r="G160" s="6">
        <v>16.0</v>
      </c>
      <c r="H160" s="6">
        <v>16.0</v>
      </c>
      <c r="I160" s="6">
        <v>16.0</v>
      </c>
      <c r="J160" s="6"/>
      <c r="K160" s="50">
        <f>SUM(F160:J162)</f>
        <v>128</v>
      </c>
      <c r="L160" s="50">
        <f>D160*K160</f>
        <v>128</v>
      </c>
      <c r="M160" s="49">
        <v>72.1</v>
      </c>
      <c r="N160" s="49">
        <v>72.6</v>
      </c>
      <c r="O160" s="50" t="s">
        <v>110</v>
      </c>
      <c r="P160" s="50">
        <f>M160*D160</f>
        <v>72.1</v>
      </c>
      <c r="Q160" s="50">
        <f>N160*D160</f>
        <v>72.6</v>
      </c>
      <c r="R160" s="51">
        <f>0.8*0.4*0.4*D160</f>
        <v>0.128</v>
      </c>
      <c r="S160" s="24"/>
      <c r="T160" s="24"/>
      <c r="U160" s="24"/>
      <c r="V160" s="24"/>
      <c r="W160" s="24"/>
      <c r="X160" s="24"/>
      <c r="Y160" s="2"/>
      <c r="Z160" s="2"/>
      <c r="AA160" s="2"/>
    </row>
    <row r="161" ht="15.75" customHeight="1">
      <c r="A161" s="24"/>
      <c r="B161" s="24"/>
      <c r="C161" s="24"/>
      <c r="D161" s="24"/>
      <c r="E161" s="34" t="s">
        <v>112</v>
      </c>
      <c r="F161" s="6"/>
      <c r="G161" s="6">
        <v>16.0</v>
      </c>
      <c r="H161" s="6">
        <v>8.0</v>
      </c>
      <c r="I161" s="6">
        <v>8.0</v>
      </c>
      <c r="J161" s="6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"/>
      <c r="Z161" s="2"/>
      <c r="AA161" s="2"/>
    </row>
    <row r="162" ht="15.75" customHeight="1">
      <c r="A162" s="25"/>
      <c r="B162" s="25"/>
      <c r="C162" s="25"/>
      <c r="D162" s="25"/>
      <c r="E162" s="34" t="s">
        <v>146</v>
      </c>
      <c r="F162" s="6">
        <v>8.0</v>
      </c>
      <c r="G162" s="6">
        <v>8.0</v>
      </c>
      <c r="H162" s="6">
        <v>8.0</v>
      </c>
      <c r="I162" s="6">
        <v>8.0</v>
      </c>
      <c r="J162" s="6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4"/>
      <c r="Y162" s="2"/>
      <c r="Z162" s="2"/>
      <c r="AA162" s="2"/>
    </row>
    <row r="163" ht="15.75" customHeight="1">
      <c r="A163" s="49" t="s">
        <v>159</v>
      </c>
      <c r="B163" s="49" t="s">
        <v>109</v>
      </c>
      <c r="C163" s="49">
        <v>10.0</v>
      </c>
      <c r="D163" s="49">
        <v>10.0</v>
      </c>
      <c r="E163" s="54" t="s">
        <v>28</v>
      </c>
      <c r="F163" s="56">
        <v>4.0</v>
      </c>
      <c r="G163" s="56">
        <v>8.0</v>
      </c>
      <c r="H163" s="56">
        <v>8.0</v>
      </c>
      <c r="I163" s="56">
        <v>8.0</v>
      </c>
      <c r="J163" s="56">
        <v>4.0</v>
      </c>
      <c r="K163" s="50">
        <f>SUM(F163:J166)</f>
        <v>96</v>
      </c>
      <c r="L163" s="50">
        <f>D163*K163</f>
        <v>960</v>
      </c>
      <c r="M163" s="50">
        <v>53.5</v>
      </c>
      <c r="N163" s="50">
        <v>54.0</v>
      </c>
      <c r="O163" s="50" t="s">
        <v>110</v>
      </c>
      <c r="P163" s="50">
        <f>M163*D163</f>
        <v>535</v>
      </c>
      <c r="Q163" s="50">
        <f>N163*D163</f>
        <v>540</v>
      </c>
      <c r="R163" s="51">
        <f>0.8*0.4*0.4*D163</f>
        <v>1.28</v>
      </c>
      <c r="S163" s="49"/>
      <c r="T163" s="21">
        <v>5.5</v>
      </c>
      <c r="U163" s="21">
        <f>T163*L163</f>
        <v>5280</v>
      </c>
      <c r="V163" s="49" t="s">
        <v>30</v>
      </c>
      <c r="W163" s="49" t="s">
        <v>149</v>
      </c>
      <c r="X163" s="24"/>
      <c r="Y163" s="2"/>
      <c r="Z163" s="2"/>
      <c r="AA163" s="2"/>
    </row>
    <row r="164" ht="15.75" customHeight="1">
      <c r="A164" s="24"/>
      <c r="B164" s="24"/>
      <c r="C164" s="24"/>
      <c r="D164" s="24"/>
      <c r="E164" s="54" t="s">
        <v>114</v>
      </c>
      <c r="F164" s="56">
        <v>4.0</v>
      </c>
      <c r="G164" s="56">
        <v>8.0</v>
      </c>
      <c r="H164" s="56">
        <v>8.0</v>
      </c>
      <c r="I164" s="56">
        <v>8.0</v>
      </c>
      <c r="J164" s="56">
        <v>4.0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"/>
      <c r="Z164" s="2"/>
      <c r="AA164" s="2"/>
    </row>
    <row r="165" ht="15.75" customHeight="1">
      <c r="A165" s="24"/>
      <c r="B165" s="24"/>
      <c r="C165" s="24"/>
      <c r="D165" s="24"/>
      <c r="E165" s="54" t="s">
        <v>160</v>
      </c>
      <c r="F165" s="56">
        <v>1.0</v>
      </c>
      <c r="G165" s="56">
        <v>2.0</v>
      </c>
      <c r="H165" s="56">
        <v>1.0</v>
      </c>
      <c r="I165" s="56">
        <v>3.0</v>
      </c>
      <c r="J165" s="56">
        <v>1.0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"/>
      <c r="Z165" s="2"/>
      <c r="AA165" s="2"/>
    </row>
    <row r="166" ht="15.75" customHeight="1">
      <c r="A166" s="25"/>
      <c r="B166" s="25"/>
      <c r="C166" s="25"/>
      <c r="D166" s="25"/>
      <c r="E166" s="54" t="s">
        <v>161</v>
      </c>
      <c r="F166" s="56"/>
      <c r="G166" s="56">
        <v>9.0</v>
      </c>
      <c r="H166" s="56"/>
      <c r="I166" s="56">
        <v>12.0</v>
      </c>
      <c r="J166" s="56">
        <v>3.0</v>
      </c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4"/>
      <c r="Y166" s="2"/>
      <c r="Z166" s="2"/>
      <c r="AA166" s="2"/>
    </row>
    <row r="167" ht="15.75" customHeight="1">
      <c r="A167" s="49" t="s">
        <v>162</v>
      </c>
      <c r="B167" s="49" t="s">
        <v>109</v>
      </c>
      <c r="C167" s="49">
        <v>10.0</v>
      </c>
      <c r="D167" s="49">
        <v>10.0</v>
      </c>
      <c r="E167" s="34" t="s">
        <v>28</v>
      </c>
      <c r="F167" s="6">
        <v>4.0</v>
      </c>
      <c r="G167" s="6">
        <v>4.0</v>
      </c>
      <c r="H167" s="6">
        <v>4.0</v>
      </c>
      <c r="I167" s="6">
        <v>4.0</v>
      </c>
      <c r="J167" s="6">
        <v>4.0</v>
      </c>
      <c r="K167" s="50">
        <f>SUM(F167:J170)</f>
        <v>80</v>
      </c>
      <c r="L167" s="50">
        <f>D167*K167</f>
        <v>800</v>
      </c>
      <c r="M167" s="50">
        <v>37.5</v>
      </c>
      <c r="N167" s="50">
        <v>38.0</v>
      </c>
      <c r="O167" s="50" t="s">
        <v>153</v>
      </c>
      <c r="P167" s="50">
        <f>M167*D167</f>
        <v>375</v>
      </c>
      <c r="Q167" s="50">
        <f>N167*D167</f>
        <v>380</v>
      </c>
      <c r="R167" s="51">
        <f>0.8*0.42*0.4*D167</f>
        <v>1.344</v>
      </c>
      <c r="S167" s="49"/>
      <c r="T167" s="21">
        <v>8.0</v>
      </c>
      <c r="U167" s="21">
        <f>T167*L167</f>
        <v>6400</v>
      </c>
      <c r="V167" s="49" t="s">
        <v>30</v>
      </c>
      <c r="W167" s="49" t="s">
        <v>149</v>
      </c>
      <c r="X167" s="24"/>
      <c r="Y167" s="2"/>
      <c r="Z167" s="2"/>
      <c r="AA167" s="2"/>
    </row>
    <row r="168" ht="15.75" customHeight="1">
      <c r="A168" s="24"/>
      <c r="B168" s="24"/>
      <c r="C168" s="24"/>
      <c r="D168" s="24"/>
      <c r="E168" s="34" t="s">
        <v>72</v>
      </c>
      <c r="F168" s="6">
        <v>4.0</v>
      </c>
      <c r="G168" s="6">
        <v>4.0</v>
      </c>
      <c r="H168" s="6">
        <v>4.0</v>
      </c>
      <c r="I168" s="6">
        <v>4.0</v>
      </c>
      <c r="J168" s="6">
        <v>4.0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"/>
      <c r="Z168" s="2"/>
      <c r="AA168" s="2"/>
    </row>
    <row r="169" ht="15.75" customHeight="1">
      <c r="A169" s="24"/>
      <c r="B169" s="24"/>
      <c r="C169" s="24"/>
      <c r="D169" s="24"/>
      <c r="E169" s="34" t="s">
        <v>113</v>
      </c>
      <c r="F169" s="6">
        <v>4.0</v>
      </c>
      <c r="G169" s="6">
        <v>4.0</v>
      </c>
      <c r="H169" s="6">
        <v>4.0</v>
      </c>
      <c r="I169" s="6">
        <v>4.0</v>
      </c>
      <c r="J169" s="6">
        <v>4.0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"/>
      <c r="Z169" s="2"/>
      <c r="AA169" s="2"/>
    </row>
    <row r="170" ht="15.75" customHeight="1">
      <c r="A170" s="25"/>
      <c r="B170" s="25"/>
      <c r="C170" s="25"/>
      <c r="D170" s="25"/>
      <c r="E170" s="34" t="s">
        <v>114</v>
      </c>
      <c r="F170" s="6">
        <v>4.0</v>
      </c>
      <c r="G170" s="6">
        <v>4.0</v>
      </c>
      <c r="H170" s="6">
        <v>4.0</v>
      </c>
      <c r="I170" s="6">
        <v>4.0</v>
      </c>
      <c r="J170" s="6">
        <v>4.0</v>
      </c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4"/>
      <c r="Y170" s="2"/>
      <c r="Z170" s="2"/>
      <c r="AA170" s="2"/>
    </row>
    <row r="171" ht="20.25" customHeight="1">
      <c r="A171" s="49" t="s">
        <v>163</v>
      </c>
      <c r="B171" s="49" t="s">
        <v>35</v>
      </c>
      <c r="C171" s="49">
        <v>12.0</v>
      </c>
      <c r="D171" s="49">
        <v>12.0</v>
      </c>
      <c r="E171" s="57" t="s">
        <v>28</v>
      </c>
      <c r="F171" s="55">
        <v>4.0</v>
      </c>
      <c r="G171" s="55">
        <v>8.0</v>
      </c>
      <c r="H171" s="55">
        <v>8.0</v>
      </c>
      <c r="I171" s="55">
        <v>8.0</v>
      </c>
      <c r="J171" s="55">
        <v>4.0</v>
      </c>
      <c r="K171" s="50">
        <f>SUM(F171:J173)</f>
        <v>96</v>
      </c>
      <c r="L171" s="50">
        <f>D171*K171</f>
        <v>1152</v>
      </c>
      <c r="M171" s="50">
        <v>48.9</v>
      </c>
      <c r="N171" s="50">
        <v>49.4</v>
      </c>
      <c r="O171" s="50" t="s">
        <v>110</v>
      </c>
      <c r="P171" s="50">
        <f>M171*D171</f>
        <v>586.8</v>
      </c>
      <c r="Q171" s="50">
        <f>N171*D171</f>
        <v>592.8</v>
      </c>
      <c r="R171" s="51">
        <f>0.8*0.4*0.4*D171</f>
        <v>1.536</v>
      </c>
      <c r="S171" s="49"/>
      <c r="T171" s="21">
        <v>6.5</v>
      </c>
      <c r="U171" s="21">
        <f>T171*L171</f>
        <v>7488</v>
      </c>
      <c r="V171" s="49" t="s">
        <v>30</v>
      </c>
      <c r="W171" s="49" t="s">
        <v>103</v>
      </c>
      <c r="X171" s="24"/>
      <c r="Y171" s="2"/>
      <c r="Z171" s="2"/>
      <c r="AA171" s="2"/>
    </row>
    <row r="172" ht="20.25" customHeight="1">
      <c r="A172" s="24"/>
      <c r="B172" s="24"/>
      <c r="C172" s="24"/>
      <c r="D172" s="24"/>
      <c r="E172" s="57" t="s">
        <v>164</v>
      </c>
      <c r="F172" s="55">
        <v>4.0</v>
      </c>
      <c r="G172" s="55">
        <v>8.0</v>
      </c>
      <c r="H172" s="55">
        <v>8.0</v>
      </c>
      <c r="I172" s="55">
        <v>8.0</v>
      </c>
      <c r="J172" s="55">
        <v>4.0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"/>
      <c r="Z172" s="2"/>
      <c r="AA172" s="2"/>
    </row>
    <row r="173" ht="20.25" customHeight="1">
      <c r="A173" s="25"/>
      <c r="B173" s="25"/>
      <c r="C173" s="25"/>
      <c r="D173" s="25"/>
      <c r="E173" s="57" t="s">
        <v>63</v>
      </c>
      <c r="F173" s="55">
        <v>4.0</v>
      </c>
      <c r="G173" s="55">
        <v>8.0</v>
      </c>
      <c r="H173" s="55">
        <v>8.0</v>
      </c>
      <c r="I173" s="55">
        <v>8.0</v>
      </c>
      <c r="J173" s="55">
        <v>4.0</v>
      </c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4"/>
      <c r="Y173" s="2"/>
      <c r="Z173" s="2"/>
      <c r="AA173" s="2"/>
    </row>
    <row r="174" ht="38.25" customHeight="1">
      <c r="A174" s="49" t="s">
        <v>165</v>
      </c>
      <c r="B174" s="49" t="s">
        <v>87</v>
      </c>
      <c r="C174" s="49">
        <v>5.0</v>
      </c>
      <c r="D174" s="49">
        <v>5.0</v>
      </c>
      <c r="E174" s="57" t="s">
        <v>28</v>
      </c>
      <c r="F174" s="55">
        <v>16.0</v>
      </c>
      <c r="G174" s="55">
        <v>16.0</v>
      </c>
      <c r="H174" s="55">
        <v>16.0</v>
      </c>
      <c r="I174" s="55">
        <v>16.0</v>
      </c>
      <c r="J174" s="55">
        <v>16.0</v>
      </c>
      <c r="K174" s="50">
        <f>SUM(F174:J175)</f>
        <v>120</v>
      </c>
      <c r="L174" s="50">
        <f>D174*K174</f>
        <v>600</v>
      </c>
      <c r="M174" s="50">
        <v>54.5</v>
      </c>
      <c r="N174" s="50">
        <v>56.0</v>
      </c>
      <c r="O174" s="50" t="s">
        <v>166</v>
      </c>
      <c r="P174" s="50">
        <f>D174*M174</f>
        <v>272.5</v>
      </c>
      <c r="Q174" s="50">
        <f>D174*N174</f>
        <v>280</v>
      </c>
      <c r="R174" s="51">
        <f>0.8*0.48*0.54*D174</f>
        <v>1.0368</v>
      </c>
      <c r="S174" s="49"/>
      <c r="T174" s="21">
        <v>7.5</v>
      </c>
      <c r="U174" s="21">
        <f>T174*L174</f>
        <v>4500</v>
      </c>
      <c r="V174" s="49" t="s">
        <v>30</v>
      </c>
      <c r="W174" s="49" t="s">
        <v>149</v>
      </c>
      <c r="X174" s="24"/>
      <c r="Y174" s="2"/>
      <c r="Z174" s="2"/>
      <c r="AA174" s="2"/>
    </row>
    <row r="175" ht="38.25" customHeight="1">
      <c r="A175" s="25"/>
      <c r="B175" s="25"/>
      <c r="C175" s="25"/>
      <c r="D175" s="25"/>
      <c r="E175" s="57" t="s">
        <v>33</v>
      </c>
      <c r="F175" s="55">
        <v>8.0</v>
      </c>
      <c r="G175" s="55">
        <v>8.0</v>
      </c>
      <c r="H175" s="55">
        <v>8.0</v>
      </c>
      <c r="I175" s="55">
        <v>8.0</v>
      </c>
      <c r="J175" s="55">
        <v>8.0</v>
      </c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4"/>
      <c r="Y175" s="2"/>
      <c r="Z175" s="2"/>
      <c r="AA175" s="2"/>
    </row>
    <row r="176" ht="15.75" customHeight="1">
      <c r="A176" s="49" t="s">
        <v>167</v>
      </c>
      <c r="B176" s="49" t="s">
        <v>74</v>
      </c>
      <c r="C176" s="49">
        <v>7.0</v>
      </c>
      <c r="D176" s="49">
        <v>7.0</v>
      </c>
      <c r="E176" s="57" t="s">
        <v>28</v>
      </c>
      <c r="F176" s="55">
        <v>4.0</v>
      </c>
      <c r="G176" s="55">
        <v>4.0</v>
      </c>
      <c r="H176" s="55">
        <v>4.0</v>
      </c>
      <c r="I176" s="55">
        <v>4.0</v>
      </c>
      <c r="J176" s="55"/>
      <c r="K176" s="50">
        <f>SUM(F176:J181)</f>
        <v>96</v>
      </c>
      <c r="L176" s="50">
        <f>D176*K176</f>
        <v>672</v>
      </c>
      <c r="M176" s="50">
        <v>44.5</v>
      </c>
      <c r="N176" s="50">
        <v>46.0</v>
      </c>
      <c r="O176" s="50" t="s">
        <v>168</v>
      </c>
      <c r="P176" s="50">
        <f>D176*M176</f>
        <v>311.5</v>
      </c>
      <c r="Q176" s="50">
        <f>D176*N176</f>
        <v>322</v>
      </c>
      <c r="R176" s="51">
        <f>0.8*0.48*0.5*D176</f>
        <v>1.344</v>
      </c>
      <c r="S176" s="49"/>
      <c r="T176" s="21">
        <v>7.0</v>
      </c>
      <c r="U176" s="21">
        <f>T176*L176</f>
        <v>4704</v>
      </c>
      <c r="V176" s="49" t="s">
        <v>30</v>
      </c>
      <c r="W176" s="49" t="s">
        <v>103</v>
      </c>
      <c r="X176" s="24"/>
      <c r="Y176" s="2"/>
      <c r="Z176" s="2"/>
      <c r="AA176" s="2"/>
    </row>
    <row r="177" ht="15.75" customHeight="1">
      <c r="A177" s="24"/>
      <c r="B177" s="24"/>
      <c r="C177" s="24"/>
      <c r="D177" s="24"/>
      <c r="E177" s="57" t="s">
        <v>34</v>
      </c>
      <c r="F177" s="55">
        <v>4.0</v>
      </c>
      <c r="G177" s="55">
        <v>4.0</v>
      </c>
      <c r="H177" s="55">
        <v>4.0</v>
      </c>
      <c r="I177" s="55">
        <v>4.0</v>
      </c>
      <c r="J177" s="55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"/>
      <c r="Z177" s="2"/>
      <c r="AA177" s="2"/>
    </row>
    <row r="178" ht="15.75" customHeight="1">
      <c r="A178" s="24"/>
      <c r="B178" s="24"/>
      <c r="C178" s="24"/>
      <c r="D178" s="24"/>
      <c r="E178" s="57" t="s">
        <v>63</v>
      </c>
      <c r="F178" s="55">
        <v>4.0</v>
      </c>
      <c r="G178" s="55">
        <v>4.0</v>
      </c>
      <c r="H178" s="55">
        <v>4.0</v>
      </c>
      <c r="I178" s="55">
        <v>4.0</v>
      </c>
      <c r="J178" s="55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"/>
      <c r="Z178" s="2"/>
      <c r="AA178" s="2"/>
    </row>
    <row r="179" ht="15.75" customHeight="1">
      <c r="A179" s="24"/>
      <c r="B179" s="24"/>
      <c r="C179" s="24"/>
      <c r="D179" s="24"/>
      <c r="E179" s="57" t="s">
        <v>53</v>
      </c>
      <c r="F179" s="55">
        <v>4.0</v>
      </c>
      <c r="G179" s="55">
        <v>4.0</v>
      </c>
      <c r="H179" s="55">
        <v>4.0</v>
      </c>
      <c r="I179" s="55">
        <v>4.0</v>
      </c>
      <c r="J179" s="55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"/>
      <c r="Z179" s="2"/>
      <c r="AA179" s="2"/>
    </row>
    <row r="180" ht="15.75" customHeight="1">
      <c r="A180" s="24"/>
      <c r="B180" s="24"/>
      <c r="C180" s="24"/>
      <c r="D180" s="24"/>
      <c r="E180" s="57" t="s">
        <v>77</v>
      </c>
      <c r="F180" s="55">
        <v>4.0</v>
      </c>
      <c r="G180" s="55">
        <v>4.0</v>
      </c>
      <c r="H180" s="55">
        <v>4.0</v>
      </c>
      <c r="I180" s="55">
        <v>4.0</v>
      </c>
      <c r="J180" s="55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"/>
      <c r="Z180" s="2"/>
      <c r="AA180" s="2"/>
    </row>
    <row r="181" ht="15.75" customHeight="1">
      <c r="A181" s="25"/>
      <c r="B181" s="25"/>
      <c r="C181" s="25"/>
      <c r="D181" s="25"/>
      <c r="E181" s="57" t="s">
        <v>141</v>
      </c>
      <c r="F181" s="55">
        <v>4.0</v>
      </c>
      <c r="G181" s="55">
        <v>4.0</v>
      </c>
      <c r="H181" s="55">
        <v>4.0</v>
      </c>
      <c r="I181" s="55">
        <v>4.0</v>
      </c>
      <c r="J181" s="5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4"/>
      <c r="Y181" s="2"/>
      <c r="Z181" s="2"/>
      <c r="AA181" s="2"/>
    </row>
    <row r="182" ht="15.75" customHeight="1">
      <c r="A182" s="58" t="s">
        <v>169</v>
      </c>
      <c r="B182" s="58" t="s">
        <v>56</v>
      </c>
      <c r="C182" s="58">
        <v>8.0</v>
      </c>
      <c r="D182" s="58">
        <v>8.0</v>
      </c>
      <c r="E182" s="57" t="s">
        <v>28</v>
      </c>
      <c r="F182" s="55">
        <v>12.0</v>
      </c>
      <c r="G182" s="55">
        <v>12.0</v>
      </c>
      <c r="H182" s="55">
        <v>12.0</v>
      </c>
      <c r="I182" s="55">
        <v>12.0</v>
      </c>
      <c r="J182" s="55">
        <v>12.0</v>
      </c>
      <c r="K182" s="59">
        <f>SUM(F182:J187)</f>
        <v>135</v>
      </c>
      <c r="L182" s="59">
        <f>D182*K182</f>
        <v>1080</v>
      </c>
      <c r="M182" s="59">
        <v>62.5</v>
      </c>
      <c r="N182" s="59">
        <v>64.0</v>
      </c>
      <c r="O182" s="59" t="s">
        <v>170</v>
      </c>
      <c r="P182" s="59">
        <f>D182*M182</f>
        <v>500</v>
      </c>
      <c r="Q182" s="59">
        <f>D182*N182</f>
        <v>512</v>
      </c>
      <c r="R182" s="60">
        <f>0.82*0.5*0.65*D182</f>
        <v>2.132</v>
      </c>
      <c r="S182" s="49"/>
      <c r="T182" s="21">
        <v>6.25</v>
      </c>
      <c r="U182" s="21">
        <f>T182*L182</f>
        <v>6750</v>
      </c>
      <c r="V182" s="49" t="s">
        <v>30</v>
      </c>
      <c r="W182" s="49" t="s">
        <v>149</v>
      </c>
      <c r="X182" s="24"/>
      <c r="Y182" s="2"/>
      <c r="Z182" s="2"/>
      <c r="AA182" s="2"/>
    </row>
    <row r="183" ht="15.75" customHeight="1">
      <c r="A183" s="24"/>
      <c r="B183" s="24"/>
      <c r="C183" s="24"/>
      <c r="D183" s="24"/>
      <c r="E183" s="57" t="s">
        <v>157</v>
      </c>
      <c r="F183" s="55">
        <v>3.0</v>
      </c>
      <c r="G183" s="55">
        <v>3.0</v>
      </c>
      <c r="H183" s="55">
        <v>3.0</v>
      </c>
      <c r="I183" s="55">
        <v>3.0</v>
      </c>
      <c r="J183" s="55">
        <v>3.0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"/>
      <c r="Z183" s="2"/>
      <c r="AA183" s="2"/>
    </row>
    <row r="184" ht="15.75" customHeight="1">
      <c r="A184" s="24"/>
      <c r="B184" s="24"/>
      <c r="C184" s="24"/>
      <c r="D184" s="24"/>
      <c r="E184" s="57" t="s">
        <v>54</v>
      </c>
      <c r="F184" s="55">
        <v>3.0</v>
      </c>
      <c r="G184" s="55">
        <v>3.0</v>
      </c>
      <c r="H184" s="55">
        <v>3.0</v>
      </c>
      <c r="I184" s="55">
        <v>3.0</v>
      </c>
      <c r="J184" s="55">
        <v>3.0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"/>
      <c r="Z184" s="2"/>
      <c r="AA184" s="2"/>
    </row>
    <row r="185" ht="15.75" customHeight="1">
      <c r="A185" s="24"/>
      <c r="B185" s="24"/>
      <c r="C185" s="24"/>
      <c r="D185" s="24"/>
      <c r="E185" s="57" t="s">
        <v>53</v>
      </c>
      <c r="F185" s="55">
        <v>3.0</v>
      </c>
      <c r="G185" s="55">
        <v>3.0</v>
      </c>
      <c r="H185" s="55">
        <v>3.0</v>
      </c>
      <c r="I185" s="55">
        <v>3.0</v>
      </c>
      <c r="J185" s="55">
        <v>3.0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"/>
      <c r="Z185" s="2"/>
      <c r="AA185" s="2"/>
    </row>
    <row r="186" ht="15.75" customHeight="1">
      <c r="A186" s="24"/>
      <c r="B186" s="24"/>
      <c r="C186" s="24"/>
      <c r="D186" s="24"/>
      <c r="E186" s="57" t="s">
        <v>72</v>
      </c>
      <c r="F186" s="55">
        <v>3.0</v>
      </c>
      <c r="G186" s="55">
        <v>3.0</v>
      </c>
      <c r="H186" s="55">
        <v>3.0</v>
      </c>
      <c r="I186" s="55">
        <v>3.0</v>
      </c>
      <c r="J186" s="55">
        <v>3.0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"/>
      <c r="Z186" s="2"/>
      <c r="AA186" s="2"/>
    </row>
    <row r="187" ht="15.75" customHeight="1">
      <c r="A187" s="25"/>
      <c r="B187" s="25"/>
      <c r="C187" s="25"/>
      <c r="D187" s="25"/>
      <c r="E187" s="57" t="s">
        <v>113</v>
      </c>
      <c r="F187" s="55">
        <v>3.0</v>
      </c>
      <c r="G187" s="55">
        <v>3.0</v>
      </c>
      <c r="H187" s="55">
        <v>3.0</v>
      </c>
      <c r="I187" s="55">
        <v>3.0</v>
      </c>
      <c r="J187" s="55">
        <v>3.0</v>
      </c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"/>
      <c r="Z187" s="2"/>
      <c r="AA187" s="2"/>
    </row>
    <row r="188" ht="16.5" customHeight="1">
      <c r="A188" s="6" t="s">
        <v>22</v>
      </c>
      <c r="B188" s="6"/>
      <c r="C188" s="6"/>
      <c r="D188" s="6">
        <f>SUM(D4:D187)</f>
        <v>466</v>
      </c>
      <c r="E188" s="6"/>
      <c r="F188" s="6"/>
      <c r="G188" s="6"/>
      <c r="H188" s="6"/>
      <c r="I188" s="6"/>
      <c r="J188" s="6"/>
      <c r="K188" s="6"/>
      <c r="L188" s="6">
        <f>SUM(L4:L187)</f>
        <v>29668</v>
      </c>
      <c r="M188" s="6"/>
      <c r="N188" s="6"/>
      <c r="O188" s="6"/>
      <c r="P188" s="6">
        <f t="shared" ref="P188:R188" si="6">SUM(P4:P187)</f>
        <v>17244.1</v>
      </c>
      <c r="Q188" s="6">
        <f t="shared" si="6"/>
        <v>17710.46</v>
      </c>
      <c r="R188" s="61">
        <f t="shared" si="6"/>
        <v>69.769432</v>
      </c>
      <c r="S188" s="2"/>
      <c r="T188" s="3"/>
      <c r="U188" s="3">
        <f>SUM(U182+U176+U174+U171+U167+U163+U157+U147+U143+U139+U131+U125+U117+U113+U105+U93+U85+U73+U69+U63+U59+U55+U50+U44+U38+U34+U29+U24+U21+U19+U13+U7+U4+U101)</f>
        <v>211952.28</v>
      </c>
      <c r="V188" s="2"/>
      <c r="W188" s="2"/>
      <c r="X188" s="2"/>
      <c r="Y188" s="2"/>
      <c r="Z188" s="2"/>
      <c r="AA188" s="2"/>
    </row>
    <row r="189" ht="15.75" customHeight="1">
      <c r="A189" s="4" t="s">
        <v>171</v>
      </c>
      <c r="S189" s="2"/>
      <c r="T189" s="3"/>
      <c r="U189" s="3"/>
      <c r="V189" s="2"/>
      <c r="W189" s="2"/>
      <c r="X189" s="2"/>
      <c r="Y189" s="2"/>
      <c r="Z189" s="2"/>
      <c r="AA189" s="2"/>
    </row>
    <row r="190" ht="15.75" customHeight="1">
      <c r="E190" s="62"/>
      <c r="L190" s="2"/>
      <c r="M190" s="2"/>
      <c r="N190" s="2"/>
      <c r="O190" s="63"/>
      <c r="P190" s="2"/>
      <c r="Q190" s="2"/>
      <c r="R190" s="64"/>
      <c r="S190" s="2"/>
      <c r="T190" s="3"/>
      <c r="U190" s="3"/>
      <c r="V190" s="2"/>
      <c r="W190" s="2"/>
      <c r="X190" s="2"/>
      <c r="Y190" s="2"/>
      <c r="Z190" s="2"/>
      <c r="AA190" s="2"/>
    </row>
    <row r="191" ht="15.75" customHeight="1">
      <c r="E191" s="62"/>
      <c r="L191" s="2"/>
      <c r="M191" s="2"/>
      <c r="N191" s="2"/>
      <c r="O191" s="63"/>
      <c r="P191" s="2"/>
      <c r="Q191" s="2"/>
      <c r="R191" s="64"/>
      <c r="S191" s="2"/>
      <c r="T191" s="3"/>
      <c r="U191" s="3"/>
      <c r="V191" s="2"/>
      <c r="W191" s="2"/>
      <c r="X191" s="2"/>
      <c r="Y191" s="2"/>
      <c r="Z191" s="2"/>
      <c r="AA191" s="2"/>
    </row>
    <row r="192" ht="34.5" customHeight="1">
      <c r="E192" s="62"/>
      <c r="L192" s="2"/>
      <c r="M192" s="2"/>
      <c r="N192" s="2"/>
      <c r="O192" s="2"/>
      <c r="P192" s="63"/>
      <c r="Q192" s="2"/>
      <c r="R192" s="64"/>
      <c r="S192" s="2"/>
      <c r="T192" s="3"/>
      <c r="U192" s="3"/>
      <c r="V192" s="2"/>
      <c r="W192" s="2"/>
      <c r="X192" s="2"/>
      <c r="Y192" s="2"/>
      <c r="Z192" s="2"/>
      <c r="AA192" s="2"/>
    </row>
    <row r="193" ht="21.0" customHeight="1">
      <c r="E193" s="62"/>
      <c r="L193" s="2"/>
      <c r="M193" s="2"/>
      <c r="N193" s="2"/>
      <c r="O193" s="2"/>
      <c r="P193" s="63"/>
      <c r="Q193" s="2"/>
      <c r="R193" s="64"/>
      <c r="S193" s="2"/>
      <c r="T193" s="3"/>
      <c r="U193" s="3"/>
      <c r="V193" s="2"/>
      <c r="W193" s="2"/>
      <c r="X193" s="2"/>
      <c r="Y193" s="2"/>
      <c r="Z193" s="2"/>
      <c r="AA193" s="2"/>
    </row>
    <row r="194" ht="15.75" customHeight="1">
      <c r="E194" s="62"/>
      <c r="L194" s="2"/>
      <c r="M194" s="2"/>
      <c r="N194" s="2"/>
      <c r="O194" s="2"/>
      <c r="P194" s="63"/>
      <c r="Q194" s="2"/>
      <c r="R194" s="64"/>
      <c r="S194" s="2"/>
      <c r="T194" s="3"/>
      <c r="U194" s="3"/>
      <c r="V194" s="2"/>
      <c r="W194" s="2"/>
      <c r="X194" s="2"/>
      <c r="Y194" s="2"/>
      <c r="Z194" s="2"/>
      <c r="AA194" s="2"/>
    </row>
    <row r="195" ht="21.0" customHeight="1">
      <c r="L195" s="2"/>
      <c r="M195" s="2"/>
      <c r="N195" s="2"/>
      <c r="O195" s="2"/>
      <c r="P195" s="63"/>
      <c r="Q195" s="2"/>
      <c r="R195" s="64"/>
      <c r="S195" s="2"/>
      <c r="T195" s="3"/>
      <c r="U195" s="3"/>
      <c r="V195" s="2"/>
      <c r="W195" s="2"/>
      <c r="X195" s="2"/>
      <c r="Y195" s="2"/>
      <c r="Z195" s="2"/>
      <c r="AA195" s="2"/>
    </row>
    <row r="196" ht="21.0" customHeight="1">
      <c r="L196" s="2"/>
      <c r="M196" s="2"/>
      <c r="N196" s="2"/>
      <c r="O196" s="2"/>
      <c r="P196" s="63"/>
      <c r="Q196" s="2"/>
      <c r="R196" s="64"/>
      <c r="S196" s="2"/>
      <c r="T196" s="3"/>
      <c r="U196" s="3"/>
      <c r="V196" s="2"/>
      <c r="W196" s="2"/>
      <c r="X196" s="2"/>
      <c r="Y196" s="2"/>
      <c r="Z196" s="2"/>
      <c r="AA196" s="2"/>
    </row>
    <row r="197" ht="15.75" customHeight="1">
      <c r="L197" s="2"/>
      <c r="M197" s="2"/>
      <c r="N197" s="2"/>
      <c r="O197" s="2"/>
      <c r="P197" s="2"/>
      <c r="Q197" s="2"/>
      <c r="R197" s="64"/>
      <c r="S197" s="2"/>
      <c r="T197" s="3"/>
      <c r="U197" s="3"/>
      <c r="V197" s="2"/>
      <c r="W197" s="2"/>
      <c r="X197" s="2"/>
      <c r="Y197" s="2"/>
      <c r="Z197" s="2"/>
      <c r="AA197" s="2"/>
    </row>
    <row r="198" ht="15.75" customHeight="1">
      <c r="L198" s="2"/>
      <c r="M198" s="2"/>
      <c r="N198" s="2"/>
      <c r="O198" s="2"/>
      <c r="P198" s="2"/>
      <c r="Q198" s="2"/>
      <c r="R198" s="64"/>
      <c r="S198" s="2"/>
      <c r="T198" s="3"/>
      <c r="U198" s="3"/>
      <c r="V198" s="2"/>
      <c r="W198" s="2"/>
      <c r="X198" s="2"/>
      <c r="Y198" s="2"/>
      <c r="Z198" s="2"/>
      <c r="AA198" s="2"/>
    </row>
    <row r="199" ht="15.75" customHeight="1">
      <c r="L199" s="2"/>
      <c r="M199" s="2"/>
      <c r="N199" s="2"/>
      <c r="O199" s="2"/>
      <c r="P199" s="2"/>
      <c r="Q199" s="2"/>
      <c r="R199" s="64"/>
      <c r="S199" s="2"/>
      <c r="T199" s="3"/>
      <c r="U199" s="3"/>
      <c r="V199" s="2"/>
      <c r="W199" s="2"/>
      <c r="X199" s="2"/>
      <c r="Y199" s="2"/>
      <c r="Z199" s="2"/>
      <c r="AA199" s="2"/>
    </row>
    <row r="200" ht="15.75" customHeight="1">
      <c r="L200" s="2"/>
      <c r="M200" s="2"/>
      <c r="N200" s="2"/>
      <c r="O200" s="2"/>
      <c r="P200" s="2"/>
      <c r="Q200" s="2"/>
      <c r="R200" s="64"/>
      <c r="S200" s="2"/>
      <c r="T200" s="3"/>
      <c r="U200" s="3"/>
      <c r="V200" s="2"/>
      <c r="W200" s="2"/>
      <c r="X200" s="2"/>
      <c r="Y200" s="2"/>
      <c r="Z200" s="2"/>
      <c r="AA200" s="2"/>
    </row>
    <row r="201" ht="15.75" customHeight="1">
      <c r="E201" s="62"/>
      <c r="L201" s="2"/>
      <c r="M201" s="2"/>
      <c r="N201" s="2"/>
      <c r="O201" s="2"/>
      <c r="P201" s="2"/>
      <c r="Q201" s="2"/>
      <c r="R201" s="64"/>
      <c r="S201" s="2"/>
      <c r="T201" s="3"/>
      <c r="U201" s="3"/>
      <c r="V201" s="2"/>
      <c r="W201" s="2"/>
      <c r="X201" s="2"/>
      <c r="Y201" s="2"/>
      <c r="Z201" s="2"/>
      <c r="AA201" s="2"/>
    </row>
    <row r="202" ht="15.75" customHeight="1">
      <c r="E202" s="62"/>
      <c r="L202" s="2"/>
      <c r="M202" s="2"/>
      <c r="N202" s="2"/>
      <c r="O202" s="2"/>
      <c r="P202" s="2"/>
      <c r="Q202" s="2"/>
      <c r="R202" s="64"/>
      <c r="S202" s="2"/>
      <c r="T202" s="3"/>
      <c r="U202" s="3"/>
      <c r="V202" s="2"/>
      <c r="W202" s="2"/>
      <c r="X202" s="2"/>
      <c r="Y202" s="2"/>
      <c r="Z202" s="2"/>
      <c r="AA202" s="2"/>
    </row>
    <row r="203" ht="15.75" customHeight="1">
      <c r="E203" s="62"/>
      <c r="L203" s="2"/>
      <c r="M203" s="2"/>
      <c r="N203" s="2"/>
      <c r="O203" s="2"/>
      <c r="P203" s="2"/>
      <c r="Q203" s="2"/>
      <c r="R203" s="64"/>
      <c r="S203" s="2"/>
      <c r="T203" s="3"/>
      <c r="U203" s="3"/>
      <c r="V203" s="2"/>
      <c r="W203" s="2"/>
      <c r="X203" s="2"/>
      <c r="Y203" s="2"/>
      <c r="Z203" s="2"/>
      <c r="AA203" s="2"/>
    </row>
    <row r="204" ht="15.75" customHeight="1">
      <c r="E204" s="62"/>
      <c r="L204" s="2"/>
      <c r="M204" s="2"/>
      <c r="N204" s="2"/>
      <c r="O204" s="2"/>
      <c r="P204" s="2"/>
      <c r="Q204" s="2"/>
      <c r="R204" s="64"/>
      <c r="S204" s="2"/>
      <c r="T204" s="3"/>
      <c r="U204" s="3"/>
      <c r="V204" s="2"/>
      <c r="W204" s="2"/>
      <c r="X204" s="2"/>
      <c r="Y204" s="2"/>
      <c r="Z204" s="2"/>
      <c r="AA204" s="2"/>
    </row>
    <row r="205" ht="15.75" customHeight="1">
      <c r="E205" s="62"/>
      <c r="L205" s="2"/>
      <c r="M205" s="2"/>
      <c r="N205" s="2"/>
      <c r="O205" s="2"/>
      <c r="P205" s="2"/>
      <c r="Q205" s="2"/>
      <c r="R205" s="64"/>
      <c r="S205" s="2"/>
      <c r="T205" s="3"/>
      <c r="U205" s="3"/>
      <c r="V205" s="2"/>
      <c r="W205" s="2"/>
      <c r="X205" s="2"/>
      <c r="Y205" s="2"/>
      <c r="Z205" s="2"/>
      <c r="AA205" s="2"/>
    </row>
    <row r="206" ht="15.75" customHeight="1">
      <c r="E206" s="62"/>
      <c r="L206" s="2"/>
      <c r="M206" s="2"/>
      <c r="N206" s="2"/>
      <c r="O206" s="2"/>
      <c r="P206" s="2"/>
      <c r="Q206" s="2"/>
      <c r="R206" s="64"/>
      <c r="S206" s="2"/>
      <c r="T206" s="3"/>
      <c r="U206" s="3"/>
      <c r="V206" s="2"/>
      <c r="W206" s="2"/>
      <c r="X206" s="2"/>
      <c r="Y206" s="2"/>
      <c r="Z206" s="2"/>
      <c r="AA206" s="2"/>
    </row>
    <row r="207" ht="15.75" customHeight="1">
      <c r="E207" s="62"/>
      <c r="L207" s="2"/>
      <c r="M207" s="2"/>
      <c r="N207" s="2"/>
      <c r="O207" s="2"/>
      <c r="P207" s="2"/>
      <c r="Q207" s="2"/>
      <c r="R207" s="64"/>
      <c r="S207" s="2"/>
      <c r="T207" s="3"/>
      <c r="U207" s="3"/>
      <c r="V207" s="2"/>
      <c r="W207" s="2"/>
      <c r="X207" s="2"/>
      <c r="Y207" s="2"/>
      <c r="Z207" s="2"/>
      <c r="AA207" s="2"/>
    </row>
    <row r="208" ht="15.75" customHeight="1">
      <c r="E208" s="62"/>
      <c r="L208" s="2"/>
      <c r="M208" s="2"/>
      <c r="N208" s="2"/>
      <c r="O208" s="2"/>
      <c r="P208" s="2"/>
      <c r="Q208" s="2"/>
      <c r="R208" s="64"/>
      <c r="S208" s="2"/>
      <c r="T208" s="3"/>
      <c r="U208" s="3"/>
      <c r="V208" s="2"/>
      <c r="W208" s="2"/>
      <c r="X208" s="2"/>
      <c r="Y208" s="2"/>
      <c r="Z208" s="2"/>
      <c r="AA208" s="2"/>
    </row>
    <row r="209" ht="15.75" customHeight="1">
      <c r="E209" s="62"/>
      <c r="L209" s="2"/>
      <c r="M209" s="2"/>
      <c r="N209" s="2"/>
      <c r="O209" s="2"/>
      <c r="P209" s="2"/>
      <c r="Q209" s="2"/>
      <c r="R209" s="64"/>
      <c r="S209" s="2"/>
      <c r="T209" s="3"/>
      <c r="U209" s="3"/>
      <c r="V209" s="2"/>
      <c r="W209" s="2"/>
      <c r="X209" s="2"/>
      <c r="Y209" s="2"/>
      <c r="Z209" s="2"/>
      <c r="AA209" s="2"/>
    </row>
    <row r="210" ht="15.75" customHeight="1">
      <c r="E210" s="62"/>
      <c r="L210" s="2"/>
      <c r="M210" s="2"/>
      <c r="N210" s="2"/>
      <c r="O210" s="2"/>
      <c r="P210" s="2"/>
      <c r="Q210" s="2"/>
      <c r="R210" s="64"/>
      <c r="S210" s="2"/>
      <c r="T210" s="3"/>
      <c r="U210" s="3"/>
      <c r="V210" s="2"/>
      <c r="W210" s="2"/>
      <c r="X210" s="2"/>
      <c r="Y210" s="2"/>
      <c r="Z210" s="2"/>
      <c r="AA210" s="2"/>
    </row>
    <row r="211" ht="15.75" customHeight="1">
      <c r="E211" s="62"/>
      <c r="L211" s="2"/>
      <c r="M211" s="2"/>
      <c r="N211" s="2"/>
      <c r="O211" s="2"/>
      <c r="P211" s="2"/>
      <c r="Q211" s="2"/>
      <c r="R211" s="64"/>
      <c r="S211" s="2"/>
      <c r="T211" s="3"/>
      <c r="U211" s="3"/>
      <c r="V211" s="2"/>
      <c r="W211" s="2"/>
      <c r="X211" s="2"/>
      <c r="Y211" s="2"/>
      <c r="Z211" s="2"/>
      <c r="AA211" s="2"/>
    </row>
    <row r="212" ht="15.75" customHeight="1">
      <c r="E212" s="62"/>
      <c r="L212" s="2"/>
      <c r="M212" s="2"/>
      <c r="N212" s="2"/>
      <c r="O212" s="2"/>
      <c r="P212" s="2"/>
      <c r="Q212" s="2"/>
      <c r="R212" s="64"/>
      <c r="S212" s="2"/>
      <c r="T212" s="3"/>
      <c r="U212" s="3"/>
      <c r="V212" s="2"/>
      <c r="W212" s="2"/>
      <c r="X212" s="2"/>
      <c r="Y212" s="2"/>
      <c r="Z212" s="2"/>
      <c r="AA212" s="2"/>
    </row>
    <row r="213" ht="15.75" customHeight="1">
      <c r="E213" s="62"/>
      <c r="L213" s="2"/>
      <c r="M213" s="2"/>
      <c r="N213" s="2"/>
      <c r="O213" s="2"/>
      <c r="P213" s="2"/>
      <c r="Q213" s="2"/>
      <c r="R213" s="64"/>
      <c r="S213" s="2"/>
      <c r="T213" s="3"/>
      <c r="U213" s="3"/>
      <c r="V213" s="2"/>
      <c r="W213" s="2"/>
      <c r="X213" s="2"/>
      <c r="Y213" s="2"/>
      <c r="Z213" s="2"/>
      <c r="AA213" s="2"/>
    </row>
    <row r="214" ht="15.75" customHeight="1">
      <c r="E214" s="62"/>
      <c r="L214" s="2"/>
      <c r="M214" s="2"/>
      <c r="N214" s="2"/>
      <c r="O214" s="2"/>
      <c r="P214" s="2"/>
      <c r="Q214" s="2"/>
      <c r="R214" s="64"/>
      <c r="S214" s="2"/>
      <c r="T214" s="3"/>
      <c r="U214" s="3"/>
      <c r="V214" s="2"/>
      <c r="W214" s="2"/>
      <c r="X214" s="2"/>
      <c r="Y214" s="2"/>
      <c r="Z214" s="2"/>
      <c r="AA214" s="2"/>
    </row>
    <row r="215" ht="15.75" customHeight="1">
      <c r="E215" s="62"/>
      <c r="L215" s="2"/>
      <c r="M215" s="2"/>
      <c r="N215" s="2"/>
      <c r="O215" s="2"/>
      <c r="P215" s="2"/>
      <c r="Q215" s="2"/>
      <c r="R215" s="64"/>
      <c r="S215" s="2"/>
      <c r="T215" s="3"/>
      <c r="U215" s="3"/>
      <c r="V215" s="2"/>
      <c r="W215" s="2"/>
      <c r="X215" s="2"/>
      <c r="Y215" s="2"/>
      <c r="Z215" s="2"/>
      <c r="AA215" s="2"/>
    </row>
    <row r="216" ht="15.75" customHeight="1">
      <c r="E216" s="62"/>
      <c r="L216" s="2"/>
      <c r="M216" s="2"/>
      <c r="N216" s="2"/>
      <c r="O216" s="2"/>
      <c r="P216" s="2"/>
      <c r="Q216" s="2"/>
      <c r="R216" s="64"/>
      <c r="S216" s="2"/>
      <c r="T216" s="3"/>
      <c r="U216" s="3"/>
      <c r="V216" s="2"/>
      <c r="W216" s="2"/>
      <c r="X216" s="2"/>
      <c r="Y216" s="2"/>
      <c r="Z216" s="2"/>
      <c r="AA216" s="2"/>
    </row>
    <row r="217" ht="15.75" customHeight="1">
      <c r="E217" s="62"/>
      <c r="L217" s="2"/>
      <c r="M217" s="2"/>
      <c r="N217" s="2"/>
      <c r="O217" s="2"/>
      <c r="P217" s="2"/>
      <c r="Q217" s="2"/>
      <c r="R217" s="64"/>
      <c r="S217" s="2"/>
      <c r="T217" s="3"/>
      <c r="U217" s="3"/>
      <c r="V217" s="2"/>
      <c r="W217" s="2"/>
      <c r="X217" s="2"/>
      <c r="Y217" s="2"/>
      <c r="Z217" s="2"/>
      <c r="AA217" s="2"/>
    </row>
    <row r="218" ht="15.75" customHeight="1">
      <c r="E218" s="62"/>
      <c r="L218" s="2"/>
      <c r="M218" s="2"/>
      <c r="N218" s="2"/>
      <c r="O218" s="2"/>
      <c r="P218" s="2"/>
      <c r="Q218" s="2"/>
      <c r="R218" s="64"/>
      <c r="S218" s="2"/>
      <c r="T218" s="3"/>
      <c r="U218" s="3"/>
      <c r="V218" s="2"/>
      <c r="W218" s="2"/>
      <c r="X218" s="2"/>
      <c r="Y218" s="2"/>
      <c r="Z218" s="2"/>
      <c r="AA218" s="2"/>
    </row>
    <row r="219" ht="15.75" customHeight="1">
      <c r="E219" s="62"/>
      <c r="L219" s="2"/>
      <c r="M219" s="2"/>
      <c r="N219" s="2"/>
      <c r="O219" s="2"/>
      <c r="P219" s="2"/>
      <c r="Q219" s="2"/>
      <c r="R219" s="64"/>
      <c r="S219" s="2"/>
      <c r="T219" s="3"/>
      <c r="U219" s="3"/>
      <c r="V219" s="2"/>
      <c r="W219" s="2"/>
      <c r="X219" s="2"/>
      <c r="Y219" s="2"/>
      <c r="Z219" s="2"/>
      <c r="AA219" s="2"/>
    </row>
    <row r="220" ht="15.75" customHeight="1">
      <c r="E220" s="62"/>
      <c r="L220" s="2"/>
      <c r="M220" s="2"/>
      <c r="N220" s="2"/>
      <c r="O220" s="2"/>
      <c r="P220" s="2"/>
      <c r="Q220" s="2"/>
      <c r="R220" s="64"/>
      <c r="S220" s="2"/>
      <c r="T220" s="3"/>
      <c r="U220" s="3"/>
      <c r="V220" s="2"/>
      <c r="W220" s="2"/>
      <c r="X220" s="2"/>
      <c r="Y220" s="2"/>
      <c r="Z220" s="2"/>
      <c r="AA220" s="2"/>
    </row>
    <row r="221" ht="15.75" customHeight="1">
      <c r="E221" s="62"/>
      <c r="L221" s="2"/>
      <c r="M221" s="2"/>
      <c r="N221" s="2"/>
      <c r="O221" s="2"/>
      <c r="P221" s="2"/>
      <c r="Q221" s="2"/>
      <c r="R221" s="64"/>
      <c r="S221" s="2"/>
      <c r="T221" s="3"/>
      <c r="U221" s="3"/>
      <c r="V221" s="2"/>
      <c r="W221" s="2"/>
      <c r="X221" s="2"/>
      <c r="Y221" s="2"/>
      <c r="Z221" s="2"/>
      <c r="AA221" s="2"/>
    </row>
    <row r="222" ht="15.75" customHeight="1">
      <c r="E222" s="62"/>
      <c r="L222" s="2"/>
      <c r="M222" s="2"/>
      <c r="N222" s="2"/>
      <c r="O222" s="2"/>
      <c r="P222" s="2"/>
      <c r="Q222" s="2"/>
      <c r="R222" s="64"/>
      <c r="S222" s="2"/>
      <c r="T222" s="3"/>
      <c r="U222" s="3"/>
      <c r="V222" s="2"/>
      <c r="W222" s="2"/>
      <c r="X222" s="2"/>
      <c r="Y222" s="2"/>
      <c r="Z222" s="2"/>
      <c r="AA222" s="2"/>
    </row>
    <row r="223" ht="15.75" customHeight="1">
      <c r="E223" s="62"/>
      <c r="L223" s="2"/>
      <c r="M223" s="2"/>
      <c r="N223" s="2"/>
      <c r="O223" s="2"/>
      <c r="P223" s="2"/>
      <c r="Q223" s="2"/>
      <c r="R223" s="64"/>
      <c r="S223" s="2"/>
      <c r="T223" s="3"/>
      <c r="U223" s="3"/>
      <c r="V223" s="2"/>
      <c r="W223" s="2"/>
      <c r="X223" s="2"/>
      <c r="Y223" s="2"/>
      <c r="Z223" s="2"/>
      <c r="AA223" s="2"/>
    </row>
    <row r="224" ht="15.75" customHeight="1">
      <c r="E224" s="62"/>
      <c r="L224" s="2"/>
      <c r="M224" s="2"/>
      <c r="N224" s="2"/>
      <c r="O224" s="2"/>
      <c r="P224" s="2"/>
      <c r="Q224" s="2"/>
      <c r="R224" s="64"/>
      <c r="S224" s="2"/>
      <c r="T224" s="3"/>
      <c r="U224" s="3"/>
      <c r="V224" s="2"/>
      <c r="W224" s="2"/>
      <c r="X224" s="2"/>
      <c r="Y224" s="2"/>
      <c r="Z224" s="2"/>
      <c r="AA224" s="2"/>
    </row>
    <row r="225" ht="15.75" customHeight="1">
      <c r="E225" s="62"/>
      <c r="L225" s="2"/>
      <c r="M225" s="2"/>
      <c r="N225" s="2"/>
      <c r="O225" s="2"/>
      <c r="P225" s="2"/>
      <c r="Q225" s="2"/>
      <c r="R225" s="64"/>
      <c r="S225" s="2"/>
      <c r="T225" s="3"/>
      <c r="U225" s="3"/>
      <c r="V225" s="2"/>
      <c r="W225" s="2"/>
      <c r="X225" s="2"/>
      <c r="Y225" s="2"/>
      <c r="Z225" s="2"/>
      <c r="AA225" s="2"/>
    </row>
    <row r="226" ht="15.75" customHeight="1">
      <c r="E226" s="62"/>
      <c r="L226" s="2"/>
      <c r="M226" s="2"/>
      <c r="N226" s="2"/>
      <c r="O226" s="2"/>
      <c r="P226" s="2"/>
      <c r="Q226" s="2"/>
      <c r="R226" s="64"/>
      <c r="S226" s="2"/>
      <c r="T226" s="3"/>
      <c r="U226" s="3"/>
      <c r="V226" s="2"/>
      <c r="W226" s="2"/>
      <c r="X226" s="2"/>
      <c r="Y226" s="2"/>
      <c r="Z226" s="2"/>
      <c r="AA226" s="2"/>
    </row>
    <row r="227" ht="15.75" customHeight="1">
      <c r="E227" s="62"/>
      <c r="L227" s="2"/>
      <c r="M227" s="2"/>
      <c r="N227" s="2"/>
      <c r="O227" s="2"/>
      <c r="P227" s="2"/>
      <c r="Q227" s="2"/>
      <c r="R227" s="64"/>
      <c r="S227" s="2"/>
      <c r="T227" s="3"/>
      <c r="U227" s="3"/>
      <c r="V227" s="2"/>
      <c r="W227" s="2"/>
      <c r="X227" s="2"/>
      <c r="Y227" s="2"/>
      <c r="Z227" s="2"/>
      <c r="AA227" s="2"/>
    </row>
    <row r="228" ht="15.75" customHeight="1">
      <c r="E228" s="62"/>
      <c r="L228" s="2"/>
      <c r="M228" s="2"/>
      <c r="N228" s="2"/>
      <c r="O228" s="2"/>
      <c r="P228" s="2"/>
      <c r="Q228" s="2"/>
      <c r="R228" s="64"/>
      <c r="S228" s="2"/>
      <c r="T228" s="3"/>
      <c r="U228" s="3"/>
      <c r="V228" s="2"/>
      <c r="W228" s="2"/>
      <c r="X228" s="2"/>
      <c r="Y228" s="2"/>
      <c r="Z228" s="2"/>
      <c r="AA228" s="2"/>
    </row>
    <row r="229" ht="15.75" customHeight="1">
      <c r="E229" s="62"/>
      <c r="L229" s="2"/>
      <c r="M229" s="2"/>
      <c r="N229" s="2"/>
      <c r="O229" s="2"/>
      <c r="P229" s="2"/>
      <c r="Q229" s="2"/>
      <c r="R229" s="64"/>
      <c r="S229" s="2"/>
      <c r="T229" s="3"/>
      <c r="U229" s="3"/>
      <c r="V229" s="2"/>
      <c r="W229" s="2"/>
      <c r="X229" s="2"/>
      <c r="Y229" s="2"/>
      <c r="Z229" s="2"/>
      <c r="AA229" s="2"/>
    </row>
    <row r="230" ht="15.75" customHeight="1">
      <c r="E230" s="62"/>
      <c r="L230" s="2"/>
      <c r="M230" s="2"/>
      <c r="N230" s="2"/>
      <c r="O230" s="2"/>
      <c r="P230" s="2"/>
      <c r="Q230" s="2"/>
      <c r="R230" s="64"/>
      <c r="S230" s="2"/>
      <c r="T230" s="3"/>
      <c r="U230" s="3"/>
      <c r="V230" s="2"/>
      <c r="W230" s="2"/>
      <c r="X230" s="2"/>
      <c r="Y230" s="2"/>
      <c r="Z230" s="2"/>
      <c r="AA230" s="2"/>
    </row>
    <row r="231" ht="15.75" customHeight="1">
      <c r="E231" s="62"/>
      <c r="L231" s="2"/>
      <c r="M231" s="2"/>
      <c r="N231" s="2"/>
      <c r="O231" s="2"/>
      <c r="P231" s="2"/>
      <c r="Q231" s="2"/>
      <c r="R231" s="64"/>
      <c r="S231" s="2"/>
      <c r="T231" s="3"/>
      <c r="U231" s="3"/>
      <c r="V231" s="2"/>
      <c r="W231" s="2"/>
      <c r="X231" s="2"/>
      <c r="Y231" s="2"/>
      <c r="Z231" s="2"/>
      <c r="AA231" s="2"/>
    </row>
    <row r="232" ht="15.75" customHeight="1">
      <c r="E232" s="62"/>
      <c r="L232" s="2"/>
      <c r="M232" s="2"/>
      <c r="N232" s="2"/>
      <c r="O232" s="2"/>
      <c r="P232" s="2"/>
      <c r="Q232" s="2"/>
      <c r="R232" s="64"/>
      <c r="S232" s="2"/>
      <c r="T232" s="3"/>
      <c r="U232" s="3"/>
      <c r="V232" s="2"/>
      <c r="W232" s="2"/>
      <c r="X232" s="2"/>
      <c r="Y232" s="2"/>
      <c r="Z232" s="2"/>
      <c r="AA232" s="2"/>
    </row>
    <row r="233" ht="15.75" customHeight="1">
      <c r="E233" s="4"/>
      <c r="F233" s="2"/>
      <c r="G233" s="2"/>
      <c r="H233" s="2"/>
      <c r="I233" s="2"/>
      <c r="J233" s="2"/>
      <c r="L233" s="2"/>
      <c r="M233" s="2"/>
      <c r="N233" s="2"/>
      <c r="O233" s="2"/>
      <c r="P233" s="2"/>
      <c r="Q233" s="2"/>
      <c r="R233" s="64"/>
      <c r="S233" s="2"/>
      <c r="T233" s="3"/>
      <c r="U233" s="3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64"/>
      <c r="S234" s="2"/>
      <c r="T234" s="3"/>
      <c r="U234" s="3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64"/>
      <c r="S235" s="2"/>
      <c r="T235" s="3"/>
      <c r="U235" s="3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64"/>
      <c r="S236" s="2"/>
      <c r="T236" s="3"/>
      <c r="U236" s="3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64"/>
      <c r="S237" s="2"/>
      <c r="T237" s="3"/>
      <c r="U237" s="3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64"/>
      <c r="S238" s="2"/>
      <c r="T238" s="3"/>
      <c r="U238" s="3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64"/>
      <c r="S239" s="2"/>
      <c r="T239" s="3"/>
      <c r="U239" s="3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64"/>
      <c r="S240" s="2"/>
      <c r="T240" s="3"/>
      <c r="U240" s="3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64"/>
      <c r="S241" s="2"/>
      <c r="T241" s="3"/>
      <c r="U241" s="3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64"/>
      <c r="S242" s="2"/>
      <c r="T242" s="3"/>
      <c r="U242" s="3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64"/>
      <c r="S243" s="2"/>
      <c r="T243" s="3"/>
      <c r="U243" s="3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64"/>
      <c r="S244" s="2"/>
      <c r="T244" s="3"/>
      <c r="U244" s="3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64"/>
      <c r="S245" s="2"/>
      <c r="T245" s="3"/>
      <c r="U245" s="3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64"/>
      <c r="S246" s="2"/>
      <c r="T246" s="3"/>
      <c r="U246" s="3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64"/>
      <c r="S247" s="2"/>
      <c r="T247" s="3"/>
      <c r="U247" s="3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64"/>
      <c r="S248" s="2"/>
      <c r="T248" s="3"/>
      <c r="U248" s="3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64"/>
      <c r="S249" s="2"/>
      <c r="T249" s="3"/>
      <c r="U249" s="3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64"/>
      <c r="S250" s="2"/>
      <c r="T250" s="3"/>
      <c r="U250" s="3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64"/>
      <c r="S251" s="2"/>
      <c r="T251" s="3"/>
      <c r="U251" s="3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64"/>
      <c r="S252" s="2"/>
      <c r="T252" s="3"/>
      <c r="U252" s="3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64"/>
      <c r="S253" s="2"/>
      <c r="T253" s="3"/>
      <c r="U253" s="3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64"/>
      <c r="S254" s="2"/>
      <c r="T254" s="3"/>
      <c r="U254" s="3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64"/>
      <c r="S255" s="2"/>
      <c r="T255" s="3"/>
      <c r="U255" s="3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64"/>
      <c r="S256" s="2"/>
      <c r="T256" s="3"/>
      <c r="U256" s="3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64"/>
      <c r="S257" s="2"/>
      <c r="T257" s="3"/>
      <c r="U257" s="3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64"/>
      <c r="S258" s="2"/>
      <c r="T258" s="3"/>
      <c r="U258" s="3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64"/>
      <c r="S259" s="2"/>
      <c r="T259" s="3"/>
      <c r="U259" s="3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64"/>
      <c r="S260" s="2"/>
      <c r="T260" s="3"/>
      <c r="U260" s="3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64"/>
      <c r="S261" s="2"/>
      <c r="T261" s="3"/>
      <c r="U261" s="3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64"/>
      <c r="S262" s="2"/>
      <c r="T262" s="3"/>
      <c r="U262" s="3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64"/>
      <c r="S263" s="2"/>
      <c r="T263" s="3"/>
      <c r="U263" s="3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64"/>
      <c r="S264" s="2"/>
      <c r="T264" s="3"/>
      <c r="U264" s="3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64"/>
      <c r="S265" s="2"/>
      <c r="T265" s="3"/>
      <c r="U265" s="3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64"/>
      <c r="S266" s="2"/>
      <c r="T266" s="3"/>
      <c r="U266" s="3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64"/>
      <c r="S267" s="2"/>
      <c r="T267" s="3"/>
      <c r="U267" s="3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64"/>
      <c r="S268" s="2"/>
      <c r="T268" s="3"/>
      <c r="U268" s="3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64"/>
      <c r="S269" s="2"/>
      <c r="T269" s="3"/>
      <c r="U269" s="3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64"/>
      <c r="S270" s="2"/>
      <c r="T270" s="3"/>
      <c r="U270" s="3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64"/>
      <c r="S271" s="2"/>
      <c r="T271" s="3"/>
      <c r="U271" s="3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64"/>
      <c r="S272" s="2"/>
      <c r="T272" s="3"/>
      <c r="U272" s="3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64"/>
      <c r="S273" s="2"/>
      <c r="T273" s="3"/>
      <c r="U273" s="3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64"/>
      <c r="S274" s="2"/>
      <c r="T274" s="3"/>
      <c r="U274" s="3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64"/>
      <c r="S275" s="2"/>
      <c r="T275" s="3"/>
      <c r="U275" s="3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64"/>
      <c r="S276" s="2"/>
      <c r="T276" s="3"/>
      <c r="U276" s="3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64"/>
      <c r="S277" s="2"/>
      <c r="T277" s="3"/>
      <c r="U277" s="3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64"/>
      <c r="S278" s="2"/>
      <c r="T278" s="3"/>
      <c r="U278" s="3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64"/>
      <c r="S279" s="2"/>
      <c r="T279" s="3"/>
      <c r="U279" s="3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64"/>
      <c r="S280" s="2"/>
      <c r="T280" s="3"/>
      <c r="U280" s="3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64"/>
      <c r="S281" s="2"/>
      <c r="T281" s="3"/>
      <c r="U281" s="3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64"/>
      <c r="S282" s="2"/>
      <c r="T282" s="3"/>
      <c r="U282" s="3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64"/>
      <c r="S283" s="2"/>
      <c r="T283" s="3"/>
      <c r="U283" s="3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64"/>
      <c r="S284" s="2"/>
      <c r="T284" s="3"/>
      <c r="U284" s="3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64"/>
      <c r="S285" s="2"/>
      <c r="T285" s="3"/>
      <c r="U285" s="3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64"/>
      <c r="S286" s="2"/>
      <c r="T286" s="3"/>
      <c r="U286" s="3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64"/>
      <c r="S287" s="2"/>
      <c r="T287" s="3"/>
      <c r="U287" s="3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64"/>
      <c r="S288" s="2"/>
      <c r="T288" s="3"/>
      <c r="U288" s="3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64"/>
      <c r="S289" s="2"/>
      <c r="T289" s="3"/>
      <c r="U289" s="3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64"/>
      <c r="S290" s="2"/>
      <c r="T290" s="3"/>
      <c r="U290" s="3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64"/>
      <c r="S291" s="2"/>
      <c r="T291" s="3"/>
      <c r="U291" s="3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64"/>
      <c r="S292" s="2"/>
      <c r="T292" s="3"/>
      <c r="U292" s="3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64"/>
      <c r="S293" s="2"/>
      <c r="T293" s="3"/>
      <c r="U293" s="3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64"/>
      <c r="S294" s="2"/>
      <c r="T294" s="3"/>
      <c r="U294" s="3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64"/>
      <c r="S295" s="2"/>
      <c r="T295" s="3"/>
      <c r="U295" s="3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64"/>
      <c r="S296" s="2"/>
      <c r="T296" s="3"/>
      <c r="U296" s="3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64"/>
      <c r="S297" s="2"/>
      <c r="T297" s="3"/>
      <c r="U297" s="3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64"/>
      <c r="S298" s="2"/>
      <c r="T298" s="3"/>
      <c r="U298" s="3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64"/>
      <c r="S299" s="2"/>
      <c r="T299" s="3"/>
      <c r="U299" s="3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64"/>
      <c r="S300" s="2"/>
      <c r="T300" s="3"/>
      <c r="U300" s="3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64"/>
      <c r="S301" s="2"/>
      <c r="T301" s="3"/>
      <c r="U301" s="3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64"/>
      <c r="S302" s="2"/>
      <c r="T302" s="3"/>
      <c r="U302" s="3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64"/>
      <c r="S303" s="2"/>
      <c r="T303" s="3"/>
      <c r="U303" s="3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64"/>
      <c r="S304" s="2"/>
      <c r="T304" s="3"/>
      <c r="U304" s="3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64"/>
      <c r="S305" s="2"/>
      <c r="T305" s="3"/>
      <c r="U305" s="3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64"/>
      <c r="S306" s="2"/>
      <c r="T306" s="3"/>
      <c r="U306" s="3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64"/>
      <c r="S307" s="2"/>
      <c r="T307" s="3"/>
      <c r="U307" s="3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64"/>
      <c r="S308" s="2"/>
      <c r="T308" s="3"/>
      <c r="U308" s="3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64"/>
      <c r="S309" s="2"/>
      <c r="T309" s="3"/>
      <c r="U309" s="3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64"/>
      <c r="S310" s="2"/>
      <c r="T310" s="3"/>
      <c r="U310" s="3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64"/>
      <c r="S311" s="2"/>
      <c r="T311" s="3"/>
      <c r="U311" s="3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64"/>
      <c r="S312" s="2"/>
      <c r="T312" s="3"/>
      <c r="U312" s="3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64"/>
      <c r="S313" s="2"/>
      <c r="T313" s="3"/>
      <c r="U313" s="3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64"/>
      <c r="S314" s="2"/>
      <c r="T314" s="3"/>
      <c r="U314" s="3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64"/>
      <c r="S315" s="2"/>
      <c r="T315" s="3"/>
      <c r="U315" s="3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64"/>
      <c r="S316" s="2"/>
      <c r="T316" s="3"/>
      <c r="U316" s="3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64"/>
      <c r="S317" s="2"/>
      <c r="T317" s="3"/>
      <c r="U317" s="3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64"/>
      <c r="S318" s="2"/>
      <c r="T318" s="3"/>
      <c r="U318" s="3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64"/>
      <c r="S319" s="2"/>
      <c r="T319" s="3"/>
      <c r="U319" s="3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64"/>
      <c r="S320" s="2"/>
      <c r="T320" s="3"/>
      <c r="U320" s="3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64"/>
      <c r="S321" s="2"/>
      <c r="T321" s="3"/>
      <c r="U321" s="3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64"/>
      <c r="S322" s="2"/>
      <c r="T322" s="3"/>
      <c r="U322" s="3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64"/>
      <c r="S323" s="2"/>
      <c r="T323" s="3"/>
      <c r="U323" s="3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64"/>
      <c r="S324" s="2"/>
      <c r="T324" s="3"/>
      <c r="U324" s="3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64"/>
      <c r="S325" s="2"/>
      <c r="T325" s="3"/>
      <c r="U325" s="3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64"/>
      <c r="S326" s="2"/>
      <c r="T326" s="3"/>
      <c r="U326" s="3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64"/>
      <c r="S327" s="2"/>
      <c r="T327" s="3"/>
      <c r="U327" s="3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64"/>
      <c r="S328" s="2"/>
      <c r="T328" s="3"/>
      <c r="U328" s="3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64"/>
      <c r="S329" s="2"/>
      <c r="T329" s="3"/>
      <c r="U329" s="3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64"/>
      <c r="S330" s="2"/>
      <c r="T330" s="3"/>
      <c r="U330" s="3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64"/>
      <c r="S331" s="2"/>
      <c r="T331" s="3"/>
      <c r="U331" s="3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64"/>
      <c r="S332" s="2"/>
      <c r="T332" s="3"/>
      <c r="U332" s="3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64"/>
      <c r="S333" s="2"/>
      <c r="T333" s="3"/>
      <c r="U333" s="3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64"/>
      <c r="S334" s="2"/>
      <c r="T334" s="3"/>
      <c r="U334" s="3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64"/>
      <c r="S335" s="2"/>
      <c r="T335" s="3"/>
      <c r="U335" s="3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64"/>
      <c r="S336" s="2"/>
      <c r="T336" s="3"/>
      <c r="U336" s="3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64"/>
      <c r="S337" s="2"/>
      <c r="T337" s="3"/>
      <c r="U337" s="3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64"/>
      <c r="S338" s="2"/>
      <c r="T338" s="3"/>
      <c r="U338" s="3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64"/>
      <c r="S339" s="2"/>
      <c r="T339" s="3"/>
      <c r="U339" s="3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64"/>
      <c r="S340" s="2"/>
      <c r="T340" s="3"/>
      <c r="U340" s="3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64"/>
      <c r="S341" s="2"/>
      <c r="T341" s="3"/>
      <c r="U341" s="3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64"/>
      <c r="S342" s="2"/>
      <c r="T342" s="3"/>
      <c r="U342" s="3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64"/>
      <c r="S343" s="2"/>
      <c r="T343" s="3"/>
      <c r="U343" s="3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64"/>
      <c r="S344" s="2"/>
      <c r="T344" s="3"/>
      <c r="U344" s="3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64"/>
      <c r="S345" s="2"/>
      <c r="T345" s="3"/>
      <c r="U345" s="3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64"/>
      <c r="S346" s="2"/>
      <c r="T346" s="3"/>
      <c r="U346" s="3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64"/>
      <c r="S347" s="2"/>
      <c r="T347" s="3"/>
      <c r="U347" s="3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64"/>
      <c r="S348" s="2"/>
      <c r="T348" s="3"/>
      <c r="U348" s="3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64"/>
      <c r="S349" s="2"/>
      <c r="T349" s="3"/>
      <c r="U349" s="3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64"/>
      <c r="S350" s="2"/>
      <c r="T350" s="3"/>
      <c r="U350" s="3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64"/>
      <c r="S351" s="2"/>
      <c r="T351" s="3"/>
      <c r="U351" s="3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64"/>
      <c r="S352" s="2"/>
      <c r="T352" s="3"/>
      <c r="U352" s="3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64"/>
      <c r="S353" s="2"/>
      <c r="T353" s="3"/>
      <c r="U353" s="3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64"/>
      <c r="S354" s="2"/>
      <c r="T354" s="3"/>
      <c r="U354" s="3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64"/>
      <c r="S355" s="2"/>
      <c r="T355" s="3"/>
      <c r="U355" s="3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64"/>
      <c r="S356" s="2"/>
      <c r="T356" s="3"/>
      <c r="U356" s="3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64"/>
      <c r="S357" s="2"/>
      <c r="T357" s="3"/>
      <c r="U357" s="3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64"/>
      <c r="S358" s="2"/>
      <c r="T358" s="3"/>
      <c r="U358" s="3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64"/>
      <c r="S359" s="2"/>
      <c r="T359" s="3"/>
      <c r="U359" s="3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64"/>
      <c r="S360" s="2"/>
      <c r="T360" s="3"/>
      <c r="U360" s="3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64"/>
      <c r="S361" s="2"/>
      <c r="T361" s="3"/>
      <c r="U361" s="3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64"/>
      <c r="S362" s="2"/>
      <c r="T362" s="3"/>
      <c r="U362" s="3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64"/>
      <c r="S363" s="2"/>
      <c r="T363" s="3"/>
      <c r="U363" s="3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64"/>
      <c r="S364" s="2"/>
      <c r="T364" s="3"/>
      <c r="U364" s="3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64"/>
      <c r="S365" s="2"/>
      <c r="T365" s="3"/>
      <c r="U365" s="3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64"/>
      <c r="S366" s="2"/>
      <c r="T366" s="3"/>
      <c r="U366" s="3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64"/>
      <c r="S367" s="2"/>
      <c r="T367" s="3"/>
      <c r="U367" s="3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64"/>
      <c r="S368" s="2"/>
      <c r="T368" s="3"/>
      <c r="U368" s="3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64"/>
      <c r="S369" s="2"/>
      <c r="T369" s="3"/>
      <c r="U369" s="3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64"/>
      <c r="S370" s="2"/>
      <c r="T370" s="3"/>
      <c r="U370" s="3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64"/>
      <c r="S371" s="2"/>
      <c r="T371" s="3"/>
      <c r="U371" s="3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64"/>
      <c r="S372" s="2"/>
      <c r="T372" s="3"/>
      <c r="U372" s="3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64"/>
      <c r="S373" s="2"/>
      <c r="T373" s="3"/>
      <c r="U373" s="3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64"/>
      <c r="S374" s="2"/>
      <c r="T374" s="3"/>
      <c r="U374" s="3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64"/>
      <c r="S375" s="2"/>
      <c r="T375" s="3"/>
      <c r="U375" s="3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64"/>
      <c r="S376" s="2"/>
      <c r="T376" s="3"/>
      <c r="U376" s="3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64"/>
      <c r="S377" s="2"/>
      <c r="T377" s="3"/>
      <c r="U377" s="3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64"/>
      <c r="S378" s="2"/>
      <c r="T378" s="3"/>
      <c r="U378" s="3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64"/>
      <c r="S379" s="2"/>
      <c r="T379" s="3"/>
      <c r="U379" s="3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64"/>
      <c r="S380" s="2"/>
      <c r="T380" s="3"/>
      <c r="U380" s="3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64"/>
      <c r="S381" s="2"/>
      <c r="T381" s="3"/>
      <c r="U381" s="3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64"/>
      <c r="S382" s="2"/>
      <c r="T382" s="3"/>
      <c r="U382" s="3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64"/>
      <c r="S383" s="2"/>
      <c r="T383" s="3"/>
      <c r="U383" s="3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64"/>
      <c r="S384" s="2"/>
      <c r="T384" s="3"/>
      <c r="U384" s="3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64"/>
      <c r="S385" s="2"/>
      <c r="T385" s="3"/>
      <c r="U385" s="3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64"/>
      <c r="S386" s="2"/>
      <c r="T386" s="3"/>
      <c r="U386" s="3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64"/>
      <c r="S387" s="2"/>
      <c r="T387" s="3"/>
      <c r="U387" s="3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64"/>
      <c r="S388" s="2"/>
      <c r="T388" s="3"/>
      <c r="U388" s="3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64"/>
      <c r="S389" s="2"/>
      <c r="T389" s="3"/>
      <c r="U389" s="3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64"/>
      <c r="S390" s="2"/>
      <c r="T390" s="3"/>
      <c r="U390" s="3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64"/>
      <c r="S391" s="2"/>
      <c r="T391" s="3"/>
      <c r="U391" s="3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64"/>
      <c r="S392" s="2"/>
      <c r="T392" s="3"/>
      <c r="U392" s="3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64"/>
      <c r="S393" s="2"/>
      <c r="T393" s="3"/>
      <c r="U393" s="3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64"/>
      <c r="S394" s="2"/>
      <c r="T394" s="3"/>
      <c r="U394" s="3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64"/>
      <c r="S395" s="2"/>
      <c r="T395" s="3"/>
      <c r="U395" s="3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64"/>
      <c r="S396" s="2"/>
      <c r="T396" s="3"/>
      <c r="U396" s="3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64"/>
      <c r="S397" s="2"/>
      <c r="T397" s="3"/>
      <c r="U397" s="3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64"/>
      <c r="S398" s="2"/>
      <c r="T398" s="3"/>
      <c r="U398" s="3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64"/>
      <c r="S399" s="2"/>
      <c r="T399" s="3"/>
      <c r="U399" s="3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64"/>
      <c r="S400" s="2"/>
      <c r="T400" s="3"/>
      <c r="U400" s="3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64"/>
      <c r="S401" s="2"/>
      <c r="T401" s="3"/>
      <c r="U401" s="3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64"/>
      <c r="S402" s="2"/>
      <c r="T402" s="3"/>
      <c r="U402" s="3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64"/>
      <c r="S403" s="2"/>
      <c r="T403" s="3"/>
      <c r="U403" s="3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64"/>
      <c r="S404" s="2"/>
      <c r="T404" s="3"/>
      <c r="U404" s="3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64"/>
      <c r="S405" s="2"/>
      <c r="T405" s="3"/>
      <c r="U405" s="3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64"/>
      <c r="S406" s="2"/>
      <c r="T406" s="3"/>
      <c r="U406" s="3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64"/>
      <c r="S407" s="2"/>
      <c r="T407" s="3"/>
      <c r="U407" s="3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64"/>
      <c r="S408" s="2"/>
      <c r="T408" s="3"/>
      <c r="U408" s="3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64"/>
      <c r="S409" s="2"/>
      <c r="T409" s="3"/>
      <c r="U409" s="3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64"/>
      <c r="S410" s="2"/>
      <c r="T410" s="3"/>
      <c r="U410" s="3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64"/>
      <c r="S411" s="2"/>
      <c r="T411" s="3"/>
      <c r="U411" s="3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64"/>
      <c r="S412" s="2"/>
      <c r="T412" s="3"/>
      <c r="U412" s="3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64"/>
      <c r="S413" s="2"/>
      <c r="T413" s="3"/>
      <c r="U413" s="3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64"/>
      <c r="S414" s="2"/>
      <c r="T414" s="3"/>
      <c r="U414" s="3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64"/>
      <c r="S415" s="2"/>
      <c r="T415" s="3"/>
      <c r="U415" s="3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64"/>
      <c r="S416" s="2"/>
      <c r="T416" s="3"/>
      <c r="U416" s="3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64"/>
      <c r="S417" s="2"/>
      <c r="T417" s="3"/>
      <c r="U417" s="3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64"/>
      <c r="S418" s="2"/>
      <c r="T418" s="3"/>
      <c r="U418" s="3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64"/>
      <c r="S419" s="2"/>
      <c r="T419" s="3"/>
      <c r="U419" s="3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64"/>
      <c r="S420" s="2"/>
      <c r="T420" s="3"/>
      <c r="U420" s="3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64"/>
      <c r="S421" s="2"/>
      <c r="T421" s="3"/>
      <c r="U421" s="3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64"/>
      <c r="S422" s="2"/>
      <c r="T422" s="3"/>
      <c r="U422" s="3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64"/>
      <c r="S423" s="2"/>
      <c r="T423" s="3"/>
      <c r="U423" s="3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64"/>
      <c r="S424" s="2"/>
      <c r="T424" s="3"/>
      <c r="U424" s="3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64"/>
      <c r="S425" s="2"/>
      <c r="T425" s="3"/>
      <c r="U425" s="3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64"/>
      <c r="S426" s="2"/>
      <c r="T426" s="3"/>
      <c r="U426" s="3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64"/>
      <c r="S427" s="2"/>
      <c r="T427" s="3"/>
      <c r="U427" s="3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64"/>
      <c r="S428" s="2"/>
      <c r="T428" s="3"/>
      <c r="U428" s="3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64"/>
      <c r="S429" s="2"/>
      <c r="T429" s="3"/>
      <c r="U429" s="3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64"/>
      <c r="S430" s="2"/>
      <c r="T430" s="3"/>
      <c r="U430" s="3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64"/>
      <c r="S431" s="2"/>
      <c r="T431" s="3"/>
      <c r="U431" s="3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64"/>
      <c r="S432" s="2"/>
      <c r="T432" s="3"/>
      <c r="U432" s="3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64"/>
      <c r="S433" s="2"/>
      <c r="T433" s="3"/>
      <c r="U433" s="3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64"/>
      <c r="S434" s="2"/>
      <c r="T434" s="3"/>
      <c r="U434" s="3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64"/>
      <c r="S435" s="2"/>
      <c r="T435" s="3"/>
      <c r="U435" s="3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64"/>
      <c r="S436" s="2"/>
      <c r="T436" s="3"/>
      <c r="U436" s="3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64"/>
      <c r="S437" s="2"/>
      <c r="T437" s="3"/>
      <c r="U437" s="3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64"/>
      <c r="S438" s="2"/>
      <c r="T438" s="3"/>
      <c r="U438" s="3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64"/>
      <c r="S439" s="2"/>
      <c r="T439" s="3"/>
      <c r="U439" s="3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64"/>
      <c r="S440" s="2"/>
      <c r="T440" s="3"/>
      <c r="U440" s="3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64"/>
      <c r="S441" s="2"/>
      <c r="T441" s="3"/>
      <c r="U441" s="3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64"/>
      <c r="S442" s="2"/>
      <c r="T442" s="3"/>
      <c r="U442" s="3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64"/>
      <c r="S443" s="2"/>
      <c r="T443" s="3"/>
      <c r="U443" s="3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64"/>
      <c r="S444" s="2"/>
      <c r="T444" s="3"/>
      <c r="U444" s="3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64"/>
      <c r="S445" s="2"/>
      <c r="T445" s="3"/>
      <c r="U445" s="3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64"/>
      <c r="S446" s="2"/>
      <c r="T446" s="3"/>
      <c r="U446" s="3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64"/>
      <c r="S447" s="2"/>
      <c r="T447" s="3"/>
      <c r="U447" s="3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64"/>
      <c r="S448" s="2"/>
      <c r="T448" s="3"/>
      <c r="U448" s="3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64"/>
      <c r="S449" s="2"/>
      <c r="T449" s="3"/>
      <c r="U449" s="3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64"/>
      <c r="S450" s="2"/>
      <c r="T450" s="3"/>
      <c r="U450" s="3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64"/>
      <c r="S451" s="2"/>
      <c r="T451" s="3"/>
      <c r="U451" s="3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64"/>
      <c r="S452" s="2"/>
      <c r="T452" s="3"/>
      <c r="U452" s="3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64"/>
      <c r="S453" s="2"/>
      <c r="T453" s="3"/>
      <c r="U453" s="3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64"/>
      <c r="S454" s="2"/>
      <c r="T454" s="3"/>
      <c r="U454" s="3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64"/>
      <c r="S455" s="2"/>
      <c r="T455" s="3"/>
      <c r="U455" s="3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64"/>
      <c r="S456" s="2"/>
      <c r="T456" s="3"/>
      <c r="U456" s="3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64"/>
      <c r="S457" s="2"/>
      <c r="T457" s="3"/>
      <c r="U457" s="3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64"/>
      <c r="S458" s="2"/>
      <c r="T458" s="3"/>
      <c r="U458" s="3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64"/>
      <c r="S459" s="2"/>
      <c r="T459" s="3"/>
      <c r="U459" s="3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64"/>
      <c r="S460" s="2"/>
      <c r="T460" s="3"/>
      <c r="U460" s="3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64"/>
      <c r="S461" s="2"/>
      <c r="T461" s="3"/>
      <c r="U461" s="3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64"/>
      <c r="S462" s="2"/>
      <c r="T462" s="3"/>
      <c r="U462" s="3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64"/>
      <c r="S463" s="2"/>
      <c r="T463" s="3"/>
      <c r="U463" s="3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64"/>
      <c r="S464" s="2"/>
      <c r="T464" s="3"/>
      <c r="U464" s="3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64"/>
      <c r="S465" s="2"/>
      <c r="T465" s="3"/>
      <c r="U465" s="3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64"/>
      <c r="S466" s="2"/>
      <c r="T466" s="3"/>
      <c r="U466" s="3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64"/>
      <c r="S467" s="2"/>
      <c r="T467" s="3"/>
      <c r="U467" s="3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64"/>
      <c r="S468" s="2"/>
      <c r="T468" s="3"/>
      <c r="U468" s="3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64"/>
      <c r="S469" s="2"/>
      <c r="T469" s="3"/>
      <c r="U469" s="3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64"/>
      <c r="S470" s="2"/>
      <c r="T470" s="3"/>
      <c r="U470" s="3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64"/>
      <c r="S471" s="2"/>
      <c r="T471" s="3"/>
      <c r="U471" s="3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64"/>
      <c r="S472" s="2"/>
      <c r="T472" s="3"/>
      <c r="U472" s="3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64"/>
      <c r="S473" s="2"/>
      <c r="T473" s="3"/>
      <c r="U473" s="3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64"/>
      <c r="S474" s="2"/>
      <c r="T474" s="3"/>
      <c r="U474" s="3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64"/>
      <c r="S475" s="2"/>
      <c r="T475" s="3"/>
      <c r="U475" s="3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64"/>
      <c r="S476" s="2"/>
      <c r="T476" s="3"/>
      <c r="U476" s="3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64"/>
      <c r="S477" s="2"/>
      <c r="T477" s="3"/>
      <c r="U477" s="3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64"/>
      <c r="S478" s="2"/>
      <c r="T478" s="3"/>
      <c r="U478" s="3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64"/>
      <c r="S479" s="2"/>
      <c r="T479" s="3"/>
      <c r="U479" s="3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64"/>
      <c r="S480" s="2"/>
      <c r="T480" s="3"/>
      <c r="U480" s="3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64"/>
      <c r="S481" s="2"/>
      <c r="T481" s="3"/>
      <c r="U481" s="3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64"/>
      <c r="S482" s="2"/>
      <c r="T482" s="3"/>
      <c r="U482" s="3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64"/>
      <c r="S483" s="2"/>
      <c r="T483" s="3"/>
      <c r="U483" s="3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64"/>
      <c r="S484" s="2"/>
      <c r="T484" s="3"/>
      <c r="U484" s="3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64"/>
      <c r="S485" s="2"/>
      <c r="T485" s="3"/>
      <c r="U485" s="3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64"/>
      <c r="S486" s="2"/>
      <c r="T486" s="3"/>
      <c r="U486" s="3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64"/>
      <c r="S487" s="2"/>
      <c r="T487" s="3"/>
      <c r="U487" s="3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64"/>
      <c r="S488" s="2"/>
      <c r="T488" s="3"/>
      <c r="U488" s="3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64"/>
      <c r="S489" s="2"/>
      <c r="T489" s="3"/>
      <c r="U489" s="3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64"/>
      <c r="S490" s="2"/>
      <c r="T490" s="3"/>
      <c r="U490" s="3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64"/>
      <c r="S491" s="2"/>
      <c r="T491" s="3"/>
      <c r="U491" s="3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64"/>
      <c r="S492" s="2"/>
      <c r="T492" s="3"/>
      <c r="U492" s="3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64"/>
      <c r="S493" s="2"/>
      <c r="T493" s="3"/>
      <c r="U493" s="3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64"/>
      <c r="S494" s="2"/>
      <c r="T494" s="3"/>
      <c r="U494" s="3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64"/>
      <c r="S495" s="2"/>
      <c r="T495" s="3"/>
      <c r="U495" s="3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64"/>
      <c r="S496" s="2"/>
      <c r="T496" s="3"/>
      <c r="U496" s="3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64"/>
      <c r="S497" s="2"/>
      <c r="T497" s="3"/>
      <c r="U497" s="3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64"/>
      <c r="S498" s="2"/>
      <c r="T498" s="3"/>
      <c r="U498" s="3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64"/>
      <c r="S499" s="2"/>
      <c r="T499" s="3"/>
      <c r="U499" s="3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64"/>
      <c r="S500" s="2"/>
      <c r="T500" s="3"/>
      <c r="U500" s="3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64"/>
      <c r="S501" s="2"/>
      <c r="T501" s="3"/>
      <c r="U501" s="3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64"/>
      <c r="S502" s="2"/>
      <c r="T502" s="3"/>
      <c r="U502" s="3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64"/>
      <c r="S503" s="2"/>
      <c r="T503" s="3"/>
      <c r="U503" s="3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64"/>
      <c r="S504" s="2"/>
      <c r="T504" s="3"/>
      <c r="U504" s="3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64"/>
      <c r="S505" s="2"/>
      <c r="T505" s="3"/>
      <c r="U505" s="3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64"/>
      <c r="S506" s="2"/>
      <c r="T506" s="3"/>
      <c r="U506" s="3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64"/>
      <c r="S507" s="2"/>
      <c r="T507" s="3"/>
      <c r="U507" s="3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64"/>
      <c r="S508" s="2"/>
      <c r="T508" s="3"/>
      <c r="U508" s="3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64"/>
      <c r="S509" s="2"/>
      <c r="T509" s="3"/>
      <c r="U509" s="3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64"/>
      <c r="S510" s="2"/>
      <c r="T510" s="3"/>
      <c r="U510" s="3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64"/>
      <c r="S511" s="2"/>
      <c r="T511" s="3"/>
      <c r="U511" s="3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64"/>
      <c r="S512" s="2"/>
      <c r="T512" s="3"/>
      <c r="U512" s="3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64"/>
      <c r="S513" s="2"/>
      <c r="T513" s="3"/>
      <c r="U513" s="3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64"/>
      <c r="S514" s="2"/>
      <c r="T514" s="3"/>
      <c r="U514" s="3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64"/>
      <c r="S515" s="2"/>
      <c r="T515" s="3"/>
      <c r="U515" s="3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64"/>
      <c r="S516" s="2"/>
      <c r="T516" s="3"/>
      <c r="U516" s="3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64"/>
      <c r="S517" s="2"/>
      <c r="T517" s="3"/>
      <c r="U517" s="3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64"/>
      <c r="S518" s="2"/>
      <c r="T518" s="3"/>
      <c r="U518" s="3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64"/>
      <c r="S519" s="2"/>
      <c r="T519" s="3"/>
      <c r="U519" s="3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64"/>
      <c r="S520" s="2"/>
      <c r="T520" s="3"/>
      <c r="U520" s="3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64"/>
      <c r="S521" s="2"/>
      <c r="T521" s="3"/>
      <c r="U521" s="3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64"/>
      <c r="S522" s="2"/>
      <c r="T522" s="3"/>
      <c r="U522" s="3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64"/>
      <c r="S523" s="2"/>
      <c r="T523" s="3"/>
      <c r="U523" s="3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64"/>
      <c r="S524" s="2"/>
      <c r="T524" s="3"/>
      <c r="U524" s="3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64"/>
      <c r="S525" s="2"/>
      <c r="T525" s="3"/>
      <c r="U525" s="3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64"/>
      <c r="S526" s="2"/>
      <c r="T526" s="3"/>
      <c r="U526" s="3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64"/>
      <c r="S527" s="2"/>
      <c r="T527" s="3"/>
      <c r="U527" s="3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64"/>
      <c r="S528" s="2"/>
      <c r="T528" s="3"/>
      <c r="U528" s="3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64"/>
      <c r="S529" s="2"/>
      <c r="T529" s="3"/>
      <c r="U529" s="3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64"/>
      <c r="S530" s="2"/>
      <c r="T530" s="3"/>
      <c r="U530" s="3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64"/>
      <c r="S531" s="2"/>
      <c r="T531" s="3"/>
      <c r="U531" s="3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64"/>
      <c r="S532" s="2"/>
      <c r="T532" s="3"/>
      <c r="U532" s="3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64"/>
      <c r="S533" s="2"/>
      <c r="T533" s="3"/>
      <c r="U533" s="3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64"/>
      <c r="S534" s="2"/>
      <c r="T534" s="3"/>
      <c r="U534" s="3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64"/>
      <c r="S535" s="2"/>
      <c r="T535" s="3"/>
      <c r="U535" s="3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64"/>
      <c r="S536" s="2"/>
      <c r="T536" s="3"/>
      <c r="U536" s="3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64"/>
      <c r="S537" s="2"/>
      <c r="T537" s="3"/>
      <c r="U537" s="3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64"/>
      <c r="S538" s="2"/>
      <c r="T538" s="3"/>
      <c r="U538" s="3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64"/>
      <c r="S539" s="2"/>
      <c r="T539" s="3"/>
      <c r="U539" s="3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64"/>
      <c r="S540" s="2"/>
      <c r="T540" s="3"/>
      <c r="U540" s="3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64"/>
      <c r="S541" s="2"/>
      <c r="T541" s="3"/>
      <c r="U541" s="3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64"/>
      <c r="S542" s="2"/>
      <c r="T542" s="3"/>
      <c r="U542" s="3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64"/>
      <c r="S543" s="2"/>
      <c r="T543" s="3"/>
      <c r="U543" s="3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64"/>
      <c r="S544" s="2"/>
      <c r="T544" s="3"/>
      <c r="U544" s="3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64"/>
      <c r="S545" s="2"/>
      <c r="T545" s="3"/>
      <c r="U545" s="3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64"/>
      <c r="S546" s="2"/>
      <c r="T546" s="3"/>
      <c r="U546" s="3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64"/>
      <c r="S547" s="2"/>
      <c r="T547" s="3"/>
      <c r="U547" s="3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64"/>
      <c r="S548" s="2"/>
      <c r="T548" s="3"/>
      <c r="U548" s="3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64"/>
      <c r="S549" s="2"/>
      <c r="T549" s="3"/>
      <c r="U549" s="3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64"/>
      <c r="S550" s="2"/>
      <c r="T550" s="3"/>
      <c r="U550" s="3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64"/>
      <c r="S551" s="2"/>
      <c r="T551" s="3"/>
      <c r="U551" s="3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64"/>
      <c r="S552" s="2"/>
      <c r="T552" s="3"/>
      <c r="U552" s="3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64"/>
      <c r="S553" s="2"/>
      <c r="T553" s="3"/>
      <c r="U553" s="3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64"/>
      <c r="S554" s="2"/>
      <c r="T554" s="3"/>
      <c r="U554" s="3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64"/>
      <c r="S555" s="2"/>
      <c r="T555" s="3"/>
      <c r="U555" s="3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64"/>
      <c r="S556" s="2"/>
      <c r="T556" s="3"/>
      <c r="U556" s="3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64"/>
      <c r="S557" s="2"/>
      <c r="T557" s="3"/>
      <c r="U557" s="3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64"/>
      <c r="S558" s="2"/>
      <c r="T558" s="3"/>
      <c r="U558" s="3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64"/>
      <c r="S559" s="2"/>
      <c r="T559" s="3"/>
      <c r="U559" s="3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64"/>
      <c r="S560" s="2"/>
      <c r="T560" s="3"/>
      <c r="U560" s="3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64"/>
      <c r="S561" s="2"/>
      <c r="T561" s="3"/>
      <c r="U561" s="3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64"/>
      <c r="S562" s="2"/>
      <c r="T562" s="3"/>
      <c r="U562" s="3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64"/>
      <c r="S563" s="2"/>
      <c r="T563" s="3"/>
      <c r="U563" s="3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64"/>
      <c r="S564" s="2"/>
      <c r="T564" s="3"/>
      <c r="U564" s="3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64"/>
      <c r="S565" s="2"/>
      <c r="T565" s="3"/>
      <c r="U565" s="3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64"/>
      <c r="S566" s="2"/>
      <c r="T566" s="3"/>
      <c r="U566" s="3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64"/>
      <c r="S567" s="2"/>
      <c r="T567" s="3"/>
      <c r="U567" s="3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64"/>
      <c r="S568" s="2"/>
      <c r="T568" s="3"/>
      <c r="U568" s="3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64"/>
      <c r="S569" s="2"/>
      <c r="T569" s="3"/>
      <c r="U569" s="3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64"/>
      <c r="S570" s="2"/>
      <c r="T570" s="3"/>
      <c r="U570" s="3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64"/>
      <c r="S571" s="2"/>
      <c r="T571" s="3"/>
      <c r="U571" s="3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64"/>
      <c r="S572" s="2"/>
      <c r="T572" s="3"/>
      <c r="U572" s="3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64"/>
      <c r="S573" s="2"/>
      <c r="T573" s="3"/>
      <c r="U573" s="3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64"/>
      <c r="S574" s="2"/>
      <c r="T574" s="3"/>
      <c r="U574" s="3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64"/>
      <c r="S575" s="2"/>
      <c r="T575" s="3"/>
      <c r="U575" s="3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64"/>
      <c r="S576" s="2"/>
      <c r="T576" s="3"/>
      <c r="U576" s="3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64"/>
      <c r="S577" s="2"/>
      <c r="T577" s="3"/>
      <c r="U577" s="3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64"/>
      <c r="S578" s="2"/>
      <c r="T578" s="3"/>
      <c r="U578" s="3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64"/>
      <c r="S579" s="2"/>
      <c r="T579" s="3"/>
      <c r="U579" s="3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64"/>
      <c r="S580" s="2"/>
      <c r="T580" s="3"/>
      <c r="U580" s="3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64"/>
      <c r="S581" s="2"/>
      <c r="T581" s="3"/>
      <c r="U581" s="3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64"/>
      <c r="S582" s="2"/>
      <c r="T582" s="3"/>
      <c r="U582" s="3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64"/>
      <c r="S583" s="2"/>
      <c r="T583" s="3"/>
      <c r="U583" s="3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64"/>
      <c r="S584" s="2"/>
      <c r="T584" s="3"/>
      <c r="U584" s="3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64"/>
      <c r="S585" s="2"/>
      <c r="T585" s="3"/>
      <c r="U585" s="3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64"/>
      <c r="S586" s="2"/>
      <c r="T586" s="3"/>
      <c r="U586" s="3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64"/>
      <c r="S587" s="2"/>
      <c r="T587" s="3"/>
      <c r="U587" s="3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64"/>
      <c r="S588" s="2"/>
      <c r="T588" s="3"/>
      <c r="U588" s="3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64"/>
      <c r="S589" s="2"/>
      <c r="T589" s="3"/>
      <c r="U589" s="3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64"/>
      <c r="S590" s="2"/>
      <c r="T590" s="3"/>
      <c r="U590" s="3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64"/>
      <c r="S591" s="2"/>
      <c r="T591" s="3"/>
      <c r="U591" s="3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64"/>
      <c r="S592" s="2"/>
      <c r="T592" s="3"/>
      <c r="U592" s="3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64"/>
      <c r="S593" s="2"/>
      <c r="T593" s="3"/>
      <c r="U593" s="3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64"/>
      <c r="S594" s="2"/>
      <c r="T594" s="3"/>
      <c r="U594" s="3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64"/>
      <c r="S595" s="2"/>
      <c r="T595" s="3"/>
      <c r="U595" s="3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64"/>
      <c r="S596" s="2"/>
      <c r="T596" s="3"/>
      <c r="U596" s="3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64"/>
      <c r="S597" s="2"/>
      <c r="T597" s="3"/>
      <c r="U597" s="3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64"/>
      <c r="S598" s="2"/>
      <c r="T598" s="3"/>
      <c r="U598" s="3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64"/>
      <c r="S599" s="2"/>
      <c r="T599" s="3"/>
      <c r="U599" s="3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64"/>
      <c r="S600" s="2"/>
      <c r="T600" s="3"/>
      <c r="U600" s="3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64"/>
      <c r="S601" s="2"/>
      <c r="T601" s="3"/>
      <c r="U601" s="3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64"/>
      <c r="S602" s="2"/>
      <c r="T602" s="3"/>
      <c r="U602" s="3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64"/>
      <c r="S603" s="2"/>
      <c r="T603" s="3"/>
      <c r="U603" s="3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64"/>
      <c r="S604" s="2"/>
      <c r="T604" s="3"/>
      <c r="U604" s="3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64"/>
      <c r="S605" s="2"/>
      <c r="T605" s="3"/>
      <c r="U605" s="3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64"/>
      <c r="S606" s="2"/>
      <c r="T606" s="3"/>
      <c r="U606" s="3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64"/>
      <c r="S607" s="2"/>
      <c r="T607" s="3"/>
      <c r="U607" s="3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64"/>
      <c r="S608" s="2"/>
      <c r="T608" s="3"/>
      <c r="U608" s="3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64"/>
      <c r="S609" s="2"/>
      <c r="T609" s="3"/>
      <c r="U609" s="3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64"/>
      <c r="S610" s="2"/>
      <c r="T610" s="3"/>
      <c r="U610" s="3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64"/>
      <c r="S611" s="2"/>
      <c r="T611" s="3"/>
      <c r="U611" s="3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64"/>
      <c r="S612" s="2"/>
      <c r="T612" s="3"/>
      <c r="U612" s="3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64"/>
      <c r="S613" s="2"/>
      <c r="T613" s="3"/>
      <c r="U613" s="3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64"/>
      <c r="S614" s="2"/>
      <c r="T614" s="3"/>
      <c r="U614" s="3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64"/>
      <c r="S615" s="2"/>
      <c r="T615" s="3"/>
      <c r="U615" s="3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64"/>
      <c r="S616" s="2"/>
      <c r="T616" s="3"/>
      <c r="U616" s="3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64"/>
      <c r="S617" s="2"/>
      <c r="T617" s="3"/>
      <c r="U617" s="3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64"/>
      <c r="S618" s="2"/>
      <c r="T618" s="3"/>
      <c r="U618" s="3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64"/>
      <c r="S619" s="2"/>
      <c r="T619" s="3"/>
      <c r="U619" s="3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64"/>
      <c r="S620" s="2"/>
      <c r="T620" s="3"/>
      <c r="U620" s="3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64"/>
      <c r="S621" s="2"/>
      <c r="T621" s="3"/>
      <c r="U621" s="3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64"/>
      <c r="S622" s="2"/>
      <c r="T622" s="3"/>
      <c r="U622" s="3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64"/>
      <c r="S623" s="2"/>
      <c r="T623" s="3"/>
      <c r="U623" s="3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64"/>
      <c r="S624" s="2"/>
      <c r="T624" s="3"/>
      <c r="U624" s="3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64"/>
      <c r="S625" s="2"/>
      <c r="T625" s="3"/>
      <c r="U625" s="3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64"/>
      <c r="S626" s="2"/>
      <c r="T626" s="3"/>
      <c r="U626" s="3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64"/>
      <c r="S627" s="2"/>
      <c r="T627" s="3"/>
      <c r="U627" s="3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64"/>
      <c r="S628" s="2"/>
      <c r="T628" s="3"/>
      <c r="U628" s="3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64"/>
      <c r="S629" s="2"/>
      <c r="T629" s="3"/>
      <c r="U629" s="3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64"/>
      <c r="S630" s="2"/>
      <c r="T630" s="3"/>
      <c r="U630" s="3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64"/>
      <c r="S631" s="2"/>
      <c r="T631" s="3"/>
      <c r="U631" s="3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64"/>
      <c r="S632" s="2"/>
      <c r="T632" s="3"/>
      <c r="U632" s="3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64"/>
      <c r="S633" s="2"/>
      <c r="T633" s="3"/>
      <c r="U633" s="3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64"/>
      <c r="S634" s="2"/>
      <c r="T634" s="3"/>
      <c r="U634" s="3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64"/>
      <c r="S635" s="2"/>
      <c r="T635" s="3"/>
      <c r="U635" s="3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64"/>
      <c r="S636" s="2"/>
      <c r="T636" s="3"/>
      <c r="U636" s="3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64"/>
      <c r="S637" s="2"/>
      <c r="T637" s="3"/>
      <c r="U637" s="3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64"/>
      <c r="S638" s="2"/>
      <c r="T638" s="3"/>
      <c r="U638" s="3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64"/>
      <c r="S639" s="2"/>
      <c r="T639" s="3"/>
      <c r="U639" s="3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64"/>
      <c r="S640" s="2"/>
      <c r="T640" s="3"/>
      <c r="U640" s="3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64"/>
      <c r="S641" s="2"/>
      <c r="T641" s="3"/>
      <c r="U641" s="3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64"/>
      <c r="S642" s="2"/>
      <c r="T642" s="3"/>
      <c r="U642" s="3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64"/>
      <c r="S643" s="2"/>
      <c r="T643" s="3"/>
      <c r="U643" s="3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64"/>
      <c r="S644" s="2"/>
      <c r="T644" s="3"/>
      <c r="U644" s="3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64"/>
      <c r="S645" s="2"/>
      <c r="T645" s="3"/>
      <c r="U645" s="3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64"/>
      <c r="S646" s="2"/>
      <c r="T646" s="3"/>
      <c r="U646" s="3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64"/>
      <c r="S647" s="2"/>
      <c r="T647" s="3"/>
      <c r="U647" s="3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64"/>
      <c r="S648" s="2"/>
      <c r="T648" s="3"/>
      <c r="U648" s="3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64"/>
      <c r="S649" s="2"/>
      <c r="T649" s="3"/>
      <c r="U649" s="3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64"/>
      <c r="S650" s="2"/>
      <c r="T650" s="3"/>
      <c r="U650" s="3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64"/>
      <c r="S651" s="2"/>
      <c r="T651" s="3"/>
      <c r="U651" s="3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64"/>
      <c r="S652" s="2"/>
      <c r="T652" s="3"/>
      <c r="U652" s="3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64"/>
      <c r="S653" s="2"/>
      <c r="T653" s="3"/>
      <c r="U653" s="3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64"/>
      <c r="S654" s="2"/>
      <c r="T654" s="3"/>
      <c r="U654" s="3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64"/>
      <c r="S655" s="2"/>
      <c r="T655" s="3"/>
      <c r="U655" s="3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64"/>
      <c r="S656" s="2"/>
      <c r="T656" s="3"/>
      <c r="U656" s="3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64"/>
      <c r="S657" s="2"/>
      <c r="T657" s="3"/>
      <c r="U657" s="3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64"/>
      <c r="S658" s="2"/>
      <c r="T658" s="3"/>
      <c r="U658" s="3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64"/>
      <c r="S659" s="2"/>
      <c r="T659" s="3"/>
      <c r="U659" s="3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64"/>
      <c r="S660" s="2"/>
      <c r="T660" s="3"/>
      <c r="U660" s="3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64"/>
      <c r="S661" s="2"/>
      <c r="T661" s="3"/>
      <c r="U661" s="3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64"/>
      <c r="S662" s="2"/>
      <c r="T662" s="3"/>
      <c r="U662" s="3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64"/>
      <c r="S663" s="2"/>
      <c r="T663" s="3"/>
      <c r="U663" s="3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64"/>
      <c r="S664" s="2"/>
      <c r="T664" s="3"/>
      <c r="U664" s="3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64"/>
      <c r="S665" s="2"/>
      <c r="T665" s="3"/>
      <c r="U665" s="3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64"/>
      <c r="S666" s="2"/>
      <c r="T666" s="3"/>
      <c r="U666" s="3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64"/>
      <c r="S667" s="2"/>
      <c r="T667" s="3"/>
      <c r="U667" s="3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64"/>
      <c r="S668" s="2"/>
      <c r="T668" s="3"/>
      <c r="U668" s="3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64"/>
      <c r="S669" s="2"/>
      <c r="T669" s="3"/>
      <c r="U669" s="3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64"/>
      <c r="S670" s="2"/>
      <c r="T670" s="3"/>
      <c r="U670" s="3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64"/>
      <c r="S671" s="2"/>
      <c r="T671" s="3"/>
      <c r="U671" s="3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64"/>
      <c r="S672" s="2"/>
      <c r="T672" s="3"/>
      <c r="U672" s="3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64"/>
      <c r="S673" s="2"/>
      <c r="T673" s="3"/>
      <c r="U673" s="3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64"/>
      <c r="S674" s="2"/>
      <c r="T674" s="3"/>
      <c r="U674" s="3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64"/>
      <c r="S675" s="2"/>
      <c r="T675" s="3"/>
      <c r="U675" s="3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64"/>
      <c r="S676" s="2"/>
      <c r="T676" s="3"/>
      <c r="U676" s="3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64"/>
      <c r="S677" s="2"/>
      <c r="T677" s="3"/>
      <c r="U677" s="3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64"/>
      <c r="S678" s="2"/>
      <c r="T678" s="3"/>
      <c r="U678" s="3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64"/>
      <c r="S679" s="2"/>
      <c r="T679" s="3"/>
      <c r="U679" s="3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64"/>
      <c r="S680" s="2"/>
      <c r="T680" s="3"/>
      <c r="U680" s="3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64"/>
      <c r="S681" s="2"/>
      <c r="T681" s="3"/>
      <c r="U681" s="3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64"/>
      <c r="S682" s="2"/>
      <c r="T682" s="3"/>
      <c r="U682" s="3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64"/>
      <c r="S683" s="2"/>
      <c r="T683" s="3"/>
      <c r="U683" s="3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64"/>
      <c r="S684" s="2"/>
      <c r="T684" s="3"/>
      <c r="U684" s="3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64"/>
      <c r="S685" s="2"/>
      <c r="T685" s="3"/>
      <c r="U685" s="3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64"/>
      <c r="S686" s="2"/>
      <c r="T686" s="3"/>
      <c r="U686" s="3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64"/>
      <c r="S687" s="2"/>
      <c r="T687" s="3"/>
      <c r="U687" s="3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64"/>
      <c r="S688" s="2"/>
      <c r="T688" s="3"/>
      <c r="U688" s="3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64"/>
      <c r="S689" s="2"/>
      <c r="T689" s="3"/>
      <c r="U689" s="3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64"/>
      <c r="S690" s="2"/>
      <c r="T690" s="3"/>
      <c r="U690" s="3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64"/>
      <c r="S691" s="2"/>
      <c r="T691" s="3"/>
      <c r="U691" s="3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64"/>
      <c r="S692" s="2"/>
      <c r="T692" s="3"/>
      <c r="U692" s="3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64"/>
      <c r="S693" s="2"/>
      <c r="T693" s="3"/>
      <c r="U693" s="3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64"/>
      <c r="S694" s="2"/>
      <c r="T694" s="3"/>
      <c r="U694" s="3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64"/>
      <c r="S695" s="2"/>
      <c r="T695" s="3"/>
      <c r="U695" s="3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64"/>
      <c r="S696" s="2"/>
      <c r="T696" s="3"/>
      <c r="U696" s="3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64"/>
      <c r="S697" s="2"/>
      <c r="T697" s="3"/>
      <c r="U697" s="3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64"/>
      <c r="S698" s="2"/>
      <c r="T698" s="3"/>
      <c r="U698" s="3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64"/>
      <c r="S699" s="2"/>
      <c r="T699" s="3"/>
      <c r="U699" s="3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64"/>
      <c r="S700" s="2"/>
      <c r="T700" s="3"/>
      <c r="U700" s="3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64"/>
      <c r="S701" s="2"/>
      <c r="T701" s="3"/>
      <c r="U701" s="3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64"/>
      <c r="S702" s="2"/>
      <c r="T702" s="3"/>
      <c r="U702" s="3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64"/>
      <c r="S703" s="2"/>
      <c r="T703" s="3"/>
      <c r="U703" s="3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64"/>
      <c r="S704" s="2"/>
      <c r="T704" s="3"/>
      <c r="U704" s="3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64"/>
      <c r="S705" s="2"/>
      <c r="T705" s="3"/>
      <c r="U705" s="3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64"/>
      <c r="S706" s="2"/>
      <c r="T706" s="3"/>
      <c r="U706" s="3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64"/>
      <c r="S707" s="2"/>
      <c r="T707" s="3"/>
      <c r="U707" s="3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64"/>
      <c r="S708" s="2"/>
      <c r="T708" s="3"/>
      <c r="U708" s="3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64"/>
      <c r="S709" s="2"/>
      <c r="T709" s="3"/>
      <c r="U709" s="3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64"/>
      <c r="S710" s="2"/>
      <c r="T710" s="3"/>
      <c r="U710" s="3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64"/>
      <c r="S711" s="2"/>
      <c r="T711" s="3"/>
      <c r="U711" s="3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64"/>
      <c r="S712" s="2"/>
      <c r="T712" s="3"/>
      <c r="U712" s="3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64"/>
      <c r="S713" s="2"/>
      <c r="T713" s="3"/>
      <c r="U713" s="3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64"/>
      <c r="S714" s="2"/>
      <c r="T714" s="3"/>
      <c r="U714" s="3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64"/>
      <c r="S715" s="2"/>
      <c r="T715" s="3"/>
      <c r="U715" s="3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64"/>
      <c r="S716" s="2"/>
      <c r="T716" s="3"/>
      <c r="U716" s="3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64"/>
      <c r="S717" s="2"/>
      <c r="T717" s="3"/>
      <c r="U717" s="3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64"/>
      <c r="S718" s="2"/>
      <c r="T718" s="3"/>
      <c r="U718" s="3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64"/>
      <c r="S719" s="2"/>
      <c r="T719" s="3"/>
      <c r="U719" s="3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64"/>
      <c r="S720" s="2"/>
      <c r="T720" s="3"/>
      <c r="U720" s="3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64"/>
      <c r="S721" s="2"/>
      <c r="T721" s="3"/>
      <c r="U721" s="3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64"/>
      <c r="S722" s="2"/>
      <c r="T722" s="3"/>
      <c r="U722" s="3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64"/>
      <c r="S723" s="2"/>
      <c r="T723" s="3"/>
      <c r="U723" s="3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64"/>
      <c r="S724" s="2"/>
      <c r="T724" s="3"/>
      <c r="U724" s="3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64"/>
      <c r="S725" s="2"/>
      <c r="T725" s="3"/>
      <c r="U725" s="3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64"/>
      <c r="S726" s="2"/>
      <c r="T726" s="3"/>
      <c r="U726" s="3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64"/>
      <c r="S727" s="2"/>
      <c r="T727" s="3"/>
      <c r="U727" s="3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64"/>
      <c r="S728" s="2"/>
      <c r="T728" s="3"/>
      <c r="U728" s="3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64"/>
      <c r="S729" s="2"/>
      <c r="T729" s="3"/>
      <c r="U729" s="3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64"/>
      <c r="S730" s="2"/>
      <c r="T730" s="3"/>
      <c r="U730" s="3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64"/>
      <c r="S731" s="2"/>
      <c r="T731" s="3"/>
      <c r="U731" s="3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64"/>
      <c r="S732" s="2"/>
      <c r="T732" s="3"/>
      <c r="U732" s="3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64"/>
      <c r="S733" s="2"/>
      <c r="T733" s="3"/>
      <c r="U733" s="3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64"/>
      <c r="S734" s="2"/>
      <c r="T734" s="3"/>
      <c r="U734" s="3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64"/>
      <c r="S735" s="2"/>
      <c r="T735" s="3"/>
      <c r="U735" s="3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64"/>
      <c r="S736" s="2"/>
      <c r="T736" s="3"/>
      <c r="U736" s="3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64"/>
      <c r="S737" s="2"/>
      <c r="T737" s="3"/>
      <c r="U737" s="3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64"/>
      <c r="S738" s="2"/>
      <c r="T738" s="3"/>
      <c r="U738" s="3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64"/>
      <c r="S739" s="2"/>
      <c r="T739" s="3"/>
      <c r="U739" s="3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64"/>
      <c r="S740" s="2"/>
      <c r="T740" s="3"/>
      <c r="U740" s="3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64"/>
      <c r="S741" s="2"/>
      <c r="T741" s="3"/>
      <c r="U741" s="3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64"/>
      <c r="S742" s="2"/>
      <c r="T742" s="3"/>
      <c r="U742" s="3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64"/>
      <c r="S743" s="2"/>
      <c r="T743" s="3"/>
      <c r="U743" s="3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64"/>
      <c r="S744" s="2"/>
      <c r="T744" s="3"/>
      <c r="U744" s="3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64"/>
      <c r="S745" s="2"/>
      <c r="T745" s="3"/>
      <c r="U745" s="3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64"/>
      <c r="S746" s="2"/>
      <c r="T746" s="3"/>
      <c r="U746" s="3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64"/>
      <c r="S747" s="2"/>
      <c r="T747" s="3"/>
      <c r="U747" s="3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64"/>
      <c r="S748" s="2"/>
      <c r="T748" s="3"/>
      <c r="U748" s="3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64"/>
      <c r="S749" s="2"/>
      <c r="T749" s="3"/>
      <c r="U749" s="3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64"/>
      <c r="S750" s="2"/>
      <c r="T750" s="3"/>
      <c r="U750" s="3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64"/>
      <c r="S751" s="2"/>
      <c r="T751" s="3"/>
      <c r="U751" s="3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64"/>
      <c r="S752" s="2"/>
      <c r="T752" s="3"/>
      <c r="U752" s="3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64"/>
      <c r="S753" s="2"/>
      <c r="T753" s="3"/>
      <c r="U753" s="3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64"/>
      <c r="S754" s="2"/>
      <c r="T754" s="3"/>
      <c r="U754" s="3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64"/>
      <c r="S755" s="2"/>
      <c r="T755" s="3"/>
      <c r="U755" s="3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64"/>
      <c r="S756" s="2"/>
      <c r="T756" s="3"/>
      <c r="U756" s="3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64"/>
      <c r="S757" s="2"/>
      <c r="T757" s="3"/>
      <c r="U757" s="3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64"/>
      <c r="S758" s="2"/>
      <c r="T758" s="3"/>
      <c r="U758" s="3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64"/>
      <c r="S759" s="2"/>
      <c r="T759" s="3"/>
      <c r="U759" s="3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64"/>
      <c r="S760" s="2"/>
      <c r="T760" s="3"/>
      <c r="U760" s="3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64"/>
      <c r="S761" s="2"/>
      <c r="T761" s="3"/>
      <c r="U761" s="3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64"/>
      <c r="S762" s="2"/>
      <c r="T762" s="3"/>
      <c r="U762" s="3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64"/>
      <c r="S763" s="2"/>
      <c r="T763" s="3"/>
      <c r="U763" s="3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64"/>
      <c r="S764" s="2"/>
      <c r="T764" s="3"/>
      <c r="U764" s="3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64"/>
      <c r="S765" s="2"/>
      <c r="T765" s="3"/>
      <c r="U765" s="3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64"/>
      <c r="S766" s="2"/>
      <c r="T766" s="3"/>
      <c r="U766" s="3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64"/>
      <c r="S767" s="2"/>
      <c r="T767" s="3"/>
      <c r="U767" s="3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64"/>
      <c r="S768" s="2"/>
      <c r="T768" s="3"/>
      <c r="U768" s="3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64"/>
      <c r="S769" s="2"/>
      <c r="T769" s="3"/>
      <c r="U769" s="3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64"/>
      <c r="S770" s="2"/>
      <c r="T770" s="3"/>
      <c r="U770" s="3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64"/>
      <c r="S771" s="2"/>
      <c r="T771" s="3"/>
      <c r="U771" s="3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64"/>
      <c r="S772" s="2"/>
      <c r="T772" s="3"/>
      <c r="U772" s="3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64"/>
      <c r="S773" s="2"/>
      <c r="T773" s="3"/>
      <c r="U773" s="3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64"/>
      <c r="S774" s="2"/>
      <c r="T774" s="3"/>
      <c r="U774" s="3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64"/>
      <c r="S775" s="2"/>
      <c r="T775" s="3"/>
      <c r="U775" s="3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64"/>
      <c r="S776" s="2"/>
      <c r="T776" s="3"/>
      <c r="U776" s="3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64"/>
      <c r="S777" s="2"/>
      <c r="T777" s="3"/>
      <c r="U777" s="3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64"/>
      <c r="S778" s="2"/>
      <c r="T778" s="3"/>
      <c r="U778" s="3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64"/>
      <c r="S779" s="2"/>
      <c r="T779" s="3"/>
      <c r="U779" s="3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64"/>
      <c r="S780" s="2"/>
      <c r="T780" s="3"/>
      <c r="U780" s="3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64"/>
      <c r="S781" s="2"/>
      <c r="T781" s="3"/>
      <c r="U781" s="3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64"/>
      <c r="S782" s="2"/>
      <c r="T782" s="3"/>
      <c r="U782" s="3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64"/>
      <c r="S783" s="2"/>
      <c r="T783" s="3"/>
      <c r="U783" s="3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64"/>
      <c r="S784" s="2"/>
      <c r="T784" s="3"/>
      <c r="U784" s="3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64"/>
      <c r="S785" s="2"/>
      <c r="T785" s="3"/>
      <c r="U785" s="3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64"/>
      <c r="S786" s="2"/>
      <c r="T786" s="3"/>
      <c r="U786" s="3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64"/>
      <c r="S787" s="2"/>
      <c r="T787" s="3"/>
      <c r="U787" s="3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64"/>
      <c r="S788" s="2"/>
      <c r="T788" s="3"/>
      <c r="U788" s="3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64"/>
      <c r="S789" s="2"/>
      <c r="T789" s="3"/>
      <c r="U789" s="3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64"/>
      <c r="S790" s="2"/>
      <c r="T790" s="3"/>
      <c r="U790" s="3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64"/>
      <c r="S791" s="2"/>
      <c r="T791" s="3"/>
      <c r="U791" s="3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64"/>
      <c r="S792" s="2"/>
      <c r="T792" s="3"/>
      <c r="U792" s="3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64"/>
      <c r="S793" s="2"/>
      <c r="T793" s="3"/>
      <c r="U793" s="3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64"/>
      <c r="S794" s="2"/>
      <c r="T794" s="3"/>
      <c r="U794" s="3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64"/>
      <c r="S795" s="2"/>
      <c r="T795" s="3"/>
      <c r="U795" s="3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64"/>
      <c r="S796" s="2"/>
      <c r="T796" s="3"/>
      <c r="U796" s="3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64"/>
      <c r="S797" s="2"/>
      <c r="T797" s="3"/>
      <c r="U797" s="3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64"/>
      <c r="S798" s="2"/>
      <c r="T798" s="3"/>
      <c r="U798" s="3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64"/>
      <c r="S799" s="2"/>
      <c r="T799" s="3"/>
      <c r="U799" s="3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64"/>
      <c r="S800" s="2"/>
      <c r="T800" s="3"/>
      <c r="U800" s="3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64"/>
      <c r="S801" s="2"/>
      <c r="T801" s="3"/>
      <c r="U801" s="3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64"/>
      <c r="S802" s="2"/>
      <c r="T802" s="3"/>
      <c r="U802" s="3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64"/>
      <c r="S803" s="2"/>
      <c r="T803" s="3"/>
      <c r="U803" s="3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64"/>
      <c r="S804" s="2"/>
      <c r="T804" s="3"/>
      <c r="U804" s="3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64"/>
      <c r="S805" s="2"/>
      <c r="T805" s="3"/>
      <c r="U805" s="3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64"/>
      <c r="S806" s="2"/>
      <c r="T806" s="3"/>
      <c r="U806" s="3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64"/>
      <c r="S807" s="2"/>
      <c r="T807" s="3"/>
      <c r="U807" s="3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64"/>
      <c r="S808" s="2"/>
      <c r="T808" s="3"/>
      <c r="U808" s="3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64"/>
      <c r="S809" s="2"/>
      <c r="T809" s="3"/>
      <c r="U809" s="3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64"/>
      <c r="S810" s="2"/>
      <c r="T810" s="3"/>
      <c r="U810" s="3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64"/>
      <c r="S811" s="2"/>
      <c r="T811" s="3"/>
      <c r="U811" s="3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64"/>
      <c r="S812" s="2"/>
      <c r="T812" s="3"/>
      <c r="U812" s="3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64"/>
      <c r="S813" s="2"/>
      <c r="T813" s="3"/>
      <c r="U813" s="3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64"/>
      <c r="S814" s="2"/>
      <c r="T814" s="3"/>
      <c r="U814" s="3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64"/>
      <c r="S815" s="2"/>
      <c r="T815" s="3"/>
      <c r="U815" s="3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64"/>
      <c r="S816" s="2"/>
      <c r="T816" s="3"/>
      <c r="U816" s="3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64"/>
      <c r="S817" s="2"/>
      <c r="T817" s="3"/>
      <c r="U817" s="3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64"/>
      <c r="S818" s="2"/>
      <c r="T818" s="3"/>
      <c r="U818" s="3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64"/>
      <c r="S819" s="2"/>
      <c r="T819" s="3"/>
      <c r="U819" s="3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64"/>
      <c r="S820" s="2"/>
      <c r="T820" s="3"/>
      <c r="U820" s="3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64"/>
      <c r="S821" s="2"/>
      <c r="T821" s="3"/>
      <c r="U821" s="3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64"/>
      <c r="S822" s="2"/>
      <c r="T822" s="3"/>
      <c r="U822" s="3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64"/>
      <c r="S823" s="2"/>
      <c r="T823" s="3"/>
      <c r="U823" s="3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64"/>
      <c r="S824" s="2"/>
      <c r="T824" s="3"/>
      <c r="U824" s="3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64"/>
      <c r="S825" s="2"/>
      <c r="T825" s="3"/>
      <c r="U825" s="3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64"/>
      <c r="S826" s="2"/>
      <c r="T826" s="3"/>
      <c r="U826" s="3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64"/>
      <c r="S827" s="2"/>
      <c r="T827" s="3"/>
      <c r="U827" s="3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64"/>
      <c r="S828" s="2"/>
      <c r="T828" s="3"/>
      <c r="U828" s="3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64"/>
      <c r="S829" s="2"/>
      <c r="T829" s="3"/>
      <c r="U829" s="3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64"/>
      <c r="S830" s="2"/>
      <c r="T830" s="3"/>
      <c r="U830" s="3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64"/>
      <c r="S831" s="2"/>
      <c r="T831" s="3"/>
      <c r="U831" s="3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64"/>
      <c r="S832" s="2"/>
      <c r="T832" s="3"/>
      <c r="U832" s="3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64"/>
      <c r="S833" s="2"/>
      <c r="T833" s="3"/>
      <c r="U833" s="3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64"/>
      <c r="S834" s="2"/>
      <c r="T834" s="3"/>
      <c r="U834" s="3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64"/>
      <c r="S835" s="2"/>
      <c r="T835" s="3"/>
      <c r="U835" s="3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64"/>
      <c r="S836" s="2"/>
      <c r="T836" s="3"/>
      <c r="U836" s="3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64"/>
      <c r="S837" s="2"/>
      <c r="T837" s="3"/>
      <c r="U837" s="3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64"/>
      <c r="S838" s="2"/>
      <c r="T838" s="3"/>
      <c r="U838" s="3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64"/>
      <c r="S839" s="2"/>
      <c r="T839" s="3"/>
      <c r="U839" s="3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64"/>
      <c r="S840" s="2"/>
      <c r="T840" s="3"/>
      <c r="U840" s="3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64"/>
      <c r="S841" s="2"/>
      <c r="T841" s="3"/>
      <c r="U841" s="3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64"/>
      <c r="S842" s="2"/>
      <c r="T842" s="3"/>
      <c r="U842" s="3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64"/>
      <c r="S843" s="2"/>
      <c r="T843" s="3"/>
      <c r="U843" s="3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64"/>
      <c r="S844" s="2"/>
      <c r="T844" s="3"/>
      <c r="U844" s="3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64"/>
      <c r="S845" s="2"/>
      <c r="T845" s="3"/>
      <c r="U845" s="3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64"/>
      <c r="S846" s="2"/>
      <c r="T846" s="3"/>
      <c r="U846" s="3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64"/>
      <c r="S847" s="2"/>
      <c r="T847" s="3"/>
      <c r="U847" s="3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64"/>
      <c r="S848" s="2"/>
      <c r="T848" s="3"/>
      <c r="U848" s="3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64"/>
      <c r="S849" s="2"/>
      <c r="T849" s="3"/>
      <c r="U849" s="3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64"/>
      <c r="S850" s="2"/>
      <c r="T850" s="3"/>
      <c r="U850" s="3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64"/>
      <c r="S851" s="2"/>
      <c r="T851" s="3"/>
      <c r="U851" s="3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64"/>
      <c r="S852" s="2"/>
      <c r="T852" s="3"/>
      <c r="U852" s="3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64"/>
      <c r="S853" s="2"/>
      <c r="T853" s="3"/>
      <c r="U853" s="3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64"/>
      <c r="S854" s="2"/>
      <c r="T854" s="3"/>
      <c r="U854" s="3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64"/>
      <c r="S855" s="2"/>
      <c r="T855" s="3"/>
      <c r="U855" s="3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64"/>
      <c r="S856" s="2"/>
      <c r="T856" s="3"/>
      <c r="U856" s="3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64"/>
      <c r="S857" s="2"/>
      <c r="T857" s="3"/>
      <c r="U857" s="3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64"/>
      <c r="S858" s="2"/>
      <c r="T858" s="3"/>
      <c r="U858" s="3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64"/>
      <c r="S859" s="2"/>
      <c r="T859" s="3"/>
      <c r="U859" s="3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64"/>
      <c r="S860" s="2"/>
      <c r="T860" s="3"/>
      <c r="U860" s="3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64"/>
      <c r="S861" s="2"/>
      <c r="T861" s="3"/>
      <c r="U861" s="3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64"/>
      <c r="S862" s="2"/>
      <c r="T862" s="3"/>
      <c r="U862" s="3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64"/>
      <c r="S863" s="2"/>
      <c r="T863" s="3"/>
      <c r="U863" s="3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64"/>
      <c r="S864" s="2"/>
      <c r="T864" s="3"/>
      <c r="U864" s="3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64"/>
      <c r="S865" s="2"/>
      <c r="T865" s="3"/>
      <c r="U865" s="3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64"/>
      <c r="S866" s="2"/>
      <c r="T866" s="3"/>
      <c r="U866" s="3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64"/>
      <c r="S867" s="2"/>
      <c r="T867" s="3"/>
      <c r="U867" s="3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64"/>
      <c r="S868" s="2"/>
      <c r="T868" s="3"/>
      <c r="U868" s="3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64"/>
      <c r="S869" s="2"/>
      <c r="T869" s="3"/>
      <c r="U869" s="3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64"/>
      <c r="S870" s="2"/>
      <c r="T870" s="3"/>
      <c r="U870" s="3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64"/>
      <c r="S871" s="2"/>
      <c r="T871" s="3"/>
      <c r="U871" s="3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64"/>
      <c r="S872" s="2"/>
      <c r="T872" s="3"/>
      <c r="U872" s="3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64"/>
      <c r="S873" s="2"/>
      <c r="T873" s="3"/>
      <c r="U873" s="3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64"/>
      <c r="S874" s="2"/>
      <c r="T874" s="3"/>
      <c r="U874" s="3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64"/>
      <c r="S875" s="2"/>
      <c r="T875" s="3"/>
      <c r="U875" s="3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64"/>
      <c r="S876" s="2"/>
      <c r="T876" s="3"/>
      <c r="U876" s="3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64"/>
      <c r="S877" s="2"/>
      <c r="T877" s="3"/>
      <c r="U877" s="3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64"/>
      <c r="S878" s="2"/>
      <c r="T878" s="3"/>
      <c r="U878" s="3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64"/>
      <c r="S879" s="2"/>
      <c r="T879" s="3"/>
      <c r="U879" s="3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64"/>
      <c r="S880" s="2"/>
      <c r="T880" s="3"/>
      <c r="U880" s="3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64"/>
      <c r="S881" s="2"/>
      <c r="T881" s="3"/>
      <c r="U881" s="3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64"/>
      <c r="S882" s="2"/>
      <c r="T882" s="3"/>
      <c r="U882" s="3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64"/>
      <c r="S883" s="2"/>
      <c r="T883" s="3"/>
      <c r="U883" s="3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64"/>
      <c r="S884" s="2"/>
      <c r="T884" s="3"/>
      <c r="U884" s="3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64"/>
      <c r="S885" s="2"/>
      <c r="T885" s="3"/>
      <c r="U885" s="3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64"/>
      <c r="S886" s="2"/>
      <c r="T886" s="3"/>
      <c r="U886" s="3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64"/>
      <c r="S887" s="2"/>
      <c r="T887" s="3"/>
      <c r="U887" s="3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64"/>
      <c r="S888" s="2"/>
      <c r="T888" s="3"/>
      <c r="U888" s="3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64"/>
      <c r="S889" s="2"/>
      <c r="T889" s="3"/>
      <c r="U889" s="3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64"/>
      <c r="S890" s="2"/>
      <c r="T890" s="3"/>
      <c r="U890" s="3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64"/>
      <c r="S891" s="2"/>
      <c r="T891" s="3"/>
      <c r="U891" s="3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64"/>
      <c r="S892" s="2"/>
      <c r="T892" s="3"/>
      <c r="U892" s="3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64"/>
      <c r="S893" s="2"/>
      <c r="T893" s="3"/>
      <c r="U893" s="3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64"/>
      <c r="S894" s="2"/>
      <c r="T894" s="3"/>
      <c r="U894" s="3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64"/>
      <c r="S895" s="2"/>
      <c r="T895" s="3"/>
      <c r="U895" s="3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64"/>
      <c r="S896" s="2"/>
      <c r="T896" s="3"/>
      <c r="U896" s="3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64"/>
      <c r="S897" s="2"/>
      <c r="T897" s="3"/>
      <c r="U897" s="3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64"/>
      <c r="S898" s="2"/>
      <c r="T898" s="3"/>
      <c r="U898" s="3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64"/>
      <c r="S899" s="2"/>
      <c r="T899" s="3"/>
      <c r="U899" s="3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64"/>
      <c r="S900" s="2"/>
      <c r="T900" s="3"/>
      <c r="U900" s="3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64"/>
      <c r="S901" s="2"/>
      <c r="T901" s="3"/>
      <c r="U901" s="3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64"/>
      <c r="S902" s="2"/>
      <c r="T902" s="3"/>
      <c r="U902" s="3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64"/>
      <c r="S903" s="2"/>
      <c r="T903" s="3"/>
      <c r="U903" s="3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64"/>
      <c r="S904" s="2"/>
      <c r="T904" s="3"/>
      <c r="U904" s="3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64"/>
      <c r="S905" s="2"/>
      <c r="T905" s="3"/>
      <c r="U905" s="3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64"/>
      <c r="S906" s="2"/>
      <c r="T906" s="3"/>
      <c r="U906" s="3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64"/>
      <c r="S907" s="2"/>
      <c r="T907" s="3"/>
      <c r="U907" s="3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64"/>
      <c r="S908" s="2"/>
      <c r="T908" s="3"/>
      <c r="U908" s="3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64"/>
      <c r="S909" s="2"/>
      <c r="T909" s="3"/>
      <c r="U909" s="3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64"/>
      <c r="S910" s="2"/>
      <c r="T910" s="3"/>
      <c r="U910" s="3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64"/>
      <c r="S911" s="2"/>
      <c r="T911" s="3"/>
      <c r="U911" s="3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64"/>
      <c r="S912" s="2"/>
      <c r="T912" s="3"/>
      <c r="U912" s="3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64"/>
      <c r="S913" s="2"/>
      <c r="T913" s="3"/>
      <c r="U913" s="3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64"/>
      <c r="S914" s="2"/>
      <c r="T914" s="3"/>
      <c r="U914" s="3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64"/>
      <c r="S915" s="2"/>
      <c r="T915" s="3"/>
      <c r="U915" s="3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64"/>
      <c r="S916" s="2"/>
      <c r="T916" s="3"/>
      <c r="U916" s="3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64"/>
      <c r="S917" s="2"/>
      <c r="T917" s="3"/>
      <c r="U917" s="3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64"/>
      <c r="S918" s="2"/>
      <c r="T918" s="3"/>
      <c r="U918" s="3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64"/>
      <c r="S919" s="2"/>
      <c r="T919" s="3"/>
      <c r="U919" s="3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64"/>
      <c r="S920" s="2"/>
      <c r="T920" s="3"/>
      <c r="U920" s="3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64"/>
      <c r="S921" s="2"/>
      <c r="T921" s="3"/>
      <c r="U921" s="3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64"/>
      <c r="S922" s="2"/>
      <c r="T922" s="3"/>
      <c r="U922" s="3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64"/>
      <c r="S923" s="2"/>
      <c r="T923" s="3"/>
      <c r="U923" s="3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64"/>
      <c r="S924" s="2"/>
      <c r="T924" s="3"/>
      <c r="U924" s="3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64"/>
      <c r="S925" s="2"/>
      <c r="T925" s="3"/>
      <c r="U925" s="3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64"/>
      <c r="S926" s="2"/>
      <c r="T926" s="3"/>
      <c r="U926" s="3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64"/>
      <c r="S927" s="2"/>
      <c r="T927" s="3"/>
      <c r="U927" s="3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64"/>
      <c r="S928" s="2"/>
      <c r="T928" s="3"/>
      <c r="U928" s="3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64"/>
      <c r="S929" s="2"/>
      <c r="T929" s="3"/>
      <c r="U929" s="3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64"/>
      <c r="S930" s="2"/>
      <c r="T930" s="3"/>
      <c r="U930" s="3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64"/>
      <c r="S931" s="2"/>
      <c r="T931" s="3"/>
      <c r="U931" s="3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64"/>
      <c r="S932" s="2"/>
      <c r="T932" s="3"/>
      <c r="U932" s="3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64"/>
      <c r="S933" s="2"/>
      <c r="T933" s="3"/>
      <c r="U933" s="3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64"/>
      <c r="S934" s="2"/>
      <c r="T934" s="3"/>
      <c r="U934" s="3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64"/>
      <c r="S935" s="2"/>
      <c r="T935" s="3"/>
      <c r="U935" s="3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64"/>
      <c r="S936" s="2"/>
      <c r="T936" s="3"/>
      <c r="U936" s="3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64"/>
      <c r="S937" s="2"/>
      <c r="T937" s="3"/>
      <c r="U937" s="3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64"/>
      <c r="S938" s="2"/>
      <c r="T938" s="3"/>
      <c r="U938" s="3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64"/>
      <c r="S939" s="2"/>
      <c r="T939" s="3"/>
      <c r="U939" s="3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64"/>
      <c r="S940" s="2"/>
      <c r="T940" s="3"/>
      <c r="U940" s="3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64"/>
      <c r="S941" s="2"/>
      <c r="T941" s="3"/>
      <c r="U941" s="3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64"/>
      <c r="S942" s="2"/>
      <c r="T942" s="3"/>
      <c r="U942" s="3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64"/>
      <c r="S943" s="2"/>
      <c r="T943" s="3"/>
      <c r="U943" s="3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64"/>
      <c r="S944" s="2"/>
      <c r="T944" s="3"/>
      <c r="U944" s="3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64"/>
      <c r="S945" s="2"/>
      <c r="T945" s="3"/>
      <c r="U945" s="3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64"/>
      <c r="S946" s="2"/>
      <c r="T946" s="3"/>
      <c r="U946" s="3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64"/>
      <c r="S947" s="2"/>
      <c r="T947" s="3"/>
      <c r="U947" s="3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64"/>
      <c r="S948" s="2"/>
      <c r="T948" s="3"/>
      <c r="U948" s="3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64"/>
      <c r="S949" s="2"/>
      <c r="T949" s="3"/>
      <c r="U949" s="3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64"/>
      <c r="S950" s="2"/>
      <c r="T950" s="3"/>
      <c r="U950" s="3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64"/>
      <c r="S951" s="2"/>
      <c r="T951" s="3"/>
      <c r="U951" s="3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64"/>
      <c r="S952" s="2"/>
      <c r="T952" s="3"/>
      <c r="U952" s="3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64"/>
      <c r="S953" s="2"/>
      <c r="T953" s="3"/>
      <c r="U953" s="3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64"/>
      <c r="S954" s="2"/>
      <c r="T954" s="3"/>
      <c r="U954" s="3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64"/>
      <c r="S955" s="2"/>
      <c r="T955" s="3"/>
      <c r="U955" s="3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64"/>
      <c r="S956" s="2"/>
      <c r="T956" s="3"/>
      <c r="U956" s="3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64"/>
      <c r="S957" s="2"/>
      <c r="T957" s="3"/>
      <c r="U957" s="3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64"/>
      <c r="S958" s="2"/>
      <c r="T958" s="3"/>
      <c r="U958" s="3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64"/>
      <c r="S959" s="2"/>
      <c r="T959" s="3"/>
      <c r="U959" s="3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64"/>
      <c r="S960" s="2"/>
      <c r="T960" s="3"/>
      <c r="U960" s="3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64"/>
      <c r="S961" s="2"/>
      <c r="T961" s="3"/>
      <c r="U961" s="3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64"/>
      <c r="S962" s="2"/>
      <c r="T962" s="3"/>
      <c r="U962" s="3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64"/>
      <c r="S963" s="2"/>
      <c r="T963" s="3"/>
      <c r="U963" s="3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64"/>
      <c r="S964" s="2"/>
      <c r="T964" s="3"/>
      <c r="U964" s="3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64"/>
      <c r="S965" s="2"/>
      <c r="T965" s="3"/>
      <c r="U965" s="3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64"/>
      <c r="S966" s="2"/>
      <c r="T966" s="3"/>
      <c r="U966" s="3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64"/>
      <c r="S967" s="2"/>
      <c r="T967" s="3"/>
      <c r="U967" s="3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64"/>
      <c r="S968" s="2"/>
      <c r="T968" s="3"/>
      <c r="U968" s="3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64"/>
      <c r="S969" s="2"/>
      <c r="T969" s="3"/>
      <c r="U969" s="3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64"/>
      <c r="S970" s="2"/>
      <c r="T970" s="3"/>
      <c r="U970" s="3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64"/>
      <c r="S971" s="2"/>
      <c r="T971" s="3"/>
      <c r="U971" s="3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64"/>
      <c r="S972" s="2"/>
      <c r="T972" s="3"/>
      <c r="U972" s="3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64"/>
      <c r="S973" s="2"/>
      <c r="T973" s="3"/>
      <c r="U973" s="3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64"/>
      <c r="S974" s="2"/>
      <c r="T974" s="3"/>
      <c r="U974" s="3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64"/>
      <c r="S975" s="2"/>
      <c r="T975" s="3"/>
      <c r="U975" s="3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64"/>
      <c r="S976" s="2"/>
      <c r="T976" s="3"/>
      <c r="U976" s="3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64"/>
      <c r="S977" s="2"/>
      <c r="T977" s="3"/>
      <c r="U977" s="3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64"/>
      <c r="S978" s="2"/>
      <c r="T978" s="3"/>
      <c r="U978" s="3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64"/>
      <c r="S979" s="2"/>
      <c r="T979" s="3"/>
      <c r="U979" s="3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64"/>
      <c r="S980" s="2"/>
      <c r="T980" s="3"/>
      <c r="U980" s="3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64"/>
      <c r="S981" s="2"/>
      <c r="T981" s="3"/>
      <c r="U981" s="3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64"/>
      <c r="S982" s="2"/>
      <c r="T982" s="3"/>
      <c r="U982" s="3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64"/>
      <c r="S983" s="2"/>
      <c r="T983" s="3"/>
      <c r="U983" s="3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64"/>
      <c r="S984" s="2"/>
      <c r="T984" s="3"/>
      <c r="U984" s="3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64"/>
      <c r="S985" s="2"/>
      <c r="T985" s="3"/>
      <c r="U985" s="3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64"/>
      <c r="S986" s="2"/>
      <c r="T986" s="3"/>
      <c r="U986" s="3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64"/>
      <c r="S987" s="2"/>
      <c r="T987" s="3"/>
      <c r="U987" s="3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64"/>
      <c r="S988" s="2"/>
      <c r="T988" s="3"/>
      <c r="U988" s="3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64"/>
      <c r="S989" s="2"/>
      <c r="T989" s="3"/>
      <c r="U989" s="3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64"/>
      <c r="S990" s="2"/>
      <c r="T990" s="3"/>
      <c r="U990" s="3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64"/>
      <c r="S991" s="2"/>
      <c r="T991" s="3"/>
      <c r="U991" s="3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64"/>
      <c r="S992" s="2"/>
      <c r="T992" s="3"/>
      <c r="U992" s="3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64"/>
      <c r="S993" s="2"/>
      <c r="T993" s="3"/>
      <c r="U993" s="3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64"/>
      <c r="S994" s="2"/>
      <c r="T994" s="3"/>
      <c r="U994" s="3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64"/>
      <c r="S995" s="2"/>
      <c r="T995" s="3"/>
      <c r="U995" s="3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64"/>
      <c r="S996" s="2"/>
      <c r="T996" s="3"/>
      <c r="U996" s="3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64"/>
      <c r="S997" s="2"/>
      <c r="T997" s="3"/>
      <c r="U997" s="3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4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64"/>
      <c r="S998" s="2"/>
      <c r="T998" s="3"/>
      <c r="U998" s="3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4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64"/>
      <c r="S999" s="2"/>
      <c r="T999" s="3"/>
      <c r="U999" s="3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4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64"/>
      <c r="S1000" s="2"/>
      <c r="T1000" s="3"/>
      <c r="U1000" s="3"/>
      <c r="V1000" s="2"/>
      <c r="W1000" s="2"/>
      <c r="X1000" s="2"/>
      <c r="Y1000" s="2"/>
      <c r="Z1000" s="2"/>
      <c r="AA1000" s="2"/>
    </row>
  </sheetData>
  <mergeCells count="666">
    <mergeCell ref="K117:K120"/>
    <mergeCell ref="K121:K124"/>
    <mergeCell ref="L121:L124"/>
    <mergeCell ref="M121:M124"/>
    <mergeCell ref="N121:N124"/>
    <mergeCell ref="O121:O124"/>
    <mergeCell ref="C113:C116"/>
    <mergeCell ref="C117:C124"/>
    <mergeCell ref="L117:L120"/>
    <mergeCell ref="M117:M120"/>
    <mergeCell ref="N117:N120"/>
    <mergeCell ref="O117:O120"/>
    <mergeCell ref="D121:D124"/>
    <mergeCell ref="A73:A84"/>
    <mergeCell ref="A85:A92"/>
    <mergeCell ref="A93:A100"/>
    <mergeCell ref="A101:A104"/>
    <mergeCell ref="A105:A112"/>
    <mergeCell ref="A113:A116"/>
    <mergeCell ref="A117:A124"/>
    <mergeCell ref="A125:A130"/>
    <mergeCell ref="A63:A68"/>
    <mergeCell ref="A69:A72"/>
    <mergeCell ref="B69:B72"/>
    <mergeCell ref="C69:C72"/>
    <mergeCell ref="B73:B78"/>
    <mergeCell ref="B79:B84"/>
    <mergeCell ref="B85:B88"/>
    <mergeCell ref="D105:D108"/>
    <mergeCell ref="D109:D112"/>
    <mergeCell ref="D113:D116"/>
    <mergeCell ref="D117:D120"/>
    <mergeCell ref="D125:D127"/>
    <mergeCell ref="D128:D130"/>
    <mergeCell ref="C73:C84"/>
    <mergeCell ref="C85:C92"/>
    <mergeCell ref="D85:D88"/>
    <mergeCell ref="D89:D92"/>
    <mergeCell ref="D93:D96"/>
    <mergeCell ref="D97:D100"/>
    <mergeCell ref="D101:D104"/>
    <mergeCell ref="B109:B112"/>
    <mergeCell ref="B113:B116"/>
    <mergeCell ref="B117:B120"/>
    <mergeCell ref="B121:B124"/>
    <mergeCell ref="B125:B127"/>
    <mergeCell ref="C125:C130"/>
    <mergeCell ref="B128:B130"/>
    <mergeCell ref="B89:B92"/>
    <mergeCell ref="B93:B100"/>
    <mergeCell ref="C93:C100"/>
    <mergeCell ref="B101:B104"/>
    <mergeCell ref="C101:C104"/>
    <mergeCell ref="B105:B108"/>
    <mergeCell ref="C105:C112"/>
    <mergeCell ref="L125:L127"/>
    <mergeCell ref="M125:M127"/>
    <mergeCell ref="K128:K130"/>
    <mergeCell ref="L128:L130"/>
    <mergeCell ref="M128:M130"/>
    <mergeCell ref="N128:N130"/>
    <mergeCell ref="O128:O130"/>
    <mergeCell ref="M4:M6"/>
    <mergeCell ref="N4:N6"/>
    <mergeCell ref="M7:M9"/>
    <mergeCell ref="N7:N9"/>
    <mergeCell ref="M10:M12"/>
    <mergeCell ref="N10:N12"/>
    <mergeCell ref="O4:O6"/>
    <mergeCell ref="P4:P6"/>
    <mergeCell ref="O7:O9"/>
    <mergeCell ref="P7:P9"/>
    <mergeCell ref="O10:O12"/>
    <mergeCell ref="P10:P12"/>
    <mergeCell ref="O13:O18"/>
    <mergeCell ref="O19:O20"/>
    <mergeCell ref="A1:R1"/>
    <mergeCell ref="A2:H2"/>
    <mergeCell ref="I2:J2"/>
    <mergeCell ref="K2:R2"/>
    <mergeCell ref="B3:C3"/>
    <mergeCell ref="A4:A6"/>
    <mergeCell ref="B4:B6"/>
    <mergeCell ref="Q4:Q6"/>
    <mergeCell ref="Q7:Q9"/>
    <mergeCell ref="Q10:Q12"/>
    <mergeCell ref="S4:S6"/>
    <mergeCell ref="S7:S12"/>
    <mergeCell ref="A7:A12"/>
    <mergeCell ref="A13:A18"/>
    <mergeCell ref="A19:A20"/>
    <mergeCell ref="K4:K6"/>
    <mergeCell ref="L4:L6"/>
    <mergeCell ref="K7:K9"/>
    <mergeCell ref="L7:L9"/>
    <mergeCell ref="K10:K12"/>
    <mergeCell ref="L10:L12"/>
    <mergeCell ref="L13:L18"/>
    <mergeCell ref="S21:S23"/>
    <mergeCell ref="T21:T23"/>
    <mergeCell ref="S24:S28"/>
    <mergeCell ref="T24:T28"/>
    <mergeCell ref="S29:S33"/>
    <mergeCell ref="T29:T33"/>
    <mergeCell ref="T34:T37"/>
    <mergeCell ref="S34:S37"/>
    <mergeCell ref="S38:S43"/>
    <mergeCell ref="T38:T43"/>
    <mergeCell ref="S55:S58"/>
    <mergeCell ref="T55:T58"/>
    <mergeCell ref="S59:S62"/>
    <mergeCell ref="T59:T62"/>
    <mergeCell ref="T93:T100"/>
    <mergeCell ref="T101:T104"/>
    <mergeCell ref="T105:T112"/>
    <mergeCell ref="T113:T116"/>
    <mergeCell ref="T117:T124"/>
    <mergeCell ref="T125:T130"/>
    <mergeCell ref="T131:T138"/>
    <mergeCell ref="S63:S68"/>
    <mergeCell ref="T63:T68"/>
    <mergeCell ref="S69:S72"/>
    <mergeCell ref="T69:T72"/>
    <mergeCell ref="S73:S84"/>
    <mergeCell ref="T73:T84"/>
    <mergeCell ref="T85:T92"/>
    <mergeCell ref="S131:S138"/>
    <mergeCell ref="S147:S156"/>
    <mergeCell ref="S85:S92"/>
    <mergeCell ref="S93:S100"/>
    <mergeCell ref="S101:S104"/>
    <mergeCell ref="S105:S112"/>
    <mergeCell ref="S113:S116"/>
    <mergeCell ref="S117:S124"/>
    <mergeCell ref="S125:S130"/>
    <mergeCell ref="V44:V49"/>
    <mergeCell ref="W44:W49"/>
    <mergeCell ref="W34:W37"/>
    <mergeCell ref="U38:U43"/>
    <mergeCell ref="V38:V43"/>
    <mergeCell ref="W38:W43"/>
    <mergeCell ref="S44:S49"/>
    <mergeCell ref="T44:T49"/>
    <mergeCell ref="U44:U49"/>
    <mergeCell ref="K50:K54"/>
    <mergeCell ref="L50:L54"/>
    <mergeCell ref="M50:M54"/>
    <mergeCell ref="N50:N54"/>
    <mergeCell ref="O50:O54"/>
    <mergeCell ref="P50:P54"/>
    <mergeCell ref="Q50:Q54"/>
    <mergeCell ref="L55:L58"/>
    <mergeCell ref="M55:M58"/>
    <mergeCell ref="N55:N58"/>
    <mergeCell ref="O55:O58"/>
    <mergeCell ref="P55:P58"/>
    <mergeCell ref="Q55:Q58"/>
    <mergeCell ref="R55:R58"/>
    <mergeCell ref="W24:W28"/>
    <mergeCell ref="U29:U33"/>
    <mergeCell ref="V29:V33"/>
    <mergeCell ref="W29:W33"/>
    <mergeCell ref="U55:U58"/>
    <mergeCell ref="V55:V58"/>
    <mergeCell ref="W55:W58"/>
    <mergeCell ref="U59:U62"/>
    <mergeCell ref="V59:V62"/>
    <mergeCell ref="W59:W62"/>
    <mergeCell ref="U63:U68"/>
    <mergeCell ref="V63:V68"/>
    <mergeCell ref="W63:W68"/>
    <mergeCell ref="U69:U72"/>
    <mergeCell ref="V69:V72"/>
    <mergeCell ref="W69:W72"/>
    <mergeCell ref="U73:U84"/>
    <mergeCell ref="V73:V84"/>
    <mergeCell ref="U93:U100"/>
    <mergeCell ref="V93:V100"/>
    <mergeCell ref="M135:M138"/>
    <mergeCell ref="N135:N138"/>
    <mergeCell ref="P135:P138"/>
    <mergeCell ref="Q135:Q138"/>
    <mergeCell ref="R135:R138"/>
    <mergeCell ref="R139:R142"/>
    <mergeCell ref="S139:S142"/>
    <mergeCell ref="M152:M156"/>
    <mergeCell ref="N152:N156"/>
    <mergeCell ref="O152:O156"/>
    <mergeCell ref="P152:P156"/>
    <mergeCell ref="Q152:Q156"/>
    <mergeCell ref="R152:R156"/>
    <mergeCell ref="K135:K138"/>
    <mergeCell ref="L135:L138"/>
    <mergeCell ref="K139:K142"/>
    <mergeCell ref="L139:L142"/>
    <mergeCell ref="M139:M142"/>
    <mergeCell ref="N139:N142"/>
    <mergeCell ref="O139:O142"/>
    <mergeCell ref="P143:P146"/>
    <mergeCell ref="Q143:Q146"/>
    <mergeCell ref="S143:S146"/>
    <mergeCell ref="B143:B146"/>
    <mergeCell ref="C143:C146"/>
    <mergeCell ref="K143:K146"/>
    <mergeCell ref="L143:L146"/>
    <mergeCell ref="M143:M146"/>
    <mergeCell ref="N143:N146"/>
    <mergeCell ref="O143:O146"/>
    <mergeCell ref="T7:T12"/>
    <mergeCell ref="U7:U12"/>
    <mergeCell ref="V7:V12"/>
    <mergeCell ref="W7:W12"/>
    <mergeCell ref="R10:R12"/>
    <mergeCell ref="R13:R18"/>
    <mergeCell ref="S13:S18"/>
    <mergeCell ref="T13:T18"/>
    <mergeCell ref="U13:U18"/>
    <mergeCell ref="V13:V18"/>
    <mergeCell ref="T19:T20"/>
    <mergeCell ref="U19:U20"/>
    <mergeCell ref="V19:V20"/>
    <mergeCell ref="W19:W20"/>
    <mergeCell ref="R7:R9"/>
    <mergeCell ref="S19:S20"/>
    <mergeCell ref="U21:U23"/>
    <mergeCell ref="V21:V23"/>
    <mergeCell ref="R4:R6"/>
    <mergeCell ref="R24:R28"/>
    <mergeCell ref="R29:R33"/>
    <mergeCell ref="R34:R37"/>
    <mergeCell ref="R38:R43"/>
    <mergeCell ref="R50:R54"/>
    <mergeCell ref="S50:S54"/>
    <mergeCell ref="U24:U28"/>
    <mergeCell ref="V24:V28"/>
    <mergeCell ref="U34:U37"/>
    <mergeCell ref="V34:V37"/>
    <mergeCell ref="T50:T54"/>
    <mergeCell ref="U50:U54"/>
    <mergeCell ref="V50:V54"/>
    <mergeCell ref="W50:W54"/>
    <mergeCell ref="L29:L33"/>
    <mergeCell ref="M29:M33"/>
    <mergeCell ref="K34:K37"/>
    <mergeCell ref="L34:L37"/>
    <mergeCell ref="M34:M37"/>
    <mergeCell ref="L38:L43"/>
    <mergeCell ref="M38:M43"/>
    <mergeCell ref="K38:K43"/>
    <mergeCell ref="K44:K49"/>
    <mergeCell ref="L44:L49"/>
    <mergeCell ref="M44:M49"/>
    <mergeCell ref="N44:N49"/>
    <mergeCell ref="O44:O49"/>
    <mergeCell ref="P44:P49"/>
    <mergeCell ref="Q21:Q23"/>
    <mergeCell ref="R21:R23"/>
    <mergeCell ref="L19:L20"/>
    <mergeCell ref="K21:K23"/>
    <mergeCell ref="L21:L23"/>
    <mergeCell ref="M21:M23"/>
    <mergeCell ref="N21:N23"/>
    <mergeCell ref="O21:O23"/>
    <mergeCell ref="P21:P23"/>
    <mergeCell ref="N29:N33"/>
    <mergeCell ref="O29:O33"/>
    <mergeCell ref="N34:N37"/>
    <mergeCell ref="O34:O37"/>
    <mergeCell ref="N38:N43"/>
    <mergeCell ref="O38:O43"/>
    <mergeCell ref="P29:P33"/>
    <mergeCell ref="Q29:Q33"/>
    <mergeCell ref="P34:P37"/>
    <mergeCell ref="Q34:Q37"/>
    <mergeCell ref="P38:P43"/>
    <mergeCell ref="Q38:Q43"/>
    <mergeCell ref="L24:L28"/>
    <mergeCell ref="M24:M28"/>
    <mergeCell ref="N24:N28"/>
    <mergeCell ref="O24:O28"/>
    <mergeCell ref="P24:P28"/>
    <mergeCell ref="Q24:Q28"/>
    <mergeCell ref="K29:K33"/>
    <mergeCell ref="Q44:Q49"/>
    <mergeCell ref="R44:R49"/>
    <mergeCell ref="K63:K68"/>
    <mergeCell ref="L63:L68"/>
    <mergeCell ref="M63:M68"/>
    <mergeCell ref="N63:N68"/>
    <mergeCell ref="O63:O68"/>
    <mergeCell ref="P63:P68"/>
    <mergeCell ref="Q63:Q68"/>
    <mergeCell ref="R63:R68"/>
    <mergeCell ref="A44:A49"/>
    <mergeCell ref="A50:A54"/>
    <mergeCell ref="B50:B54"/>
    <mergeCell ref="C50:C54"/>
    <mergeCell ref="D50:D54"/>
    <mergeCell ref="A55:A58"/>
    <mergeCell ref="B55:B58"/>
    <mergeCell ref="A59:A62"/>
    <mergeCell ref="B59:B62"/>
    <mergeCell ref="C59:C62"/>
    <mergeCell ref="D59:D62"/>
    <mergeCell ref="B63:B68"/>
    <mergeCell ref="C63:C68"/>
    <mergeCell ref="D63:D68"/>
    <mergeCell ref="C4:C6"/>
    <mergeCell ref="D4:D6"/>
    <mergeCell ref="B7:B9"/>
    <mergeCell ref="C7:C12"/>
    <mergeCell ref="D7:D9"/>
    <mergeCell ref="B10:B12"/>
    <mergeCell ref="D10:D12"/>
    <mergeCell ref="C13:C18"/>
    <mergeCell ref="C19:C20"/>
    <mergeCell ref="A21:A23"/>
    <mergeCell ref="B21:B23"/>
    <mergeCell ref="C21:C23"/>
    <mergeCell ref="D21:D23"/>
    <mergeCell ref="C24:C28"/>
    <mergeCell ref="C34:C37"/>
    <mergeCell ref="D34:D37"/>
    <mergeCell ref="A24:A28"/>
    <mergeCell ref="A29:A33"/>
    <mergeCell ref="B29:B33"/>
    <mergeCell ref="C29:C33"/>
    <mergeCell ref="D29:D33"/>
    <mergeCell ref="A34:A37"/>
    <mergeCell ref="B34:B37"/>
    <mergeCell ref="A38:A43"/>
    <mergeCell ref="B38:B43"/>
    <mergeCell ref="C38:C43"/>
    <mergeCell ref="D38:D43"/>
    <mergeCell ref="B44:B49"/>
    <mergeCell ref="C44:C49"/>
    <mergeCell ref="D44:D49"/>
    <mergeCell ref="C55:C58"/>
    <mergeCell ref="D55:D58"/>
    <mergeCell ref="D69:D72"/>
    <mergeCell ref="D73:D78"/>
    <mergeCell ref="D79:D84"/>
    <mergeCell ref="L79:L84"/>
    <mergeCell ref="M79:M84"/>
    <mergeCell ref="N79:N84"/>
    <mergeCell ref="O79:O84"/>
    <mergeCell ref="P79:P84"/>
    <mergeCell ref="Q79:Q84"/>
    <mergeCell ref="R79:R84"/>
    <mergeCell ref="K79:K84"/>
    <mergeCell ref="K85:K88"/>
    <mergeCell ref="L85:L88"/>
    <mergeCell ref="M85:M88"/>
    <mergeCell ref="N85:N88"/>
    <mergeCell ref="O85:O88"/>
    <mergeCell ref="P85:P88"/>
    <mergeCell ref="Q59:Q62"/>
    <mergeCell ref="R59:R62"/>
    <mergeCell ref="K55:K58"/>
    <mergeCell ref="K59:K62"/>
    <mergeCell ref="L59:L62"/>
    <mergeCell ref="M59:M62"/>
    <mergeCell ref="N59:N62"/>
    <mergeCell ref="O59:O62"/>
    <mergeCell ref="P59:P62"/>
    <mergeCell ref="L69:L72"/>
    <mergeCell ref="M69:M72"/>
    <mergeCell ref="N69:N72"/>
    <mergeCell ref="O69:O72"/>
    <mergeCell ref="P69:P72"/>
    <mergeCell ref="Q69:Q72"/>
    <mergeCell ref="R69:R72"/>
    <mergeCell ref="Q73:Q78"/>
    <mergeCell ref="R73:R78"/>
    <mergeCell ref="K69:K72"/>
    <mergeCell ref="K73:K78"/>
    <mergeCell ref="L73:L78"/>
    <mergeCell ref="M73:M78"/>
    <mergeCell ref="N73:N78"/>
    <mergeCell ref="O73:O78"/>
    <mergeCell ref="P73:P78"/>
    <mergeCell ref="Q85:Q88"/>
    <mergeCell ref="R85:R88"/>
    <mergeCell ref="Q93:Q96"/>
    <mergeCell ref="R93:R96"/>
    <mergeCell ref="L105:L108"/>
    <mergeCell ref="M105:M108"/>
    <mergeCell ref="N105:N108"/>
    <mergeCell ref="O105:O108"/>
    <mergeCell ref="P105:P108"/>
    <mergeCell ref="Q105:Q108"/>
    <mergeCell ref="R105:R108"/>
    <mergeCell ref="K105:K108"/>
    <mergeCell ref="K109:K112"/>
    <mergeCell ref="L109:L112"/>
    <mergeCell ref="M109:M112"/>
    <mergeCell ref="N109:N112"/>
    <mergeCell ref="O109:O112"/>
    <mergeCell ref="P109:P112"/>
    <mergeCell ref="L89:L92"/>
    <mergeCell ref="M89:M92"/>
    <mergeCell ref="N89:N92"/>
    <mergeCell ref="O89:O92"/>
    <mergeCell ref="P89:P92"/>
    <mergeCell ref="Q89:Q92"/>
    <mergeCell ref="R89:R92"/>
    <mergeCell ref="K89:K92"/>
    <mergeCell ref="K93:K96"/>
    <mergeCell ref="L93:L96"/>
    <mergeCell ref="M93:M96"/>
    <mergeCell ref="N93:N96"/>
    <mergeCell ref="O93:O96"/>
    <mergeCell ref="P93:P96"/>
    <mergeCell ref="L97:L100"/>
    <mergeCell ref="M97:M100"/>
    <mergeCell ref="N97:N100"/>
    <mergeCell ref="O97:O100"/>
    <mergeCell ref="P97:P100"/>
    <mergeCell ref="Q97:Q100"/>
    <mergeCell ref="R97:R100"/>
    <mergeCell ref="Q101:Q104"/>
    <mergeCell ref="R101:R104"/>
    <mergeCell ref="K97:K100"/>
    <mergeCell ref="K101:K104"/>
    <mergeCell ref="L101:L104"/>
    <mergeCell ref="M101:M104"/>
    <mergeCell ref="N101:N104"/>
    <mergeCell ref="O101:O104"/>
    <mergeCell ref="P101:P104"/>
    <mergeCell ref="Q109:Q112"/>
    <mergeCell ref="R109:R112"/>
    <mergeCell ref="K113:K116"/>
    <mergeCell ref="L113:L116"/>
    <mergeCell ref="M113:M116"/>
    <mergeCell ref="N113:N116"/>
    <mergeCell ref="O113:O116"/>
    <mergeCell ref="P113:P116"/>
    <mergeCell ref="Q113:Q116"/>
    <mergeCell ref="R113:R116"/>
    <mergeCell ref="W93:W100"/>
    <mergeCell ref="U101:U104"/>
    <mergeCell ref="V101:V104"/>
    <mergeCell ref="W101:W104"/>
    <mergeCell ref="U105:U112"/>
    <mergeCell ref="V105:V112"/>
    <mergeCell ref="W105:W112"/>
    <mergeCell ref="U113:U116"/>
    <mergeCell ref="V113:V116"/>
    <mergeCell ref="W113:W116"/>
    <mergeCell ref="U117:U124"/>
    <mergeCell ref="V117:V124"/>
    <mergeCell ref="W117:W124"/>
    <mergeCell ref="U125:U130"/>
    <mergeCell ref="V125:V130"/>
    <mergeCell ref="W125:W130"/>
    <mergeCell ref="U131:U138"/>
    <mergeCell ref="V131:V138"/>
    <mergeCell ref="W131:W138"/>
    <mergeCell ref="T139:T142"/>
    <mergeCell ref="U139:U142"/>
    <mergeCell ref="V139:V142"/>
    <mergeCell ref="W139:W142"/>
    <mergeCell ref="T143:T146"/>
    <mergeCell ref="U143:U146"/>
    <mergeCell ref="V143:V146"/>
    <mergeCell ref="W143:W146"/>
    <mergeCell ref="T147:T156"/>
    <mergeCell ref="U147:U156"/>
    <mergeCell ref="V147:V156"/>
    <mergeCell ref="W147:W156"/>
    <mergeCell ref="T157:T162"/>
    <mergeCell ref="U157:U162"/>
    <mergeCell ref="V157:V162"/>
    <mergeCell ref="W157:W162"/>
    <mergeCell ref="T163:T166"/>
    <mergeCell ref="U163:U166"/>
    <mergeCell ref="W73:W84"/>
    <mergeCell ref="U85:U92"/>
    <mergeCell ref="V85:V92"/>
    <mergeCell ref="W85:W92"/>
    <mergeCell ref="T176:T181"/>
    <mergeCell ref="U176:U181"/>
    <mergeCell ref="V176:V181"/>
    <mergeCell ref="W176:W181"/>
    <mergeCell ref="T182:T187"/>
    <mergeCell ref="U182:U187"/>
    <mergeCell ref="V182:V187"/>
    <mergeCell ref="W182:W187"/>
    <mergeCell ref="T4:T6"/>
    <mergeCell ref="U4:U6"/>
    <mergeCell ref="V4:V6"/>
    <mergeCell ref="W4:W6"/>
    <mergeCell ref="X4:X187"/>
    <mergeCell ref="W13:W18"/>
    <mergeCell ref="W21:W23"/>
    <mergeCell ref="V163:V166"/>
    <mergeCell ref="W163:W166"/>
    <mergeCell ref="T167:T170"/>
    <mergeCell ref="U167:U170"/>
    <mergeCell ref="V167:V170"/>
    <mergeCell ref="W167:W170"/>
    <mergeCell ref="T171:T173"/>
    <mergeCell ref="U171:U173"/>
    <mergeCell ref="V171:V173"/>
    <mergeCell ref="W171:W173"/>
    <mergeCell ref="T174:T175"/>
    <mergeCell ref="U174:U175"/>
    <mergeCell ref="V174:V175"/>
    <mergeCell ref="W174:W175"/>
    <mergeCell ref="K152:K156"/>
    <mergeCell ref="L152:L156"/>
    <mergeCell ref="L131:L134"/>
    <mergeCell ref="M131:M134"/>
    <mergeCell ref="K147:K151"/>
    <mergeCell ref="L147:L151"/>
    <mergeCell ref="M147:M151"/>
    <mergeCell ref="N147:N151"/>
    <mergeCell ref="O147:O151"/>
    <mergeCell ref="D131:D134"/>
    <mergeCell ref="D135:D138"/>
    <mergeCell ref="A139:A142"/>
    <mergeCell ref="B139:B142"/>
    <mergeCell ref="C139:C142"/>
    <mergeCell ref="D139:D142"/>
    <mergeCell ref="D143:D146"/>
    <mergeCell ref="B160:B162"/>
    <mergeCell ref="D160:D162"/>
    <mergeCell ref="A143:A146"/>
    <mergeCell ref="A147:A156"/>
    <mergeCell ref="B147:B151"/>
    <mergeCell ref="C147:C156"/>
    <mergeCell ref="D147:D151"/>
    <mergeCell ref="A157:A162"/>
    <mergeCell ref="C157:C162"/>
    <mergeCell ref="A163:A166"/>
    <mergeCell ref="B163:B166"/>
    <mergeCell ref="C163:C166"/>
    <mergeCell ref="D163:D166"/>
    <mergeCell ref="B167:B170"/>
    <mergeCell ref="C167:C170"/>
    <mergeCell ref="D167:D170"/>
    <mergeCell ref="C174:C175"/>
    <mergeCell ref="D174:D175"/>
    <mergeCell ref="A176:A181"/>
    <mergeCell ref="B176:B181"/>
    <mergeCell ref="C176:C181"/>
    <mergeCell ref="D176:D181"/>
    <mergeCell ref="A182:A187"/>
    <mergeCell ref="B182:B187"/>
    <mergeCell ref="C182:C187"/>
    <mergeCell ref="D182:D187"/>
    <mergeCell ref="A167:A170"/>
    <mergeCell ref="A171:A173"/>
    <mergeCell ref="B171:B173"/>
    <mergeCell ref="C171:C173"/>
    <mergeCell ref="D171:D173"/>
    <mergeCell ref="A174:A175"/>
    <mergeCell ref="B174:B175"/>
    <mergeCell ref="P125:P127"/>
    <mergeCell ref="Q125:Q127"/>
    <mergeCell ref="P128:P130"/>
    <mergeCell ref="Q128:Q130"/>
    <mergeCell ref="R128:R130"/>
    <mergeCell ref="P117:P120"/>
    <mergeCell ref="Q117:Q120"/>
    <mergeCell ref="R117:R120"/>
    <mergeCell ref="P121:P124"/>
    <mergeCell ref="Q121:Q124"/>
    <mergeCell ref="R121:R124"/>
    <mergeCell ref="K125:K127"/>
    <mergeCell ref="R125:R127"/>
    <mergeCell ref="N131:N134"/>
    <mergeCell ref="O131:O134"/>
    <mergeCell ref="P131:P134"/>
    <mergeCell ref="Q131:Q134"/>
    <mergeCell ref="R131:R134"/>
    <mergeCell ref="N125:N127"/>
    <mergeCell ref="O125:O127"/>
    <mergeCell ref="A131:A138"/>
    <mergeCell ref="B131:B134"/>
    <mergeCell ref="C131:C138"/>
    <mergeCell ref="K131:K134"/>
    <mergeCell ref="B135:B138"/>
    <mergeCell ref="O135:O138"/>
    <mergeCell ref="P139:P142"/>
    <mergeCell ref="Q139:Q142"/>
    <mergeCell ref="R143:R146"/>
    <mergeCell ref="P147:P151"/>
    <mergeCell ref="Q147:Q151"/>
    <mergeCell ref="R147:R151"/>
    <mergeCell ref="B152:B156"/>
    <mergeCell ref="B157:B159"/>
    <mergeCell ref="D152:D156"/>
    <mergeCell ref="D157:D159"/>
    <mergeCell ref="K157:K159"/>
    <mergeCell ref="L157:L159"/>
    <mergeCell ref="M157:M159"/>
    <mergeCell ref="N157:N159"/>
    <mergeCell ref="O157:O159"/>
    <mergeCell ref="R171:R173"/>
    <mergeCell ref="S171:S173"/>
    <mergeCell ref="K171:K173"/>
    <mergeCell ref="L171:L173"/>
    <mergeCell ref="M171:M173"/>
    <mergeCell ref="N171:N173"/>
    <mergeCell ref="O171:O173"/>
    <mergeCell ref="P171:P173"/>
    <mergeCell ref="Q171:Q173"/>
    <mergeCell ref="R174:R175"/>
    <mergeCell ref="S174:S175"/>
    <mergeCell ref="K174:K175"/>
    <mergeCell ref="L174:L175"/>
    <mergeCell ref="M174:M175"/>
    <mergeCell ref="N174:N175"/>
    <mergeCell ref="O174:O175"/>
    <mergeCell ref="P174:P175"/>
    <mergeCell ref="Q174:Q175"/>
    <mergeCell ref="R176:R181"/>
    <mergeCell ref="S176:S181"/>
    <mergeCell ref="K176:K181"/>
    <mergeCell ref="L176:L181"/>
    <mergeCell ref="M176:M181"/>
    <mergeCell ref="N176:N181"/>
    <mergeCell ref="O176:O181"/>
    <mergeCell ref="P176:P181"/>
    <mergeCell ref="Q176:Q181"/>
    <mergeCell ref="A189:R189"/>
    <mergeCell ref="P160:P162"/>
    <mergeCell ref="Q160:Q162"/>
    <mergeCell ref="P157:P159"/>
    <mergeCell ref="Q157:Q159"/>
    <mergeCell ref="R157:R159"/>
    <mergeCell ref="S157:S162"/>
    <mergeCell ref="K160:K162"/>
    <mergeCell ref="L160:L162"/>
    <mergeCell ref="M160:M162"/>
    <mergeCell ref="R160:R162"/>
    <mergeCell ref="P163:P166"/>
    <mergeCell ref="Q163:Q166"/>
    <mergeCell ref="R163:R166"/>
    <mergeCell ref="S163:S166"/>
    <mergeCell ref="N160:N162"/>
    <mergeCell ref="O160:O162"/>
    <mergeCell ref="K163:K166"/>
    <mergeCell ref="L163:L166"/>
    <mergeCell ref="M163:M166"/>
    <mergeCell ref="N163:N166"/>
    <mergeCell ref="O163:O166"/>
    <mergeCell ref="R167:R170"/>
    <mergeCell ref="S167:S170"/>
    <mergeCell ref="K167:K170"/>
    <mergeCell ref="L167:L170"/>
    <mergeCell ref="M167:M170"/>
    <mergeCell ref="N167:N170"/>
    <mergeCell ref="O167:O170"/>
    <mergeCell ref="P167:P170"/>
    <mergeCell ref="Q167:Q170"/>
    <mergeCell ref="R182:R187"/>
    <mergeCell ref="S182:S187"/>
    <mergeCell ref="K182:K187"/>
    <mergeCell ref="L182:L187"/>
    <mergeCell ref="M182:M187"/>
    <mergeCell ref="N182:N187"/>
    <mergeCell ref="O182:O187"/>
    <mergeCell ref="P182:P187"/>
    <mergeCell ref="Q182:Q187"/>
  </mergeCells>
  <printOptions/>
  <pageMargins bottom="0.472222222222222" footer="0.0" header="0.0" left="0.196527777777778" right="0.118055555555556" top="0.472222222222222"/>
  <pageSetup paperSize="9" scale="5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2025-08-27T06:15:00Z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