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tables/table34.xml" ContentType="application/vnd.openxmlformats-officedocument.spreadsheetml.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charts/chart4.xml" ContentType="application/vnd.openxmlformats-officedocument.drawingml.chart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tables/table33.xml" ContentType="application/vnd.openxmlformats-officedocument.spreadsheetml.table+xml"/>
  <Override PartName="/xl/charts/chart5.xml" ContentType="application/vnd.openxmlformats-officedocument.drawingml.chart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Default Extension="jpeg" ContentType="image/jpeg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J271" i="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271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76"/>
  <c r="C330"/>
  <c r="C331"/>
  <c r="C332"/>
  <c r="C333"/>
  <c r="C334"/>
  <c r="C335"/>
  <c r="C336"/>
  <c r="C337"/>
  <c r="C329"/>
  <c r="C38"/>
  <c r="D3"/>
  <c r="C15" s="1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86"/>
  <c r="D211"/>
  <c r="C877" s="1"/>
  <c r="D86"/>
  <c r="D88"/>
  <c r="D87"/>
  <c r="D89"/>
  <c r="D90"/>
  <c r="D91"/>
  <c r="D92"/>
  <c r="D93"/>
  <c r="D94"/>
  <c r="D95"/>
  <c r="D96"/>
  <c r="D97"/>
  <c r="D98"/>
  <c r="D99"/>
  <c r="D100"/>
  <c r="D101"/>
  <c r="D102"/>
  <c r="D103"/>
  <c r="D104"/>
  <c r="J37"/>
  <c r="E149"/>
  <c r="H149"/>
  <c r="G149"/>
  <c r="F149"/>
  <c r="D149"/>
  <c r="D243"/>
  <c r="D245" s="1"/>
  <c r="D8"/>
  <c r="D7"/>
  <c r="D6"/>
  <c r="D5"/>
  <c r="D4"/>
  <c r="C175" l="1"/>
  <c r="C745" s="1"/>
  <c r="C768" s="1"/>
  <c r="C790" s="1"/>
  <c r="C173"/>
  <c r="C743" s="1"/>
  <c r="C766" s="1"/>
  <c r="C788" s="1"/>
  <c r="C171"/>
  <c r="C741" s="1"/>
  <c r="C764" s="1"/>
  <c r="C786" s="1"/>
  <c r="C169"/>
  <c r="C739" s="1"/>
  <c r="C762" s="1"/>
  <c r="C784" s="1"/>
  <c r="C167"/>
  <c r="C737" s="1"/>
  <c r="C760" s="1"/>
  <c r="C782" s="1"/>
  <c r="C165"/>
  <c r="C735" s="1"/>
  <c r="C758" s="1"/>
  <c r="C780" s="1"/>
  <c r="C163"/>
  <c r="C733" s="1"/>
  <c r="C756" s="1"/>
  <c r="C778" s="1"/>
  <c r="C161"/>
  <c r="C731" s="1"/>
  <c r="C754" s="1"/>
  <c r="C776" s="1"/>
  <c r="C160"/>
  <c r="C730" s="1"/>
  <c r="C753" s="1"/>
  <c r="C775" s="1"/>
  <c r="C176"/>
  <c r="C746" s="1"/>
  <c r="C769" s="1"/>
  <c r="C791" s="1"/>
  <c r="C174"/>
  <c r="C744" s="1"/>
  <c r="C767" s="1"/>
  <c r="C789" s="1"/>
  <c r="C172"/>
  <c r="C742" s="1"/>
  <c r="C765" s="1"/>
  <c r="C787" s="1"/>
  <c r="C170"/>
  <c r="C740" s="1"/>
  <c r="C763" s="1"/>
  <c r="C785" s="1"/>
  <c r="C168"/>
  <c r="C738" s="1"/>
  <c r="C761" s="1"/>
  <c r="C783" s="1"/>
  <c r="C166"/>
  <c r="C736" s="1"/>
  <c r="C759" s="1"/>
  <c r="C781" s="1"/>
  <c r="C164"/>
  <c r="C734" s="1"/>
  <c r="C757" s="1"/>
  <c r="C779" s="1"/>
  <c r="C162"/>
  <c r="C732" s="1"/>
  <c r="C755" s="1"/>
  <c r="C777" s="1"/>
  <c r="C159"/>
  <c r="C729" s="1"/>
  <c r="C752" s="1"/>
  <c r="C774" s="1"/>
  <c r="C158"/>
  <c r="C728" s="1"/>
  <c r="C751" s="1"/>
  <c r="C773" s="1"/>
  <c r="E158"/>
  <c r="E728" s="1"/>
  <c r="E751" s="1"/>
  <c r="E773" s="1"/>
  <c r="G158"/>
  <c r="G728" s="1"/>
  <c r="G751" s="1"/>
  <c r="G773" s="1"/>
  <c r="G175"/>
  <c r="G745" s="1"/>
  <c r="G768" s="1"/>
  <c r="G790" s="1"/>
  <c r="G173"/>
  <c r="G743" s="1"/>
  <c r="G766" s="1"/>
  <c r="G788" s="1"/>
  <c r="G171"/>
  <c r="G741" s="1"/>
  <c r="G764" s="1"/>
  <c r="G786" s="1"/>
  <c r="G169"/>
  <c r="G739" s="1"/>
  <c r="G762" s="1"/>
  <c r="G784" s="1"/>
  <c r="G167"/>
  <c r="G737" s="1"/>
  <c r="G760" s="1"/>
  <c r="G782" s="1"/>
  <c r="G165"/>
  <c r="G735" s="1"/>
  <c r="G758" s="1"/>
  <c r="G780" s="1"/>
  <c r="G163"/>
  <c r="G733" s="1"/>
  <c r="G756" s="1"/>
  <c r="G778" s="1"/>
  <c r="G161"/>
  <c r="G731" s="1"/>
  <c r="G754" s="1"/>
  <c r="G776" s="1"/>
  <c r="G159"/>
  <c r="G729" s="1"/>
  <c r="G752" s="1"/>
  <c r="G774" s="1"/>
  <c r="F175"/>
  <c r="F745" s="1"/>
  <c r="F768" s="1"/>
  <c r="F790" s="1"/>
  <c r="F173"/>
  <c r="F743" s="1"/>
  <c r="F766" s="1"/>
  <c r="F788" s="1"/>
  <c r="F171"/>
  <c r="F741" s="1"/>
  <c r="F764" s="1"/>
  <c r="F786" s="1"/>
  <c r="F169"/>
  <c r="F739" s="1"/>
  <c r="F762" s="1"/>
  <c r="F784" s="1"/>
  <c r="F167"/>
  <c r="F737" s="1"/>
  <c r="F760" s="1"/>
  <c r="F782" s="1"/>
  <c r="F165"/>
  <c r="F735" s="1"/>
  <c r="F758" s="1"/>
  <c r="F780" s="1"/>
  <c r="F163"/>
  <c r="F733" s="1"/>
  <c r="F756" s="1"/>
  <c r="F778" s="1"/>
  <c r="F161"/>
  <c r="F731" s="1"/>
  <c r="F754" s="1"/>
  <c r="F776" s="1"/>
  <c r="F159"/>
  <c r="F729" s="1"/>
  <c r="F752" s="1"/>
  <c r="F774" s="1"/>
  <c r="E175"/>
  <c r="E745" s="1"/>
  <c r="E768" s="1"/>
  <c r="E790" s="1"/>
  <c r="E173"/>
  <c r="E743" s="1"/>
  <c r="E766" s="1"/>
  <c r="E788" s="1"/>
  <c r="E171"/>
  <c r="E741" s="1"/>
  <c r="E764" s="1"/>
  <c r="E786" s="1"/>
  <c r="E169"/>
  <c r="E739" s="1"/>
  <c r="E762" s="1"/>
  <c r="E784" s="1"/>
  <c r="E167"/>
  <c r="E737" s="1"/>
  <c r="E760" s="1"/>
  <c r="E782" s="1"/>
  <c r="E165"/>
  <c r="E735" s="1"/>
  <c r="E758" s="1"/>
  <c r="E780" s="1"/>
  <c r="E163"/>
  <c r="E733" s="1"/>
  <c r="E756" s="1"/>
  <c r="E778" s="1"/>
  <c r="E161"/>
  <c r="E731" s="1"/>
  <c r="E754" s="1"/>
  <c r="E776" s="1"/>
  <c r="E159"/>
  <c r="E729" s="1"/>
  <c r="E752" s="1"/>
  <c r="E774" s="1"/>
  <c r="D175"/>
  <c r="D745" s="1"/>
  <c r="D768" s="1"/>
  <c r="D790" s="1"/>
  <c r="D173"/>
  <c r="D743" s="1"/>
  <c r="D766" s="1"/>
  <c r="D788" s="1"/>
  <c r="D171"/>
  <c r="D741" s="1"/>
  <c r="D764" s="1"/>
  <c r="D786" s="1"/>
  <c r="D169"/>
  <c r="D739" s="1"/>
  <c r="D762" s="1"/>
  <c r="D784" s="1"/>
  <c r="D167"/>
  <c r="D737" s="1"/>
  <c r="D760" s="1"/>
  <c r="D782" s="1"/>
  <c r="D165"/>
  <c r="D735" s="1"/>
  <c r="D758" s="1"/>
  <c r="D780" s="1"/>
  <c r="D163"/>
  <c r="D733" s="1"/>
  <c r="D756" s="1"/>
  <c r="D778" s="1"/>
  <c r="D161"/>
  <c r="D731" s="1"/>
  <c r="D754" s="1"/>
  <c r="D776" s="1"/>
  <c r="D159"/>
  <c r="D729" s="1"/>
  <c r="D752" s="1"/>
  <c r="D774" s="1"/>
  <c r="C433"/>
  <c r="C593" s="1"/>
  <c r="D158"/>
  <c r="D728" s="1"/>
  <c r="D751" s="1"/>
  <c r="D773" s="1"/>
  <c r="F158"/>
  <c r="F728" s="1"/>
  <c r="F751" s="1"/>
  <c r="F773" s="1"/>
  <c r="G176"/>
  <c r="G746" s="1"/>
  <c r="G769" s="1"/>
  <c r="G791" s="1"/>
  <c r="G174"/>
  <c r="G744" s="1"/>
  <c r="G767" s="1"/>
  <c r="G789" s="1"/>
  <c r="G172"/>
  <c r="G742" s="1"/>
  <c r="G765" s="1"/>
  <c r="G787" s="1"/>
  <c r="G170"/>
  <c r="G740" s="1"/>
  <c r="G763" s="1"/>
  <c r="G785" s="1"/>
  <c r="G168"/>
  <c r="G738" s="1"/>
  <c r="G761" s="1"/>
  <c r="G783" s="1"/>
  <c r="G166"/>
  <c r="G736" s="1"/>
  <c r="G759" s="1"/>
  <c r="G781" s="1"/>
  <c r="G164"/>
  <c r="G734" s="1"/>
  <c r="G757" s="1"/>
  <c r="G779" s="1"/>
  <c r="G162"/>
  <c r="G732" s="1"/>
  <c r="G755" s="1"/>
  <c r="G777" s="1"/>
  <c r="G160"/>
  <c r="G730" s="1"/>
  <c r="G753" s="1"/>
  <c r="G775" s="1"/>
  <c r="F176"/>
  <c r="F746" s="1"/>
  <c r="F769" s="1"/>
  <c r="F791" s="1"/>
  <c r="F174"/>
  <c r="F744" s="1"/>
  <c r="F767" s="1"/>
  <c r="F789" s="1"/>
  <c r="F172"/>
  <c r="F742" s="1"/>
  <c r="F765" s="1"/>
  <c r="F787" s="1"/>
  <c r="F170"/>
  <c r="F740" s="1"/>
  <c r="F763" s="1"/>
  <c r="F785" s="1"/>
  <c r="F168"/>
  <c r="F738" s="1"/>
  <c r="F761" s="1"/>
  <c r="F783" s="1"/>
  <c r="F166"/>
  <c r="F736" s="1"/>
  <c r="F759" s="1"/>
  <c r="F781" s="1"/>
  <c r="F164"/>
  <c r="F734" s="1"/>
  <c r="F757" s="1"/>
  <c r="F779" s="1"/>
  <c r="F162"/>
  <c r="F732" s="1"/>
  <c r="F755" s="1"/>
  <c r="F777" s="1"/>
  <c r="F160"/>
  <c r="F730" s="1"/>
  <c r="F753" s="1"/>
  <c r="F775" s="1"/>
  <c r="E176"/>
  <c r="E746" s="1"/>
  <c r="E769" s="1"/>
  <c r="E791" s="1"/>
  <c r="E174"/>
  <c r="E744" s="1"/>
  <c r="E767" s="1"/>
  <c r="E789" s="1"/>
  <c r="E172"/>
  <c r="E742" s="1"/>
  <c r="E765" s="1"/>
  <c r="E787" s="1"/>
  <c r="E170"/>
  <c r="E740" s="1"/>
  <c r="E763" s="1"/>
  <c r="E785" s="1"/>
  <c r="E168"/>
  <c r="E738" s="1"/>
  <c r="E761" s="1"/>
  <c r="E783" s="1"/>
  <c r="E166"/>
  <c r="E736" s="1"/>
  <c r="E759" s="1"/>
  <c r="E781" s="1"/>
  <c r="E164"/>
  <c r="E734" s="1"/>
  <c r="E757" s="1"/>
  <c r="E779" s="1"/>
  <c r="E162"/>
  <c r="E732" s="1"/>
  <c r="E755" s="1"/>
  <c r="E777" s="1"/>
  <c r="E160"/>
  <c r="E730" s="1"/>
  <c r="E753" s="1"/>
  <c r="E775" s="1"/>
  <c r="D176"/>
  <c r="D746" s="1"/>
  <c r="D769" s="1"/>
  <c r="D791" s="1"/>
  <c r="D174"/>
  <c r="D744" s="1"/>
  <c r="D767" s="1"/>
  <c r="D789" s="1"/>
  <c r="D172"/>
  <c r="D742" s="1"/>
  <c r="D765" s="1"/>
  <c r="D787" s="1"/>
  <c r="D170"/>
  <c r="D740" s="1"/>
  <c r="D763" s="1"/>
  <c r="D785" s="1"/>
  <c r="D168"/>
  <c r="D738" s="1"/>
  <c r="D761" s="1"/>
  <c r="D783" s="1"/>
  <c r="D166"/>
  <c r="D736" s="1"/>
  <c r="D759" s="1"/>
  <c r="D781" s="1"/>
  <c r="D164"/>
  <c r="D734" s="1"/>
  <c r="D757" s="1"/>
  <c r="D779" s="1"/>
  <c r="D162"/>
  <c r="D732" s="1"/>
  <c r="D755" s="1"/>
  <c r="D777" s="1"/>
  <c r="D160"/>
  <c r="D730" s="1"/>
  <c r="D753" s="1"/>
  <c r="D775" s="1"/>
  <c r="C876"/>
  <c r="C432" s="1"/>
  <c r="C592" s="1"/>
  <c r="C874"/>
  <c r="C430" s="1"/>
  <c r="C590" s="1"/>
  <c r="C872"/>
  <c r="C428" s="1"/>
  <c r="C588" s="1"/>
  <c r="C870"/>
  <c r="C426" s="1"/>
  <c r="C586" s="1"/>
  <c r="C868"/>
  <c r="C424" s="1"/>
  <c r="C584" s="1"/>
  <c r="C866"/>
  <c r="C422" s="1"/>
  <c r="C582" s="1"/>
  <c r="C864"/>
  <c r="C420" s="1"/>
  <c r="C580" s="1"/>
  <c r="C862"/>
  <c r="C418" s="1"/>
  <c r="C578" s="1"/>
  <c r="C860"/>
  <c r="C416" s="1"/>
  <c r="C576" s="1"/>
  <c r="C888"/>
  <c r="C444" s="1"/>
  <c r="C604" s="1"/>
  <c r="C886"/>
  <c r="C442" s="1"/>
  <c r="C602" s="1"/>
  <c r="C884"/>
  <c r="C440" s="1"/>
  <c r="C600" s="1"/>
  <c r="C882"/>
  <c r="C438" s="1"/>
  <c r="C598" s="1"/>
  <c r="C880"/>
  <c r="C436" s="1"/>
  <c r="C596" s="1"/>
  <c r="C878"/>
  <c r="C434" s="1"/>
  <c r="C594" s="1"/>
  <c r="C858"/>
  <c r="C414" s="1"/>
  <c r="C574" s="1"/>
  <c r="C875"/>
  <c r="C431" s="1"/>
  <c r="C591" s="1"/>
  <c r="C873"/>
  <c r="C429" s="1"/>
  <c r="C589" s="1"/>
  <c r="C871"/>
  <c r="C427" s="1"/>
  <c r="C587" s="1"/>
  <c r="C869"/>
  <c r="C425" s="1"/>
  <c r="C585" s="1"/>
  <c r="C867"/>
  <c r="C423" s="1"/>
  <c r="C583" s="1"/>
  <c r="C865"/>
  <c r="C421" s="1"/>
  <c r="C581" s="1"/>
  <c r="C863"/>
  <c r="C419" s="1"/>
  <c r="C579" s="1"/>
  <c r="C861"/>
  <c r="C417" s="1"/>
  <c r="C577" s="1"/>
  <c r="C859"/>
  <c r="C415" s="1"/>
  <c r="C575" s="1"/>
  <c r="C887"/>
  <c r="C443" s="1"/>
  <c r="C603" s="1"/>
  <c r="C885"/>
  <c r="C441" s="1"/>
  <c r="C601" s="1"/>
  <c r="C883"/>
  <c r="C439" s="1"/>
  <c r="C599" s="1"/>
  <c r="C881"/>
  <c r="C437" s="1"/>
  <c r="C597" s="1"/>
  <c r="C879"/>
  <c r="C435" s="1"/>
  <c r="C595" s="1"/>
  <c r="D15"/>
  <c r="F29"/>
  <c r="E30"/>
  <c r="G30"/>
  <c r="C30"/>
  <c r="I37"/>
  <c r="H40" s="1"/>
  <c r="C39" s="1"/>
  <c r="C40" s="1"/>
  <c r="F32"/>
  <c r="D32"/>
  <c r="C33"/>
  <c r="E33"/>
  <c r="C32"/>
  <c r="D31"/>
  <c r="D33"/>
  <c r="E32"/>
  <c r="F31"/>
  <c r="F33"/>
  <c r="G32"/>
  <c r="C31"/>
  <c r="E31"/>
  <c r="G31"/>
  <c r="G33"/>
  <c r="E18"/>
  <c r="E22"/>
  <c r="E26"/>
  <c r="E16"/>
  <c r="E20"/>
  <c r="E24"/>
  <c r="D16"/>
  <c r="D18"/>
  <c r="D20"/>
  <c r="D22"/>
  <c r="D24"/>
  <c r="D26"/>
  <c r="D30"/>
  <c r="D17"/>
  <c r="D19"/>
  <c r="D21"/>
  <c r="D23"/>
  <c r="D25"/>
  <c r="D27"/>
  <c r="D29"/>
  <c r="E15"/>
  <c r="E17"/>
  <c r="E19"/>
  <c r="E21"/>
  <c r="E23"/>
  <c r="E25"/>
  <c r="E27"/>
  <c r="E29"/>
  <c r="F15"/>
  <c r="F16"/>
  <c r="F18"/>
  <c r="F20"/>
  <c r="F22"/>
  <c r="F24"/>
  <c r="F26"/>
  <c r="F28"/>
  <c r="F30"/>
  <c r="G17"/>
  <c r="G19"/>
  <c r="G21"/>
  <c r="G23"/>
  <c r="G25"/>
  <c r="G27"/>
  <c r="G29"/>
  <c r="C19"/>
  <c r="D28"/>
  <c r="E28"/>
  <c r="G15"/>
  <c r="F17"/>
  <c r="F19"/>
  <c r="F21"/>
  <c r="F23"/>
  <c r="F25"/>
  <c r="F27"/>
  <c r="G16"/>
  <c r="G18"/>
  <c r="G20"/>
  <c r="G22"/>
  <c r="G24"/>
  <c r="G26"/>
  <c r="G28"/>
  <c r="C17"/>
  <c r="C22"/>
  <c r="C16"/>
  <c r="C18"/>
  <c r="C21"/>
  <c r="C23"/>
  <c r="C25"/>
  <c r="C27"/>
  <c r="C29"/>
  <c r="C20"/>
  <c r="C24"/>
  <c r="C26"/>
  <c r="C28"/>
  <c r="C44" l="1"/>
  <c r="G45"/>
  <c r="G47"/>
  <c r="G344" s="1"/>
  <c r="G49"/>
  <c r="G51"/>
  <c r="G348" s="1"/>
  <c r="G53"/>
  <c r="G55"/>
  <c r="G352" s="1"/>
  <c r="G57"/>
  <c r="G59"/>
  <c r="G61"/>
  <c r="F44"/>
  <c r="F341" s="1"/>
  <c r="F46"/>
  <c r="F48"/>
  <c r="F345" s="1"/>
  <c r="F50"/>
  <c r="F52"/>
  <c r="F349" s="1"/>
  <c r="F54"/>
  <c r="F56"/>
  <c r="F353" s="1"/>
  <c r="F58"/>
  <c r="F60"/>
  <c r="F62"/>
  <c r="E45"/>
  <c r="E342" s="1"/>
  <c r="E47"/>
  <c r="E49"/>
  <c r="E346" s="1"/>
  <c r="E51"/>
  <c r="E53"/>
  <c r="E350" s="1"/>
  <c r="E55"/>
  <c r="E57"/>
  <c r="E354" s="1"/>
  <c r="E59"/>
  <c r="E61"/>
  <c r="E358" s="1"/>
  <c r="D44"/>
  <c r="D341" s="1"/>
  <c r="D46"/>
  <c r="D343" s="1"/>
  <c r="D48"/>
  <c r="D50"/>
  <c r="D347" s="1"/>
  <c r="D52"/>
  <c r="D54"/>
  <c r="D351" s="1"/>
  <c r="D56"/>
  <c r="D58"/>
  <c r="D355" s="1"/>
  <c r="D60"/>
  <c r="D62"/>
  <c r="D359" s="1"/>
  <c r="C45"/>
  <c r="C47"/>
  <c r="C344" s="1"/>
  <c r="C49"/>
  <c r="C51"/>
  <c r="C348" s="1"/>
  <c r="C53"/>
  <c r="C55"/>
  <c r="C352" s="1"/>
  <c r="C57"/>
  <c r="C59"/>
  <c r="C356" s="1"/>
  <c r="C61"/>
  <c r="G44"/>
  <c r="G341" s="1"/>
  <c r="G46"/>
  <c r="G48"/>
  <c r="G345" s="1"/>
  <c r="G50"/>
  <c r="G52"/>
  <c r="G349" s="1"/>
  <c r="G54"/>
  <c r="G56"/>
  <c r="G58"/>
  <c r="G60"/>
  <c r="G233" s="1"/>
  <c r="G62"/>
  <c r="F45"/>
  <c r="F342" s="1"/>
  <c r="F47"/>
  <c r="F49"/>
  <c r="F346" s="1"/>
  <c r="F51"/>
  <c r="F53"/>
  <c r="F350" s="1"/>
  <c r="F55"/>
  <c r="F57"/>
  <c r="F354" s="1"/>
  <c r="F59"/>
  <c r="F61"/>
  <c r="F234" s="1"/>
  <c r="E44"/>
  <c r="E341" s="1"/>
  <c r="E46"/>
  <c r="E343" s="1"/>
  <c r="E48"/>
  <c r="E50"/>
  <c r="E347" s="1"/>
  <c r="E52"/>
  <c r="E54"/>
  <c r="E351" s="1"/>
  <c r="E56"/>
  <c r="E58"/>
  <c r="E355" s="1"/>
  <c r="E60"/>
  <c r="E62"/>
  <c r="E359" s="1"/>
  <c r="D45"/>
  <c r="D47"/>
  <c r="D344" s="1"/>
  <c r="D49"/>
  <c r="D51"/>
  <c r="D348" s="1"/>
  <c r="D53"/>
  <c r="D55"/>
  <c r="D352" s="1"/>
  <c r="D57"/>
  <c r="D59"/>
  <c r="D356" s="1"/>
  <c r="D61"/>
  <c r="C46"/>
  <c r="C343" s="1"/>
  <c r="C48"/>
  <c r="C50"/>
  <c r="C347" s="1"/>
  <c r="C52"/>
  <c r="C54"/>
  <c r="C351" s="1"/>
  <c r="C56"/>
  <c r="C58"/>
  <c r="C355" s="1"/>
  <c r="C60"/>
  <c r="C62"/>
  <c r="C359" s="1"/>
  <c r="G232"/>
  <c r="C232"/>
  <c r="G230"/>
  <c r="E230"/>
  <c r="F217"/>
  <c r="E222"/>
  <c r="E234"/>
  <c r="C220"/>
  <c r="G228"/>
  <c r="G224"/>
  <c r="G220"/>
  <c r="F229"/>
  <c r="F225"/>
  <c r="F221"/>
  <c r="D231"/>
  <c r="D227"/>
  <c r="D223"/>
  <c r="D219"/>
  <c r="E226"/>
  <c r="E218"/>
  <c r="F233"/>
  <c r="D235"/>
  <c r="C341" l="1"/>
  <c r="D415"/>
  <c r="D575" s="1"/>
  <c r="F226"/>
  <c r="C231"/>
  <c r="G217"/>
  <c r="C224"/>
  <c r="E223"/>
  <c r="G354"/>
  <c r="G377" s="1"/>
  <c r="G403" s="1"/>
  <c r="D224"/>
  <c r="F218"/>
  <c r="E235"/>
  <c r="G221"/>
  <c r="F358"/>
  <c r="F381" s="1"/>
  <c r="F407" s="1"/>
  <c r="G357"/>
  <c r="G380" s="1"/>
  <c r="G406" s="1"/>
  <c r="G353"/>
  <c r="F357"/>
  <c r="G356"/>
  <c r="G379" s="1"/>
  <c r="G405" s="1"/>
  <c r="E219"/>
  <c r="E227"/>
  <c r="F222"/>
  <c r="F230"/>
  <c r="C223"/>
  <c r="C228"/>
  <c r="G225"/>
  <c r="C378"/>
  <c r="C514" s="1"/>
  <c r="C539" s="1"/>
  <c r="D371"/>
  <c r="D507" s="1"/>
  <c r="D532" s="1"/>
  <c r="D556" s="1"/>
  <c r="D838" s="1"/>
  <c r="E374"/>
  <c r="E510" s="1"/>
  <c r="E535" s="1"/>
  <c r="E559" s="1"/>
  <c r="E370"/>
  <c r="E506" s="1"/>
  <c r="E531" s="1"/>
  <c r="E555" s="1"/>
  <c r="F377"/>
  <c r="F513" s="1"/>
  <c r="F538" s="1"/>
  <c r="F562" s="1"/>
  <c r="F373"/>
  <c r="F509" s="1"/>
  <c r="F534" s="1"/>
  <c r="F558" s="1"/>
  <c r="F365"/>
  <c r="F501" s="1"/>
  <c r="F526" s="1"/>
  <c r="F550" s="1"/>
  <c r="G368"/>
  <c r="G504" s="1"/>
  <c r="G529" s="1"/>
  <c r="G553" s="1"/>
  <c r="G364"/>
  <c r="G500" s="1"/>
  <c r="G525" s="1"/>
  <c r="G549" s="1"/>
  <c r="C379"/>
  <c r="C515" s="1"/>
  <c r="C540" s="1"/>
  <c r="C375"/>
  <c r="C511" s="1"/>
  <c r="C536" s="1"/>
  <c r="C371"/>
  <c r="C507" s="1"/>
  <c r="C532" s="1"/>
  <c r="C367"/>
  <c r="C503" s="1"/>
  <c r="C528" s="1"/>
  <c r="D382"/>
  <c r="D518" s="1"/>
  <c r="D543" s="1"/>
  <c r="D567" s="1"/>
  <c r="D849" s="1"/>
  <c r="D378"/>
  <c r="D514" s="1"/>
  <c r="D539" s="1"/>
  <c r="D563" s="1"/>
  <c r="D845" s="1"/>
  <c r="D374"/>
  <c r="D510" s="1"/>
  <c r="D535" s="1"/>
  <c r="D559" s="1"/>
  <c r="D841" s="1"/>
  <c r="D370"/>
  <c r="D506" s="1"/>
  <c r="D531" s="1"/>
  <c r="D555" s="1"/>
  <c r="D837" s="1"/>
  <c r="D366"/>
  <c r="D502" s="1"/>
  <c r="D527" s="1"/>
  <c r="D551" s="1"/>
  <c r="D833" s="1"/>
  <c r="E381"/>
  <c r="E517" s="1"/>
  <c r="E542" s="1"/>
  <c r="E566" s="1"/>
  <c r="E377"/>
  <c r="E513" s="1"/>
  <c r="E538" s="1"/>
  <c r="E562" s="1"/>
  <c r="E373"/>
  <c r="E509" s="1"/>
  <c r="E534" s="1"/>
  <c r="E558" s="1"/>
  <c r="E369"/>
  <c r="E505" s="1"/>
  <c r="E530" s="1"/>
  <c r="E554" s="1"/>
  <c r="E365"/>
  <c r="E501" s="1"/>
  <c r="E526" s="1"/>
  <c r="E550" s="1"/>
  <c r="F380"/>
  <c r="F406" s="1"/>
  <c r="F376"/>
  <c r="F512" s="1"/>
  <c r="F537" s="1"/>
  <c r="F561" s="1"/>
  <c r="F372"/>
  <c r="F508" s="1"/>
  <c r="F533" s="1"/>
  <c r="F557" s="1"/>
  <c r="F368"/>
  <c r="F504" s="1"/>
  <c r="F529" s="1"/>
  <c r="F553" s="1"/>
  <c r="F364"/>
  <c r="F500" s="1"/>
  <c r="F525" s="1"/>
  <c r="F549" s="1"/>
  <c r="G375"/>
  <c r="G511" s="1"/>
  <c r="G536" s="1"/>
  <c r="G560" s="1"/>
  <c r="G371"/>
  <c r="G507" s="1"/>
  <c r="G532" s="1"/>
  <c r="G556" s="1"/>
  <c r="G367"/>
  <c r="G503" s="1"/>
  <c r="G528" s="1"/>
  <c r="G552" s="1"/>
  <c r="C233"/>
  <c r="C357"/>
  <c r="C229"/>
  <c r="C353"/>
  <c r="C225"/>
  <c r="C349"/>
  <c r="C221"/>
  <c r="C345"/>
  <c r="D234"/>
  <c r="D358"/>
  <c r="D230"/>
  <c r="D354"/>
  <c r="D226"/>
  <c r="D350"/>
  <c r="D222"/>
  <c r="D346"/>
  <c r="D218"/>
  <c r="D342"/>
  <c r="E233"/>
  <c r="E357"/>
  <c r="E229"/>
  <c r="E353"/>
  <c r="E225"/>
  <c r="E349"/>
  <c r="E221"/>
  <c r="E345"/>
  <c r="F232"/>
  <c r="F356"/>
  <c r="F228"/>
  <c r="F352"/>
  <c r="F224"/>
  <c r="F348"/>
  <c r="F220"/>
  <c r="F344"/>
  <c r="G235"/>
  <c r="G359"/>
  <c r="G231"/>
  <c r="G355"/>
  <c r="G227"/>
  <c r="G351"/>
  <c r="G223"/>
  <c r="G347"/>
  <c r="G219"/>
  <c r="G343"/>
  <c r="C234"/>
  <c r="C358"/>
  <c r="C230"/>
  <c r="C354"/>
  <c r="C226"/>
  <c r="C350"/>
  <c r="C222"/>
  <c r="C346"/>
  <c r="C218"/>
  <c r="C342"/>
  <c r="D233"/>
  <c r="D357"/>
  <c r="D229"/>
  <c r="D353"/>
  <c r="D225"/>
  <c r="D349"/>
  <c r="D221"/>
  <c r="D345"/>
  <c r="E232"/>
  <c r="E356"/>
  <c r="E228"/>
  <c r="E352"/>
  <c r="E224"/>
  <c r="E348"/>
  <c r="E220"/>
  <c r="E344"/>
  <c r="F235"/>
  <c r="F359"/>
  <c r="F231"/>
  <c r="F355"/>
  <c r="F227"/>
  <c r="F351"/>
  <c r="F223"/>
  <c r="F347"/>
  <c r="F219"/>
  <c r="F343"/>
  <c r="G234"/>
  <c r="G358"/>
  <c r="G226"/>
  <c r="G350"/>
  <c r="G222"/>
  <c r="G346"/>
  <c r="G218"/>
  <c r="G342"/>
  <c r="C235"/>
  <c r="D220"/>
  <c r="D228"/>
  <c r="E231"/>
  <c r="C219"/>
  <c r="C227"/>
  <c r="D232"/>
  <c r="G229"/>
  <c r="D417"/>
  <c r="D577" s="1"/>
  <c r="D419"/>
  <c r="D579" s="1"/>
  <c r="D416"/>
  <c r="D576" s="1"/>
  <c r="D418"/>
  <c r="D578" s="1"/>
  <c r="D420"/>
  <c r="D580" s="1"/>
  <c r="L420"/>
  <c r="P580" s="1"/>
  <c r="L422"/>
  <c r="P582" s="1"/>
  <c r="L424"/>
  <c r="P584" s="1"/>
  <c r="L426"/>
  <c r="P586" s="1"/>
  <c r="L428"/>
  <c r="P588" s="1"/>
  <c r="L430"/>
  <c r="P590" s="1"/>
  <c r="L432"/>
  <c r="P592" s="1"/>
  <c r="L434"/>
  <c r="P594" s="1"/>
  <c r="L436"/>
  <c r="P596" s="1"/>
  <c r="L438"/>
  <c r="P598" s="1"/>
  <c r="L440"/>
  <c r="P600" s="1"/>
  <c r="L442"/>
  <c r="P602" s="1"/>
  <c r="L444"/>
  <c r="P604" s="1"/>
  <c r="L419"/>
  <c r="P579" s="1"/>
  <c r="L421"/>
  <c r="P581" s="1"/>
  <c r="L423"/>
  <c r="P583" s="1"/>
  <c r="L425"/>
  <c r="P585" s="1"/>
  <c r="L427"/>
  <c r="P587" s="1"/>
  <c r="L429"/>
  <c r="P589" s="1"/>
  <c r="L431"/>
  <c r="P591" s="1"/>
  <c r="L433"/>
  <c r="P593" s="1"/>
  <c r="L435"/>
  <c r="P595" s="1"/>
  <c r="L437"/>
  <c r="P597" s="1"/>
  <c r="L439"/>
  <c r="P599" s="1"/>
  <c r="L441"/>
  <c r="P601" s="1"/>
  <c r="L443"/>
  <c r="P603" s="1"/>
  <c r="J418"/>
  <c r="M578" s="1"/>
  <c r="J420"/>
  <c r="M580" s="1"/>
  <c r="J422"/>
  <c r="M582" s="1"/>
  <c r="J424"/>
  <c r="M584" s="1"/>
  <c r="J426"/>
  <c r="M586" s="1"/>
  <c r="J428"/>
  <c r="M588" s="1"/>
  <c r="J430"/>
  <c r="M590" s="1"/>
  <c r="J432"/>
  <c r="M592" s="1"/>
  <c r="J434"/>
  <c r="M594" s="1"/>
  <c r="J436"/>
  <c r="M596" s="1"/>
  <c r="J438"/>
  <c r="M598" s="1"/>
  <c r="J419"/>
  <c r="M579" s="1"/>
  <c r="J421"/>
  <c r="M581" s="1"/>
  <c r="J423"/>
  <c r="M583" s="1"/>
  <c r="J425"/>
  <c r="M585" s="1"/>
  <c r="J427"/>
  <c r="M587" s="1"/>
  <c r="J429"/>
  <c r="M589" s="1"/>
  <c r="J431"/>
  <c r="M591" s="1"/>
  <c r="J433"/>
  <c r="M593" s="1"/>
  <c r="J435"/>
  <c r="M595" s="1"/>
  <c r="J437"/>
  <c r="M597" s="1"/>
  <c r="J439"/>
  <c r="M599" s="1"/>
  <c r="H417"/>
  <c r="J577" s="1"/>
  <c r="H419"/>
  <c r="J579" s="1"/>
  <c r="H421"/>
  <c r="J581" s="1"/>
  <c r="H423"/>
  <c r="J583" s="1"/>
  <c r="H425"/>
  <c r="J585" s="1"/>
  <c r="H427"/>
  <c r="J587" s="1"/>
  <c r="H429"/>
  <c r="J589" s="1"/>
  <c r="H431"/>
  <c r="J591" s="1"/>
  <c r="H418"/>
  <c r="J578" s="1"/>
  <c r="H420"/>
  <c r="J580" s="1"/>
  <c r="H422"/>
  <c r="J582" s="1"/>
  <c r="H424"/>
  <c r="J584" s="1"/>
  <c r="H426"/>
  <c r="J586" s="1"/>
  <c r="H428"/>
  <c r="J588" s="1"/>
  <c r="H430"/>
  <c r="J590" s="1"/>
  <c r="H432"/>
  <c r="J592" s="1"/>
  <c r="F417"/>
  <c r="G577" s="1"/>
  <c r="F419"/>
  <c r="G579" s="1"/>
  <c r="F421"/>
  <c r="G581" s="1"/>
  <c r="F423"/>
  <c r="G583" s="1"/>
  <c r="F425"/>
  <c r="F416"/>
  <c r="G576" s="1"/>
  <c r="F418"/>
  <c r="G578" s="1"/>
  <c r="F420"/>
  <c r="G580" s="1"/>
  <c r="F422"/>
  <c r="G582" s="1"/>
  <c r="F424"/>
  <c r="G584" s="1"/>
  <c r="E217"/>
  <c r="J882"/>
  <c r="J884"/>
  <c r="K884" s="1"/>
  <c r="J864"/>
  <c r="J866"/>
  <c r="J868"/>
  <c r="J870"/>
  <c r="J872"/>
  <c r="J874"/>
  <c r="J876"/>
  <c r="J878"/>
  <c r="J880"/>
  <c r="J862"/>
  <c r="J881"/>
  <c r="J883"/>
  <c r="J863"/>
  <c r="J865"/>
  <c r="J867"/>
  <c r="J869"/>
  <c r="J871"/>
  <c r="J873"/>
  <c r="J875"/>
  <c r="J877"/>
  <c r="J879"/>
  <c r="D862"/>
  <c r="D859"/>
  <c r="C217"/>
  <c r="D860"/>
  <c r="D861"/>
  <c r="D863"/>
  <c r="D864"/>
  <c r="H862"/>
  <c r="H864"/>
  <c r="H866"/>
  <c r="H868"/>
  <c r="H870"/>
  <c r="H872"/>
  <c r="H874"/>
  <c r="H861"/>
  <c r="H876"/>
  <c r="H863"/>
  <c r="H865"/>
  <c r="H867"/>
  <c r="H869"/>
  <c r="H871"/>
  <c r="H873"/>
  <c r="H875"/>
  <c r="F860"/>
  <c r="F861"/>
  <c r="F863"/>
  <c r="F867"/>
  <c r="F869"/>
  <c r="F862"/>
  <c r="F864"/>
  <c r="F866"/>
  <c r="F868"/>
  <c r="F865"/>
  <c r="D217"/>
  <c r="L864"/>
  <c r="L866"/>
  <c r="L868"/>
  <c r="L870"/>
  <c r="L872"/>
  <c r="L874"/>
  <c r="L876"/>
  <c r="L878"/>
  <c r="L880"/>
  <c r="L882"/>
  <c r="L884"/>
  <c r="L886"/>
  <c r="L888"/>
  <c r="L863"/>
  <c r="L865"/>
  <c r="L867"/>
  <c r="L869"/>
  <c r="L871"/>
  <c r="L873"/>
  <c r="L875"/>
  <c r="L877"/>
  <c r="L879"/>
  <c r="L881"/>
  <c r="L883"/>
  <c r="L885"/>
  <c r="L887"/>
  <c r="C556" l="1"/>
  <c r="D816"/>
  <c r="C564"/>
  <c r="D824"/>
  <c r="C552"/>
  <c r="D812"/>
  <c r="C560"/>
  <c r="D820"/>
  <c r="C563"/>
  <c r="D823"/>
  <c r="C366"/>
  <c r="C502" s="1"/>
  <c r="C527" s="1"/>
  <c r="C382"/>
  <c r="C518" s="1"/>
  <c r="C543" s="1"/>
  <c r="G372"/>
  <c r="G508" s="1"/>
  <c r="G533" s="1"/>
  <c r="G557" s="1"/>
  <c r="C370"/>
  <c r="C506" s="1"/>
  <c r="C531" s="1"/>
  <c r="E366"/>
  <c r="E502" s="1"/>
  <c r="E527" s="1"/>
  <c r="E551" s="1"/>
  <c r="E382"/>
  <c r="E518" s="1"/>
  <c r="E543" s="1"/>
  <c r="E567" s="1"/>
  <c r="C364"/>
  <c r="C500" s="1"/>
  <c r="C525" s="1"/>
  <c r="E364"/>
  <c r="E500" s="1"/>
  <c r="E525" s="1"/>
  <c r="E549" s="1"/>
  <c r="D379"/>
  <c r="D515" s="1"/>
  <c r="D540" s="1"/>
  <c r="D564" s="1"/>
  <c r="D846" s="1"/>
  <c r="D375"/>
  <c r="D511" s="1"/>
  <c r="D536" s="1"/>
  <c r="D560" s="1"/>
  <c r="D842" s="1"/>
  <c r="D364"/>
  <c r="D500" s="1"/>
  <c r="D525" s="1"/>
  <c r="D549" s="1"/>
  <c r="D831" s="1"/>
  <c r="G376"/>
  <c r="G402" s="1"/>
  <c r="C374"/>
  <c r="C510" s="1"/>
  <c r="C535" s="1"/>
  <c r="E378"/>
  <c r="E514" s="1"/>
  <c r="E539" s="1"/>
  <c r="E563" s="1"/>
  <c r="D367"/>
  <c r="D503" s="1"/>
  <c r="D528" s="1"/>
  <c r="D552" s="1"/>
  <c r="D834" s="1"/>
  <c r="F369"/>
  <c r="F505" s="1"/>
  <c r="F530" s="1"/>
  <c r="F554" s="1"/>
  <c r="G365"/>
  <c r="G501" s="1"/>
  <c r="G526" s="1"/>
  <c r="G550" s="1"/>
  <c r="G369"/>
  <c r="G505" s="1"/>
  <c r="G530" s="1"/>
  <c r="G554" s="1"/>
  <c r="G373"/>
  <c r="G509" s="1"/>
  <c r="G534" s="1"/>
  <c r="G558" s="1"/>
  <c r="G381"/>
  <c r="G407" s="1"/>
  <c r="F366"/>
  <c r="F502" s="1"/>
  <c r="F527" s="1"/>
  <c r="F551" s="1"/>
  <c r="F370"/>
  <c r="F506" s="1"/>
  <c r="F531" s="1"/>
  <c r="F555" s="1"/>
  <c r="F374"/>
  <c r="F510" s="1"/>
  <c r="F535" s="1"/>
  <c r="F559" s="1"/>
  <c r="F378"/>
  <c r="F514" s="1"/>
  <c r="F539" s="1"/>
  <c r="F563" s="1"/>
  <c r="F382"/>
  <c r="F408" s="1"/>
  <c r="E367"/>
  <c r="E503" s="1"/>
  <c r="E528" s="1"/>
  <c r="E552" s="1"/>
  <c r="E371"/>
  <c r="E507" s="1"/>
  <c r="E532" s="1"/>
  <c r="E556" s="1"/>
  <c r="E375"/>
  <c r="E511" s="1"/>
  <c r="E536" s="1"/>
  <c r="E560" s="1"/>
  <c r="E379"/>
  <c r="E515" s="1"/>
  <c r="E540" s="1"/>
  <c r="E564" s="1"/>
  <c r="D368"/>
  <c r="D504" s="1"/>
  <c r="D529" s="1"/>
  <c r="D553" s="1"/>
  <c r="D835" s="1"/>
  <c r="D372"/>
  <c r="D508" s="1"/>
  <c r="D533" s="1"/>
  <c r="D557" s="1"/>
  <c r="D839" s="1"/>
  <c r="D376"/>
  <c r="D512" s="1"/>
  <c r="D537" s="1"/>
  <c r="D561" s="1"/>
  <c r="D843" s="1"/>
  <c r="D380"/>
  <c r="D516" s="1"/>
  <c r="D541" s="1"/>
  <c r="D565" s="1"/>
  <c r="D847" s="1"/>
  <c r="C365"/>
  <c r="C501" s="1"/>
  <c r="C526" s="1"/>
  <c r="C369"/>
  <c r="C505" s="1"/>
  <c r="C530" s="1"/>
  <c r="C373"/>
  <c r="C509" s="1"/>
  <c r="C534" s="1"/>
  <c r="C377"/>
  <c r="C513" s="1"/>
  <c r="C538" s="1"/>
  <c r="C381"/>
  <c r="C517" s="1"/>
  <c r="C542" s="1"/>
  <c r="G366"/>
  <c r="G502" s="1"/>
  <c r="G527" s="1"/>
  <c r="G551" s="1"/>
  <c r="G370"/>
  <c r="G506" s="1"/>
  <c r="G531" s="1"/>
  <c r="G555" s="1"/>
  <c r="G374"/>
  <c r="G510" s="1"/>
  <c r="G535" s="1"/>
  <c r="G559" s="1"/>
  <c r="G378"/>
  <c r="G404" s="1"/>
  <c r="G382"/>
  <c r="G408" s="1"/>
  <c r="F367"/>
  <c r="F503" s="1"/>
  <c r="F528" s="1"/>
  <c r="F552" s="1"/>
  <c r="F371"/>
  <c r="F507" s="1"/>
  <c r="F532" s="1"/>
  <c r="F556" s="1"/>
  <c r="F375"/>
  <c r="F511" s="1"/>
  <c r="F536" s="1"/>
  <c r="F560" s="1"/>
  <c r="F379"/>
  <c r="E368"/>
  <c r="E504" s="1"/>
  <c r="E529" s="1"/>
  <c r="E553" s="1"/>
  <c r="E372"/>
  <c r="E508" s="1"/>
  <c r="E533" s="1"/>
  <c r="E557" s="1"/>
  <c r="E376"/>
  <c r="E512" s="1"/>
  <c r="E537" s="1"/>
  <c r="E561" s="1"/>
  <c r="E380"/>
  <c r="E516" s="1"/>
  <c r="E541" s="1"/>
  <c r="E565" s="1"/>
  <c r="D365"/>
  <c r="D501" s="1"/>
  <c r="D526" s="1"/>
  <c r="D550" s="1"/>
  <c r="D832" s="1"/>
  <c r="D369"/>
  <c r="D505" s="1"/>
  <c r="D530" s="1"/>
  <c r="D554" s="1"/>
  <c r="D836" s="1"/>
  <c r="D373"/>
  <c r="D509" s="1"/>
  <c r="D534" s="1"/>
  <c r="D558" s="1"/>
  <c r="D840" s="1"/>
  <c r="D377"/>
  <c r="D513" s="1"/>
  <c r="D538" s="1"/>
  <c r="D562" s="1"/>
  <c r="D844" s="1"/>
  <c r="D381"/>
  <c r="D517" s="1"/>
  <c r="D542" s="1"/>
  <c r="D566" s="1"/>
  <c r="D848" s="1"/>
  <c r="C368"/>
  <c r="C504" s="1"/>
  <c r="C529" s="1"/>
  <c r="C372"/>
  <c r="C508" s="1"/>
  <c r="C533" s="1"/>
  <c r="C376"/>
  <c r="C512" s="1"/>
  <c r="C537" s="1"/>
  <c r="C380"/>
  <c r="C516" s="1"/>
  <c r="C541" s="1"/>
  <c r="D390"/>
  <c r="E390"/>
  <c r="E658" s="1"/>
  <c r="E681" s="1"/>
  <c r="E705" s="1"/>
  <c r="C392"/>
  <c r="C408"/>
  <c r="C400"/>
  <c r="E404"/>
  <c r="E672" s="1"/>
  <c r="E695" s="1"/>
  <c r="E719" s="1"/>
  <c r="D393"/>
  <c r="G393"/>
  <c r="G661" s="1"/>
  <c r="G684" s="1"/>
  <c r="G708" s="1"/>
  <c r="G401"/>
  <c r="G669" s="1"/>
  <c r="G692" s="1"/>
  <c r="G716" s="1"/>
  <c r="F390"/>
  <c r="F658" s="1"/>
  <c r="F681" s="1"/>
  <c r="F705" s="1"/>
  <c r="F398"/>
  <c r="F666" s="1"/>
  <c r="F689" s="1"/>
  <c r="F713" s="1"/>
  <c r="E395"/>
  <c r="E663" s="1"/>
  <c r="E686" s="1"/>
  <c r="E710" s="1"/>
  <c r="E403"/>
  <c r="E671" s="1"/>
  <c r="E694" s="1"/>
  <c r="E718" s="1"/>
  <c r="D392"/>
  <c r="D400"/>
  <c r="D408"/>
  <c r="C397"/>
  <c r="C405"/>
  <c r="G394"/>
  <c r="G662" s="1"/>
  <c r="G685" s="1"/>
  <c r="G709" s="1"/>
  <c r="F391"/>
  <c r="F659" s="1"/>
  <c r="F682" s="1"/>
  <c r="F706" s="1"/>
  <c r="F399"/>
  <c r="F667" s="1"/>
  <c r="F690" s="1"/>
  <c r="F714" s="1"/>
  <c r="E396"/>
  <c r="E664" s="1"/>
  <c r="E687" s="1"/>
  <c r="E711" s="1"/>
  <c r="C404"/>
  <c r="D401"/>
  <c r="G391"/>
  <c r="G659" s="1"/>
  <c r="G682" s="1"/>
  <c r="G706" s="1"/>
  <c r="G395"/>
  <c r="G663" s="1"/>
  <c r="G686" s="1"/>
  <c r="G710" s="1"/>
  <c r="G399"/>
  <c r="G667" s="1"/>
  <c r="G690" s="1"/>
  <c r="G714" s="1"/>
  <c r="F396"/>
  <c r="F664" s="1"/>
  <c r="F687" s="1"/>
  <c r="F711" s="1"/>
  <c r="F404"/>
  <c r="F672" s="1"/>
  <c r="F695" s="1"/>
  <c r="F719" s="1"/>
  <c r="E393"/>
  <c r="E661" s="1"/>
  <c r="E684" s="1"/>
  <c r="E708" s="1"/>
  <c r="E397"/>
  <c r="E665" s="1"/>
  <c r="E688" s="1"/>
  <c r="E712" s="1"/>
  <c r="E401"/>
  <c r="E669" s="1"/>
  <c r="E692" s="1"/>
  <c r="E716" s="1"/>
  <c r="E405"/>
  <c r="E673" s="1"/>
  <c r="E696" s="1"/>
  <c r="E720" s="1"/>
  <c r="D394"/>
  <c r="D398"/>
  <c r="D402"/>
  <c r="D406"/>
  <c r="C391"/>
  <c r="C395"/>
  <c r="C399"/>
  <c r="C403"/>
  <c r="C407"/>
  <c r="G392"/>
  <c r="G660" s="1"/>
  <c r="G683" s="1"/>
  <c r="G707" s="1"/>
  <c r="G396"/>
  <c r="G664" s="1"/>
  <c r="G687" s="1"/>
  <c r="G711" s="1"/>
  <c r="G400"/>
  <c r="G668" s="1"/>
  <c r="G691" s="1"/>
  <c r="G715" s="1"/>
  <c r="F393"/>
  <c r="F661" s="1"/>
  <c r="F684" s="1"/>
  <c r="F708" s="1"/>
  <c r="F397"/>
  <c r="F665" s="1"/>
  <c r="F688" s="1"/>
  <c r="F712" s="1"/>
  <c r="F401"/>
  <c r="F669" s="1"/>
  <c r="F692" s="1"/>
  <c r="F716" s="1"/>
  <c r="E394"/>
  <c r="E662" s="1"/>
  <c r="E685" s="1"/>
  <c r="E709" s="1"/>
  <c r="E402"/>
  <c r="E670" s="1"/>
  <c r="E693" s="1"/>
  <c r="E717" s="1"/>
  <c r="D391"/>
  <c r="D399"/>
  <c r="D407"/>
  <c r="C398"/>
  <c r="C406"/>
  <c r="G397"/>
  <c r="G665" s="1"/>
  <c r="G688" s="1"/>
  <c r="G712" s="1"/>
  <c r="F394"/>
  <c r="F662" s="1"/>
  <c r="F685" s="1"/>
  <c r="F709" s="1"/>
  <c r="F402"/>
  <c r="F670" s="1"/>
  <c r="F693" s="1"/>
  <c r="F717" s="1"/>
  <c r="E391"/>
  <c r="E659" s="1"/>
  <c r="E682" s="1"/>
  <c r="E706" s="1"/>
  <c r="E399"/>
  <c r="E667" s="1"/>
  <c r="E690" s="1"/>
  <c r="E714" s="1"/>
  <c r="E407"/>
  <c r="E675" s="1"/>
  <c r="E698" s="1"/>
  <c r="E722" s="1"/>
  <c r="D396"/>
  <c r="D404"/>
  <c r="C393"/>
  <c r="C401"/>
  <c r="G390"/>
  <c r="G658" s="1"/>
  <c r="G681" s="1"/>
  <c r="G705" s="1"/>
  <c r="G398"/>
  <c r="G666" s="1"/>
  <c r="G689" s="1"/>
  <c r="G713" s="1"/>
  <c r="F395"/>
  <c r="F663" s="1"/>
  <c r="F686" s="1"/>
  <c r="F710" s="1"/>
  <c r="F403"/>
  <c r="F671" s="1"/>
  <c r="F694" s="1"/>
  <c r="F718" s="1"/>
  <c r="E400"/>
  <c r="E668" s="1"/>
  <c r="E691" s="1"/>
  <c r="E715" s="1"/>
  <c r="E408"/>
  <c r="E676" s="1"/>
  <c r="E699" s="1"/>
  <c r="E723" s="1"/>
  <c r="D397"/>
  <c r="C396"/>
  <c r="M881"/>
  <c r="Q597" s="1"/>
  <c r="M437"/>
  <c r="M873"/>
  <c r="M429"/>
  <c r="M865"/>
  <c r="M421"/>
  <c r="M888"/>
  <c r="Q604" s="1"/>
  <c r="M444"/>
  <c r="M884"/>
  <c r="Q600" s="1"/>
  <c r="M440"/>
  <c r="M880"/>
  <c r="Q596" s="1"/>
  <c r="M436"/>
  <c r="M876"/>
  <c r="M432"/>
  <c r="M872"/>
  <c r="M428"/>
  <c r="M868"/>
  <c r="M424"/>
  <c r="M864"/>
  <c r="M420"/>
  <c r="G865"/>
  <c r="G421"/>
  <c r="G866"/>
  <c r="G422"/>
  <c r="G862"/>
  <c r="G418"/>
  <c r="G867"/>
  <c r="G423"/>
  <c r="G861"/>
  <c r="G417"/>
  <c r="I875"/>
  <c r="I431"/>
  <c r="I871"/>
  <c r="I427"/>
  <c r="I867"/>
  <c r="I423"/>
  <c r="I863"/>
  <c r="I419"/>
  <c r="I861"/>
  <c r="I417"/>
  <c r="I872"/>
  <c r="I428"/>
  <c r="I868"/>
  <c r="I424"/>
  <c r="I864"/>
  <c r="I420"/>
  <c r="E864"/>
  <c r="E420"/>
  <c r="E861"/>
  <c r="E417"/>
  <c r="E862"/>
  <c r="E418"/>
  <c r="K877"/>
  <c r="K433"/>
  <c r="K873"/>
  <c r="K429"/>
  <c r="K869"/>
  <c r="K425"/>
  <c r="K865"/>
  <c r="K421"/>
  <c r="K883"/>
  <c r="N599" s="1"/>
  <c r="K439"/>
  <c r="K862"/>
  <c r="K418"/>
  <c r="K878"/>
  <c r="K434"/>
  <c r="K874"/>
  <c r="K430"/>
  <c r="K870"/>
  <c r="K426"/>
  <c r="K866"/>
  <c r="K422"/>
  <c r="M885"/>
  <c r="Q601" s="1"/>
  <c r="M441"/>
  <c r="M877"/>
  <c r="M433"/>
  <c r="M869"/>
  <c r="M425"/>
  <c r="M887"/>
  <c r="Q603" s="1"/>
  <c r="M443"/>
  <c r="M883"/>
  <c r="Q599" s="1"/>
  <c r="M439"/>
  <c r="M879"/>
  <c r="Q595" s="1"/>
  <c r="M435"/>
  <c r="M875"/>
  <c r="M431"/>
  <c r="M871"/>
  <c r="M427"/>
  <c r="M867"/>
  <c r="M423"/>
  <c r="M863"/>
  <c r="M419"/>
  <c r="M886"/>
  <c r="Q602" s="1"/>
  <c r="M442"/>
  <c r="M882"/>
  <c r="Q598" s="1"/>
  <c r="M438"/>
  <c r="M878"/>
  <c r="Q594" s="1"/>
  <c r="M434"/>
  <c r="M874"/>
  <c r="M430"/>
  <c r="M870"/>
  <c r="M426"/>
  <c r="M866"/>
  <c r="M422"/>
  <c r="G868"/>
  <c r="G424"/>
  <c r="G864"/>
  <c r="G420"/>
  <c r="G869"/>
  <c r="G425"/>
  <c r="G863"/>
  <c r="G419"/>
  <c r="G860"/>
  <c r="G416"/>
  <c r="I873"/>
  <c r="I429"/>
  <c r="I869"/>
  <c r="I425"/>
  <c r="I865"/>
  <c r="I421"/>
  <c r="I876"/>
  <c r="I432"/>
  <c r="I874"/>
  <c r="I430"/>
  <c r="I870"/>
  <c r="I426"/>
  <c r="I866"/>
  <c r="I422"/>
  <c r="I862"/>
  <c r="I418"/>
  <c r="E863"/>
  <c r="E419"/>
  <c r="E860"/>
  <c r="E416"/>
  <c r="E859"/>
  <c r="E415"/>
  <c r="K879"/>
  <c r="N595" s="1"/>
  <c r="K435"/>
  <c r="K875"/>
  <c r="K431"/>
  <c r="K871"/>
  <c r="K427"/>
  <c r="K867"/>
  <c r="K423"/>
  <c r="K863"/>
  <c r="K419"/>
  <c r="K881"/>
  <c r="N597" s="1"/>
  <c r="K437"/>
  <c r="K880"/>
  <c r="N596" s="1"/>
  <c r="K436"/>
  <c r="K876"/>
  <c r="K432"/>
  <c r="K872"/>
  <c r="K428"/>
  <c r="K868"/>
  <c r="K424"/>
  <c r="K864"/>
  <c r="K420"/>
  <c r="K882"/>
  <c r="N598" s="1"/>
  <c r="K438"/>
  <c r="O584" l="1"/>
  <c r="N584"/>
  <c r="O592"/>
  <c r="N592"/>
  <c r="O587"/>
  <c r="N587"/>
  <c r="F576"/>
  <c r="E576"/>
  <c r="L578"/>
  <c r="K578"/>
  <c r="L586"/>
  <c r="K586"/>
  <c r="L592"/>
  <c r="K592"/>
  <c r="L585"/>
  <c r="K585"/>
  <c r="O580"/>
  <c r="N580"/>
  <c r="O588"/>
  <c r="N588"/>
  <c r="O579"/>
  <c r="N579"/>
  <c r="O583"/>
  <c r="N583"/>
  <c r="O591"/>
  <c r="N591"/>
  <c r="F575"/>
  <c r="E575"/>
  <c r="F579"/>
  <c r="E579"/>
  <c r="L582"/>
  <c r="K582"/>
  <c r="L590"/>
  <c r="K590"/>
  <c r="L581"/>
  <c r="K581"/>
  <c r="L589"/>
  <c r="K589"/>
  <c r="I576"/>
  <c r="H576"/>
  <c r="I579"/>
  <c r="H579"/>
  <c r="I580"/>
  <c r="H580"/>
  <c r="I584"/>
  <c r="H584"/>
  <c r="R582"/>
  <c r="Q582"/>
  <c r="R586"/>
  <c r="Q586"/>
  <c r="R590"/>
  <c r="Q590"/>
  <c r="R579"/>
  <c r="Q579"/>
  <c r="R583"/>
  <c r="Q583"/>
  <c r="R587"/>
  <c r="Q587"/>
  <c r="R591"/>
  <c r="Q591"/>
  <c r="R585"/>
  <c r="Q585"/>
  <c r="R593"/>
  <c r="Q593"/>
  <c r="O582"/>
  <c r="N582"/>
  <c r="O586"/>
  <c r="N586"/>
  <c r="O590"/>
  <c r="N590"/>
  <c r="O594"/>
  <c r="N594"/>
  <c r="O578"/>
  <c r="N578"/>
  <c r="O581"/>
  <c r="N581"/>
  <c r="O585"/>
  <c r="N585"/>
  <c r="O589"/>
  <c r="N589"/>
  <c r="O593"/>
  <c r="N593"/>
  <c r="F578"/>
  <c r="E578"/>
  <c r="F577"/>
  <c r="E577"/>
  <c r="F580"/>
  <c r="E580"/>
  <c r="L580"/>
  <c r="K580"/>
  <c r="L584"/>
  <c r="K584"/>
  <c r="L588"/>
  <c r="K588"/>
  <c r="L577"/>
  <c r="K577"/>
  <c r="L579"/>
  <c r="K579"/>
  <c r="L583"/>
  <c r="K583"/>
  <c r="L587"/>
  <c r="K587"/>
  <c r="L591"/>
  <c r="K591"/>
  <c r="I577"/>
  <c r="H577"/>
  <c r="I583"/>
  <c r="H583"/>
  <c r="I578"/>
  <c r="H578"/>
  <c r="I582"/>
  <c r="H582"/>
  <c r="I581"/>
  <c r="H581"/>
  <c r="R580"/>
  <c r="Q580"/>
  <c r="R584"/>
  <c r="Q584"/>
  <c r="R588"/>
  <c r="Q588"/>
  <c r="R592"/>
  <c r="Q592"/>
  <c r="R581"/>
  <c r="Q581"/>
  <c r="R589"/>
  <c r="Q589"/>
  <c r="E392"/>
  <c r="E660" s="1"/>
  <c r="E683" s="1"/>
  <c r="E707" s="1"/>
  <c r="D405"/>
  <c r="C390"/>
  <c r="C658" s="1"/>
  <c r="D665"/>
  <c r="D688" s="1"/>
  <c r="D712" s="1"/>
  <c r="F838" s="1"/>
  <c r="C838"/>
  <c r="D672"/>
  <c r="D695" s="1"/>
  <c r="D719" s="1"/>
  <c r="F845" s="1"/>
  <c r="C845"/>
  <c r="D675"/>
  <c r="D698" s="1"/>
  <c r="D722" s="1"/>
  <c r="F848" s="1"/>
  <c r="C848"/>
  <c r="D659"/>
  <c r="D682" s="1"/>
  <c r="D706" s="1"/>
  <c r="F832" s="1"/>
  <c r="C832"/>
  <c r="D674"/>
  <c r="D697" s="1"/>
  <c r="D721" s="1"/>
  <c r="F847" s="1"/>
  <c r="C847"/>
  <c r="D666"/>
  <c r="D689" s="1"/>
  <c r="D713" s="1"/>
  <c r="F839" s="1"/>
  <c r="C839"/>
  <c r="D668"/>
  <c r="D691" s="1"/>
  <c r="D715" s="1"/>
  <c r="F841" s="1"/>
  <c r="C841"/>
  <c r="D661"/>
  <c r="D684" s="1"/>
  <c r="D708" s="1"/>
  <c r="F834" s="1"/>
  <c r="C834"/>
  <c r="D658"/>
  <c r="D681" s="1"/>
  <c r="D705" s="1"/>
  <c r="F831" s="1"/>
  <c r="C831"/>
  <c r="C561"/>
  <c r="D821"/>
  <c r="C553"/>
  <c r="D813"/>
  <c r="C562"/>
  <c r="D822"/>
  <c r="C554"/>
  <c r="D814"/>
  <c r="C559"/>
  <c r="D819"/>
  <c r="C549"/>
  <c r="D809"/>
  <c r="C551"/>
  <c r="D811"/>
  <c r="D664"/>
  <c r="D687" s="1"/>
  <c r="D711" s="1"/>
  <c r="F837" s="1"/>
  <c r="C837"/>
  <c r="D667"/>
  <c r="D690" s="1"/>
  <c r="D714" s="1"/>
  <c r="F840" s="1"/>
  <c r="C840"/>
  <c r="D670"/>
  <c r="D693" s="1"/>
  <c r="D717" s="1"/>
  <c r="F843" s="1"/>
  <c r="C843"/>
  <c r="D662"/>
  <c r="D685" s="1"/>
  <c r="D709" s="1"/>
  <c r="F835" s="1"/>
  <c r="C835"/>
  <c r="D669"/>
  <c r="D692" s="1"/>
  <c r="D716" s="1"/>
  <c r="F842" s="1"/>
  <c r="C842"/>
  <c r="D676"/>
  <c r="D699" s="1"/>
  <c r="D723" s="1"/>
  <c r="F849" s="1"/>
  <c r="C849"/>
  <c r="D660"/>
  <c r="D683" s="1"/>
  <c r="D707" s="1"/>
  <c r="F833" s="1"/>
  <c r="C833"/>
  <c r="D673"/>
  <c r="D696" s="1"/>
  <c r="D720" s="1"/>
  <c r="F846" s="1"/>
  <c r="C846"/>
  <c r="C565"/>
  <c r="D825"/>
  <c r="C557"/>
  <c r="D817"/>
  <c r="C566"/>
  <c r="D826"/>
  <c r="C558"/>
  <c r="D818"/>
  <c r="C550"/>
  <c r="D810"/>
  <c r="C555"/>
  <c r="D815"/>
  <c r="C567"/>
  <c r="D827"/>
  <c r="C669"/>
  <c r="C692" s="1"/>
  <c r="C820"/>
  <c r="C674"/>
  <c r="C697" s="1"/>
  <c r="C825"/>
  <c r="C671"/>
  <c r="C694" s="1"/>
  <c r="C822"/>
  <c r="C663"/>
  <c r="C686" s="1"/>
  <c r="C814"/>
  <c r="C672"/>
  <c r="C695" s="1"/>
  <c r="C823"/>
  <c r="C665"/>
  <c r="C688" s="1"/>
  <c r="C816"/>
  <c r="C668"/>
  <c r="C691" s="1"/>
  <c r="C819"/>
  <c r="C660"/>
  <c r="C683" s="1"/>
  <c r="C811"/>
  <c r="C664"/>
  <c r="C687" s="1"/>
  <c r="C815"/>
  <c r="C661"/>
  <c r="C684" s="1"/>
  <c r="C812"/>
  <c r="C666"/>
  <c r="C689" s="1"/>
  <c r="C817"/>
  <c r="C675"/>
  <c r="C698" s="1"/>
  <c r="C826"/>
  <c r="C667"/>
  <c r="C690" s="1"/>
  <c r="C818"/>
  <c r="C659"/>
  <c r="C682" s="1"/>
  <c r="C810"/>
  <c r="C673"/>
  <c r="C696" s="1"/>
  <c r="C824"/>
  <c r="C676"/>
  <c r="C699" s="1"/>
  <c r="C827"/>
  <c r="F405"/>
  <c r="C402"/>
  <c r="C394"/>
  <c r="D403"/>
  <c r="D395"/>
  <c r="E406"/>
  <c r="E674" s="1"/>
  <c r="E697" s="1"/>
  <c r="E721" s="1"/>
  <c r="E398"/>
  <c r="E666" s="1"/>
  <c r="E689" s="1"/>
  <c r="E713" s="1"/>
  <c r="F400"/>
  <c r="F668" s="1"/>
  <c r="F691" s="1"/>
  <c r="F715" s="1"/>
  <c r="F392"/>
  <c r="F660" s="1"/>
  <c r="F683" s="1"/>
  <c r="F707" s="1"/>
  <c r="C809" l="1"/>
  <c r="K606"/>
  <c r="N606"/>
  <c r="Q606"/>
  <c r="H606"/>
  <c r="D663"/>
  <c r="D686" s="1"/>
  <c r="D710" s="1"/>
  <c r="F836" s="1"/>
  <c r="C836"/>
  <c r="C723"/>
  <c r="F827"/>
  <c r="C706"/>
  <c r="F810"/>
  <c r="C722"/>
  <c r="F826"/>
  <c r="C708"/>
  <c r="F812"/>
  <c r="C707"/>
  <c r="F811"/>
  <c r="C712"/>
  <c r="F816"/>
  <c r="C710"/>
  <c r="F814"/>
  <c r="C721"/>
  <c r="F825"/>
  <c r="C681"/>
  <c r="F809" s="1"/>
  <c r="C720"/>
  <c r="F824"/>
  <c r="C714"/>
  <c r="F818"/>
  <c r="C713"/>
  <c r="F817"/>
  <c r="C711"/>
  <c r="F815"/>
  <c r="C715"/>
  <c r="F819"/>
  <c r="C719"/>
  <c r="F823"/>
  <c r="C718"/>
  <c r="F822"/>
  <c r="C716"/>
  <c r="F820"/>
  <c r="D671"/>
  <c r="D694" s="1"/>
  <c r="D718" s="1"/>
  <c r="F844" s="1"/>
  <c r="C844"/>
  <c r="C662"/>
  <c r="C685" s="1"/>
  <c r="C813"/>
  <c r="C670"/>
  <c r="C693" s="1"/>
  <c r="C821"/>
  <c r="C705" l="1"/>
  <c r="C717"/>
  <c r="F821"/>
  <c r="C709"/>
  <c r="F813"/>
</calcChain>
</file>

<file path=xl/sharedStrings.xml><?xml version="1.0" encoding="utf-8"?>
<sst xmlns="http://schemas.openxmlformats.org/spreadsheetml/2006/main" count="297" uniqueCount="158">
  <si>
    <t>1 передача</t>
  </si>
  <si>
    <t>2 передача</t>
  </si>
  <si>
    <t>3 передача</t>
  </si>
  <si>
    <t>4 передача</t>
  </si>
  <si>
    <t>5 передача</t>
  </si>
  <si>
    <t>зад. Передача</t>
  </si>
  <si>
    <t>глав. пара</t>
  </si>
  <si>
    <t>передаточное число узла</t>
  </si>
  <si>
    <t>частота, об/мин</t>
  </si>
  <si>
    <t xml:space="preserve">1 передача </t>
  </si>
  <si>
    <t xml:space="preserve">2 передача </t>
  </si>
  <si>
    <t xml:space="preserve">3 передача </t>
  </si>
  <si>
    <t>4 передас</t>
  </si>
  <si>
    <t xml:space="preserve">5 передача </t>
  </si>
  <si>
    <t>Столбец1</t>
  </si>
  <si>
    <t>размер колес</t>
  </si>
  <si>
    <t>пос. диаметр</t>
  </si>
  <si>
    <t>профиль шин</t>
  </si>
  <si>
    <t>ширина проф</t>
  </si>
  <si>
    <t>график скорости</t>
  </si>
  <si>
    <t>Мкр, Нм</t>
  </si>
  <si>
    <t>таб. Мощьности и крутящего момента</t>
  </si>
  <si>
    <t>граф. Мощьности и крутящего момента</t>
  </si>
  <si>
    <t>число цилиндр. Передач</t>
  </si>
  <si>
    <t>число конических передач</t>
  </si>
  <si>
    <t>число крестовин кардана</t>
  </si>
  <si>
    <t>кпд</t>
  </si>
  <si>
    <t>Столбец2</t>
  </si>
  <si>
    <t>Столбец3</t>
  </si>
  <si>
    <t>ном радиус м</t>
  </si>
  <si>
    <t>таб. Расчета КПД трансмиссии</t>
  </si>
  <si>
    <t>масса автомобиля</t>
  </si>
  <si>
    <t>снаряженная масса</t>
  </si>
  <si>
    <t>полная масса</t>
  </si>
  <si>
    <t>дин радиус</t>
  </si>
  <si>
    <t>% профиля</t>
  </si>
  <si>
    <t>коэффициент</t>
  </si>
  <si>
    <t>прим.коэф</t>
  </si>
  <si>
    <t xml:space="preserve">коэфициент </t>
  </si>
  <si>
    <t>масса полезного груза</t>
  </si>
  <si>
    <t>хорошее состояние сухого асфальта</t>
  </si>
  <si>
    <t>удовлетворительное состояние сухого асфальта</t>
  </si>
  <si>
    <t>обледенелелая асфальтная дорога</t>
  </si>
  <si>
    <t>гравийая укатаная дорога</t>
  </si>
  <si>
    <t>хорошее состояние булыжника</t>
  </si>
  <si>
    <t>удовлетворительное состояние булыжника</t>
  </si>
  <si>
    <t>сухая укатанная грунтовая дорога</t>
  </si>
  <si>
    <t xml:space="preserve"> мокрая укатанная грунтовая дорога</t>
  </si>
  <si>
    <t>тип автомобиля</t>
  </si>
  <si>
    <t>легковой</t>
  </si>
  <si>
    <t>грузовой</t>
  </si>
  <si>
    <t>табл коэффициента влияния скорости в км/ч</t>
  </si>
  <si>
    <t>габаритная ширина автомобиля</t>
  </si>
  <si>
    <t>габаритная высота автомобиля</t>
  </si>
  <si>
    <t>площадь Миделева сечения</t>
  </si>
  <si>
    <t>2 передаса</t>
  </si>
  <si>
    <t>таблица масс автомобиля</t>
  </si>
  <si>
    <t>число посадочных мест</t>
  </si>
  <si>
    <t>рис габаритных размеров</t>
  </si>
  <si>
    <t>коэфициент обтекаемости</t>
  </si>
  <si>
    <t>"вбор по таблице</t>
  </si>
  <si>
    <t>метров</t>
  </si>
  <si>
    <t>метров ^2</t>
  </si>
  <si>
    <t>Столбец4</t>
  </si>
  <si>
    <t>таб. Вводных параметров для расчета сопротивления воздуха</t>
  </si>
  <si>
    <t>оригинал</t>
  </si>
  <si>
    <t>увеличенно чило значений</t>
  </si>
  <si>
    <t>увеличенно число значений</t>
  </si>
  <si>
    <t>сопротивление воздуха при двидении автомобиля</t>
  </si>
  <si>
    <t>крутящий момент на колесе</t>
  </si>
  <si>
    <t>км/ч</t>
  </si>
  <si>
    <t>сопрот.воз</t>
  </si>
  <si>
    <t xml:space="preserve"> </t>
  </si>
  <si>
    <t>x</t>
  </si>
  <si>
    <t>x/5</t>
  </si>
  <si>
    <t>МКР 1</t>
  </si>
  <si>
    <t>МКР 2</t>
  </si>
  <si>
    <t>обор 1п</t>
  </si>
  <si>
    <t>обор 2п</t>
  </si>
  <si>
    <t>МКР 3</t>
  </si>
  <si>
    <t>МКР 4</t>
  </si>
  <si>
    <t>МКР 5</t>
  </si>
  <si>
    <t>обор3</t>
  </si>
  <si>
    <t>обор4</t>
  </si>
  <si>
    <t>обор5</t>
  </si>
  <si>
    <t>данные</t>
  </si>
  <si>
    <t>коэф мощьность</t>
  </si>
  <si>
    <t>коэф момент</t>
  </si>
  <si>
    <t>Столбец5</t>
  </si>
  <si>
    <t>м/с</t>
  </si>
  <si>
    <t>Столбец6</t>
  </si>
  <si>
    <t>1</t>
  </si>
  <si>
    <t>2</t>
  </si>
  <si>
    <t>3</t>
  </si>
  <si>
    <t>4</t>
  </si>
  <si>
    <t>5</t>
  </si>
  <si>
    <t>6</t>
  </si>
  <si>
    <t>7</t>
  </si>
  <si>
    <t>8</t>
  </si>
  <si>
    <t>соб.коэф.</t>
  </si>
  <si>
    <t>таблица коэффициентов полинома</t>
  </si>
  <si>
    <t>таблица совмещенной мощьности на колесе для каждлй передачи и сопротивление воздуха</t>
  </si>
  <si>
    <t>график совмещенной мощьности на колесе для каждлй передачи и сопротивление воздуха</t>
  </si>
  <si>
    <t>полное передаточное число</t>
  </si>
  <si>
    <t>таб. 1. Передаточного числа</t>
  </si>
  <si>
    <t>раздат коробка</t>
  </si>
  <si>
    <t>бортовой редуктор</t>
  </si>
  <si>
    <t>таб. 2. Оборотов колеса</t>
  </si>
  <si>
    <t>стат радиус</t>
  </si>
  <si>
    <t>таб.3. Размерности шин</t>
  </si>
  <si>
    <t xml:space="preserve">смятия </t>
  </si>
  <si>
    <t>шины</t>
  </si>
  <si>
    <t>таб.4. коэфициент смятия шины</t>
  </si>
  <si>
    <t>табл.5. Скорости  от оборотов двигателя км/ч</t>
  </si>
  <si>
    <t>мощность, л.с</t>
  </si>
  <si>
    <t>x^4</t>
  </si>
  <si>
    <t>x^3</t>
  </si>
  <si>
    <t>x^2</t>
  </si>
  <si>
    <t>угол  %</t>
  </si>
  <si>
    <t>сила подьема</t>
  </si>
  <si>
    <t>сила сопротивления польему автомобиля</t>
  </si>
  <si>
    <t>коэффициент влияния мощьности на расход топлива</t>
  </si>
  <si>
    <t>коэффициент влияния оборотов двигателя на расход топлива</t>
  </si>
  <si>
    <t>суммарная мощьность автомобиля на каждой передаче</t>
  </si>
  <si>
    <t>график сил сопротивления качению</t>
  </si>
  <si>
    <t xml:space="preserve"> найдем суммарную силу сопротивления движению</t>
  </si>
  <si>
    <t>сум. Сопротивление</t>
  </si>
  <si>
    <t>обороты 1</t>
  </si>
  <si>
    <t>мощьность 1</t>
  </si>
  <si>
    <t>обороты 2</t>
  </si>
  <si>
    <t>обороты 3</t>
  </si>
  <si>
    <t>мощьность 2</t>
  </si>
  <si>
    <t>мощьность 3</t>
  </si>
  <si>
    <t>мощьность 4</t>
  </si>
  <si>
    <t>мощьность 5</t>
  </si>
  <si>
    <t>обороты 4</t>
  </si>
  <si>
    <t>обороты 5</t>
  </si>
  <si>
    <t>суммарная сила на колесе в идиальных условиях</t>
  </si>
  <si>
    <t>табл коэффициент сопротивления качению колеса</t>
  </si>
  <si>
    <t>коэффициент сопротивления качению</t>
  </si>
  <si>
    <t>коэффициент сопротивления качению при хорошее состояние сухого асфальта</t>
  </si>
  <si>
    <t>график суммарной силы на колесе в идеальных условиях</t>
  </si>
  <si>
    <t xml:space="preserve">расход топлива автомобиля в час </t>
  </si>
  <si>
    <t>расход топлива автомобиля на 100км  для минимальной нагрузки</t>
  </si>
  <si>
    <t>расход топлива автомобиля на 100км  для максимальной нагрузки</t>
  </si>
  <si>
    <t>мощность</t>
  </si>
  <si>
    <t>мин пот топлива</t>
  </si>
  <si>
    <t>макс пот топли</t>
  </si>
  <si>
    <t>сред.пот топлив</t>
  </si>
  <si>
    <t>мошность 20 %</t>
  </si>
  <si>
    <t>топливо 1</t>
  </si>
  <si>
    <t>топливо 2</t>
  </si>
  <si>
    <t>топливо 5</t>
  </si>
  <si>
    <t>топливо 4</t>
  </si>
  <si>
    <t>топливо 3</t>
  </si>
  <si>
    <t>сопрот. Движ</t>
  </si>
  <si>
    <t>коэффициент влияния мощности на расход топлива при максимальных нагрузках</t>
  </si>
  <si>
    <t>дальнейшие расчеты не доведенны!!!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</si>
</sst>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"/>
  </numFmts>
  <fonts count="4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5" borderId="0" xfId="0" applyFill="1"/>
    <xf numFmtId="0" fontId="0" fillId="5" borderId="0" xfId="0" applyNumberFormat="1" applyFill="1"/>
    <xf numFmtId="0" fontId="0" fillId="0" borderId="0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6" xfId="0" applyBorder="1"/>
    <xf numFmtId="0" fontId="0" fillId="7" borderId="0" xfId="0" applyFill="1"/>
    <xf numFmtId="0" fontId="0" fillId="5" borderId="0" xfId="0" applyFill="1" applyBorder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2" fillId="0" borderId="12" xfId="0" applyNumberFormat="1" applyFont="1" applyFill="1" applyBorder="1"/>
    <xf numFmtId="0" fontId="0" fillId="0" borderId="12" xfId="0" applyFont="1" applyFill="1" applyBorder="1"/>
    <xf numFmtId="3" fontId="0" fillId="0" borderId="12" xfId="0" applyNumberFormat="1" applyFont="1" applyFill="1" applyBorder="1"/>
    <xf numFmtId="0" fontId="0" fillId="0" borderId="14" xfId="0" applyFont="1" applyFill="1" applyBorder="1"/>
    <xf numFmtId="0" fontId="0" fillId="0" borderId="6" xfId="0" applyNumberFormat="1" applyFill="1" applyBorder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 applyAlignment="1">
      <alignment horizontal="center" readingOrder="1"/>
    </xf>
    <xf numFmtId="2" fontId="0" fillId="0" borderId="6" xfId="0" applyNumberFormat="1" applyFill="1" applyBorder="1"/>
    <xf numFmtId="164" fontId="0" fillId="0" borderId="0" xfId="0" applyNumberFormat="1"/>
    <xf numFmtId="165" fontId="0" fillId="0" borderId="0" xfId="0" applyNumberFormat="1"/>
    <xf numFmtId="0" fontId="1" fillId="2" borderId="15" xfId="0" applyFont="1" applyFill="1" applyBorder="1"/>
    <xf numFmtId="0" fontId="0" fillId="3" borderId="12" xfId="0" applyFont="1" applyFill="1" applyBorder="1"/>
    <xf numFmtId="0" fontId="0" fillId="4" borderId="12" xfId="0" applyFont="1" applyFill="1" applyBorder="1"/>
    <xf numFmtId="0" fontId="2" fillId="4" borderId="12" xfId="0" applyNumberFormat="1" applyFont="1" applyFill="1" applyBorder="1"/>
    <xf numFmtId="3" fontId="0" fillId="4" borderId="12" xfId="0" applyNumberFormat="1" applyFont="1" applyFill="1" applyBorder="1"/>
    <xf numFmtId="0" fontId="0" fillId="3" borderId="16" xfId="0" applyFont="1" applyFill="1" applyBorder="1"/>
    <xf numFmtId="0" fontId="0" fillId="3" borderId="3" xfId="0" applyFont="1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Обычный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690507436570429"/>
          <c:y val="6.9919072615923034E-2"/>
          <c:w val="0.6324004811898517"/>
          <c:h val="0.79822506561679785"/>
        </c:manualLayout>
      </c:layout>
      <c:lineChart>
        <c:grouping val="standard"/>
        <c:ser>
          <c:idx val="1"/>
          <c:order val="0"/>
          <c:tx>
            <c:strRef>
              <c:f>Лист1!$C$43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Лист1!$C$44:$C$62</c:f>
              <c:numCache>
                <c:formatCode>General</c:formatCode>
                <c:ptCount val="19"/>
                <c:pt idx="0">
                  <c:v>4.3341453995045969</c:v>
                </c:pt>
                <c:pt idx="1">
                  <c:v>5.7788605326727973</c:v>
                </c:pt>
                <c:pt idx="2">
                  <c:v>7.2235756658409978</c:v>
                </c:pt>
                <c:pt idx="3">
                  <c:v>8.6682907990091937</c:v>
                </c:pt>
                <c:pt idx="4">
                  <c:v>10.113005932177394</c:v>
                </c:pt>
                <c:pt idx="5">
                  <c:v>11.557721065345595</c:v>
                </c:pt>
                <c:pt idx="6">
                  <c:v>13.002436198513795</c:v>
                </c:pt>
                <c:pt idx="7">
                  <c:v>14.447151331681996</c:v>
                </c:pt>
                <c:pt idx="8">
                  <c:v>15.891866464850191</c:v>
                </c:pt>
                <c:pt idx="9">
                  <c:v>17.336581598018387</c:v>
                </c:pt>
                <c:pt idx="10">
                  <c:v>18.781296731186593</c:v>
                </c:pt>
                <c:pt idx="11">
                  <c:v>20.226011864354788</c:v>
                </c:pt>
                <c:pt idx="12">
                  <c:v>21.670726997522991</c:v>
                </c:pt>
                <c:pt idx="13">
                  <c:v>23.115442130691189</c:v>
                </c:pt>
                <c:pt idx="14">
                  <c:v>24.560157263859388</c:v>
                </c:pt>
                <c:pt idx="15">
                  <c:v>26.00487239702759</c:v>
                </c:pt>
                <c:pt idx="16">
                  <c:v>27.449587530195785</c:v>
                </c:pt>
                <c:pt idx="17">
                  <c:v>28.894302663363991</c:v>
                </c:pt>
                <c:pt idx="18">
                  <c:v>30.339017796532183</c:v>
                </c:pt>
              </c:numCache>
            </c:numRef>
          </c:val>
        </c:ser>
        <c:ser>
          <c:idx val="2"/>
          <c:order val="1"/>
          <c:tx>
            <c:strRef>
              <c:f>Лист1!$D$43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Лист1!$D$44:$D$62</c:f>
              <c:numCache>
                <c:formatCode>General</c:formatCode>
                <c:ptCount val="19"/>
                <c:pt idx="0">
                  <c:v>7.5014054991425736</c:v>
                </c:pt>
                <c:pt idx="1">
                  <c:v>10.001873998856766</c:v>
                </c:pt>
                <c:pt idx="2">
                  <c:v>12.502342498570956</c:v>
                </c:pt>
                <c:pt idx="3">
                  <c:v>15.002810998285147</c:v>
                </c:pt>
                <c:pt idx="4">
                  <c:v>17.503279497999344</c:v>
                </c:pt>
                <c:pt idx="5">
                  <c:v>20.003747997713532</c:v>
                </c:pt>
                <c:pt idx="6">
                  <c:v>22.50421649742772</c:v>
                </c:pt>
                <c:pt idx="7">
                  <c:v>25.004684997141911</c:v>
                </c:pt>
                <c:pt idx="8">
                  <c:v>27.505153496856103</c:v>
                </c:pt>
                <c:pt idx="9">
                  <c:v>30.005621996570294</c:v>
                </c:pt>
                <c:pt idx="10">
                  <c:v>32.506090496284486</c:v>
                </c:pt>
                <c:pt idx="11">
                  <c:v>35.006558995998688</c:v>
                </c:pt>
                <c:pt idx="12">
                  <c:v>37.507027495712869</c:v>
                </c:pt>
                <c:pt idx="13">
                  <c:v>40.007495995427064</c:v>
                </c:pt>
                <c:pt idx="14">
                  <c:v>42.507964495141252</c:v>
                </c:pt>
                <c:pt idx="15">
                  <c:v>45.00843299485544</c:v>
                </c:pt>
                <c:pt idx="16">
                  <c:v>47.508901494569628</c:v>
                </c:pt>
                <c:pt idx="17">
                  <c:v>50.009369994283823</c:v>
                </c:pt>
                <c:pt idx="18">
                  <c:v>52.509838493998011</c:v>
                </c:pt>
              </c:numCache>
            </c:numRef>
          </c:val>
        </c:ser>
        <c:ser>
          <c:idx val="3"/>
          <c:order val="2"/>
          <c:tx>
            <c:strRef>
              <c:f>Лист1!$E$43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Лист1!$E$44:$E$62</c:f>
              <c:numCache>
                <c:formatCode>General</c:formatCode>
                <c:ptCount val="19"/>
                <c:pt idx="0">
                  <c:v>12.583002772755284</c:v>
                </c:pt>
                <c:pt idx="1">
                  <c:v>16.77733703034038</c:v>
                </c:pt>
                <c:pt idx="2">
                  <c:v>20.971671287925474</c:v>
                </c:pt>
                <c:pt idx="3">
                  <c:v>25.166005545510568</c:v>
                </c:pt>
                <c:pt idx="4">
                  <c:v>29.360339803095659</c:v>
                </c:pt>
                <c:pt idx="5">
                  <c:v>33.55467406068076</c:v>
                </c:pt>
                <c:pt idx="6">
                  <c:v>37.749008318265858</c:v>
                </c:pt>
                <c:pt idx="7">
                  <c:v>41.943342575850949</c:v>
                </c:pt>
                <c:pt idx="8">
                  <c:v>46.137676833436039</c:v>
                </c:pt>
                <c:pt idx="9">
                  <c:v>50.332011091021137</c:v>
                </c:pt>
                <c:pt idx="10">
                  <c:v>54.526345348606228</c:v>
                </c:pt>
                <c:pt idx="11">
                  <c:v>58.720679606191318</c:v>
                </c:pt>
                <c:pt idx="12">
                  <c:v>62.915013863776423</c:v>
                </c:pt>
                <c:pt idx="13">
                  <c:v>67.109348121361521</c:v>
                </c:pt>
                <c:pt idx="14">
                  <c:v>71.303682378946618</c:v>
                </c:pt>
                <c:pt idx="15">
                  <c:v>75.498016636531716</c:v>
                </c:pt>
                <c:pt idx="16">
                  <c:v>79.6923508941168</c:v>
                </c:pt>
                <c:pt idx="17">
                  <c:v>83.886685151701897</c:v>
                </c:pt>
                <c:pt idx="18">
                  <c:v>88.081019409286995</c:v>
                </c:pt>
              </c:numCache>
            </c:numRef>
          </c:val>
        </c:ser>
        <c:ser>
          <c:idx val="4"/>
          <c:order val="3"/>
          <c:tx>
            <c:strRef>
              <c:f>Лист1!$F$43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Лист1!$F$44:$F$62</c:f>
              <c:numCache>
                <c:formatCode>General</c:formatCode>
                <c:ptCount val="19"/>
                <c:pt idx="0">
                  <c:v>17.553288867993622</c:v>
                </c:pt>
                <c:pt idx="1">
                  <c:v>23.404385157324832</c:v>
                </c:pt>
                <c:pt idx="2">
                  <c:v>29.255481446656034</c:v>
                </c:pt>
                <c:pt idx="3">
                  <c:v>35.106577735987244</c:v>
                </c:pt>
                <c:pt idx="4">
                  <c:v>40.957674025318454</c:v>
                </c:pt>
                <c:pt idx="5">
                  <c:v>46.808770314649664</c:v>
                </c:pt>
                <c:pt idx="6">
                  <c:v>52.659866603980866</c:v>
                </c:pt>
                <c:pt idx="7">
                  <c:v>58.510962893312069</c:v>
                </c:pt>
                <c:pt idx="8">
                  <c:v>64.362059182643279</c:v>
                </c:pt>
                <c:pt idx="9">
                  <c:v>70.213155471974488</c:v>
                </c:pt>
                <c:pt idx="10">
                  <c:v>76.064251761305698</c:v>
                </c:pt>
                <c:pt idx="11">
                  <c:v>81.915348050636908</c:v>
                </c:pt>
                <c:pt idx="12">
                  <c:v>87.766444339968103</c:v>
                </c:pt>
                <c:pt idx="13">
                  <c:v>93.617540629299327</c:v>
                </c:pt>
                <c:pt idx="14">
                  <c:v>99.468636918630523</c:v>
                </c:pt>
                <c:pt idx="15">
                  <c:v>105.31973320796173</c:v>
                </c:pt>
                <c:pt idx="16">
                  <c:v>111.17082949729294</c:v>
                </c:pt>
                <c:pt idx="17">
                  <c:v>117.02192578662414</c:v>
                </c:pt>
                <c:pt idx="18">
                  <c:v>122.87302207595536</c:v>
                </c:pt>
              </c:numCache>
            </c:numRef>
          </c:val>
        </c:ser>
        <c:ser>
          <c:idx val="5"/>
          <c:order val="4"/>
          <c:tx>
            <c:strRef>
              <c:f>Лист1!$G$43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Лист1!$G$44:$G$62</c:f>
              <c:numCache>
                <c:formatCode>General</c:formatCode>
                <c:ptCount val="19"/>
                <c:pt idx="0">
                  <c:v>20.675251905763982</c:v>
                </c:pt>
                <c:pt idx="1">
                  <c:v>27.567002541018645</c:v>
                </c:pt>
                <c:pt idx="2">
                  <c:v>34.458753176273305</c:v>
                </c:pt>
                <c:pt idx="3">
                  <c:v>41.350503811527965</c:v>
                </c:pt>
                <c:pt idx="4">
                  <c:v>48.242254446782631</c:v>
                </c:pt>
                <c:pt idx="5">
                  <c:v>55.134005082037291</c:v>
                </c:pt>
                <c:pt idx="6">
                  <c:v>62.025755717291958</c:v>
                </c:pt>
                <c:pt idx="7">
                  <c:v>68.91750635254661</c:v>
                </c:pt>
                <c:pt idx="8">
                  <c:v>75.809256987801277</c:v>
                </c:pt>
                <c:pt idx="9">
                  <c:v>82.701007623055929</c:v>
                </c:pt>
                <c:pt idx="10">
                  <c:v>89.592758258310596</c:v>
                </c:pt>
                <c:pt idx="11">
                  <c:v>96.484508893565263</c:v>
                </c:pt>
                <c:pt idx="12">
                  <c:v>103.3762595288199</c:v>
                </c:pt>
                <c:pt idx="13">
                  <c:v>110.26801016407458</c:v>
                </c:pt>
                <c:pt idx="14">
                  <c:v>117.15976079932926</c:v>
                </c:pt>
                <c:pt idx="15">
                  <c:v>124.05151143458392</c:v>
                </c:pt>
                <c:pt idx="16">
                  <c:v>130.94326206983857</c:v>
                </c:pt>
                <c:pt idx="17">
                  <c:v>137.83501270509322</c:v>
                </c:pt>
                <c:pt idx="18">
                  <c:v>144.7267633403479</c:v>
                </c:pt>
              </c:numCache>
            </c:numRef>
          </c:val>
        </c:ser>
        <c:marker val="1"/>
        <c:axId val="88000768"/>
        <c:axId val="88010752"/>
      </c:lineChart>
      <c:catAx>
        <c:axId val="88000768"/>
        <c:scaling>
          <c:orientation val="minMax"/>
        </c:scaling>
        <c:axPos val="b"/>
        <c:numFmt formatCode="General" sourceLinked="1"/>
        <c:tickLblPos val="nextTo"/>
        <c:crossAx val="88010752"/>
        <c:crosses val="autoZero"/>
        <c:auto val="1"/>
        <c:lblAlgn val="ctr"/>
        <c:lblOffset val="100"/>
      </c:catAx>
      <c:valAx>
        <c:axId val="88010752"/>
        <c:scaling>
          <c:orientation val="minMax"/>
        </c:scaling>
        <c:axPos val="l"/>
        <c:majorGridlines/>
        <c:numFmt formatCode="General" sourceLinked="1"/>
        <c:tickLblPos val="nextTo"/>
        <c:crossAx val="8800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2"/>
          <c:order val="0"/>
          <c:tx>
            <c:strRef>
              <c:f>Лист1!$C$524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Лист1!$B$525:$B$543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Лист1!$C$525:$C$543</c:f>
              <c:numCache>
                <c:formatCode>General</c:formatCode>
                <c:ptCount val="19"/>
                <c:pt idx="0">
                  <c:v>1.4889945529310076</c:v>
                </c:pt>
                <c:pt idx="1">
                  <c:v>1.4999785225418709</c:v>
                </c:pt>
                <c:pt idx="2">
                  <c:v>1.5280959573296626</c:v>
                </c:pt>
                <c:pt idx="3">
                  <c:v>1.5725341254231529</c:v>
                </c:pt>
                <c:pt idx="4">
                  <c:v>1.6327399582339059</c:v>
                </c:pt>
                <c:pt idx="5">
                  <c:v>1.7083898096470509</c:v>
                </c:pt>
                <c:pt idx="6">
                  <c:v>1.7993585811764343</c:v>
                </c:pt>
                <c:pt idx="7">
                  <c:v>1.9056875316792252</c:v>
                </c:pt>
                <c:pt idx="8">
                  <c:v>2.0275497590788616</c:v>
                </c:pt>
                <c:pt idx="9">
                  <c:v>2.1652119800801861</c:v>
                </c:pt>
                <c:pt idx="10">
                  <c:v>2.3189906976893906</c:v>
                </c:pt>
                <c:pt idx="11">
                  <c:v>2.4891999642781495</c:v>
                </c:pt>
                <c:pt idx="12">
                  <c:v>2.6760864628491294</c:v>
                </c:pt>
                <c:pt idx="13">
                  <c:v>2.8797450900719177</c:v>
                </c:pt>
                <c:pt idx="14">
                  <c:v>3.1000037789422881</c:v>
                </c:pt>
                <c:pt idx="15">
                  <c:v>3.339939204322091</c:v>
                </c:pt>
                <c:pt idx="16">
                  <c:v>3.587222259164629</c:v>
                </c:pt>
                <c:pt idx="17">
                  <c:v>3.8505287755496282</c:v>
                </c:pt>
                <c:pt idx="18">
                  <c:v>4.122054928975996</c:v>
                </c:pt>
              </c:numCache>
            </c:numRef>
          </c:val>
        </c:ser>
        <c:ser>
          <c:idx val="3"/>
          <c:order val="1"/>
          <c:tx>
            <c:strRef>
              <c:f>Лист1!$D$524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Лист1!$B$525:$B$543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Лист1!$D$525:$D$543</c:f>
              <c:numCache>
                <c:formatCode>General</c:formatCode>
                <c:ptCount val="19"/>
                <c:pt idx="0">
                  <c:v>1.5952819136515199</c:v>
                </c:pt>
                <c:pt idx="1">
                  <c:v>1.7021825325355795</c:v>
                </c:pt>
                <c:pt idx="2">
                  <c:v>1.8476759563845788</c:v>
                </c:pt>
                <c:pt idx="3">
                  <c:v>2.0291492277859811</c:v>
                </c:pt>
                <c:pt idx="4">
                  <c:v>2.2445823829703562</c:v>
                </c:pt>
                <c:pt idx="5">
                  <c:v>2.4924428808827557</c:v>
                </c:pt>
                <c:pt idx="6">
                  <c:v>2.7715589702682348</c:v>
                </c:pt>
                <c:pt idx="7">
                  <c:v>3.0809688796941472</c:v>
                </c:pt>
                <c:pt idx="8">
                  <c:v>3.4197407032391349</c:v>
                </c:pt>
                <c:pt idx="9">
                  <c:v>3.786754535606272</c:v>
                </c:pt>
                <c:pt idx="10">
                  <c:v>4.1804336820714409</c:v>
                </c:pt>
                <c:pt idx="11">
                  <c:v>4.5984050226814608</c:v>
                </c:pt>
                <c:pt idx="12">
                  <c:v>5.0370586694888608</c:v>
                </c:pt>
                <c:pt idx="13">
                  <c:v>5.4909619756247849</c:v>
                </c:pt>
                <c:pt idx="14">
                  <c:v>5.9520596449476759</c:v>
                </c:pt>
                <c:pt idx="15">
                  <c:v>6.436940245503445</c:v>
                </c:pt>
                <c:pt idx="16">
                  <c:v>6.8433148282417742</c:v>
                </c:pt>
                <c:pt idx="17">
                  <c:v>7.2315471851418041</c:v>
                </c:pt>
                <c:pt idx="18">
                  <c:v>7.5374247064015609</c:v>
                </c:pt>
              </c:numCache>
            </c:numRef>
          </c:val>
        </c:ser>
        <c:ser>
          <c:idx val="4"/>
          <c:order val="2"/>
          <c:tx>
            <c:strRef>
              <c:f>Лист1!$E$524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Лист1!$B$525:$B$543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Лист1!$E$525:$E$543</c:f>
              <c:numCache>
                <c:formatCode>General</c:formatCode>
                <c:ptCount val="19"/>
                <c:pt idx="0">
                  <c:v>1.8753416529705182</c:v>
                </c:pt>
                <c:pt idx="1">
                  <c:v>2.2000381329318293</c:v>
                </c:pt>
                <c:pt idx="2">
                  <c:v>2.5965012514773345</c:v>
                </c:pt>
                <c:pt idx="3">
                  <c:v>3.0497530344791173</c:v>
                </c:pt>
                <c:pt idx="4">
                  <c:v>3.5460811659666578</c:v>
                </c:pt>
                <c:pt idx="5">
                  <c:v>4.0727120780549502</c:v>
                </c:pt>
                <c:pt idx="6">
                  <c:v>4.6172815320580307</c:v>
                </c:pt>
                <c:pt idx="7">
                  <c:v>5.1672117884549404</c:v>
                </c:pt>
                <c:pt idx="8">
                  <c:v>5.7090843707355434</c:v>
                </c:pt>
                <c:pt idx="9">
                  <c:v>6.2280930027010246</c:v>
                </c:pt>
                <c:pt idx="10">
                  <c:v>6.7076871284083666</c:v>
                </c:pt>
                <c:pt idx="11">
                  <c:v>7.1295866874923659</c:v>
                </c:pt>
                <c:pt idx="12">
                  <c:v>7.4744878945985844</c:v>
                </c:pt>
                <c:pt idx="13">
                  <c:v>7.724033373480367</c:v>
                </c:pt>
                <c:pt idx="14">
                  <c:v>7.8650687571967222</c:v>
                </c:pt>
                <c:pt idx="15">
                  <c:v>8.016137672900447</c:v>
                </c:pt>
                <c:pt idx="16">
                  <c:v>7.8521079013886137</c:v>
                </c:pt>
                <c:pt idx="17">
                  <c:v>7.812792144577771</c:v>
                </c:pt>
                <c:pt idx="18">
                  <c:v>7.9639413307307096</c:v>
                </c:pt>
              </c:numCache>
            </c:numRef>
          </c:val>
        </c:ser>
        <c:ser>
          <c:idx val="5"/>
          <c:order val="3"/>
          <c:tx>
            <c:strRef>
              <c:f>Лист1!$F$524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Лист1!$B$525:$B$543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Лист1!$F$525:$F$543</c:f>
              <c:numCache>
                <c:formatCode>General</c:formatCode>
                <c:ptCount val="19"/>
                <c:pt idx="0">
                  <c:v>2.2358260784750947</c:v>
                </c:pt>
                <c:pt idx="1">
                  <c:v>2.7776321950269471</c:v>
                </c:pt>
                <c:pt idx="2">
                  <c:v>3.3717296789410778</c:v>
                </c:pt>
                <c:pt idx="3">
                  <c:v>3.9720534711341822</c:v>
                </c:pt>
                <c:pt idx="4">
                  <c:v>4.541936086600546</c:v>
                </c:pt>
                <c:pt idx="5">
                  <c:v>5.054717627894072</c:v>
                </c:pt>
                <c:pt idx="6">
                  <c:v>5.4939609453904605</c:v>
                </c:pt>
                <c:pt idx="7">
                  <c:v>5.8542889982735229</c:v>
                </c:pt>
                <c:pt idx="8">
                  <c:v>6.1435876880558427</c:v>
                </c:pt>
                <c:pt idx="9">
                  <c:v>6.3870872846777544</c:v>
                </c:pt>
                <c:pt idx="10">
                  <c:v>6.6335583772740963</c:v>
                </c:pt>
                <c:pt idx="11">
                  <c:v>6.9632077671867805</c:v>
                </c:pt>
                <c:pt idx="12">
                  <c:v>7.4950410386561979</c:v>
                </c:pt>
                <c:pt idx="13">
                  <c:v>8.3864883263647378</c:v>
                </c:pt>
                <c:pt idx="14">
                  <c:v>9.8047971459247965</c:v>
                </c:pt>
              </c:numCache>
            </c:numRef>
          </c:val>
        </c:ser>
        <c:ser>
          <c:idx val="0"/>
          <c:order val="4"/>
          <c:tx>
            <c:strRef>
              <c:f>Лист1!$G$524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Лист1!$B$525:$B$543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Лист1!$G$525:$G$543</c:f>
              <c:numCache>
                <c:formatCode>General</c:formatCode>
                <c:ptCount val="19"/>
                <c:pt idx="0">
                  <c:v>2.431248006366086</c:v>
                </c:pt>
                <c:pt idx="1">
                  <c:v>3.0354234411393968</c:v>
                </c:pt>
                <c:pt idx="2">
                  <c:v>3.6194042704799352</c:v>
                </c:pt>
                <c:pt idx="3">
                  <c:v>4.1234603244039087</c:v>
                </c:pt>
                <c:pt idx="4">
                  <c:v>4.5229358013698739</c:v>
                </c:pt>
                <c:pt idx="5">
                  <c:v>4.8297917801627159</c:v>
                </c:pt>
                <c:pt idx="6">
                  <c:v>5.0924049303996428</c:v>
                </c:pt>
                <c:pt idx="7">
                  <c:v>5.3951257597554632</c:v>
                </c:pt>
                <c:pt idx="8">
                  <c:v>5.8565663880514718</c:v>
                </c:pt>
                <c:pt idx="9">
                  <c:v>6.6218594034787674</c:v>
                </c:pt>
                <c:pt idx="10">
                  <c:v>7.8373976118834587</c:v>
                </c:pt>
                <c:pt idx="11">
                  <c:v>9.5826545572989108</c:v>
                </c:pt>
              </c:numCache>
            </c:numRef>
          </c:val>
        </c:ser>
        <c:marker val="1"/>
        <c:axId val="91309952"/>
        <c:axId val="91311488"/>
      </c:lineChart>
      <c:catAx>
        <c:axId val="91309952"/>
        <c:scaling>
          <c:orientation val="minMax"/>
        </c:scaling>
        <c:axPos val="b"/>
        <c:numFmt formatCode="General" sourceLinked="1"/>
        <c:tickLblPos val="nextTo"/>
        <c:crossAx val="91311488"/>
        <c:crosses val="autoZero"/>
        <c:auto val="1"/>
        <c:lblAlgn val="ctr"/>
        <c:lblOffset val="100"/>
      </c:catAx>
      <c:valAx>
        <c:axId val="91311488"/>
        <c:scaling>
          <c:orientation val="minMax"/>
        </c:scaling>
        <c:axPos val="l"/>
        <c:majorGridlines/>
        <c:numFmt formatCode="General" sourceLinked="1"/>
        <c:tickLblPos val="nextTo"/>
        <c:crossAx val="9130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Лист1!$C$389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Лист1!$B$390:$B$408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Лист1!$C$390:$C$408</c:f>
              <c:numCache>
                <c:formatCode>General</c:formatCode>
                <c:ptCount val="19"/>
                <c:pt idx="0">
                  <c:v>2850.9142394884984</c:v>
                </c:pt>
                <c:pt idx="1">
                  <c:v>2926.0147896415947</c:v>
                </c:pt>
                <c:pt idx="2">
                  <c:v>3016.4021187464191</c:v>
                </c:pt>
                <c:pt idx="3">
                  <c:v>3115.8986984626627</c:v>
                </c:pt>
                <c:pt idx="4">
                  <c:v>3218.7289964598085</c:v>
                </c:pt>
                <c:pt idx="5">
                  <c:v>3319.5194764171288</c:v>
                </c:pt>
                <c:pt idx="6">
                  <c:v>3413.298598023689</c:v>
                </c:pt>
                <c:pt idx="7">
                  <c:v>3495.4968169783447</c:v>
                </c:pt>
                <c:pt idx="8">
                  <c:v>3561.9465849897438</c:v>
                </c:pt>
                <c:pt idx="9">
                  <c:v>3608.8823497763237</c:v>
                </c:pt>
                <c:pt idx="10">
                  <c:v>3632.9405550663155</c:v>
                </c:pt>
                <c:pt idx="11">
                  <c:v>3631.1596405977407</c:v>
                </c:pt>
                <c:pt idx="12">
                  <c:v>3600.9800421184082</c:v>
                </c:pt>
                <c:pt idx="13">
                  <c:v>3540.2441913859238</c:v>
                </c:pt>
                <c:pt idx="14">
                  <c:v>3447.1965161676849</c:v>
                </c:pt>
                <c:pt idx="15">
                  <c:v>3385.3118637748598</c:v>
                </c:pt>
                <c:pt idx="16">
                  <c:v>3159.1533833924696</c:v>
                </c:pt>
                <c:pt idx="17">
                  <c:v>2962.6567614192395</c:v>
                </c:pt>
                <c:pt idx="18">
                  <c:v>2730.845986127747</c:v>
                </c:pt>
              </c:numCache>
            </c:numRef>
          </c:val>
        </c:ser>
        <c:ser>
          <c:idx val="2"/>
          <c:order val="1"/>
          <c:tx>
            <c:strRef>
              <c:f>Лист1!$D$389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Лист1!$B$390:$B$408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Лист1!$D$390:$D$408</c:f>
              <c:numCache>
                <c:formatCode>General</c:formatCode>
                <c:ptCount val="19"/>
                <c:pt idx="0">
                  <c:v>1631.9337425239889</c:v>
                </c:pt>
                <c:pt idx="1">
                  <c:v>1672.6504488054074</c:v>
                </c:pt>
                <c:pt idx="2">
                  <c:v>1721.4353097743849</c:v>
                </c:pt>
                <c:pt idx="3">
                  <c:v>1774.7190868342989</c:v>
                </c:pt>
                <c:pt idx="4">
                  <c:v>1829.1648057497391</c:v>
                </c:pt>
                <c:pt idx="5">
                  <c:v>1881.6677566465075</c:v>
                </c:pt>
                <c:pt idx="6">
                  <c:v>1929.3554940116198</c:v>
                </c:pt>
                <c:pt idx="7">
                  <c:v>1969.5878366933036</c:v>
                </c:pt>
                <c:pt idx="8">
                  <c:v>1999.9568679010001</c:v>
                </c:pt>
                <c:pt idx="9">
                  <c:v>2018.2869352053615</c:v>
                </c:pt>
                <c:pt idx="10">
                  <c:v>2022.6346505382551</c:v>
                </c:pt>
                <c:pt idx="11">
                  <c:v>2011.2888901927597</c:v>
                </c:pt>
                <c:pt idx="12">
                  <c:v>1982.7707948231657</c:v>
                </c:pt>
                <c:pt idx="13">
                  <c:v>1935.8337694449776</c:v>
                </c:pt>
                <c:pt idx="14">
                  <c:v>1869.463483434914</c:v>
                </c:pt>
                <c:pt idx="15">
                  <c:v>1820.3342930172066</c:v>
                </c:pt>
                <c:pt idx="16">
                  <c:v>1675.527128832088</c:v>
                </c:pt>
                <c:pt idx="17">
                  <c:v>1547.0937207988236</c:v>
                </c:pt>
                <c:pt idx="18">
                  <c:v>1397.4923732526788</c:v>
                </c:pt>
              </c:numCache>
            </c:numRef>
          </c:val>
        </c:ser>
        <c:ser>
          <c:idx val="3"/>
          <c:order val="2"/>
          <c:tx>
            <c:strRef>
              <c:f>Лист1!$E$389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Лист1!$B$390:$B$408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Лист1!$E$390:$E$408</c:f>
              <c:numCache>
                <c:formatCode>General</c:formatCode>
                <c:ptCount val="19"/>
                <c:pt idx="0">
                  <c:v>952.12736774558743</c:v>
                </c:pt>
                <c:pt idx="1">
                  <c:v>969.05194207080922</c:v>
                </c:pt>
                <c:pt idx="2">
                  <c:v>988.68670735090882</c:v>
                </c:pt>
                <c:pt idx="3">
                  <c:v>1008.9038482686688</c:v>
                </c:pt>
                <c:pt idx="4">
                  <c:v>1027.7140147991333</c:v>
                </c:pt>
                <c:pt idx="5">
                  <c:v>1043.2663222096064</c:v>
                </c:pt>
                <c:pt idx="6">
                  <c:v>1053.8483510596564</c:v>
                </c:pt>
                <c:pt idx="7">
                  <c:v>1057.8861472011104</c:v>
                </c:pt>
                <c:pt idx="8">
                  <c:v>1053.9442217780586</c:v>
                </c:pt>
                <c:pt idx="9">
                  <c:v>1040.7255512268514</c:v>
                </c:pt>
                <c:pt idx="10">
                  <c:v>1017.0715772761022</c:v>
                </c:pt>
                <c:pt idx="11">
                  <c:v>981.96220694668443</c:v>
                </c:pt>
                <c:pt idx="12">
                  <c:v>934.51581255173278</c:v>
                </c:pt>
                <c:pt idx="13">
                  <c:v>873.98923169664477</c:v>
                </c:pt>
                <c:pt idx="14">
                  <c:v>799.77776727907906</c:v>
                </c:pt>
                <c:pt idx="15">
                  <c:v>733.74497781732748</c:v>
                </c:pt>
                <c:pt idx="16">
                  <c:v>608.57372580845265</c:v>
                </c:pt>
                <c:pt idx="17">
                  <c:v>491.06408101201544</c:v>
                </c:pt>
                <c:pt idx="18">
                  <c:v>358.83541716634829</c:v>
                </c:pt>
              </c:numCache>
            </c:numRef>
          </c:val>
        </c:ser>
        <c:ser>
          <c:idx val="4"/>
          <c:order val="3"/>
          <c:tx>
            <c:strRef>
              <c:f>Лист1!$F$389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Лист1!$B$390:$B$408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Лист1!$F$390:$F$408</c:f>
              <c:numCache>
                <c:formatCode>General</c:formatCode>
                <c:ptCount val="19"/>
                <c:pt idx="0">
                  <c:v>689.18870944385196</c:v>
                </c:pt>
                <c:pt idx="1">
                  <c:v>690.63546920008457</c:v>
                </c:pt>
                <c:pt idx="2">
                  <c:v>690.90918170755867</c:v>
                </c:pt>
                <c:pt idx="3">
                  <c:v>688.42163826200226</c:v>
                </c:pt>
                <c:pt idx="4">
                  <c:v>681.68798113167907</c:v>
                </c:pt>
                <c:pt idx="5">
                  <c:v>669.32670355738674</c:v>
                </c:pt>
                <c:pt idx="6">
                  <c:v>650.05964975245888</c:v>
                </c:pt>
                <c:pt idx="7">
                  <c:v>622.71201490276314</c:v>
                </c:pt>
                <c:pt idx="8">
                  <c:v>586.21234516670256</c:v>
                </c:pt>
                <c:pt idx="9">
                  <c:v>539.592537675215</c:v>
                </c:pt>
                <c:pt idx="10">
                  <c:v>481.9878405317736</c:v>
                </c:pt>
                <c:pt idx="11">
                  <c:v>412.63685281238554</c:v>
                </c:pt>
                <c:pt idx="12">
                  <c:v>330.88152456559374</c:v>
                </c:pt>
                <c:pt idx="13">
                  <c:v>236.1671568124749</c:v>
                </c:pt>
                <c:pt idx="14">
                  <c:v>128.04240154664308</c:v>
                </c:pt>
                <c:pt idx="15">
                  <c:v>22.826294383703043</c:v>
                </c:pt>
                <c:pt idx="16">
                  <c:v>-129.72690868603831</c:v>
                </c:pt>
                <c:pt idx="17">
                  <c:v>-279.75740480298793</c:v>
                </c:pt>
                <c:pt idx="18">
                  <c:v>-443.97017073285269</c:v>
                </c:pt>
              </c:numCache>
            </c:numRef>
          </c:val>
        </c:ser>
        <c:ser>
          <c:idx val="5"/>
          <c:order val="4"/>
          <c:tx>
            <c:strRef>
              <c:f>Лист1!$G$389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Лист1!$B$390:$B$408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Лист1!$G$390:$G$408</c:f>
              <c:numCache>
                <c:formatCode>General</c:formatCode>
                <c:ptCount val="19"/>
                <c:pt idx="0">
                  <c:v>543.43704932240269</c:v>
                </c:pt>
                <c:pt idx="1">
                  <c:v>534.23804594050341</c:v>
                </c:pt>
                <c:pt idx="2">
                  <c:v>521.11723182692128</c:v>
                </c:pt>
                <c:pt idx="3">
                  <c:v>502.77961400365029</c:v>
                </c:pt>
                <c:pt idx="4">
                  <c:v>478.01446976733018</c:v>
                </c:pt>
                <c:pt idx="5">
                  <c:v>445.69534668924558</c:v>
                </c:pt>
                <c:pt idx="6">
                  <c:v>404.78006261532664</c:v>
                </c:pt>
                <c:pt idx="7">
                  <c:v>354.31070566614812</c:v>
                </c:pt>
                <c:pt idx="8">
                  <c:v>293.41363423693025</c:v>
                </c:pt>
                <c:pt idx="9">
                  <c:v>221.29947699753825</c:v>
                </c:pt>
                <c:pt idx="10">
                  <c:v>137.26313289248253</c:v>
                </c:pt>
                <c:pt idx="11">
                  <c:v>40.68377114091868</c:v>
                </c:pt>
                <c:pt idx="12">
                  <c:v>-68.975168763352599</c:v>
                </c:pt>
                <c:pt idx="13">
                  <c:v>-192.16597705188667</c:v>
                </c:pt>
                <c:pt idx="14">
                  <c:v>-329.25667368159077</c:v>
                </c:pt>
                <c:pt idx="15">
                  <c:v>-466.94104991982738</c:v>
                </c:pt>
                <c:pt idx="16">
                  <c:v>-646.18846041892175</c:v>
                </c:pt>
                <c:pt idx="17">
                  <c:v>-826.34423906714176</c:v>
                </c:pt>
                <c:pt idx="18">
                  <c:v>-1021.0292831377176</c:v>
                </c:pt>
              </c:numCache>
            </c:numRef>
          </c:val>
        </c:ser>
        <c:marker val="1"/>
        <c:axId val="91350912"/>
        <c:axId val="91352448"/>
      </c:lineChart>
      <c:catAx>
        <c:axId val="91350912"/>
        <c:scaling>
          <c:orientation val="minMax"/>
        </c:scaling>
        <c:axPos val="b"/>
        <c:numFmt formatCode="General" sourceLinked="1"/>
        <c:tickLblPos val="nextTo"/>
        <c:crossAx val="91352448"/>
        <c:crosses val="autoZero"/>
        <c:auto val="1"/>
        <c:lblAlgn val="ctr"/>
        <c:lblOffset val="100"/>
      </c:catAx>
      <c:valAx>
        <c:axId val="91352448"/>
        <c:scaling>
          <c:orientation val="minMax"/>
        </c:scaling>
        <c:axPos val="l"/>
        <c:majorGridlines/>
        <c:numFmt formatCode="General" sourceLinked="1"/>
        <c:tickLblPos val="nextTo"/>
        <c:crossAx val="9135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Лист1!$E$414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Лист1!$B$414:$B$444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Лист1!$E$415:$E$444</c:f>
              <c:numCache>
                <c:formatCode>General</c:formatCode>
                <c:ptCount val="30"/>
                <c:pt idx="0">
                  <c:v>2883.218165035953</c:v>
                </c:pt>
                <c:pt idx="1">
                  <c:v>3210.6920033404126</c:v>
                </c:pt>
                <c:pt idx="2">
                  <c:v>3522.9991253780122</c:v>
                </c:pt>
                <c:pt idx="3">
                  <c:v>3633.2516989954461</c:v>
                </c:pt>
                <c:pt idx="4">
                  <c:v>3412.2349357110115</c:v>
                </c:pt>
                <c:pt idx="5">
                  <c:v>2788.407090714612</c:v>
                </c:pt>
              </c:numCache>
            </c:numRef>
          </c:val>
        </c:ser>
        <c:ser>
          <c:idx val="2"/>
          <c:order val="1"/>
          <c:tx>
            <c:strRef>
              <c:f>Лист1!$G$414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Лист1!$B$414:$B$444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Лист1!$G$415:$G$444</c:f>
              <c:numCache>
                <c:formatCode>General</c:formatCode>
                <c:ptCount val="30"/>
                <c:pt idx="1">
                  <c:v>1672.6164518452606</c:v>
                </c:pt>
                <c:pt idx="2">
                  <c:v>1774.6579299468692</c:v>
                </c:pt>
                <c:pt idx="3">
                  <c:v>1881.5919738131747</c:v>
                </c:pt>
                <c:pt idx="4">
                  <c:v>1969.5209626306637</c:v>
                </c:pt>
                <c:pt idx="5">
                  <c:v>2018.2607209856849</c:v>
                </c:pt>
                <c:pt idx="6">
                  <c:v>2011.3405188644513</c:v>
                </c:pt>
                <c:pt idx="7">
                  <c:v>1936.0030716530405</c:v>
                </c:pt>
                <c:pt idx="8">
                  <c:v>1783.2045401373923</c:v>
                </c:pt>
                <c:pt idx="9">
                  <c:v>1547.6145305033108</c:v>
                </c:pt>
                <c:pt idx="10">
                  <c:v>1227.6160943364646</c:v>
                </c:pt>
              </c:numCache>
            </c:numRef>
          </c:val>
        </c:ser>
        <c:ser>
          <c:idx val="3"/>
          <c:order val="2"/>
          <c:tx>
            <c:strRef>
              <c:f>Лист1!$I$414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Лист1!$B$414:$B$444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Лист1!$I$415:$I$444</c:f>
              <c:numCache>
                <c:formatCode>General</c:formatCode>
                <c:ptCount val="30"/>
                <c:pt idx="2">
                  <c:v>961.42115427100498</c:v>
                </c:pt>
                <c:pt idx="3">
                  <c:v>984.01072210389361</c:v>
                </c:pt>
                <c:pt idx="4">
                  <c:v>1008.1177696518205</c:v>
                </c:pt>
                <c:pt idx="5">
                  <c:v>1030.3404680585991</c:v>
                </c:pt>
                <c:pt idx="6">
                  <c:v>1047.5566088300973</c:v>
                </c:pt>
                <c:pt idx="7">
                  <c:v>1056.9236038342399</c:v>
                </c:pt>
                <c:pt idx="8">
                  <c:v>1055.8784853010059</c:v>
                </c:pt>
                <c:pt idx="9">
                  <c:v>1042.1379058224327</c:v>
                </c:pt>
                <c:pt idx="10">
                  <c:v>1013.6981383526115</c:v>
                </c:pt>
                <c:pt idx="11">
                  <c:v>968.83507620769069</c:v>
                </c:pt>
                <c:pt idx="12">
                  <c:v>906.1042330658745</c:v>
                </c:pt>
                <c:pt idx="13">
                  <c:v>824.34074296742142</c:v>
                </c:pt>
                <c:pt idx="14">
                  <c:v>722.65936031464776</c:v>
                </c:pt>
                <c:pt idx="15">
                  <c:v>600.45445987192534</c:v>
                </c:pt>
                <c:pt idx="16">
                  <c:v>457.40003676568062</c:v>
                </c:pt>
                <c:pt idx="17">
                  <c:v>293.44970648439835</c:v>
                </c:pt>
              </c:numCache>
            </c:numRef>
          </c:val>
        </c:ser>
        <c:ser>
          <c:idx val="4"/>
          <c:order val="3"/>
          <c:tx>
            <c:strRef>
              <c:f>Лист1!$K$414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Лист1!$B$414:$B$444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Лист1!$K$415:$K$444</c:f>
              <c:numCache>
                <c:formatCode>General</c:formatCode>
                <c:ptCount val="30"/>
                <c:pt idx="3">
                  <c:v>660.20479056601221</c:v>
                </c:pt>
                <c:pt idx="4">
                  <c:v>660.55286889636386</c:v>
                </c:pt>
                <c:pt idx="5">
                  <c:v>659.6157743065146</c:v>
                </c:pt>
                <c:pt idx="6">
                  <c:v>656.454066046957</c:v>
                </c:pt>
                <c:pt idx="7">
                  <c:v>650.18123286382274</c:v>
                </c:pt>
                <c:pt idx="8">
                  <c:v>639.96369299888408</c:v>
                </c:pt>
                <c:pt idx="9">
                  <c:v>625.02079418955225</c:v>
                </c:pt>
                <c:pt idx="10">
                  <c:v>604.62481366887835</c:v>
                </c:pt>
                <c:pt idx="11">
                  <c:v>578.10095816555304</c:v>
                </c:pt>
                <c:pt idx="12">
                  <c:v>544.8273639039071</c:v>
                </c:pt>
                <c:pt idx="13">
                  <c:v>504.23509660390994</c:v>
                </c:pt>
                <c:pt idx="14">
                  <c:v>455.80815148117171</c:v>
                </c:pt>
                <c:pt idx="15">
                  <c:v>399.0834532469413</c:v>
                </c:pt>
                <c:pt idx="16">
                  <c:v>333.65085610810809</c:v>
                </c:pt>
                <c:pt idx="17">
                  <c:v>259.15314376720085</c:v>
                </c:pt>
                <c:pt idx="18">
                  <c:v>175.28602942238774</c:v>
                </c:pt>
                <c:pt idx="19">
                  <c:v>81.798155767476146</c:v>
                </c:pt>
                <c:pt idx="20">
                  <c:v>-21.50890500808589</c:v>
                </c:pt>
                <c:pt idx="21">
                  <c:v>-134.78065121921077</c:v>
                </c:pt>
                <c:pt idx="22">
                  <c:v>-258.10965168517191</c:v>
                </c:pt>
                <c:pt idx="23">
                  <c:v>-391.53554572960445</c:v>
                </c:pt>
                <c:pt idx="24">
                  <c:v>-535.04504318049828</c:v>
                </c:pt>
              </c:numCache>
            </c:numRef>
          </c:val>
        </c:ser>
        <c:ser>
          <c:idx val="5"/>
          <c:order val="4"/>
          <c:tx>
            <c:strRef>
              <c:f>Лист1!$M$414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Лист1!$B$414:$B$444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Лист1!$M$415:$M$444</c:f>
              <c:numCache>
                <c:formatCode>General</c:formatCode>
                <c:ptCount val="30"/>
                <c:pt idx="4">
                  <c:v>538.05086738303066</c:v>
                </c:pt>
                <c:pt idx="5">
                  <c:v>530.12235656267808</c:v>
                </c:pt>
                <c:pt idx="6">
                  <c:v>519.88211871813178</c:v>
                </c:pt>
                <c:pt idx="7">
                  <c:v>506.84257231866928</c:v>
                </c:pt>
                <c:pt idx="8">
                  <c:v>490.53948310900546</c:v>
                </c:pt>
                <c:pt idx="9">
                  <c:v>470.53196410929104</c:v>
                </c:pt>
                <c:pt idx="10">
                  <c:v>446.4024756151141</c:v>
                </c:pt>
                <c:pt idx="11">
                  <c:v>417.75682519749864</c:v>
                </c:pt>
                <c:pt idx="12">
                  <c:v>384.22416770290636</c:v>
                </c:pt>
                <c:pt idx="13">
                  <c:v>345.45700525323446</c:v>
                </c:pt>
                <c:pt idx="14">
                  <c:v>301.13118724581756</c:v>
                </c:pt>
                <c:pt idx="15">
                  <c:v>250.9459103534266</c:v>
                </c:pt>
                <c:pt idx="16">
                  <c:v>194.62371852426952</c:v>
                </c:pt>
                <c:pt idx="17">
                  <c:v>131.91050298199082</c:v>
                </c:pt>
                <c:pt idx="18">
                  <c:v>62.575502225671357</c:v>
                </c:pt>
                <c:pt idx="19">
                  <c:v>-13.588697970171097</c:v>
                </c:pt>
                <c:pt idx="20">
                  <c:v>-96.766164555581668</c:v>
                </c:pt>
                <c:pt idx="21">
                  <c:v>-187.11761720517006</c:v>
                </c:pt>
                <c:pt idx="22">
                  <c:v>-284.78042831810785</c:v>
                </c:pt>
                <c:pt idx="23">
                  <c:v>-389.86862301813176</c:v>
                </c:pt>
                <c:pt idx="24">
                  <c:v>-502.47287915353854</c:v>
                </c:pt>
                <c:pt idx="25">
                  <c:v>-622.66052729719161</c:v>
                </c:pt>
                <c:pt idx="26">
                  <c:v>-750.47555074651746</c:v>
                </c:pt>
                <c:pt idx="27">
                  <c:v>-885.93858552350423</c:v>
                </c:pt>
                <c:pt idx="28">
                  <c:v>-1029.0469203747043</c:v>
                </c:pt>
                <c:pt idx="29">
                  <c:v>-1179.7744967712315</c:v>
                </c:pt>
              </c:numCache>
            </c:numRef>
          </c:val>
        </c:ser>
        <c:marker val="1"/>
        <c:axId val="91416448"/>
        <c:axId val="91417984"/>
      </c:lineChart>
      <c:catAx>
        <c:axId val="91416448"/>
        <c:scaling>
          <c:orientation val="minMax"/>
        </c:scaling>
        <c:axPos val="b"/>
        <c:numFmt formatCode="General" sourceLinked="1"/>
        <c:tickLblPos val="nextTo"/>
        <c:crossAx val="91417984"/>
        <c:crosses val="autoZero"/>
        <c:auto val="1"/>
        <c:lblAlgn val="ctr"/>
        <c:lblOffset val="100"/>
      </c:catAx>
      <c:valAx>
        <c:axId val="91417984"/>
        <c:scaling>
          <c:orientation val="minMax"/>
        </c:scaling>
        <c:axPos val="l"/>
        <c:majorGridlines/>
        <c:numFmt formatCode="General" sourceLinked="1"/>
        <c:tickLblPos val="nextTo"/>
        <c:crossAx val="9141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Лист1!$C$476</c:f>
              <c:strCache>
                <c:ptCount val="1"/>
                <c:pt idx="0">
                  <c:v>1,12787172</c:v>
                </c:pt>
              </c:strCache>
            </c:strRef>
          </c:tx>
          <c:marker>
            <c:symbol val="none"/>
          </c:marker>
          <c:cat>
            <c:numRef>
              <c:f>Лист1!$B$476:$B$494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Лист1!$C$477:$C$494</c:f>
              <c:numCache>
                <c:formatCode>General</c:formatCode>
                <c:ptCount val="18"/>
                <c:pt idx="0">
                  <c:v>1.0953255587949464</c:v>
                </c:pt>
                <c:pt idx="1">
                  <c:v>1.0666018788467768</c:v>
                </c:pt>
                <c:pt idx="2">
                  <c:v>1.0415451895043732</c:v>
                </c:pt>
                <c:pt idx="3">
                  <c:v>1.02</c:v>
                </c:pt>
                <c:pt idx="4">
                  <c:v>1.0018108195659217</c:v>
                </c:pt>
                <c:pt idx="5">
                  <c:v>0.98682215743440238</c:v>
                </c:pt>
                <c:pt idx="6">
                  <c:v>0.97487852283770648</c:v>
                </c:pt>
                <c:pt idx="7">
                  <c:v>0.9658244250080984</c:v>
                </c:pt>
                <c:pt idx="8">
                  <c:v>0.95950437317784254</c:v>
                </c:pt>
                <c:pt idx="9">
                  <c:v>0.95576287657920311</c:v>
                </c:pt>
                <c:pt idx="10">
                  <c:v>0.95444444444444443</c:v>
                </c:pt>
                <c:pt idx="11">
                  <c:v>0.95539358600583069</c:v>
                </c:pt>
                <c:pt idx="12">
                  <c:v>0.95845481049562675</c:v>
                </c:pt>
                <c:pt idx="13">
                  <c:v>0.96347262714609661</c:v>
                </c:pt>
                <c:pt idx="14">
                  <c:v>0.97029154518950445</c:v>
                </c:pt>
                <c:pt idx="15">
                  <c:v>0.97875607385811469</c:v>
                </c:pt>
                <c:pt idx="16">
                  <c:v>0.98871072238419178</c:v>
                </c:pt>
                <c:pt idx="17">
                  <c:v>1</c:v>
                </c:pt>
              </c:numCache>
            </c:numRef>
          </c:val>
        </c:ser>
        <c:marker val="1"/>
        <c:axId val="91446272"/>
        <c:axId val="91456256"/>
      </c:lineChart>
      <c:catAx>
        <c:axId val="91446272"/>
        <c:scaling>
          <c:orientation val="minMax"/>
        </c:scaling>
        <c:axPos val="b"/>
        <c:numFmt formatCode="General" sourceLinked="1"/>
        <c:tickLblPos val="nextTo"/>
        <c:crossAx val="91456256"/>
        <c:crosses val="autoZero"/>
        <c:auto val="1"/>
        <c:lblAlgn val="ctr"/>
        <c:lblOffset val="100"/>
      </c:catAx>
      <c:valAx>
        <c:axId val="91456256"/>
        <c:scaling>
          <c:orientation val="minMax"/>
        </c:scaling>
        <c:axPos val="l"/>
        <c:majorGridlines/>
        <c:numFmt formatCode="General" sourceLinked="1"/>
        <c:tickLblPos val="nextTo"/>
        <c:crossAx val="9144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Лист1!$C$363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Лист1!$B$364:$B$382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Лист1!$C$364:$C$382</c:f>
              <c:numCache>
                <c:formatCode>General</c:formatCode>
                <c:ptCount val="19"/>
                <c:pt idx="0">
                  <c:v>29.422347355777749</c:v>
                </c:pt>
                <c:pt idx="1">
                  <c:v>30.528617521382674</c:v>
                </c:pt>
                <c:pt idx="2">
                  <c:v>31.950964877160423</c:v>
                </c:pt>
                <c:pt idx="3">
                  <c:v>33.689389423111002</c:v>
                </c:pt>
                <c:pt idx="4">
                  <c:v>35.743891159234416</c:v>
                </c:pt>
                <c:pt idx="5">
                  <c:v>38.11447008553067</c:v>
                </c:pt>
                <c:pt idx="6">
                  <c:v>40.801126201999757</c:v>
                </c:pt>
                <c:pt idx="7">
                  <c:v>43.803859508641686</c:v>
                </c:pt>
                <c:pt idx="8">
                  <c:v>47.122670005456428</c:v>
                </c:pt>
                <c:pt idx="9">
                  <c:v>50.757557692443996</c:v>
                </c:pt>
                <c:pt idx="10">
                  <c:v>54.708522569604433</c:v>
                </c:pt>
                <c:pt idx="11">
                  <c:v>58.975564636937676</c:v>
                </c:pt>
                <c:pt idx="12">
                  <c:v>63.55868389444376</c:v>
                </c:pt>
                <c:pt idx="13">
                  <c:v>68.457880342122678</c:v>
                </c:pt>
                <c:pt idx="14">
                  <c:v>73.673153979974444</c:v>
                </c:pt>
                <c:pt idx="15">
                  <c:v>79.204504807999029</c:v>
                </c:pt>
                <c:pt idx="16">
                  <c:v>85.051932826196435</c:v>
                </c:pt>
                <c:pt idx="17">
                  <c:v>91.215438034566731</c:v>
                </c:pt>
                <c:pt idx="18">
                  <c:v>97.695020433109789</c:v>
                </c:pt>
              </c:numCache>
            </c:numRef>
          </c:val>
        </c:ser>
        <c:ser>
          <c:idx val="2"/>
          <c:order val="1"/>
          <c:tx>
            <c:strRef>
              <c:f>Лист1!$D$363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Лист1!$B$364:$B$382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Лист1!$D$364:$D$382</c:f>
              <c:numCache>
                <c:formatCode>General</c:formatCode>
                <c:ptCount val="19"/>
                <c:pt idx="0">
                  <c:v>32.260729874925957</c:v>
                </c:pt>
                <c:pt idx="1">
                  <c:v>35.574630888757255</c:v>
                </c:pt>
                <c:pt idx="2">
                  <c:v>39.835360763683198</c:v>
                </c:pt>
                <c:pt idx="3">
                  <c:v>45.042919499703821</c:v>
                </c:pt>
                <c:pt idx="4">
                  <c:v>51.197307096819102</c:v>
                </c:pt>
                <c:pt idx="5">
                  <c:v>58.298523555029021</c:v>
                </c:pt>
                <c:pt idx="6">
                  <c:v>66.346568874333599</c:v>
                </c:pt>
                <c:pt idx="7">
                  <c:v>75.341443054732821</c:v>
                </c:pt>
                <c:pt idx="8">
                  <c:v>85.283146096226716</c:v>
                </c:pt>
                <c:pt idx="9">
                  <c:v>96.171677998815284</c:v>
                </c:pt>
                <c:pt idx="10">
                  <c:v>108.0070387624985</c:v>
                </c:pt>
                <c:pt idx="11">
                  <c:v>120.78922838727638</c:v>
                </c:pt>
                <c:pt idx="12">
                  <c:v>134.51824687314888</c:v>
                </c:pt>
                <c:pt idx="13">
                  <c:v>149.19409422011609</c:v>
                </c:pt>
                <c:pt idx="14">
                  <c:v>164.81677042817785</c:v>
                </c:pt>
                <c:pt idx="15">
                  <c:v>181.3862754973344</c:v>
                </c:pt>
                <c:pt idx="16">
                  <c:v>198.90260942758547</c:v>
                </c:pt>
                <c:pt idx="17">
                  <c:v>217.36577221893128</c:v>
                </c:pt>
                <c:pt idx="18">
                  <c:v>236.77576387137177</c:v>
                </c:pt>
              </c:numCache>
            </c:numRef>
          </c:val>
        </c:ser>
        <c:ser>
          <c:idx val="3"/>
          <c:order val="2"/>
          <c:tx>
            <c:strRef>
              <c:f>Лист1!$E$363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Лист1!$B$364:$B$382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Лист1!$E$364:$E$382</c:f>
              <c:numCache>
                <c:formatCode>General</c:formatCode>
                <c:ptCount val="19"/>
                <c:pt idx="0">
                  <c:v>39.988567722996649</c:v>
                </c:pt>
                <c:pt idx="1">
                  <c:v>49.313009285327382</c:v>
                </c:pt>
                <c:pt idx="2">
                  <c:v>61.301577008324045</c:v>
                </c:pt>
                <c:pt idx="3">
                  <c:v>75.954270891986596</c:v>
                </c:pt>
                <c:pt idx="4">
                  <c:v>93.271090936315062</c:v>
                </c:pt>
                <c:pt idx="5">
                  <c:v>113.25203714130953</c:v>
                </c:pt>
                <c:pt idx="6">
                  <c:v>135.89710950696991</c:v>
                </c:pt>
                <c:pt idx="7">
                  <c:v>161.20630803329612</c:v>
                </c:pt>
                <c:pt idx="8">
                  <c:v>189.17963272028828</c:v>
                </c:pt>
                <c:pt idx="9">
                  <c:v>219.81708356794638</c:v>
                </c:pt>
                <c:pt idx="10">
                  <c:v>253.11866057627037</c:v>
                </c:pt>
                <c:pt idx="11">
                  <c:v>289.08436374526025</c:v>
                </c:pt>
                <c:pt idx="12">
                  <c:v>327.7141930749163</c:v>
                </c:pt>
                <c:pt idx="13">
                  <c:v>369.00814856523812</c:v>
                </c:pt>
                <c:pt idx="14">
                  <c:v>412.96623021622588</c:v>
                </c:pt>
                <c:pt idx="15">
                  <c:v>459.58843802787965</c:v>
                </c:pt>
                <c:pt idx="16">
                  <c:v>508.87477200019896</c:v>
                </c:pt>
                <c:pt idx="17">
                  <c:v>560.82523213318461</c:v>
                </c:pt>
                <c:pt idx="18">
                  <c:v>615.43981842683581</c:v>
                </c:pt>
              </c:numCache>
            </c:numRef>
          </c:val>
        </c:ser>
        <c:ser>
          <c:idx val="4"/>
          <c:order val="3"/>
          <c:tx>
            <c:strRef>
              <c:f>Лист1!$F$363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Лист1!$B$364:$B$382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Лист1!$F$364:$F$382</c:f>
              <c:numCache>
                <c:formatCode>General</c:formatCode>
                <c:ptCount val="19"/>
                <c:pt idx="0">
                  <c:v>51.330052503144557</c:v>
                </c:pt>
                <c:pt idx="1">
                  <c:v>69.475648894479221</c:v>
                </c:pt>
                <c:pt idx="2">
                  <c:v>92.80570139762375</c:v>
                </c:pt>
                <c:pt idx="3">
                  <c:v>121.32021001257823</c:v>
                </c:pt>
                <c:pt idx="4">
                  <c:v>155.01917473934262</c:v>
                </c:pt>
                <c:pt idx="5">
                  <c:v>193.90259557791688</c:v>
                </c:pt>
                <c:pt idx="6">
                  <c:v>237.970472528301</c:v>
                </c:pt>
                <c:pt idx="7">
                  <c:v>287.222805590495</c:v>
                </c:pt>
                <c:pt idx="8">
                  <c:v>341.65959476449899</c:v>
                </c:pt>
                <c:pt idx="9">
                  <c:v>401.28084005031297</c:v>
                </c:pt>
                <c:pt idx="10">
                  <c:v>466.08654144793672</c:v>
                </c:pt>
                <c:pt idx="11">
                  <c:v>536.07669895737047</c:v>
                </c:pt>
                <c:pt idx="12">
                  <c:v>611.25131257861381</c:v>
                </c:pt>
                <c:pt idx="13">
                  <c:v>691.61038231166754</c:v>
                </c:pt>
                <c:pt idx="14">
                  <c:v>777.15390815653086</c:v>
                </c:pt>
                <c:pt idx="15">
                  <c:v>867.88189011320401</c:v>
                </c:pt>
                <c:pt idx="16">
                  <c:v>963.79432818168721</c:v>
                </c:pt>
                <c:pt idx="17">
                  <c:v>1064.89122236198</c:v>
                </c:pt>
                <c:pt idx="18">
                  <c:v>1171.1725726540833</c:v>
                </c:pt>
              </c:numCache>
            </c:numRef>
          </c:val>
        </c:ser>
        <c:ser>
          <c:idx val="5"/>
          <c:order val="4"/>
          <c:tx>
            <c:strRef>
              <c:f>Лист1!$G$363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Лист1!$B$364:$B$382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Лист1!$G$364:$G$382</c:f>
              <c:numCache>
                <c:formatCode>General</c:formatCode>
                <c:ptCount val="19"/>
                <c:pt idx="0">
                  <c:v>60.366842586434473</c:v>
                </c:pt>
                <c:pt idx="1">
                  <c:v>85.541053486994628</c:v>
                </c:pt>
                <c:pt idx="2">
                  <c:v>117.9078960734291</c:v>
                </c:pt>
                <c:pt idx="3">
                  <c:v>157.46737034573789</c:v>
                </c:pt>
                <c:pt idx="4">
                  <c:v>204.21947630392106</c:v>
                </c:pt>
                <c:pt idx="5">
                  <c:v>258.16421394797857</c:v>
                </c:pt>
                <c:pt idx="6">
                  <c:v>319.30158327791037</c:v>
                </c:pt>
                <c:pt idx="7">
                  <c:v>387.6315842937164</c:v>
                </c:pt>
                <c:pt idx="8">
                  <c:v>463.15421699539689</c:v>
                </c:pt>
                <c:pt idx="9">
                  <c:v>545.86948138295156</c:v>
                </c:pt>
                <c:pt idx="10">
                  <c:v>635.77737745638069</c:v>
                </c:pt>
                <c:pt idx="11">
                  <c:v>732.87790521568422</c:v>
                </c:pt>
                <c:pt idx="12">
                  <c:v>837.17106466086159</c:v>
                </c:pt>
                <c:pt idx="13">
                  <c:v>948.65685579191415</c:v>
                </c:pt>
                <c:pt idx="14">
                  <c:v>1067.3352786088408</c:v>
                </c:pt>
                <c:pt idx="15">
                  <c:v>1193.2063331116415</c:v>
                </c:pt>
                <c:pt idx="16">
                  <c:v>1326.2700193003161</c:v>
                </c:pt>
                <c:pt idx="17">
                  <c:v>1466.5263371748656</c:v>
                </c:pt>
                <c:pt idx="18">
                  <c:v>1613.9752867352897</c:v>
                </c:pt>
              </c:numCache>
            </c:numRef>
          </c:val>
        </c:ser>
        <c:marker val="1"/>
        <c:axId val="91483520"/>
        <c:axId val="92537984"/>
      </c:lineChart>
      <c:catAx>
        <c:axId val="91483520"/>
        <c:scaling>
          <c:orientation val="minMax"/>
        </c:scaling>
        <c:axPos val="b"/>
        <c:numFmt formatCode="General" sourceLinked="1"/>
        <c:tickLblPos val="nextTo"/>
        <c:crossAx val="92537984"/>
        <c:crosses val="autoZero"/>
        <c:auto val="1"/>
        <c:lblAlgn val="ctr"/>
        <c:lblOffset val="100"/>
      </c:catAx>
      <c:valAx>
        <c:axId val="92537984"/>
        <c:scaling>
          <c:orientation val="minMax"/>
        </c:scaling>
        <c:axPos val="l"/>
        <c:majorGridlines/>
        <c:numFmt formatCode="General" sourceLinked="1"/>
        <c:tickLblPos val="nextTo"/>
        <c:crossAx val="9148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Лист1!$C$499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Лист1!$B$500:$B$518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Лист1!$C$500:$C$518</c:f>
              <c:numCache>
                <c:formatCode>General</c:formatCode>
                <c:ptCount val="19"/>
                <c:pt idx="0">
                  <c:v>3.1869828028662268</c:v>
                </c:pt>
                <c:pt idx="1">
                  <c:v>3.1860920417830201</c:v>
                </c:pt>
                <c:pt idx="2">
                  <c:v>3.1848423633795897</c:v>
                </c:pt>
                <c:pt idx="3">
                  <c:v>3.1831159457114473</c:v>
                </c:pt>
                <c:pt idx="4">
                  <c:v>3.1808168069939011</c:v>
                </c:pt>
                <c:pt idx="5">
                  <c:v>3.1778617906779778</c:v>
                </c:pt>
                <c:pt idx="6">
                  <c:v>3.1741709536935225</c:v>
                </c:pt>
                <c:pt idx="7">
                  <c:v>3.169658321349587</c:v>
                </c:pt>
                <c:pt idx="8">
                  <c:v>3.1642230068795709</c:v>
                </c:pt>
                <c:pt idx="9">
                  <c:v>3.1577401040112782</c:v>
                </c:pt>
                <c:pt idx="10">
                  <c:v>3.1500503746954216</c:v>
                </c:pt>
                <c:pt idx="11">
                  <c:v>3.1409473814151339</c:v>
                </c:pt>
                <c:pt idx="12">
                  <c:v>3.1301601697898302</c:v>
                </c:pt>
                <c:pt idx="13">
                  <c:v>3.1173286708640937</c:v>
                </c:pt>
                <c:pt idx="14">
                  <c:v>3.1019673113097599</c:v>
                </c:pt>
                <c:pt idx="15">
                  <c:v>3.086811206292202</c:v>
                </c:pt>
                <c:pt idx="16">
                  <c:v>3.0607176286023114</c:v>
                </c:pt>
                <c:pt idx="17">
                  <c:v>3.0325391621039195</c:v>
                </c:pt>
                <c:pt idx="18">
                  <c:v>2.9968498450514987</c:v>
                </c:pt>
              </c:numCache>
            </c:numRef>
          </c:val>
        </c:ser>
        <c:ser>
          <c:idx val="2"/>
          <c:order val="1"/>
          <c:tx>
            <c:strRef>
              <c:f>Лист1!$D$499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Лист1!$B$500:$B$518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Лист1!$D$500:$D$518</c:f>
              <c:numCache>
                <c:formatCode>General</c:formatCode>
                <c:ptCount val="19"/>
                <c:pt idx="0">
                  <c:v>3.114061477268415</c:v>
                </c:pt>
                <c:pt idx="1">
                  <c:v>3.1027454105759618</c:v>
                </c:pt>
                <c:pt idx="2">
                  <c:v>3.0887186130665736</c:v>
                </c:pt>
                <c:pt idx="3">
                  <c:v>3.0720832085229932</c:v>
                </c:pt>
                <c:pt idx="4">
                  <c:v>3.0528952043860138</c:v>
                </c:pt>
                <c:pt idx="5">
                  <c:v>3.0311370800501427</c:v>
                </c:pt>
                <c:pt idx="6">
                  <c:v>3.0067020926883843</c:v>
                </c:pt>
                <c:pt idx="7">
                  <c:v>2.9793842079499488</c:v>
                </c:pt>
                <c:pt idx="8">
                  <c:v>2.9488685730488124</c:v>
                </c:pt>
                <c:pt idx="9">
                  <c:v>2.9147186440433233</c:v>
                </c:pt>
                <c:pt idx="10">
                  <c:v>2.8763568042213414</c:v>
                </c:pt>
                <c:pt idx="11">
                  <c:v>2.8330353676072044</c:v>
                </c:pt>
                <c:pt idx="12">
                  <c:v>2.7837942032604426</c:v>
                </c:pt>
                <c:pt idx="13">
                  <c:v>2.7273997698072256</c:v>
                </c:pt>
                <c:pt idx="14">
                  <c:v>2.6622579395296277</c:v>
                </c:pt>
                <c:pt idx="15">
                  <c:v>2.5977445598460567</c:v>
                </c:pt>
                <c:pt idx="16">
                  <c:v>2.4967508488249472</c:v>
                </c:pt>
                <c:pt idx="17">
                  <c:v>2.3899810566525632</c:v>
                </c:pt>
                <c:pt idx="18">
                  <c:v>2.2610458924613552</c:v>
                </c:pt>
              </c:numCache>
            </c:numRef>
          </c:val>
        </c:ser>
        <c:ser>
          <c:idx val="3"/>
          <c:order val="2"/>
          <c:tx>
            <c:strRef>
              <c:f>Лист1!$E$499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Лист1!$B$500:$B$518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Лист1!$E$500:$E$518</c:f>
              <c:numCache>
                <c:formatCode>General</c:formatCode>
                <c:ptCount val="19"/>
                <c:pt idx="0">
                  <c:v>2.9533062192174535</c:v>
                </c:pt>
                <c:pt idx="1">
                  <c:v>2.893004556531797</c:v>
                </c:pt>
                <c:pt idx="2">
                  <c:v>2.8205784382196244</c:v>
                </c:pt>
                <c:pt idx="3">
                  <c:v>2.7381547700585878</c:v>
                </c:pt>
                <c:pt idx="4">
                  <c:v>2.6474336248129782</c:v>
                </c:pt>
                <c:pt idx="5">
                  <c:v>2.5496208670503111</c:v>
                </c:pt>
                <c:pt idx="6">
                  <c:v>2.4454617868836568</c:v>
                </c:pt>
                <c:pt idx="7">
                  <c:v>2.3353251939362059</c:v>
                </c:pt>
                <c:pt idx="8">
                  <c:v>2.2193077811486521</c:v>
                </c:pt>
                <c:pt idx="9">
                  <c:v>2.0973471776204353</c:v>
                </c:pt>
                <c:pt idx="10">
                  <c:v>1.9693463961797637</c:v>
                </c:pt>
                <c:pt idx="11">
                  <c:v>1.8353239608854703</c:v>
                </c:pt>
                <c:pt idx="12">
                  <c:v>1.6956160062353169</c:v>
                </c:pt>
                <c:pt idx="13">
                  <c:v>1.5511727989638031</c:v>
                </c:pt>
                <c:pt idx="14">
                  <c:v>1.404016593635395</c:v>
                </c:pt>
                <c:pt idx="15">
                  <c:v>1.2767840908359003</c:v>
                </c:pt>
                <c:pt idx="16">
                  <c:v>1.119758853073817</c:v>
                </c:pt>
                <c:pt idx="17">
                  <c:v>1.0007673274676929</c:v>
                </c:pt>
                <c:pt idx="18">
                  <c:v>0.91910705028051976</c:v>
                </c:pt>
              </c:numCache>
            </c:numRef>
          </c:val>
        </c:ser>
        <c:ser>
          <c:idx val="4"/>
          <c:order val="3"/>
          <c:tx>
            <c:strRef>
              <c:f>Лист1!$F$499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Лист1!$B$500:$B$518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Лист1!$F$500:$F$518</c:f>
              <c:numCache>
                <c:formatCode>General</c:formatCode>
                <c:ptCount val="19"/>
                <c:pt idx="0">
                  <c:v>2.7430279845104377</c:v>
                </c:pt>
                <c:pt idx="1">
                  <c:v>2.5925225382655523</c:v>
                </c:pt>
                <c:pt idx="2">
                  <c:v>2.4193538040886184</c:v>
                </c:pt>
                <c:pt idx="3">
                  <c:v>2.2326849876479766</c:v>
                </c:pt>
                <c:pt idx="4">
                  <c:v>2.0402296893615679</c:v>
                </c:pt>
                <c:pt idx="5">
                  <c:v>1.848209490722859</c:v>
                </c:pt>
                <c:pt idx="6">
                  <c:v>1.6616794134535529</c:v>
                </c:pt>
                <c:pt idx="7">
                  <c:v>1.4850065584420631</c:v>
                </c:pt>
                <c:pt idx="8">
                  <c:v>1.3223727541651433</c:v>
                </c:pt>
                <c:pt idx="9">
                  <c:v>1.1782327917405915</c:v>
                </c:pt>
                <c:pt idx="10">
                  <c:v>1.0576780020999992</c:v>
                </c:pt>
                <c:pt idx="11">
                  <c:v>0.96661917388921248</c:v>
                </c:pt>
                <c:pt idx="12">
                  <c:v>0.91158154838914729</c:v>
                </c:pt>
                <c:pt idx="13">
                  <c:v>0.89860873934263696</c:v>
                </c:pt>
                <c:pt idx="14">
                  <c:v>0.93007042318218058</c:v>
                </c:pt>
              </c:numCache>
            </c:numRef>
          </c:val>
        </c:ser>
        <c:ser>
          <c:idx val="5"/>
          <c:order val="4"/>
          <c:tx>
            <c:strRef>
              <c:f>Лист1!$G$499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Лист1!$B$500:$B$518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Лист1!$G$500:$G$518</c:f>
              <c:numCache>
                <c:formatCode>General</c:formatCode>
                <c:ptCount val="19"/>
                <c:pt idx="0">
                  <c:v>2.5362655966432066</c:v>
                </c:pt>
                <c:pt idx="1">
                  <c:v>2.3010449585593142</c:v>
                </c:pt>
                <c:pt idx="2">
                  <c:v>2.0441628767070736</c:v>
                </c:pt>
                <c:pt idx="3">
                  <c:v>1.7857339877669074</c:v>
                </c:pt>
                <c:pt idx="4">
                  <c:v>1.5422214183369243</c:v>
                </c:pt>
                <c:pt idx="5">
                  <c:v>1.3263870888471838</c:v>
                </c:pt>
                <c:pt idx="6">
                  <c:v>1.1479067309827327</c:v>
                </c:pt>
                <c:pt idx="7">
                  <c:v>1.0140410828822577</c:v>
                </c:pt>
                <c:pt idx="8">
                  <c:v>0.92991424521014321</c:v>
                </c:pt>
                <c:pt idx="9">
                  <c:v>0.89798238904886096</c:v>
                </c:pt>
                <c:pt idx="10">
                  <c:v>0.91609452728168628</c:v>
                </c:pt>
                <c:pt idx="11">
                  <c:v>0.9730321415890586</c:v>
                </c:pt>
              </c:numCache>
            </c:numRef>
          </c:val>
        </c:ser>
        <c:marker val="1"/>
        <c:axId val="92585344"/>
        <c:axId val="92595328"/>
      </c:lineChart>
      <c:catAx>
        <c:axId val="92585344"/>
        <c:scaling>
          <c:orientation val="minMax"/>
        </c:scaling>
        <c:axPos val="b"/>
        <c:numFmt formatCode="General" sourceLinked="1"/>
        <c:tickLblPos val="nextTo"/>
        <c:crossAx val="92595328"/>
        <c:crosses val="autoZero"/>
        <c:auto val="1"/>
        <c:lblAlgn val="ctr"/>
        <c:lblOffset val="100"/>
      </c:catAx>
      <c:valAx>
        <c:axId val="92595328"/>
        <c:scaling>
          <c:orientation val="minMax"/>
        </c:scaling>
        <c:axPos val="l"/>
        <c:majorGridlines/>
        <c:numFmt formatCode="General" sourceLinked="1"/>
        <c:tickLblPos val="nextTo"/>
        <c:crossAx val="9258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Лист1!$C$548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Лист1!$B$549:$B$567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Лист1!$C$549:$C$567</c:f>
              <c:numCache>
                <c:formatCode>General</c:formatCode>
                <c:ptCount val="19"/>
                <c:pt idx="0">
                  <c:v>34.354974641626079</c:v>
                </c:pt>
                <c:pt idx="1">
                  <c:v>25.956302528175247</c:v>
                </c:pt>
                <c:pt idx="2">
                  <c:v>21.154287405830829</c:v>
                </c:pt>
                <c:pt idx="3">
                  <c:v>18.141224860648389</c:v>
                </c:pt>
                <c:pt idx="4">
                  <c:v>16.144952046738954</c:v>
                </c:pt>
                <c:pt idx="5">
                  <c:v>14.781372555956967</c:v>
                </c:pt>
                <c:pt idx="6">
                  <c:v>13.838626498179661</c:v>
                </c:pt>
                <c:pt idx="7">
                  <c:v>13.190749428229028</c:v>
                </c:pt>
                <c:pt idx="8">
                  <c:v>12.758411754613084</c:v>
                </c:pt>
                <c:pt idx="9">
                  <c:v>12.489267090160814</c:v>
                </c:pt>
                <c:pt idx="10">
                  <c:v>12.347340712841598</c:v>
                </c:pt>
                <c:pt idx="11">
                  <c:v>12.306924276381833</c:v>
                </c:pt>
                <c:pt idx="12">
                  <c:v>12.348854116223288</c:v>
                </c:pt>
                <c:pt idx="13">
                  <c:v>12.458100839215092</c:v>
                </c:pt>
                <c:pt idx="14">
                  <c:v>12.622084401324198</c:v>
                </c:pt>
                <c:pt idx="15">
                  <c:v>12.843513143728607</c:v>
                </c:pt>
                <c:pt idx="16">
                  <c:v>13.068401320123746</c:v>
                </c:pt>
                <c:pt idx="17">
                  <c:v>13.326256114953198</c:v>
                </c:pt>
                <c:pt idx="18">
                  <c:v>13.586645937651799</c:v>
                </c:pt>
              </c:numCache>
            </c:numRef>
          </c:val>
        </c:ser>
        <c:ser>
          <c:idx val="2"/>
          <c:order val="1"/>
          <c:tx>
            <c:strRef>
              <c:f>Лист1!$D$548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Лист1!$B$549:$B$567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Лист1!$D$549:$D$567</c:f>
              <c:numCache>
                <c:formatCode>General</c:formatCode>
                <c:ptCount val="19"/>
                <c:pt idx="0">
                  <c:v>21.266440186893831</c:v>
                </c:pt>
                <c:pt idx="1">
                  <c:v>17.018636034908482</c:v>
                </c:pt>
                <c:pt idx="2">
                  <c:v>14.778638135979495</c:v>
                </c:pt>
                <c:pt idx="3">
                  <c:v>13.525126911336264</c:v>
                </c:pt>
                <c:pt idx="4">
                  <c:v>12.823781870288457</c:v>
                </c:pt>
                <c:pt idx="5">
                  <c:v>12.459879424434096</c:v>
                </c:pt>
                <c:pt idx="6">
                  <c:v>12.315731901108531</c:v>
                </c:pt>
                <c:pt idx="7">
                  <c:v>12.321566458630889</c:v>
                </c:pt>
                <c:pt idx="8">
                  <c:v>12.433090779260763</c:v>
                </c:pt>
                <c:pt idx="9">
                  <c:v>12.620150104000864</c:v>
                </c:pt>
                <c:pt idx="10">
                  <c:v>12.860462818650165</c:v>
                </c:pt>
                <c:pt idx="11">
                  <c:v>13.135838410187835</c:v>
                </c:pt>
                <c:pt idx="12">
                  <c:v>13.429639739018526</c:v>
                </c:pt>
                <c:pt idx="13">
                  <c:v>13.72483290694427</c:v>
                </c:pt>
                <c:pt idx="14">
                  <c:v>14.002222208565195</c:v>
                </c:pt>
                <c:pt idx="15">
                  <c:v>14.301631532560133</c:v>
                </c:pt>
                <c:pt idx="16">
                  <c:v>14.404279225492049</c:v>
                </c:pt>
                <c:pt idx="17">
                  <c:v>14.460384495882243</c:v>
                </c:pt>
                <c:pt idx="18">
                  <c:v>14.354309444815955</c:v>
                </c:pt>
              </c:numCache>
            </c:numRef>
          </c:val>
        </c:ser>
        <c:ser>
          <c:idx val="3"/>
          <c:order val="2"/>
          <c:tx>
            <c:strRef>
              <c:f>Лист1!$E$548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Лист1!$B$549:$B$567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Лист1!$E$549:$E$567</c:f>
              <c:numCache>
                <c:formatCode>General</c:formatCode>
                <c:ptCount val="19"/>
                <c:pt idx="0">
                  <c:v>14.903768892358569</c:v>
                </c:pt>
                <c:pt idx="1">
                  <c:v>13.113154542662214</c:v>
                </c:pt>
                <c:pt idx="2">
                  <c:v>12.380993464132162</c:v>
                </c:pt>
                <c:pt idx="3">
                  <c:v>12.11854232871363</c:v>
                </c:pt>
                <c:pt idx="4">
                  <c:v>12.077793342135537</c:v>
                </c:pt>
                <c:pt idx="5">
                  <c:v>12.137540274388595</c:v>
                </c:pt>
                <c:pt idx="6">
                  <c:v>12.231530675267665</c:v>
                </c:pt>
                <c:pt idx="7">
                  <c:v>12.319504052664566</c:v>
                </c:pt>
                <c:pt idx="8">
                  <c:v>12.374017858216392</c:v>
                </c:pt>
                <c:pt idx="9">
                  <c:v>12.374019769323445</c:v>
                </c:pt>
                <c:pt idx="10">
                  <c:v>12.301736134200354</c:v>
                </c:pt>
                <c:pt idx="11">
                  <c:v>12.141526180055733</c:v>
                </c:pt>
                <c:pt idx="12">
                  <c:v>11.88029285153198</c:v>
                </c:pt>
                <c:pt idx="13">
                  <c:v>11.509623606404451</c:v>
                </c:pt>
                <c:pt idx="14">
                  <c:v>11.03038229554185</c:v>
                </c:pt>
                <c:pt idx="15">
                  <c:v>10.617679814679564</c:v>
                </c:pt>
                <c:pt idx="16">
                  <c:v>9.8530258089905178</c:v>
                </c:pt>
                <c:pt idx="17">
                  <c:v>9.3135068222674491</c:v>
                </c:pt>
                <c:pt idx="18">
                  <c:v>9.0416089461051534</c:v>
                </c:pt>
              </c:numCache>
            </c:numRef>
          </c:val>
        </c:ser>
        <c:ser>
          <c:idx val="4"/>
          <c:order val="3"/>
          <c:tx>
            <c:strRef>
              <c:f>Лист1!$F$548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Лист1!$B$549:$B$567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Лист1!$F$549:$F$567</c:f>
              <c:numCache>
                <c:formatCode>General</c:formatCode>
                <c:ptCount val="19"/>
                <c:pt idx="0">
                  <c:v>12.737362754576797</c:v>
                </c:pt>
                <c:pt idx="1">
                  <c:v>11.867998994016025</c:v>
                </c:pt>
                <c:pt idx="2">
                  <c:v>11.525121147259307</c:v>
                </c:pt>
                <c:pt idx="3">
                  <c:v>11.314271362493097</c:v>
                </c:pt>
                <c:pt idx="4">
                  <c:v>11.089340873685591</c:v>
                </c:pt>
                <c:pt idx="5">
                  <c:v>10.798655025364136</c:v>
                </c:pt>
                <c:pt idx="6">
                  <c:v>10.432918462758012</c:v>
                </c:pt>
                <c:pt idx="7">
                  <c:v>10.005456599557485</c:v>
                </c:pt>
                <c:pt idx="8">
                  <c:v>9.5453560157575001</c:v>
                </c:pt>
                <c:pt idx="9">
                  <c:v>9.0967102129844513</c:v>
                </c:pt>
                <c:pt idx="10">
                  <c:v>8.7209934018553295</c:v>
                </c:pt>
                <c:pt idx="11">
                  <c:v>8.5004921945547913</c:v>
                </c:pt>
                <c:pt idx="12">
                  <c:v>8.5397569595319904</c:v>
                </c:pt>
                <c:pt idx="13">
                  <c:v>8.9582446515797844</c:v>
                </c:pt>
                <c:pt idx="14">
                  <c:v>9.8571745322553568</c:v>
                </c:pt>
              </c:numCache>
            </c:numRef>
          </c:val>
        </c:ser>
        <c:ser>
          <c:idx val="5"/>
          <c:order val="4"/>
          <c:tx>
            <c:strRef>
              <c:f>Лист1!$G$548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Лист1!$B$549:$B$567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Лист1!$G$549:$G$567</c:f>
              <c:numCache>
                <c:formatCode>General</c:formatCode>
                <c:ptCount val="19"/>
                <c:pt idx="0">
                  <c:v>11.759218303348879</c:v>
                </c:pt>
                <c:pt idx="1">
                  <c:v>11.011075421140919</c:v>
                </c:pt>
                <c:pt idx="2">
                  <c:v>10.50358453762073</c:v>
                </c:pt>
                <c:pt idx="3">
                  <c:v>9.971971183708634</c:v>
                </c:pt>
                <c:pt idx="4">
                  <c:v>9.3754652497827387</c:v>
                </c:pt>
                <c:pt idx="5">
                  <c:v>8.7600960114836042</c:v>
                </c:pt>
                <c:pt idx="6">
                  <c:v>8.2101457233514168</c:v>
                </c:pt>
                <c:pt idx="7">
                  <c:v>7.8283821416241715</c:v>
                </c:pt>
                <c:pt idx="8">
                  <c:v>7.725397426060872</c:v>
                </c:pt>
                <c:pt idx="9">
                  <c:v>8.0069875734291323</c:v>
                </c:pt>
                <c:pt idx="10">
                  <c:v>8.7478025727112421</c:v>
                </c:pt>
                <c:pt idx="11">
                  <c:v>9.9318063253758204</c:v>
                </c:pt>
              </c:numCache>
            </c:numRef>
          </c:val>
        </c:ser>
        <c:marker val="1"/>
        <c:axId val="92622208"/>
        <c:axId val="92632192"/>
      </c:lineChart>
      <c:catAx>
        <c:axId val="92622208"/>
        <c:scaling>
          <c:orientation val="minMax"/>
        </c:scaling>
        <c:axPos val="b"/>
        <c:numFmt formatCode="General" sourceLinked="1"/>
        <c:tickLblPos val="nextTo"/>
        <c:crossAx val="92632192"/>
        <c:crosses val="autoZero"/>
        <c:auto val="1"/>
        <c:lblAlgn val="ctr"/>
        <c:lblOffset val="100"/>
      </c:catAx>
      <c:valAx>
        <c:axId val="92632192"/>
        <c:scaling>
          <c:orientation val="minMax"/>
        </c:scaling>
        <c:axPos val="l"/>
        <c:majorGridlines/>
        <c:numFmt formatCode="General" sourceLinked="1"/>
        <c:tickLblPos val="nextTo"/>
        <c:crossAx val="9262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Лист1!$C$657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Лист1!$C$658:$C$676</c:f>
              <c:numCache>
                <c:formatCode>General</c:formatCode>
                <c:ptCount val="19"/>
                <c:pt idx="0">
                  <c:v>0.99485315883848813</c:v>
                </c:pt>
                <c:pt idx="1">
                  <c:v>0.99479689599198773</c:v>
                </c:pt>
                <c:pt idx="2">
                  <c:v>0.99471792640476542</c:v>
                </c:pt>
                <c:pt idx="3">
                  <c:v>0.99460876056211101</c:v>
                </c:pt>
                <c:pt idx="4">
                  <c:v>0.99446325379951084</c:v>
                </c:pt>
                <c:pt idx="5">
                  <c:v>0.99427602661572667</c:v>
                </c:pt>
                <c:pt idx="6">
                  <c:v>0.99404184486228431</c:v>
                </c:pt>
                <c:pt idx="7">
                  <c:v>0.99375501822383816</c:v>
                </c:pt>
                <c:pt idx="8">
                  <c:v>0.99340881342637832</c:v>
                </c:pt>
                <c:pt idx="9">
                  <c:v>0.99299483999138571</c:v>
                </c:pt>
                <c:pt idx="10">
                  <c:v>0.99250233954022127</c:v>
                </c:pt>
                <c:pt idx="11">
                  <c:v>0.99191728178196481</c:v>
                </c:pt>
                <c:pt idx="12">
                  <c:v>0.991221128244276</c:v>
                </c:pt>
                <c:pt idx="13">
                  <c:v>0.99038905167559754</c:v>
                </c:pt>
                <c:pt idx="14">
                  <c:v>0.98938726685257583</c:v>
                </c:pt>
                <c:pt idx="15">
                  <c:v>0.98839289175844813</c:v>
                </c:pt>
                <c:pt idx="16">
                  <c:v>0.98666721897893916</c:v>
                </c:pt>
                <c:pt idx="17">
                  <c:v>0.9847845690220649</c:v>
                </c:pt>
                <c:pt idx="18">
                  <c:v>0.98237241145219656</c:v>
                </c:pt>
              </c:numCache>
            </c:numRef>
          </c:val>
        </c:ser>
        <c:ser>
          <c:idx val="2"/>
          <c:order val="1"/>
          <c:tx>
            <c:strRef>
              <c:f>Лист1!$D$657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Лист1!$D$658:$D$676</c:f>
              <c:numCache>
                <c:formatCode>General</c:formatCode>
                <c:ptCount val="19"/>
                <c:pt idx="0">
                  <c:v>0.99017649699512855</c:v>
                </c:pt>
                <c:pt idx="1">
                  <c:v>0.98943815747839858</c:v>
                </c:pt>
                <c:pt idx="2">
                  <c:v>0.98851835869731275</c:v>
                </c:pt>
                <c:pt idx="3">
                  <c:v>0.98742098405391898</c:v>
                </c:pt>
                <c:pt idx="4">
                  <c:v>0.9861465585672109</c:v>
                </c:pt>
                <c:pt idx="5">
                  <c:v>0.98469038419869559</c:v>
                </c:pt>
                <c:pt idx="6">
                  <c:v>0.98304134103423157</c:v>
                </c:pt>
                <c:pt idx="7">
                  <c:v>0.98118096930620169</c:v>
                </c:pt>
                <c:pt idx="8">
                  <c:v>0.97908250386107909</c:v>
                </c:pt>
                <c:pt idx="9">
                  <c:v>0.97670960000176921</c:v>
                </c:pt>
                <c:pt idx="10">
                  <c:v>0.97401453180631314</c:v>
                </c:pt>
                <c:pt idx="11">
                  <c:v>0.97093565627693001</c:v>
                </c:pt>
                <c:pt idx="12">
                  <c:v>0.96739393441221644</c:v>
                </c:pt>
                <c:pt idx="13">
                  <c:v>0.9632883265861687</c:v>
                </c:pt>
                <c:pt idx="14">
                  <c:v>0.95849004845919517</c:v>
                </c:pt>
                <c:pt idx="15">
                  <c:v>0.95369193619189296</c:v>
                </c:pt>
                <c:pt idx="16">
                  <c:v>0.94612615027611202</c:v>
                </c:pt>
                <c:pt idx="17">
                  <c:v>0.93812743504384288</c:v>
                </c:pt>
                <c:pt idx="18">
                  <c:v>0.92862382274085431</c:v>
                </c:pt>
              </c:numCache>
            </c:numRef>
          </c:val>
        </c:ser>
        <c:ser>
          <c:idx val="3"/>
          <c:order val="2"/>
          <c:tx>
            <c:strRef>
              <c:f>Лист1!$E$657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Лист1!$E$658:$E$676</c:f>
              <c:numCache>
                <c:formatCode>General</c:formatCode>
                <c:ptCount val="19"/>
                <c:pt idx="0">
                  <c:v>0.97938897257436786</c:v>
                </c:pt>
                <c:pt idx="1">
                  <c:v>0.97518783228797634</c:v>
                </c:pt>
                <c:pt idx="2">
                  <c:v>0.9700437588502151</c:v>
                </c:pt>
                <c:pt idx="3">
                  <c:v>0.96407505475584188</c:v>
                </c:pt>
                <c:pt idx="4">
                  <c:v>0.95739104194687119</c:v>
                </c:pt>
                <c:pt idx="5">
                  <c:v>0.95009201865430404</c:v>
                </c:pt>
                <c:pt idx="6">
                  <c:v>0.94227796463893743</c:v>
                </c:pt>
                <c:pt idx="7">
                  <c:v>0.93406637031189277</c:v>
                </c:pt>
                <c:pt idx="8">
                  <c:v>0.92562184280653348</c:v>
                </c:pt>
                <c:pt idx="9">
                  <c:v>0.91720385082248979</c:v>
                </c:pt>
                <c:pt idx="10">
                  <c:v>0.90924518991602699</c:v>
                </c:pt>
                <c:pt idx="11">
                  <c:v>0.90248494543491797</c:v>
                </c:pt>
                <c:pt idx="12">
                  <c:v>0.89820115442641102</c:v>
                </c:pt>
                <c:pt idx="13">
                  <c:v>0.89863144860525446</c:v>
                </c:pt>
                <c:pt idx="14">
                  <c:v>0.90776069205813925</c:v>
                </c:pt>
                <c:pt idx="15">
                  <c:v>0.92827742995769558</c:v>
                </c:pt>
                <c:pt idx="16">
                  <c:v>0.98759447045502191</c:v>
                </c:pt>
                <c:pt idx="17">
                  <c:v>1.0988210182456333</c:v>
                </c:pt>
                <c:pt idx="18">
                  <c:v>1.3221171750516452</c:v>
                </c:pt>
              </c:numCache>
            </c:numRef>
          </c:val>
        </c:ser>
        <c:ser>
          <c:idx val="4"/>
          <c:order val="3"/>
          <c:tx>
            <c:strRef>
              <c:f>Лист1!$F$657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Лист1!$F$658:$F$676</c:f>
              <c:numCache>
                <c:formatCode>General</c:formatCode>
                <c:ptCount val="19"/>
                <c:pt idx="0">
                  <c:v>0.96443097165646208</c:v>
                </c:pt>
                <c:pt idx="1">
                  <c:v>0.95330199901298629</c:v>
                </c:pt>
                <c:pt idx="2">
                  <c:v>0.94032235277559861</c:v>
                </c:pt>
                <c:pt idx="3">
                  <c:v>0.92657867068370248</c:v>
                </c:pt>
                <c:pt idx="4">
                  <c:v>0.91351366792101185</c:v>
                </c:pt>
                <c:pt idx="5">
                  <c:v>0.9030418252325525</c:v>
                </c:pt>
                <c:pt idx="6">
                  <c:v>0.89776428763629013</c:v>
                </c:pt>
                <c:pt idx="7">
                  <c:v>0.90133532496940982</c:v>
                </c:pt>
                <c:pt idx="8">
                  <c:v>0.91906198509806436</c:v>
                </c:pt>
                <c:pt idx="9">
                  <c:v>0.95887708379685177</c:v>
                </c:pt>
                <c:pt idx="10">
                  <c:v>1.0329352469481232</c:v>
                </c:pt>
                <c:pt idx="11">
                  <c:v>1.1602868304626341</c:v>
                </c:pt>
                <c:pt idx="12">
                  <c:v>1.3714794901972771</c:v>
                </c:pt>
                <c:pt idx="13">
                  <c:v>1.7167273998222286</c:v>
                </c:pt>
                <c:pt idx="14">
                  <c:v>2.2809397651481276</c:v>
                </c:pt>
              </c:numCache>
            </c:numRef>
          </c:val>
        </c:ser>
        <c:ser>
          <c:idx val="5"/>
          <c:order val="4"/>
          <c:tx>
            <c:strRef>
              <c:f>Лист1!$G$657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Лист1!$G$658:$G$676</c:f>
              <c:numCache>
                <c:formatCode>General</c:formatCode>
                <c:ptCount val="19"/>
                <c:pt idx="0">
                  <c:v>0.9490909173576485</c:v>
                </c:pt>
                <c:pt idx="1">
                  <c:v>0.93154119686707082</c:v>
                </c:pt>
                <c:pt idx="2">
                  <c:v>0.91376128737826523</c:v>
                </c:pt>
                <c:pt idx="3">
                  <c:v>0.90056983798153856</c:v>
                </c:pt>
                <c:pt idx="4">
                  <c:v>0.89888668174648978</c:v>
                </c:pt>
                <c:pt idx="5">
                  <c:v>0.91836311124364423</c:v>
                </c:pt>
                <c:pt idx="6">
                  <c:v>0.97247377413839287</c:v>
                </c:pt>
                <c:pt idx="7">
                  <c:v>1.0803558428557638</c:v>
                </c:pt>
                <c:pt idx="8">
                  <c:v>1.2698174542954155</c:v>
                </c:pt>
                <c:pt idx="9">
                  <c:v>1.582221157766361</c:v>
                </c:pt>
                <c:pt idx="10">
                  <c:v>2.0804875559573062</c:v>
                </c:pt>
                <c:pt idx="11">
                  <c:v>2.8624782193943328</c:v>
                </c:pt>
              </c:numCache>
            </c:numRef>
          </c:val>
        </c:ser>
        <c:marker val="1"/>
        <c:axId val="92688384"/>
        <c:axId val="92689920"/>
      </c:lineChart>
      <c:catAx>
        <c:axId val="92688384"/>
        <c:scaling>
          <c:orientation val="minMax"/>
        </c:scaling>
        <c:axPos val="b"/>
        <c:numFmt formatCode="General" sourceLinked="1"/>
        <c:tickLblPos val="nextTo"/>
        <c:crossAx val="92689920"/>
        <c:crosses val="autoZero"/>
        <c:auto val="1"/>
        <c:lblAlgn val="ctr"/>
        <c:lblOffset val="100"/>
      </c:catAx>
      <c:valAx>
        <c:axId val="92689920"/>
        <c:scaling>
          <c:orientation val="minMax"/>
        </c:scaling>
        <c:axPos val="l"/>
        <c:majorGridlines/>
        <c:numFmt formatCode="General" sourceLinked="1"/>
        <c:tickLblPos val="nextTo"/>
        <c:crossAx val="9268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Лист1!$C$680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Лист1!$C$681:$C$699</c:f>
              <c:numCache>
                <c:formatCode>General</c:formatCode>
                <c:ptCount val="19"/>
                <c:pt idx="0">
                  <c:v>45.502818145824961</c:v>
                </c:pt>
                <c:pt idx="1">
                  <c:v>45.356367556632947</c:v>
                </c:pt>
                <c:pt idx="2">
                  <c:v>45.53485113939864</c:v>
                </c:pt>
                <c:pt idx="3">
                  <c:v>45.936776885815711</c:v>
                </c:pt>
                <c:pt idx="4">
                  <c:v>46.477839624517074</c:v>
                </c:pt>
                <c:pt idx="5">
                  <c:v>47.087149022541993</c:v>
                </c:pt>
                <c:pt idx="6">
                  <c:v>47.703999765664669</c:v>
                </c:pt>
                <c:pt idx="7">
                  <c:v>48.275153098294709</c:v>
                </c:pt>
                <c:pt idx="8">
                  <c:v>48.752598896360418</c:v>
                </c:pt>
                <c:pt idx="9">
                  <c:v>49.091767442471173</c:v>
                </c:pt>
                <c:pt idx="10">
                  <c:v>49.250160069346279</c:v>
                </c:pt>
                <c:pt idx="11">
                  <c:v>49.186367834628818</c:v>
                </c:pt>
                <c:pt idx="12">
                  <c:v>48.859447390304688</c:v>
                </c:pt>
                <c:pt idx="13">
                  <c:v>48.228623221255454</c:v>
                </c:pt>
                <c:pt idx="14">
                  <c:v>47.253285471919121</c:v>
                </c:pt>
                <c:pt idx="15">
                  <c:v>46.778990051644072</c:v>
                </c:pt>
                <c:pt idx="16">
                  <c:v>44.10926939883052</c:v>
                </c:pt>
                <c:pt idx="17">
                  <c:v>41.863708767650081</c:v>
                </c:pt>
                <c:pt idx="18">
                  <c:v>39.121455111013944</c:v>
                </c:pt>
              </c:numCache>
            </c:numRef>
          </c:val>
        </c:ser>
        <c:ser>
          <c:idx val="2"/>
          <c:order val="1"/>
          <c:tx>
            <c:strRef>
              <c:f>Лист1!$D$680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Лист1!$D$681:$D$699</c:f>
              <c:numCache>
                <c:formatCode>General</c:formatCode>
                <c:ptCount val="19"/>
                <c:pt idx="0">
                  <c:v>26.166929204992009</c:v>
                </c:pt>
                <c:pt idx="1">
                  <c:v>26.064736186069645</c:v>
                </c:pt>
                <c:pt idx="2">
                  <c:v>26.145054415082214</c:v>
                </c:pt>
                <c:pt idx="3">
                  <c:v>26.349442226727877</c:v>
                </c:pt>
                <c:pt idx="4">
                  <c:v>26.629284064683837</c:v>
                </c:pt>
                <c:pt idx="5">
                  <c:v>26.943620889012006</c:v>
                </c:pt>
                <c:pt idx="6">
                  <c:v>27.257294331835165</c:v>
                </c:pt>
                <c:pt idx="7">
                  <c:v>27.53938740066922</c:v>
                </c:pt>
                <c:pt idx="8">
                  <c:v>27.761944858805862</c:v>
                </c:pt>
                <c:pt idx="9">
                  <c:v>27.898956970876952</c:v>
                </c:pt>
                <c:pt idx="10">
                  <c:v>27.925591304732261</c:v>
                </c:pt>
                <c:pt idx="11">
                  <c:v>27.817659114961344</c:v>
                </c:pt>
                <c:pt idx="12">
                  <c:v>27.551306254240941</c:v>
                </c:pt>
                <c:pt idx="13">
                  <c:v>27.102925116407455</c:v>
                </c:pt>
                <c:pt idx="14">
                  <c:v>26.449297130779996</c:v>
                </c:pt>
                <c:pt idx="15">
                  <c:v>26.078954255577571</c:v>
                </c:pt>
                <c:pt idx="16">
                  <c:v>24.438190474210138</c:v>
                </c:pt>
                <c:pt idx="17">
                  <c:v>23.041945056111253</c:v>
                </c:pt>
                <c:pt idx="18">
                  <c:v>21.366800616647367</c:v>
                </c:pt>
              </c:numCache>
            </c:numRef>
          </c:val>
        </c:ser>
        <c:ser>
          <c:idx val="3"/>
          <c:order val="2"/>
          <c:tx>
            <c:strRef>
              <c:f>Лист1!$E$680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Лист1!$E$681:$E$699</c:f>
              <c:numCache>
                <c:formatCode>General</c:formatCode>
                <c:ptCount val="19"/>
                <c:pt idx="0">
                  <c:v>15.429565832368205</c:v>
                </c:pt>
                <c:pt idx="1">
                  <c:v>15.314799053428985</c:v>
                </c:pt>
                <c:pt idx="2">
                  <c:v>15.29517627893928</c:v>
                </c:pt>
                <c:pt idx="3">
                  <c:v>15.336924157445644</c:v>
                </c:pt>
                <c:pt idx="4">
                  <c:v>15.412239061310803</c:v>
                </c:pt>
                <c:pt idx="5">
                  <c:v>15.498165067603054</c:v>
                </c:pt>
                <c:pt idx="6">
                  <c:v>15.5757277348284</c:v>
                </c:pt>
                <c:pt idx="7">
                  <c:v>15.62936183487659</c:v>
                </c:pt>
                <c:pt idx="8">
                  <c:v>15.646692305957105</c:v>
                </c:pt>
                <c:pt idx="9">
                  <c:v>15.6187664290775</c:v>
                </c:pt>
                <c:pt idx="10">
                  <c:v>15.540904934157034</c:v>
                </c:pt>
                <c:pt idx="11">
                  <c:v>15.414464677051804</c:v>
                </c:pt>
                <c:pt idx="12">
                  <c:v>15.250033348916803</c:v>
                </c:pt>
                <c:pt idx="13">
                  <c:v>15.073004579621202</c:v>
                </c:pt>
                <c:pt idx="14">
                  <c:v>14.933315838020826</c:v>
                </c:pt>
                <c:pt idx="15">
                  <c:v>15.13276205714493</c:v>
                </c:pt>
                <c:pt idx="16">
                  <c:v>15.207471072549689</c:v>
                </c:pt>
                <c:pt idx="17">
                  <c:v>16.089502221225786</c:v>
                </c:pt>
                <c:pt idx="18">
                  <c:v>18.135434863620148</c:v>
                </c:pt>
              </c:numCache>
            </c:numRef>
          </c:val>
        </c:ser>
        <c:ser>
          <c:idx val="4"/>
          <c:order val="3"/>
          <c:tx>
            <c:strRef>
              <c:f>Лист1!$F$680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Лист1!$F$681:$F$699</c:f>
              <c:numCache>
                <c:formatCode>General</c:formatCode>
                <c:ptCount val="19"/>
                <c:pt idx="0">
                  <c:v>11.340789405507438</c:v>
                </c:pt>
                <c:pt idx="1">
                  <c:v>11.174476169122107</c:v>
                </c:pt>
                <c:pt idx="2">
                  <c:v>11.066583414384585</c:v>
                </c:pt>
                <c:pt idx="3">
                  <c:v>11.002296993066592</c:v>
                </c:pt>
                <c:pt idx="4">
                  <c:v>10.976529977772287</c:v>
                </c:pt>
                <c:pt idx="5">
                  <c:v>10.995022411387234</c:v>
                </c:pt>
                <c:pt idx="6">
                  <c:v>11.076569540538747</c:v>
                </c:pt>
                <c:pt idx="7">
                  <c:v>11.257022719337689</c:v>
                </c:pt>
                <c:pt idx="8">
                  <c:v>11.595978235030362</c:v>
                </c:pt>
                <c:pt idx="9">
                  <c:v>12.187578933038964</c:v>
                </c:pt>
                <c:pt idx="10">
                  <c:v>13.177773230831374</c:v>
                </c:pt>
                <c:pt idx="11">
                  <c:v>14.792019979162916</c:v>
                </c:pt>
                <c:pt idx="12">
                  <c:v>17.380415029806375</c:v>
                </c:pt>
                <c:pt idx="13">
                  <c:v>21.492809913239938</c:v>
                </c:pt>
                <c:pt idx="14">
                  <c:v>28.007370408550589</c:v>
                </c:pt>
              </c:numCache>
            </c:numRef>
          </c:val>
        </c:ser>
        <c:ser>
          <c:idx val="5"/>
          <c:order val="4"/>
          <c:tx>
            <c:strRef>
              <c:f>Лист1!$G$680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Лист1!$G$681:$G$699</c:f>
              <c:numCache>
                <c:formatCode>General</c:formatCode>
                <c:ptCount val="19"/>
                <c:pt idx="0">
                  <c:v>9.0999665496917661</c:v>
                </c:pt>
                <c:pt idx="1">
                  <c:v>8.9034551976070553</c:v>
                </c:pt>
                <c:pt idx="2">
                  <c:v>8.7685826157044353</c:v>
                </c:pt>
                <c:pt idx="3">
                  <c:v>8.7192334217874343</c:v>
                </c:pt>
                <c:pt idx="4">
                  <c:v>8.8067325115544648</c:v>
                </c:pt>
                <c:pt idx="5">
                  <c:v>9.1172219143090132</c:v>
                </c:pt>
                <c:pt idx="6">
                  <c:v>9.7831946062378794</c:v>
                </c:pt>
                <c:pt idx="7">
                  <c:v>11.001801808244304</c:v>
                </c:pt>
                <c:pt idx="8">
                  <c:v>13.063625525689158</c:v>
                </c:pt>
                <c:pt idx="9">
                  <c:v>16.397646935252506</c:v>
                </c:pt>
                <c:pt idx="10">
                  <c:v>21.641825786178181</c:v>
                </c:pt>
                <c:pt idx="11">
                  <c:v>29.7552877342684</c:v>
                </c:pt>
              </c:numCache>
            </c:numRef>
          </c:val>
        </c:ser>
        <c:marker val="1"/>
        <c:axId val="92736896"/>
        <c:axId val="92750976"/>
      </c:lineChart>
      <c:catAx>
        <c:axId val="92736896"/>
        <c:scaling>
          <c:orientation val="minMax"/>
        </c:scaling>
        <c:axPos val="b"/>
        <c:numFmt formatCode="General" sourceLinked="1"/>
        <c:tickLblPos val="nextTo"/>
        <c:crossAx val="92750976"/>
        <c:crosses val="autoZero"/>
        <c:auto val="1"/>
        <c:lblAlgn val="ctr"/>
        <c:lblOffset val="100"/>
      </c:catAx>
      <c:valAx>
        <c:axId val="92750976"/>
        <c:scaling>
          <c:orientation val="minMax"/>
        </c:scaling>
        <c:axPos val="l"/>
        <c:majorGridlines/>
        <c:numFmt formatCode="General" sourceLinked="1"/>
        <c:tickLblPos val="nextTo"/>
        <c:crossAx val="9273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Лист1!$C$704</c:f>
              <c:strCache>
                <c:ptCount val="1"/>
                <c:pt idx="0">
                  <c:v>Столбец1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Лист1!$C$705:$C$723</c:f>
              <c:numCache>
                <c:formatCode>General</c:formatCode>
                <c:ptCount val="19"/>
                <c:pt idx="0">
                  <c:v>1049.8682889371003</c:v>
                </c:pt>
                <c:pt idx="1">
                  <c:v>784.86696988437347</c:v>
                </c:pt>
                <c:pt idx="2">
                  <c:v>630.364424016832</c:v>
                </c:pt>
                <c:pt idx="3">
                  <c:v>529.94042252327745</c:v>
                </c:pt>
                <c:pt idx="4">
                  <c:v>459.58481519955069</c:v>
                </c:pt>
                <c:pt idx="5">
                  <c:v>407.40859514015278</c:v>
                </c:pt>
                <c:pt idx="6">
                  <c:v>366.88509012732038</c:v>
                </c:pt>
                <c:pt idx="7">
                  <c:v>334.14997870500133</c:v>
                </c:pt>
                <c:pt idx="8">
                  <c:v>306.77704852474039</c:v>
                </c:pt>
                <c:pt idx="9">
                  <c:v>283.16866946874046</c:v>
                </c:pt>
                <c:pt idx="10">
                  <c:v>262.2298171114337</c:v>
                </c:pt>
                <c:pt idx="11">
                  <c:v>243.18371888880461</c:v>
                </c:pt>
                <c:pt idx="12">
                  <c:v>225.46289008158067</c:v>
                </c:pt>
                <c:pt idx="13">
                  <c:v>208.64244321427282</c:v>
                </c:pt>
                <c:pt idx="14">
                  <c:v>192.39813884031184</c:v>
                </c:pt>
                <c:pt idx="15">
                  <c:v>179.88548198756399</c:v>
                </c:pt>
                <c:pt idx="16">
                  <c:v>160.69192059920147</c:v>
                </c:pt>
                <c:pt idx="17">
                  <c:v>144.88568648078297</c:v>
                </c:pt>
                <c:pt idx="18">
                  <c:v>128.94766525858202</c:v>
                </c:pt>
              </c:numCache>
            </c:numRef>
          </c:val>
        </c:ser>
        <c:ser>
          <c:idx val="2"/>
          <c:order val="1"/>
          <c:tx>
            <c:strRef>
              <c:f>Лист1!$D$704</c:f>
              <c:strCache>
                <c:ptCount val="1"/>
                <c:pt idx="0">
                  <c:v>Столбец2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Лист1!$D$705:$D$723</c:f>
              <c:numCache>
                <c:formatCode>General</c:formatCode>
                <c:ptCount val="19"/>
                <c:pt idx="0">
                  <c:v>348.82701925636394</c:v>
                </c:pt>
                <c:pt idx="1">
                  <c:v>260.59852572676778</c:v>
                </c:pt>
                <c:pt idx="2">
                  <c:v>209.12124602306048</c:v>
                </c:pt>
                <c:pt idx="3">
                  <c:v>175.6300351296812</c:v>
                </c:pt>
                <c:pt idx="4">
                  <c:v>152.13882671374591</c:v>
                </c:pt>
                <c:pt idx="5">
                  <c:v>134.692863017929</c:v>
                </c:pt>
                <c:pt idx="6">
                  <c:v>121.1208323335795</c:v>
                </c:pt>
                <c:pt idx="7">
                  <c:v>110.13690995834193</c:v>
                </c:pt>
                <c:pt idx="8">
                  <c:v>100.93361181197957</c:v>
                </c:pt>
                <c:pt idx="9">
                  <c:v>92.979098963740398</c:v>
                </c:pt>
                <c:pt idx="10">
                  <c:v>85.908797023512307</c:v>
                </c:pt>
                <c:pt idx="11">
                  <c:v>79.464134473031038</c:v>
                </c:pt>
                <c:pt idx="12">
                  <c:v>73.456384293290398</c:v>
                </c:pt>
                <c:pt idx="13">
                  <c:v>67.744617457451909</c:v>
                </c:pt>
                <c:pt idx="14">
                  <c:v>62.221979915794854</c:v>
                </c:pt>
                <c:pt idx="15">
                  <c:v>57.942373284931854</c:v>
                </c:pt>
                <c:pt idx="16">
                  <c:v>51.439182354076266</c:v>
                </c:pt>
                <c:pt idx="17">
                  <c:v>46.075255614587817</c:v>
                </c:pt>
                <c:pt idx="18">
                  <c:v>40.691042344549665</c:v>
                </c:pt>
              </c:numCache>
            </c:numRef>
          </c:val>
        </c:ser>
        <c:ser>
          <c:idx val="3"/>
          <c:order val="2"/>
          <c:tx>
            <c:strRef>
              <c:f>Лист1!$E$704</c:f>
              <c:strCache>
                <c:ptCount val="1"/>
                <c:pt idx="0">
                  <c:v>Столбец3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Лист1!$E$705:$E$723</c:f>
              <c:numCache>
                <c:formatCode>General</c:formatCode>
                <c:ptCount val="19"/>
                <c:pt idx="0">
                  <c:v>122.62228747001708</c:v>
                </c:pt>
                <c:pt idx="1">
                  <c:v>91.282657228220899</c:v>
                </c:pt>
                <c:pt idx="2">
                  <c:v>72.932557777336228</c:v>
                </c:pt>
                <c:pt idx="3">
                  <c:v>60.943021448954738</c:v>
                </c:pt>
                <c:pt idx="4">
                  <c:v>52.493394710935149</c:v>
                </c:pt>
                <c:pt idx="5">
                  <c:v>46.187797978832833</c:v>
                </c:pt>
                <c:pt idx="6">
                  <c:v>41.261289842392152</c:v>
                </c:pt>
                <c:pt idx="7">
                  <c:v>37.263033594931606</c:v>
                </c:pt>
                <c:pt idx="8">
                  <c:v>33.913047599782757</c:v>
                </c:pt>
                <c:pt idx="9">
                  <c:v>31.031476967674305</c:v>
                </c:pt>
                <c:pt idx="10">
                  <c:v>28.501644177321122</c:v>
                </c:pt>
                <c:pt idx="11">
                  <c:v>26.250487529143911</c:v>
                </c:pt>
                <c:pt idx="12">
                  <c:v>24.239100355180998</c:v>
                </c:pt>
                <c:pt idx="13">
                  <c:v>22.460365063244186</c:v>
                </c:pt>
                <c:pt idx="14">
                  <c:v>20.943260347561083</c:v>
                </c:pt>
                <c:pt idx="15">
                  <c:v>20.043920001234234</c:v>
                </c:pt>
                <c:pt idx="16">
                  <c:v>19.082723626455802</c:v>
                </c:pt>
                <c:pt idx="17">
                  <c:v>19.180042925917618</c:v>
                </c:pt>
                <c:pt idx="18">
                  <c:v>20.589492475501483</c:v>
                </c:pt>
              </c:numCache>
            </c:numRef>
          </c:val>
        </c:ser>
        <c:ser>
          <c:idx val="4"/>
          <c:order val="3"/>
          <c:tx>
            <c:strRef>
              <c:f>Лист1!$F$704</c:f>
              <c:strCache>
                <c:ptCount val="1"/>
                <c:pt idx="0">
                  <c:v>Столбец4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Лист1!$F$705:$F$723</c:f>
              <c:numCache>
                <c:formatCode>General</c:formatCode>
                <c:ptCount val="19"/>
                <c:pt idx="0">
                  <c:v>64.607775162784719</c:v>
                </c:pt>
                <c:pt idx="1">
                  <c:v>47.745224213355797</c:v>
                </c:pt>
                <c:pt idx="2">
                  <c:v>37.827384364065971</c:v>
                </c:pt>
                <c:pt idx="3">
                  <c:v>31.339702422171147</c:v>
                </c:pt>
                <c:pt idx="4">
                  <c:v>26.799690751449951</c:v>
                </c:pt>
                <c:pt idx="5">
                  <c:v>23.489235751074919</c:v>
                </c:pt>
                <c:pt idx="6">
                  <c:v>21.03417698308678</c:v>
                </c:pt>
                <c:pt idx="7">
                  <c:v>19.239168461239583</c:v>
                </c:pt>
                <c:pt idx="8">
                  <c:v>18.016791852671933</c:v>
                </c:pt>
                <c:pt idx="9">
                  <c:v>17.357970669618492</c:v>
                </c:pt>
                <c:pt idx="10">
                  <c:v>17.324528836731396</c:v>
                </c:pt>
                <c:pt idx="11">
                  <c:v>18.057690446507117</c:v>
                </c:pt>
                <c:pt idx="12">
                  <c:v>19.803029689208316</c:v>
                </c:pt>
                <c:pt idx="13">
                  <c:v>22.958101407882285</c:v>
                </c:pt>
                <c:pt idx="14">
                  <c:v>28.156986238246915</c:v>
                </c:pt>
              </c:numCache>
            </c:numRef>
          </c:val>
        </c:ser>
        <c:ser>
          <c:idx val="5"/>
          <c:order val="4"/>
          <c:tx>
            <c:strRef>
              <c:f>Лист1!$G$704</c:f>
              <c:strCache>
                <c:ptCount val="1"/>
                <c:pt idx="0">
                  <c:v>Столбец5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Лист1!$G$705:$G$723</c:f>
              <c:numCache>
                <c:formatCode>General</c:formatCode>
                <c:ptCount val="19"/>
                <c:pt idx="0">
                  <c:v>44.013812219404286</c:v>
                </c:pt>
                <c:pt idx="1">
                  <c:v>32.297509257160094</c:v>
                </c:pt>
                <c:pt idx="2">
                  <c:v>25.446604439948437</c:v>
                </c:pt>
                <c:pt idx="3">
                  <c:v>21.086160065978756</c:v>
                </c:pt>
                <c:pt idx="4">
                  <c:v>18.255225864847205</c:v>
                </c:pt>
                <c:pt idx="5">
                  <c:v>16.536476718393551</c:v>
                </c:pt>
                <c:pt idx="6">
                  <c:v>15.772793887153647</c:v>
                </c:pt>
                <c:pt idx="7">
                  <c:v>15.963725895659557</c:v>
                </c:pt>
                <c:pt idx="8">
                  <c:v>17.23223000034319</c:v>
                </c:pt>
                <c:pt idx="9">
                  <c:v>19.827626538713492</c:v>
                </c:pt>
                <c:pt idx="10">
                  <c:v>24.155775764578266</c:v>
                </c:pt>
                <c:pt idx="11">
                  <c:v>30.839445705312428</c:v>
                </c:pt>
              </c:numCache>
            </c:numRef>
          </c:val>
        </c:ser>
        <c:marker val="1"/>
        <c:axId val="92773760"/>
        <c:axId val="92783744"/>
      </c:lineChart>
      <c:catAx>
        <c:axId val="92773760"/>
        <c:scaling>
          <c:orientation val="minMax"/>
        </c:scaling>
        <c:axPos val="b"/>
        <c:numFmt formatCode="General" sourceLinked="1"/>
        <c:tickLblPos val="nextTo"/>
        <c:crossAx val="92783744"/>
        <c:crosses val="autoZero"/>
        <c:auto val="1"/>
        <c:lblAlgn val="ctr"/>
        <c:lblOffset val="100"/>
      </c:catAx>
      <c:valAx>
        <c:axId val="92783744"/>
        <c:scaling>
          <c:orientation val="minMax"/>
        </c:scaling>
        <c:axPos val="l"/>
        <c:majorGridlines/>
        <c:numFmt formatCode="General" sourceLinked="1"/>
        <c:tickLblPos val="nextTo"/>
        <c:crossAx val="92773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[1]Лист1!$B$1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[1]Лист1!$B$2:$B$17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val>
        </c:ser>
        <c:ser>
          <c:idx val="2"/>
          <c:order val="1"/>
          <c:tx>
            <c:strRef>
              <c:f>[1]Лист1!$C$1</c:f>
              <c:strCache>
                <c:ptCount val="1"/>
                <c:pt idx="0">
                  <c:v>мощьность, л.с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[1]Лист1!$C$2:$C$17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val>
        </c:ser>
        <c:marker val="1"/>
        <c:axId val="88031232"/>
        <c:axId val="88032768"/>
      </c:lineChart>
      <c:catAx>
        <c:axId val="88031232"/>
        <c:scaling>
          <c:orientation val="minMax"/>
        </c:scaling>
        <c:axPos val="b"/>
        <c:numFmt formatCode="General" sourceLinked="1"/>
        <c:tickLblPos val="nextTo"/>
        <c:crossAx val="88032768"/>
        <c:crosses val="autoZero"/>
        <c:auto val="1"/>
        <c:lblAlgn val="ctr"/>
        <c:lblOffset val="100"/>
      </c:catAx>
      <c:valAx>
        <c:axId val="88032768"/>
        <c:scaling>
          <c:orientation val="minMax"/>
        </c:scaling>
        <c:axPos val="l"/>
        <c:majorGridlines/>
        <c:numFmt formatCode="General" sourceLinked="1"/>
        <c:tickLblPos val="nextTo"/>
        <c:crossAx val="88031232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Лист1!$B$831:$B$849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Лист1!$C$830:$C$849</c:f>
              <c:numCache>
                <c:formatCode>General</c:formatCode>
                <c:ptCount val="20"/>
                <c:pt idx="1">
                  <c:v>1631.9337425239889</c:v>
                </c:pt>
                <c:pt idx="2">
                  <c:v>1672.6504488054074</c:v>
                </c:pt>
                <c:pt idx="3">
                  <c:v>1721.4353097743849</c:v>
                </c:pt>
                <c:pt idx="4">
                  <c:v>1774.7190868342989</c:v>
                </c:pt>
                <c:pt idx="5">
                  <c:v>1829.1648057497391</c:v>
                </c:pt>
                <c:pt idx="6">
                  <c:v>1881.6677566465075</c:v>
                </c:pt>
                <c:pt idx="7">
                  <c:v>1929.3554940116198</c:v>
                </c:pt>
                <c:pt idx="8">
                  <c:v>1969.5878366933036</c:v>
                </c:pt>
                <c:pt idx="9">
                  <c:v>1999.9568679010001</c:v>
                </c:pt>
                <c:pt idx="10">
                  <c:v>2018.2869352053615</c:v>
                </c:pt>
                <c:pt idx="11">
                  <c:v>2022.6346505382551</c:v>
                </c:pt>
                <c:pt idx="12">
                  <c:v>2011.2888901927597</c:v>
                </c:pt>
                <c:pt idx="13">
                  <c:v>1982.7707948231657</c:v>
                </c:pt>
                <c:pt idx="14">
                  <c:v>1935.8337694449776</c:v>
                </c:pt>
                <c:pt idx="15">
                  <c:v>1869.463483434914</c:v>
                </c:pt>
                <c:pt idx="16">
                  <c:v>1820.3342930172066</c:v>
                </c:pt>
                <c:pt idx="17">
                  <c:v>1675.527128832088</c:v>
                </c:pt>
                <c:pt idx="18">
                  <c:v>1547.0937207988236</c:v>
                </c:pt>
                <c:pt idx="19">
                  <c:v>1397.4923732526788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cat>
            <c:numRef>
              <c:f>Лист1!$B$831:$B$849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Лист1!$D$830:$D$849</c:f>
              <c:numCache>
                <c:formatCode>General</c:formatCode>
                <c:ptCount val="20"/>
                <c:pt idx="1">
                  <c:v>21.266440186893831</c:v>
                </c:pt>
                <c:pt idx="2">
                  <c:v>17.018636034908482</c:v>
                </c:pt>
                <c:pt idx="3">
                  <c:v>14.778638135979495</c:v>
                </c:pt>
                <c:pt idx="4">
                  <c:v>13.525126911336264</c:v>
                </c:pt>
                <c:pt idx="5">
                  <c:v>12.823781870288457</c:v>
                </c:pt>
                <c:pt idx="6">
                  <c:v>12.459879424434096</c:v>
                </c:pt>
                <c:pt idx="7">
                  <c:v>12.315731901108531</c:v>
                </c:pt>
                <c:pt idx="8">
                  <c:v>12.321566458630889</c:v>
                </c:pt>
                <c:pt idx="9">
                  <c:v>12.433090779260763</c:v>
                </c:pt>
                <c:pt idx="10">
                  <c:v>12.620150104000864</c:v>
                </c:pt>
                <c:pt idx="11">
                  <c:v>12.860462818650165</c:v>
                </c:pt>
                <c:pt idx="12">
                  <c:v>13.135838410187835</c:v>
                </c:pt>
                <c:pt idx="13">
                  <c:v>13.429639739018526</c:v>
                </c:pt>
                <c:pt idx="14">
                  <c:v>13.72483290694427</c:v>
                </c:pt>
                <c:pt idx="15">
                  <c:v>14.002222208565195</c:v>
                </c:pt>
                <c:pt idx="16">
                  <c:v>14.301631532560133</c:v>
                </c:pt>
                <c:pt idx="17">
                  <c:v>14.404279225492049</c:v>
                </c:pt>
                <c:pt idx="18">
                  <c:v>14.460384495882243</c:v>
                </c:pt>
                <c:pt idx="19">
                  <c:v>14.354309444815955</c:v>
                </c:pt>
              </c:numCache>
            </c:numRef>
          </c:val>
        </c:ser>
        <c:ser>
          <c:idx val="3"/>
          <c:order val="2"/>
          <c:marker>
            <c:symbol val="none"/>
          </c:marker>
          <c:cat>
            <c:numRef>
              <c:f>Лист1!$B$831:$B$849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Лист1!$E$830:$E$849</c:f>
              <c:numCache>
                <c:formatCode>General</c:formatCode>
                <c:ptCount val="20"/>
              </c:numCache>
            </c:numRef>
          </c:val>
        </c:ser>
        <c:ser>
          <c:idx val="4"/>
          <c:order val="3"/>
          <c:marker>
            <c:symbol val="none"/>
          </c:marker>
          <c:cat>
            <c:numRef>
              <c:f>Лист1!$B$831:$B$849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Лист1!$F$830:$F$849</c:f>
              <c:numCache>
                <c:formatCode>General</c:formatCode>
                <c:ptCount val="20"/>
                <c:pt idx="1">
                  <c:v>348.82701925636394</c:v>
                </c:pt>
                <c:pt idx="2">
                  <c:v>260.59852572676778</c:v>
                </c:pt>
                <c:pt idx="3">
                  <c:v>209.12124602306048</c:v>
                </c:pt>
                <c:pt idx="4">
                  <c:v>175.6300351296812</c:v>
                </c:pt>
                <c:pt idx="5">
                  <c:v>152.13882671374591</c:v>
                </c:pt>
                <c:pt idx="6">
                  <c:v>134.692863017929</c:v>
                </c:pt>
                <c:pt idx="7">
                  <c:v>121.1208323335795</c:v>
                </c:pt>
                <c:pt idx="8">
                  <c:v>110.13690995834193</c:v>
                </c:pt>
                <c:pt idx="9">
                  <c:v>100.93361181197957</c:v>
                </c:pt>
                <c:pt idx="10">
                  <c:v>92.979098963740398</c:v>
                </c:pt>
                <c:pt idx="11">
                  <c:v>85.908797023512307</c:v>
                </c:pt>
                <c:pt idx="12">
                  <c:v>79.464134473031038</c:v>
                </c:pt>
                <c:pt idx="13">
                  <c:v>73.456384293290398</c:v>
                </c:pt>
                <c:pt idx="14">
                  <c:v>67.744617457451909</c:v>
                </c:pt>
                <c:pt idx="15">
                  <c:v>62.221979915794854</c:v>
                </c:pt>
                <c:pt idx="16">
                  <c:v>57.942373284931854</c:v>
                </c:pt>
                <c:pt idx="17">
                  <c:v>51.439182354076266</c:v>
                </c:pt>
                <c:pt idx="18">
                  <c:v>46.075255614587817</c:v>
                </c:pt>
                <c:pt idx="19">
                  <c:v>40.691042344549665</c:v>
                </c:pt>
              </c:numCache>
            </c:numRef>
          </c:val>
        </c:ser>
        <c:marker val="1"/>
        <c:axId val="92818048"/>
        <c:axId val="92832128"/>
      </c:lineChart>
      <c:catAx>
        <c:axId val="92818048"/>
        <c:scaling>
          <c:orientation val="minMax"/>
        </c:scaling>
        <c:axPos val="b"/>
        <c:numFmt formatCode="General" sourceLinked="1"/>
        <c:tickLblPos val="nextTo"/>
        <c:crossAx val="92832128"/>
        <c:crosses val="autoZero"/>
        <c:auto val="1"/>
        <c:lblAlgn val="ctr"/>
        <c:lblOffset val="100"/>
      </c:catAx>
      <c:valAx>
        <c:axId val="92832128"/>
        <c:scaling>
          <c:orientation val="minMax"/>
        </c:scaling>
        <c:axPos val="l"/>
        <c:majorGridlines/>
        <c:numFmt formatCode="General" sourceLinked="1"/>
        <c:tickLblPos val="nextTo"/>
        <c:crossAx val="9281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Лист1!$C$808</c:f>
              <c:strCache>
                <c:ptCount val="1"/>
                <c:pt idx="0">
                  <c:v>мощность</c:v>
                </c:pt>
              </c:strCache>
            </c:strRef>
          </c:tx>
          <c:marker>
            <c:symbol val="none"/>
          </c:marker>
          <c:cat>
            <c:numRef>
              <c:f>Лист1!$B$809:$B$827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Лист1!$C$809:$C$827</c:f>
              <c:numCache>
                <c:formatCode>General</c:formatCode>
                <c:ptCount val="19"/>
                <c:pt idx="0">
                  <c:v>2850.9142394884984</c:v>
                </c:pt>
                <c:pt idx="1">
                  <c:v>2926.0147896415947</c:v>
                </c:pt>
                <c:pt idx="2">
                  <c:v>3016.4021187464191</c:v>
                </c:pt>
                <c:pt idx="3">
                  <c:v>3115.8986984626627</c:v>
                </c:pt>
                <c:pt idx="4">
                  <c:v>3218.7289964598085</c:v>
                </c:pt>
                <c:pt idx="5">
                  <c:v>3319.5194764171288</c:v>
                </c:pt>
                <c:pt idx="6">
                  <c:v>3413.298598023689</c:v>
                </c:pt>
                <c:pt idx="7">
                  <c:v>3495.4968169783447</c:v>
                </c:pt>
                <c:pt idx="8">
                  <c:v>3561.9465849897438</c:v>
                </c:pt>
                <c:pt idx="9">
                  <c:v>3608.8823497763237</c:v>
                </c:pt>
                <c:pt idx="10">
                  <c:v>3632.9405550663155</c:v>
                </c:pt>
                <c:pt idx="11">
                  <c:v>3631.1596405977407</c:v>
                </c:pt>
                <c:pt idx="12">
                  <c:v>3600.9800421184082</c:v>
                </c:pt>
                <c:pt idx="13">
                  <c:v>3540.2441913859238</c:v>
                </c:pt>
                <c:pt idx="14">
                  <c:v>3447.1965161676849</c:v>
                </c:pt>
                <c:pt idx="15">
                  <c:v>3385.3118637748598</c:v>
                </c:pt>
                <c:pt idx="16">
                  <c:v>3159.1533833924696</c:v>
                </c:pt>
                <c:pt idx="17">
                  <c:v>2962.6567614192395</c:v>
                </c:pt>
                <c:pt idx="18">
                  <c:v>2730.845986127747</c:v>
                </c:pt>
              </c:numCache>
            </c:numRef>
          </c:val>
        </c:ser>
        <c:ser>
          <c:idx val="2"/>
          <c:order val="1"/>
          <c:tx>
            <c:strRef>
              <c:f>Лист1!$D$808</c:f>
              <c:strCache>
                <c:ptCount val="1"/>
                <c:pt idx="0">
                  <c:v>мин пот топлива</c:v>
                </c:pt>
              </c:strCache>
            </c:strRef>
          </c:tx>
          <c:marker>
            <c:symbol val="none"/>
          </c:marker>
          <c:cat>
            <c:numRef>
              <c:f>Лист1!$B$809:$B$827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Лист1!$D$809:$D$827</c:f>
              <c:numCache>
                <c:formatCode>General</c:formatCode>
                <c:ptCount val="19"/>
                <c:pt idx="0">
                  <c:v>148.89945529310074</c:v>
                </c:pt>
                <c:pt idx="1">
                  <c:v>149.99785225418708</c:v>
                </c:pt>
                <c:pt idx="2">
                  <c:v>152.80959573296627</c:v>
                </c:pt>
                <c:pt idx="3">
                  <c:v>157.25341254231529</c:v>
                </c:pt>
                <c:pt idx="4">
                  <c:v>163.27399582339061</c:v>
                </c:pt>
                <c:pt idx="5">
                  <c:v>170.83898096470509</c:v>
                </c:pt>
                <c:pt idx="6">
                  <c:v>179.93585811764342</c:v>
                </c:pt>
                <c:pt idx="7">
                  <c:v>190.56875316792252</c:v>
                </c:pt>
                <c:pt idx="8">
                  <c:v>202.75497590788615</c:v>
                </c:pt>
                <c:pt idx="9">
                  <c:v>216.52119800801862</c:v>
                </c:pt>
                <c:pt idx="10">
                  <c:v>231.89906976893906</c:v>
                </c:pt>
                <c:pt idx="11">
                  <c:v>248.91999642781494</c:v>
                </c:pt>
                <c:pt idx="12">
                  <c:v>267.60864628491294</c:v>
                </c:pt>
                <c:pt idx="13">
                  <c:v>287.97450900719178</c:v>
                </c:pt>
                <c:pt idx="14">
                  <c:v>310.00037789422879</c:v>
                </c:pt>
                <c:pt idx="15">
                  <c:v>333.99392043220911</c:v>
                </c:pt>
                <c:pt idx="16">
                  <c:v>358.72222591646289</c:v>
                </c:pt>
                <c:pt idx="17">
                  <c:v>385.05287755496283</c:v>
                </c:pt>
                <c:pt idx="18">
                  <c:v>412.20549289759958</c:v>
                </c:pt>
              </c:numCache>
            </c:numRef>
          </c:val>
        </c:ser>
        <c:ser>
          <c:idx val="3"/>
          <c:order val="2"/>
          <c:tx>
            <c:strRef>
              <c:f>Лист1!$E$808</c:f>
              <c:strCache>
                <c:ptCount val="1"/>
                <c:pt idx="0">
                  <c:v>сред.пот топлив</c:v>
                </c:pt>
              </c:strCache>
            </c:strRef>
          </c:tx>
          <c:marker>
            <c:symbol val="none"/>
          </c:marker>
          <c:cat>
            <c:numRef>
              <c:f>Лист1!$B$809:$B$827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Лист1!$E$809:$E$827</c:f>
              <c:numCache>
                <c:formatCode>General</c:formatCode>
                <c:ptCount val="19"/>
              </c:numCache>
            </c:numRef>
          </c:val>
        </c:ser>
        <c:ser>
          <c:idx val="4"/>
          <c:order val="3"/>
          <c:tx>
            <c:strRef>
              <c:f>Лист1!$F$808</c:f>
              <c:strCache>
                <c:ptCount val="1"/>
                <c:pt idx="0">
                  <c:v>макс пот топли</c:v>
                </c:pt>
              </c:strCache>
            </c:strRef>
          </c:tx>
          <c:marker>
            <c:symbol val="none"/>
          </c:marker>
          <c:cat>
            <c:numRef>
              <c:f>Лист1!$B$809:$B$827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Лист1!$F$809:$F$827</c:f>
              <c:numCache>
                <c:formatCode>General</c:formatCode>
                <c:ptCount val="19"/>
                <c:pt idx="0">
                  <c:v>4550.2818145824958</c:v>
                </c:pt>
                <c:pt idx="1">
                  <c:v>4535.6367556632949</c:v>
                </c:pt>
                <c:pt idx="2">
                  <c:v>4553.4851139398643</c:v>
                </c:pt>
                <c:pt idx="3">
                  <c:v>4593.6776885815707</c:v>
                </c:pt>
                <c:pt idx="4">
                  <c:v>4647.7839624517073</c:v>
                </c:pt>
                <c:pt idx="5">
                  <c:v>4708.7149022541989</c:v>
                </c:pt>
                <c:pt idx="6">
                  <c:v>4770.3999765664666</c:v>
                </c:pt>
                <c:pt idx="7">
                  <c:v>4827.5153098294704</c:v>
                </c:pt>
                <c:pt idx="8">
                  <c:v>4875.2598896360414</c:v>
                </c:pt>
                <c:pt idx="9">
                  <c:v>4909.1767442471173</c:v>
                </c:pt>
                <c:pt idx="10">
                  <c:v>4925.0160069346275</c:v>
                </c:pt>
                <c:pt idx="11">
                  <c:v>4918.6367834628818</c:v>
                </c:pt>
                <c:pt idx="12">
                  <c:v>4885.9447390304686</c:v>
                </c:pt>
                <c:pt idx="13">
                  <c:v>4822.8623221255457</c:v>
                </c:pt>
                <c:pt idx="14">
                  <c:v>4725.3285471919116</c:v>
                </c:pt>
                <c:pt idx="15">
                  <c:v>4677.8990051644068</c:v>
                </c:pt>
                <c:pt idx="16">
                  <c:v>4410.926939883052</c:v>
                </c:pt>
                <c:pt idx="17">
                  <c:v>4186.3708767650078</c:v>
                </c:pt>
                <c:pt idx="18">
                  <c:v>3912.1455111013943</c:v>
                </c:pt>
              </c:numCache>
            </c:numRef>
          </c:val>
        </c:ser>
        <c:marker val="1"/>
        <c:axId val="92861952"/>
        <c:axId val="92863488"/>
      </c:lineChart>
      <c:catAx>
        <c:axId val="92861952"/>
        <c:scaling>
          <c:orientation val="minMax"/>
        </c:scaling>
        <c:axPos val="b"/>
        <c:numFmt formatCode="General" sourceLinked="1"/>
        <c:tickLblPos val="nextTo"/>
        <c:crossAx val="92863488"/>
        <c:crosses val="autoZero"/>
        <c:auto val="1"/>
        <c:lblAlgn val="ctr"/>
        <c:lblOffset val="100"/>
      </c:catAx>
      <c:valAx>
        <c:axId val="92863488"/>
        <c:scaling>
          <c:orientation val="minMax"/>
        </c:scaling>
        <c:axPos val="l"/>
        <c:majorGridlines/>
        <c:numFmt formatCode="General" sourceLinked="1"/>
        <c:tickLblPos val="nextTo"/>
        <c:crossAx val="9286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Лист1!$C$772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Лист1!$C$773:$C$791</c:f>
              <c:numCache>
                <c:formatCode>General</c:formatCode>
                <c:ptCount val="19"/>
                <c:pt idx="0">
                  <c:v>17.982074842636845</c:v>
                </c:pt>
                <c:pt idx="1">
                  <c:v>17.925213367140397</c:v>
                </c:pt>
                <c:pt idx="2">
                  <c:v>17.99718022561526</c:v>
                </c:pt>
                <c:pt idx="3">
                  <c:v>18.15802999362824</c:v>
                </c:pt>
                <c:pt idx="4">
                  <c:v>18.374591051246668</c:v>
                </c:pt>
                <c:pt idx="5">
                  <c:v>18.618981366293372</c:v>
                </c:pt>
                <c:pt idx="6">
                  <c:v>18.867337439369994</c:v>
                </c:pt>
                <c:pt idx="7">
                  <c:v>19.098744301008136</c:v>
                </c:pt>
                <c:pt idx="8">
                  <c:v>19.294354451308049</c:v>
                </c:pt>
                <c:pt idx="9">
                  <c:v>19.436683632424376</c:v>
                </c:pt>
                <c:pt idx="10">
                  <c:v>19.509071324258521</c:v>
                </c:pt>
                <c:pt idx="11">
                  <c:v>19.495293853717381</c:v>
                </c:pt>
                <c:pt idx="12">
                  <c:v>19.379318007897801</c:v>
                </c:pt>
                <c:pt idx="13">
                  <c:v>19.145183041556653</c:v>
                </c:pt>
                <c:pt idx="14">
                  <c:v>18.776998969225797</c:v>
                </c:pt>
                <c:pt idx="15">
                  <c:v>18.607229625118126</c:v>
                </c:pt>
                <c:pt idx="16">
                  <c:v>17.575984231679623</c:v>
                </c:pt>
                <c:pt idx="17">
                  <c:v>16.713097815660831</c:v>
                </c:pt>
                <c:pt idx="18">
                  <c:v>15.656667614544263</c:v>
                </c:pt>
              </c:numCache>
            </c:numRef>
          </c:val>
        </c:ser>
        <c:ser>
          <c:idx val="2"/>
          <c:order val="1"/>
          <c:tx>
            <c:strRef>
              <c:f>Лист1!$D$772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Лист1!$D$773:$D$791</c:f>
              <c:numCache>
                <c:formatCode>General</c:formatCode>
                <c:ptCount val="19"/>
                <c:pt idx="0">
                  <c:v>10.389643242412399</c:v>
                </c:pt>
                <c:pt idx="1">
                  <c:v>10.356789945458898</c:v>
                </c:pt>
                <c:pt idx="2">
                  <c:v>10.39837079702215</c:v>
                </c:pt>
                <c:pt idx="3">
                  <c:v>10.491306218540764</c:v>
                </c:pt>
                <c:pt idx="4">
                  <c:v>10.616430385164744</c:v>
                </c:pt>
                <c:pt idx="5">
                  <c:v>10.75763367830284</c:v>
                </c:pt>
                <c:pt idx="6">
                  <c:v>10.901128298302663</c:v>
                </c:pt>
                <c:pt idx="7">
                  <c:v>11.034830040582477</c:v>
                </c:pt>
                <c:pt idx="8">
                  <c:v>11.14784923853354</c:v>
                </c:pt>
                <c:pt idx="9">
                  <c:v>11.230083876511859</c:v>
                </c:pt>
                <c:pt idx="10">
                  <c:v>11.271907876238258</c:v>
                </c:pt>
                <c:pt idx="11">
                  <c:v>11.263947559925596</c:v>
                </c:pt>
                <c:pt idx="12">
                  <c:v>11.196939293452063</c:v>
                </c:pt>
                <c:pt idx="13">
                  <c:v>11.061661312899401</c:v>
                </c:pt>
                <c:pt idx="14">
                  <c:v>10.848932737774906</c:v>
                </c:pt>
                <c:pt idx="15">
                  <c:v>10.750843783401587</c:v>
                </c:pt>
                <c:pt idx="16">
                  <c:v>10.155013111637114</c:v>
                </c:pt>
                <c:pt idx="17">
                  <c:v>9.6564565157151456</c:v>
                </c:pt>
                <c:pt idx="18">
                  <c:v>9.0460746217366843</c:v>
                </c:pt>
              </c:numCache>
            </c:numRef>
          </c:val>
        </c:ser>
        <c:ser>
          <c:idx val="3"/>
          <c:order val="2"/>
          <c:tx>
            <c:strRef>
              <c:f>Лист1!$E$772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Лист1!$E$773:$E$791</c:f>
              <c:numCache>
                <c:formatCode>General</c:formatCode>
                <c:ptCount val="19"/>
                <c:pt idx="0">
                  <c:v>6.1938257791304689</c:v>
                </c:pt>
                <c:pt idx="1">
                  <c:v>6.1742401597928032</c:v>
                </c:pt>
                <c:pt idx="2">
                  <c:v>6.1990287443785901</c:v>
                </c:pt>
                <c:pt idx="3">
                  <c:v>6.2544325533608394</c:v>
                </c:pt>
                <c:pt idx="4">
                  <c:v>6.3290258065405212</c:v>
                </c:pt>
                <c:pt idx="5">
                  <c:v>6.413204692834384</c:v>
                </c:pt>
                <c:pt idx="6">
                  <c:v>6.4987495624496638</c:v>
                </c:pt>
                <c:pt idx="7">
                  <c:v>6.5784563703472472</c:v>
                </c:pt>
                <c:pt idx="8">
                  <c:v>6.6458331998949962</c:v>
                </c:pt>
                <c:pt idx="9">
                  <c:v>6.6948576956128401</c:v>
                </c:pt>
                <c:pt idx="10">
                  <c:v>6.7197912339112698</c:v>
                </c:pt>
                <c:pt idx="11">
                  <c:v>6.7150456607248756</c:v>
                </c:pt>
                <c:pt idx="12">
                  <c:v>6.6750984249425755</c:v>
                </c:pt>
                <c:pt idx="13">
                  <c:v>6.5944519365361813</c:v>
                </c:pt>
                <c:pt idx="14">
                  <c:v>6.4676329782888864</c:v>
                </c:pt>
                <c:pt idx="15">
                  <c:v>6.409156870874023</c:v>
                </c:pt>
                <c:pt idx="16">
                  <c:v>6.0539501242452038</c:v>
                </c:pt>
                <c:pt idx="17">
                  <c:v>5.7567336920609531</c:v>
                </c:pt>
                <c:pt idx="18">
                  <c:v>5.3928521783430252</c:v>
                </c:pt>
              </c:numCache>
            </c:numRef>
          </c:val>
        </c:ser>
        <c:ser>
          <c:idx val="4"/>
          <c:order val="3"/>
          <c:tx>
            <c:strRef>
              <c:f>Лист1!$F$772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Лист1!$F$773:$F$791</c:f>
              <c:numCache>
                <c:formatCode>General</c:formatCode>
                <c:ptCount val="19"/>
                <c:pt idx="0">
                  <c:v>4.6230929609156792</c:v>
                </c:pt>
                <c:pt idx="1">
                  <c:v>4.6084741869746653</c:v>
                </c:pt>
                <c:pt idx="2">
                  <c:v>4.6269764721528741</c:v>
                </c:pt>
                <c:pt idx="3">
                  <c:v>4.6683300665947431</c:v>
                </c:pt>
                <c:pt idx="4">
                  <c:v>4.7240067284841896</c:v>
                </c:pt>
                <c:pt idx="5">
                  <c:v>4.7868381400479665</c:v>
                </c:pt>
                <c:pt idx="6">
                  <c:v>4.8506891262822585</c:v>
                </c:pt>
                <c:pt idx="7">
                  <c:v>4.9101825630802338</c:v>
                </c:pt>
                <c:pt idx="8">
                  <c:v>4.9604728614384062</c:v>
                </c:pt>
                <c:pt idx="9">
                  <c:v>4.997064914419501</c:v>
                </c:pt>
                <c:pt idx="10">
                  <c:v>5.0156753935496345</c:v>
                </c:pt>
                <c:pt idx="11">
                  <c:v>5.0121332813275794</c:v>
                </c:pt>
                <c:pt idx="12">
                  <c:v>4.9823165265238769</c:v>
                </c:pt>
                <c:pt idx="13">
                  <c:v>4.9221217089475724</c:v>
                </c:pt>
                <c:pt idx="14">
                  <c:v>4.827463600358338</c:v>
                </c:pt>
                <c:pt idx="15">
                  <c:v>4.7838168317517216</c:v>
                </c:pt>
                <c:pt idx="16">
                  <c:v>4.5186892888456001</c:v>
                </c:pt>
                <c:pt idx="17">
                  <c:v>4.296845916994676</c:v>
                </c:pt>
                <c:pt idx="18">
                  <c:v>4.0252434979623359</c:v>
                </c:pt>
              </c:numCache>
            </c:numRef>
          </c:val>
        </c:ser>
        <c:ser>
          <c:idx val="5"/>
          <c:order val="4"/>
          <c:tx>
            <c:strRef>
              <c:f>Лист1!$G$772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Лист1!$G$773:$G$791</c:f>
              <c:numCache>
                <c:formatCode>General</c:formatCode>
                <c:ptCount val="19"/>
                <c:pt idx="0">
                  <c:v>3.7695756892342427</c:v>
                </c:pt>
                <c:pt idx="1">
                  <c:v>3.7576558391857273</c:v>
                </c:pt>
                <c:pt idx="2">
                  <c:v>3.7727422250734213</c:v>
                </c:pt>
                <c:pt idx="3">
                  <c:v>3.8064611023679946</c:v>
                </c:pt>
                <c:pt idx="4">
                  <c:v>3.8518587166687461</c:v>
                </c:pt>
                <c:pt idx="5">
                  <c:v>3.9030901678970555</c:v>
                </c:pt>
                <c:pt idx="6">
                  <c:v>3.9551529595123762</c:v>
                </c:pt>
                <c:pt idx="7">
                  <c:v>4.0036626942113349</c:v>
                </c:pt>
                <c:pt idx="8">
                  <c:v>4.0446683775705017</c:v>
                </c:pt>
                <c:pt idx="9">
                  <c:v>4.074504791093406</c:v>
                </c:pt>
                <c:pt idx="10">
                  <c:v>4.0896793961223423</c:v>
                </c:pt>
                <c:pt idx="11">
                  <c:v>4.08679123007557</c:v>
                </c:pt>
                <c:pt idx="12">
                  <c:v>4.0624792564704286</c:v>
                </c:pt>
                <c:pt idx="13">
                  <c:v>4.013397630192987</c:v>
                </c:pt>
                <c:pt idx="14">
                  <c:v>3.936215339474741</c:v>
                </c:pt>
                <c:pt idx="15">
                  <c:v>3.900626654746985</c:v>
                </c:pt>
                <c:pt idx="16">
                  <c:v>3.6844470648632099</c:v>
                </c:pt>
                <c:pt idx="17">
                  <c:v>3.5035605050607521</c:v>
                </c:pt>
                <c:pt idx="18">
                  <c:v>3.2821014332711305</c:v>
                </c:pt>
              </c:numCache>
            </c:numRef>
          </c:val>
        </c:ser>
        <c:marker val="1"/>
        <c:axId val="92907392"/>
        <c:axId val="92908928"/>
      </c:lineChart>
      <c:catAx>
        <c:axId val="92907392"/>
        <c:scaling>
          <c:orientation val="minMax"/>
        </c:scaling>
        <c:axPos val="b"/>
        <c:numFmt formatCode="General" sourceLinked="1"/>
        <c:tickLblPos val="nextTo"/>
        <c:crossAx val="92908928"/>
        <c:crosses val="autoZero"/>
        <c:auto val="1"/>
        <c:lblAlgn val="ctr"/>
        <c:lblOffset val="100"/>
      </c:catAx>
      <c:valAx>
        <c:axId val="92908928"/>
        <c:scaling>
          <c:orientation val="minMax"/>
        </c:scaling>
        <c:axPos val="l"/>
        <c:majorGridlines/>
        <c:numFmt formatCode="General" sourceLinked="1"/>
        <c:tickLblPos val="nextTo"/>
        <c:crossAx val="92907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Лист1!$E$573</c:f>
              <c:strCache>
                <c:ptCount val="1"/>
                <c:pt idx="0">
                  <c:v>мощьность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Лист1!$E$574:$E$604</c:f>
              <c:numCache>
                <c:formatCode>General</c:formatCode>
                <c:ptCount val="31"/>
                <c:pt idx="1">
                  <c:v>2913.1111132151195</c:v>
                </c:pt>
                <c:pt idx="2">
                  <c:v>3246.2637960570792</c:v>
                </c:pt>
                <c:pt idx="3">
                  <c:v>3568.0356589905123</c:v>
                </c:pt>
                <c:pt idx="4">
                  <c:v>3691.5388698621127</c:v>
                </c:pt>
                <c:pt idx="5">
                  <c:v>3487.5586401901783</c:v>
                </c:pt>
                <c:pt idx="6">
                  <c:v>2884.5532251646118</c:v>
                </c:pt>
              </c:numCache>
            </c:numRef>
          </c:val>
        </c:ser>
        <c:ser>
          <c:idx val="3"/>
          <c:order val="2"/>
          <c:tx>
            <c:strRef>
              <c:f>Лист1!$H$573</c:f>
              <c:strCache>
                <c:ptCount val="1"/>
                <c:pt idx="0">
                  <c:v>мощьность 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Лист1!$H$574:$H$604</c:f>
              <c:numCache>
                <c:formatCode>General</c:formatCode>
                <c:ptCount val="31"/>
                <c:pt idx="2">
                  <c:v>1708.1882445619274</c:v>
                </c:pt>
                <c:pt idx="3">
                  <c:v>1819.6944635593693</c:v>
                </c:pt>
                <c:pt idx="4">
                  <c:v>1939.8791446798414</c:v>
                </c:pt>
                <c:pt idx="5">
                  <c:v>2044.8446671098304</c:v>
                </c:pt>
                <c:pt idx="6">
                  <c:v>2114.406855435685</c:v>
                </c:pt>
                <c:pt idx="7">
                  <c:v>2132.094979643618</c:v>
                </c:pt>
                <c:pt idx="8">
                  <c:v>2085.1517551197071</c:v>
                </c:pt>
                <c:pt idx="9">
                  <c:v>1964.5333426498923</c:v>
                </c:pt>
                <c:pt idx="10">
                  <c:v>1764.9093484199775</c:v>
                </c:pt>
              </c:numCache>
            </c:numRef>
          </c:val>
        </c:ser>
        <c:ser>
          <c:idx val="5"/>
          <c:order val="4"/>
          <c:tx>
            <c:strRef>
              <c:f>Лист1!$K$573</c:f>
              <c:strCache>
                <c:ptCount val="1"/>
                <c:pt idx="0">
                  <c:v>мощьность 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Лист1!$K$574:$K$604</c:f>
              <c:numCache>
                <c:formatCode>General</c:formatCode>
                <c:ptCount val="31"/>
                <c:pt idx="3">
                  <c:v>1006.4576878835049</c:v>
                </c:pt>
                <c:pt idx="4">
                  <c:v>1042.2978929705603</c:v>
                </c:pt>
                <c:pt idx="5">
                  <c:v>1083.4414741309872</c:v>
                </c:pt>
                <c:pt idx="6">
                  <c:v>1126.4866025085992</c:v>
                </c:pt>
                <c:pt idx="7">
                  <c:v>1168.311069609264</c:v>
                </c:pt>
                <c:pt idx="8">
                  <c:v>1206.0722873009065</c:v>
                </c:pt>
                <c:pt idx="9">
                  <c:v>1237.2072878135059</c:v>
                </c:pt>
                <c:pt idx="10">
                  <c:v>1259.4327237390994</c:v>
                </c:pt>
                <c:pt idx="11">
                  <c:v>1270.7448680317782</c:v>
                </c:pt>
                <c:pt idx="12">
                  <c:v>1269.4196140076908</c:v>
                </c:pt>
                <c:pt idx="13">
                  <c:v>1254.0124753450411</c:v>
                </c:pt>
                <c:pt idx="14">
                  <c:v>1223.3585860840881</c:v>
                </c:pt>
                <c:pt idx="15">
                  <c:v>1176.5727006271477</c:v>
                </c:pt>
                <c:pt idx="16">
                  <c:v>1113.0491937385921</c:v>
                </c:pt>
                <c:pt idx="17">
                  <c:v>1032.4620605448474</c:v>
                </c:pt>
                <c:pt idx="18">
                  <c:v>934.76491653439837</c:v>
                </c:pt>
              </c:numCache>
            </c:numRef>
          </c:val>
        </c:ser>
        <c:ser>
          <c:idx val="8"/>
          <c:order val="6"/>
          <c:tx>
            <c:strRef>
              <c:f>Лист1!$N$573</c:f>
              <c:strCache>
                <c:ptCount val="1"/>
                <c:pt idx="0">
                  <c:v>мощьность 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Лист1!$N$574:$N$604</c:f>
              <c:numCache>
                <c:formatCode>General</c:formatCode>
                <c:ptCount val="31"/>
                <c:pt idx="4">
                  <c:v>748.11741090449709</c:v>
                </c:pt>
                <c:pt idx="5">
                  <c:v>766.21883941642091</c:v>
                </c:pt>
                <c:pt idx="6">
                  <c:v>786.92410324501736</c:v>
                </c:pt>
                <c:pt idx="7">
                  <c:v>809.25502584977471</c:v>
                </c:pt>
                <c:pt idx="8">
                  <c:v>832.288542618169</c:v>
                </c:pt>
                <c:pt idx="9">
                  <c:v>855.15670086566445</c:v>
                </c:pt>
                <c:pt idx="10">
                  <c:v>877.04665983571329</c:v>
                </c:pt>
                <c:pt idx="11">
                  <c:v>897.20069069975546</c:v>
                </c:pt>
                <c:pt idx="12">
                  <c:v>914.91617655721916</c:v>
                </c:pt>
                <c:pt idx="13">
                  <c:v>929.54561243552041</c:v>
                </c:pt>
                <c:pt idx="14">
                  <c:v>940.49660529006314</c:v>
                </c:pt>
                <c:pt idx="15">
                  <c:v>947.23187400423967</c:v>
                </c:pt>
                <c:pt idx="16">
                  <c:v>949.26924938942955</c:v>
                </c:pt>
                <c:pt idx="17">
                  <c:v>946.18167418500104</c:v>
                </c:pt>
                <c:pt idx="18">
                  <c:v>937.59720305831001</c:v>
                </c:pt>
                <c:pt idx="19">
                  <c:v>923.19900260470069</c:v>
                </c:pt>
                <c:pt idx="20">
                  <c:v>902.72535134750422</c:v>
                </c:pt>
                <c:pt idx="21">
                  <c:v>875.96963973804066</c:v>
                </c:pt>
                <c:pt idx="22">
                  <c:v>842.78037015561836</c:v>
                </c:pt>
                <c:pt idx="23">
                  <c:v>803.06115690753313</c:v>
                </c:pt>
                <c:pt idx="24">
                  <c:v>756.77072622906724</c:v>
                </c:pt>
                <c:pt idx="25">
                  <c:v>703.92291628349506</c:v>
                </c:pt>
              </c:numCache>
            </c:numRef>
          </c:val>
        </c:ser>
        <c:ser>
          <c:idx val="10"/>
          <c:order val="8"/>
          <c:tx>
            <c:strRef>
              <c:f>Лист1!$Q$573</c:f>
              <c:strCache>
                <c:ptCount val="1"/>
                <c:pt idx="0">
                  <c:v>мощьность 5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Лист1!$Q$574:$Q$604</c:f>
              <c:numCache>
                <c:formatCode>General</c:formatCode>
                <c:ptCount val="31"/>
                <c:pt idx="5">
                  <c:v>613.37457186219729</c:v>
                </c:pt>
                <c:pt idx="6">
                  <c:v>626.26849101267806</c:v>
                </c:pt>
                <c:pt idx="7">
                  <c:v>640.63657949729838</c:v>
                </c:pt>
                <c:pt idx="8">
                  <c:v>655.99125578533597</c:v>
                </c:pt>
                <c:pt idx="9">
                  <c:v>671.86828562150549</c:v>
                </c:pt>
                <c:pt idx="10">
                  <c:v>687.82678202595775</c:v>
                </c:pt>
                <c:pt idx="11">
                  <c:v>703.44920529428077</c:v>
                </c:pt>
                <c:pt idx="12">
                  <c:v>718.34136299749878</c:v>
                </c:pt>
                <c:pt idx="13">
                  <c:v>732.132409982073</c:v>
                </c:pt>
                <c:pt idx="14">
                  <c:v>744.47484836990111</c:v>
                </c:pt>
                <c:pt idx="15">
                  <c:v>755.04452755831755</c:v>
                </c:pt>
                <c:pt idx="16">
                  <c:v>763.54064422009333</c:v>
                </c:pt>
                <c:pt idx="17">
                  <c:v>769.68574230343631</c:v>
                </c:pt>
                <c:pt idx="18">
                  <c:v>773.22571303199084</c:v>
                </c:pt>
                <c:pt idx="19">
                  <c:v>773.9297949048381</c:v>
                </c:pt>
                <c:pt idx="20">
                  <c:v>771.59057369649577</c:v>
                </c:pt>
                <c:pt idx="21">
                  <c:v>766.02398245691836</c:v>
                </c:pt>
                <c:pt idx="22">
                  <c:v>757.06930151149652</c:v>
                </c:pt>
                <c:pt idx="23">
                  <c:v>744.58915846105879</c:v>
                </c:pt>
                <c:pt idx="24">
                  <c:v>728.46952818186878</c:v>
                </c:pt>
                <c:pt idx="25">
                  <c:v>708.61973282562826</c:v>
                </c:pt>
                <c:pt idx="26">
                  <c:v>684.97244181947497</c:v>
                </c:pt>
                <c:pt idx="27">
                  <c:v>657.48367186598261</c:v>
                </c:pt>
                <c:pt idx="28">
                  <c:v>626.13278694316239</c:v>
                </c:pt>
                <c:pt idx="29">
                  <c:v>590.92249830446281</c:v>
                </c:pt>
                <c:pt idx="30">
                  <c:v>551.87886447876838</c:v>
                </c:pt>
              </c:numCache>
            </c:numRef>
          </c:val>
        </c:ser>
        <c:ser>
          <c:idx val="0"/>
          <c:order val="10"/>
          <c:tx>
            <c:strRef>
              <c:f>Лист1!$C$573</c:f>
              <c:strCache>
                <c:ptCount val="1"/>
                <c:pt idx="0">
                  <c:v>сопрот. Движ</c:v>
                </c:pt>
              </c:strCache>
            </c:strRef>
          </c:tx>
          <c:marker>
            <c:symbol val="none"/>
          </c:marker>
          <c:val>
            <c:numRef>
              <c:f>Лист1!$C$574:$C$604</c:f>
              <c:numCache>
                <c:formatCode>General</c:formatCode>
                <c:ptCount val="31"/>
                <c:pt idx="0">
                  <c:v>28</c:v>
                </c:pt>
                <c:pt idx="1">
                  <c:v>29.892948179166662</c:v>
                </c:pt>
                <c:pt idx="2">
                  <c:v>35.571792716666671</c:v>
                </c:pt>
                <c:pt idx="3">
                  <c:v>45.036533612500008</c:v>
                </c:pt>
                <c:pt idx="4">
                  <c:v>58.287170866666671</c:v>
                </c:pt>
                <c:pt idx="5">
                  <c:v>75.323704479166679</c:v>
                </c:pt>
                <c:pt idx="6">
                  <c:v>96.146134450000034</c:v>
                </c:pt>
                <c:pt idx="7">
                  <c:v>120.75446077916666</c:v>
                </c:pt>
                <c:pt idx="8">
                  <c:v>149.14868346666668</c:v>
                </c:pt>
                <c:pt idx="9">
                  <c:v>181.32880251250003</c:v>
                </c:pt>
                <c:pt idx="10">
                  <c:v>217.29481791666672</c:v>
                </c:pt>
                <c:pt idx="11">
                  <c:v>257.04672967916667</c:v>
                </c:pt>
                <c:pt idx="12">
                  <c:v>300.58453780000013</c:v>
                </c:pt>
                <c:pt idx="13">
                  <c:v>347.90824227916664</c:v>
                </c:pt>
                <c:pt idx="14">
                  <c:v>399.01784311666665</c:v>
                </c:pt>
                <c:pt idx="15">
                  <c:v>453.9133403125</c:v>
                </c:pt>
                <c:pt idx="16">
                  <c:v>512.59473386666673</c:v>
                </c:pt>
                <c:pt idx="17">
                  <c:v>575.06202377916679</c:v>
                </c:pt>
                <c:pt idx="18">
                  <c:v>641.31521005000002</c:v>
                </c:pt>
                <c:pt idx="19">
                  <c:v>711.35429267916675</c:v>
                </c:pt>
                <c:pt idx="20">
                  <c:v>785.17927166666686</c:v>
                </c:pt>
                <c:pt idx="21">
                  <c:v>862.79014701250003</c:v>
                </c:pt>
                <c:pt idx="22">
                  <c:v>944.18691871666658</c:v>
                </c:pt>
                <c:pt idx="23">
                  <c:v>1029.3695867791666</c:v>
                </c:pt>
                <c:pt idx="24">
                  <c:v>1118.3381512000005</c:v>
                </c:pt>
                <c:pt idx="25">
                  <c:v>1211.0926119791668</c:v>
                </c:pt>
                <c:pt idx="26">
                  <c:v>1307.6329691166666</c:v>
                </c:pt>
                <c:pt idx="27">
                  <c:v>1407.9592226125001</c:v>
                </c:pt>
                <c:pt idx="28">
                  <c:v>1512.0713724666666</c:v>
                </c:pt>
                <c:pt idx="29">
                  <c:v>1619.9694186791671</c:v>
                </c:pt>
                <c:pt idx="30">
                  <c:v>1731.65336125</c:v>
                </c:pt>
              </c:numCache>
            </c:numRef>
          </c:val>
        </c:ser>
        <c:marker val="1"/>
        <c:axId val="96321536"/>
        <c:axId val="96323072"/>
      </c:lineChart>
      <c:lineChart>
        <c:grouping val="standard"/>
        <c:ser>
          <c:idx val="2"/>
          <c:order val="1"/>
          <c:tx>
            <c:strRef>
              <c:f>Лист1!$F$573</c:f>
              <c:strCache>
                <c:ptCount val="1"/>
                <c:pt idx="0">
                  <c:v>топливо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Лист1!$F$574:$F$604</c:f>
              <c:numCache>
                <c:formatCode>General</c:formatCode>
                <c:ptCount val="31"/>
                <c:pt idx="1">
                  <c:v>29.837304175247588</c:v>
                </c:pt>
                <c:pt idx="2">
                  <c:v>16.274709975853316</c:v>
                </c:pt>
                <c:pt idx="3">
                  <c:v>13.003152542992138</c:v>
                </c:pt>
                <c:pt idx="4">
                  <c:v>12.307384561105918</c:v>
                </c:pt>
                <c:pt idx="5">
                  <c:v>12.681123131580309</c:v>
                </c:pt>
                <c:pt idx="6">
                  <c:v>13.526370192731317</c:v>
                </c:pt>
              </c:numCache>
            </c:numRef>
          </c:val>
        </c:ser>
        <c:ser>
          <c:idx val="4"/>
          <c:order val="3"/>
          <c:tx>
            <c:strRef>
              <c:f>Лист1!$I$573</c:f>
              <c:strCache>
                <c:ptCount val="1"/>
                <c:pt idx="0">
                  <c:v>топливо 2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Лист1!$I$574:$I$604</c:f>
              <c:numCache>
                <c:formatCode>General</c:formatCode>
                <c:ptCount val="31"/>
                <c:pt idx="2">
                  <c:v>17.020875969589774</c:v>
                </c:pt>
                <c:pt idx="3">
                  <c:v>13.526172145966978</c:v>
                </c:pt>
                <c:pt idx="4">
                  <c:v>12.460238551394191</c:v>
                </c:pt>
                <c:pt idx="5">
                  <c:v>12.321445575042311</c:v>
                </c:pt>
                <c:pt idx="6">
                  <c:v>12.619662431206166</c:v>
                </c:pt>
                <c:pt idx="7">
                  <c:v>13.135084763840233</c:v>
                </c:pt>
                <c:pt idx="8">
                  <c:v>13.723964174891588</c:v>
                </c:pt>
                <c:pt idx="9">
                  <c:v>14.237868675777797</c:v>
                </c:pt>
                <c:pt idx="10">
                  <c:v>14.460438948252079</c:v>
                </c:pt>
              </c:numCache>
            </c:numRef>
          </c:val>
        </c:ser>
        <c:ser>
          <c:idx val="6"/>
          <c:order val="5"/>
          <c:tx>
            <c:strRef>
              <c:f>Лист1!$L$573</c:f>
              <c:strCache>
                <c:ptCount val="1"/>
                <c:pt idx="0">
                  <c:v>топливо 3</c:v>
                </c:pt>
              </c:strCache>
            </c:strRef>
          </c:tx>
          <c:spPr>
            <a:ln>
              <a:solidFill>
                <a:srgbClr val="9BBB59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Лист1!$L$574:$L$604</c:f>
              <c:numCache>
                <c:formatCode>General</c:formatCode>
                <c:ptCount val="31"/>
                <c:pt idx="3">
                  <c:v>13.685145714940633</c:v>
                </c:pt>
                <c:pt idx="4">
                  <c:v>12.495379462763477</c:v>
                </c:pt>
                <c:pt idx="5">
                  <c:v>12.123634418280377</c:v>
                </c:pt>
                <c:pt idx="6">
                  <c:v>12.082486112886359</c:v>
                </c:pt>
                <c:pt idx="7">
                  <c:v>12.168472625763584</c:v>
                </c:pt>
                <c:pt idx="8">
                  <c:v>12.281440951374631</c:v>
                </c:pt>
                <c:pt idx="9">
                  <c:v>12.363813656676053</c:v>
                </c:pt>
                <c:pt idx="10">
                  <c:v>12.376435485668987</c:v>
                </c:pt>
                <c:pt idx="11">
                  <c:v>12.288318216524701</c:v>
                </c:pt>
                <c:pt idx="12">
                  <c:v>12.073063273578876</c:v>
                </c:pt>
                <c:pt idx="13">
                  <c:v>11.709952791684723</c:v>
                </c:pt>
                <c:pt idx="14">
                  <c:v>11.19032157439948</c:v>
                </c:pt>
                <c:pt idx="15">
                  <c:v>10.53219442129633</c:v>
                </c:pt>
                <c:pt idx="16">
                  <c:v>9.8093324718138355</c:v>
                </c:pt>
                <c:pt idx="17">
                  <c:v>9.2043362924873477</c:v>
                </c:pt>
                <c:pt idx="18">
                  <c:v>9.0896584740067272</c:v>
                </c:pt>
              </c:numCache>
            </c:numRef>
          </c:val>
        </c:ser>
        <c:ser>
          <c:idx val="9"/>
          <c:order val="7"/>
          <c:tx>
            <c:strRef>
              <c:f>Лист1!$O$573</c:f>
              <c:strCache>
                <c:ptCount val="1"/>
                <c:pt idx="0">
                  <c:v>топливо 4</c:v>
                </c:pt>
              </c:strCache>
            </c:strRef>
          </c:tx>
          <c:spPr>
            <a:ln>
              <a:solidFill>
                <a:srgbClr val="4BACC6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Лист1!$O$574:$O$604</c:f>
              <c:numCache>
                <c:formatCode>General</c:formatCode>
                <c:ptCount val="31"/>
                <c:pt idx="4">
                  <c:v>12.263665629199004</c:v>
                </c:pt>
                <c:pt idx="5">
                  <c:v>11.746217101562603</c:v>
                </c:pt>
                <c:pt idx="6">
                  <c:v>11.495443934672357</c:v>
                </c:pt>
                <c:pt idx="7">
                  <c:v>11.317984092311518</c:v>
                </c:pt>
                <c:pt idx="8">
                  <c:v>11.129960544857095</c:v>
                </c:pt>
                <c:pt idx="9">
                  <c:v>10.896649669233346</c:v>
                </c:pt>
                <c:pt idx="10">
                  <c:v>10.608037448868515</c:v>
                </c:pt>
                <c:pt idx="11">
                  <c:v>10.268059147000995</c:v>
                </c:pt>
                <c:pt idx="12">
                  <c:v>9.8899839342406803</c:v>
                </c:pt>
                <c:pt idx="13">
                  <c:v>9.4949399447635763</c:v>
                </c:pt>
                <c:pt idx="14">
                  <c:v>9.1122050465068956</c:v>
                </c:pt>
                <c:pt idx="15">
                  <c:v>8.7804960041833073</c:v>
                </c:pt>
                <c:pt idx="16">
                  <c:v>8.5496008659595333</c:v>
                </c:pt>
                <c:pt idx="17">
                  <c:v>8.4813857409335558</c:v>
                </c:pt>
                <c:pt idx="18">
                  <c:v>8.6482465108787814</c:v>
                </c:pt>
                <c:pt idx="19">
                  <c:v>9.1248309283043838</c:v>
                </c:pt>
                <c:pt idx="20">
                  <c:v>9.9638123111212717</c:v>
                </c:pt>
              </c:numCache>
            </c:numRef>
          </c:val>
        </c:ser>
        <c:ser>
          <c:idx val="11"/>
          <c:order val="9"/>
          <c:tx>
            <c:strRef>
              <c:f>Лист1!$R$573</c:f>
              <c:strCache>
                <c:ptCount val="1"/>
                <c:pt idx="0">
                  <c:v>топливо 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Лист1!$B$574:$B$604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Лист1!$R$574:$R$604</c:f>
              <c:numCache>
                <c:formatCode>General</c:formatCode>
                <c:ptCount val="31"/>
                <c:pt idx="5">
                  <c:v>11.234136500318526</c:v>
                </c:pt>
                <c:pt idx="6">
                  <c:v>10.825568225786281</c:v>
                </c:pt>
                <c:pt idx="7">
                  <c:v>10.464087482136479</c:v>
                </c:pt>
                <c:pt idx="8">
                  <c:v>10.081669648830804</c:v>
                </c:pt>
                <c:pt idx="9">
                  <c:v>9.662495727778051</c:v>
                </c:pt>
                <c:pt idx="10">
                  <c:v>9.2174081006350246</c:v>
                </c:pt>
                <c:pt idx="11">
                  <c:v>8.7717485907896062</c:v>
                </c:pt>
                <c:pt idx="12">
                  <c:v>8.3591765435232492</c:v>
                </c:pt>
                <c:pt idx="13">
                  <c:v>8.0183586540075122</c:v>
                </c:pt>
                <c:pt idx="14">
                  <c:v>7.7909079370200178</c:v>
                </c:pt>
                <c:pt idx="15">
                  <c:v>7.7194633333884788</c:v>
                </c:pt>
                <c:pt idx="16">
                  <c:v>7.8448684548979104</c:v>
                </c:pt>
                <c:pt idx="17">
                  <c:v>8.2011500144823213</c:v>
                </c:pt>
                <c:pt idx="18">
                  <c:v>8.8063619988763246</c:v>
                </c:pt>
                <c:pt idx="19">
                  <c:v>9.6461578006002178</c:v>
                </c:pt>
              </c:numCache>
            </c:numRef>
          </c:val>
        </c:ser>
        <c:marker val="1"/>
        <c:axId val="96326400"/>
        <c:axId val="96324608"/>
      </c:lineChart>
      <c:catAx>
        <c:axId val="96321536"/>
        <c:scaling>
          <c:orientation val="minMax"/>
        </c:scaling>
        <c:axPos val="b"/>
        <c:majorGridlines>
          <c:spPr>
            <a:ln>
              <a:gradFill>
                <a:gsLst>
                  <a:gs pos="0">
                    <a:srgbClr val="4F81BD">
                      <a:tint val="66000"/>
                      <a:satMod val="160000"/>
                      <a:alpha val="37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96323072"/>
        <c:crosses val="autoZero"/>
        <c:auto val="1"/>
        <c:lblAlgn val="ctr"/>
        <c:lblOffset val="100"/>
      </c:catAx>
      <c:valAx>
        <c:axId val="96323072"/>
        <c:scaling>
          <c:orientation val="minMax"/>
          <c:min val="-500"/>
        </c:scaling>
        <c:axPos val="l"/>
        <c:majorGridlines>
          <c:spPr>
            <a:ln cap="flat">
              <a:gradFill flip="none" rotWithShape="1"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0">
                    <a:srgbClr val="4F81BD">
                      <a:tint val="66000"/>
                      <a:satMod val="160000"/>
                    </a:srgbClr>
                  </a:gs>
                  <a:gs pos="0">
                    <a:srgbClr val="4F81BD">
                      <a:tint val="66000"/>
                      <a:satMod val="160000"/>
                      <a:alpha val="16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2700000" scaled="1"/>
                <a:tileRect/>
              </a:gradFill>
              <a:miter lim="800000"/>
            </a:ln>
          </c:spPr>
        </c:majorGridlines>
        <c:numFmt formatCode="General" sourceLinked="1"/>
        <c:tickLblPos val="nextTo"/>
        <c:crossAx val="96321536"/>
        <c:crosses val="autoZero"/>
        <c:crossBetween val="between"/>
      </c:valAx>
      <c:valAx>
        <c:axId val="96324608"/>
        <c:scaling>
          <c:orientation val="minMax"/>
        </c:scaling>
        <c:axPos val="r"/>
        <c:numFmt formatCode="General" sourceLinked="1"/>
        <c:tickLblPos val="nextTo"/>
        <c:crossAx val="96326400"/>
        <c:crosses val="max"/>
        <c:crossBetween val="between"/>
      </c:valAx>
      <c:catAx>
        <c:axId val="96326400"/>
        <c:scaling>
          <c:orientation val="minMax"/>
        </c:scaling>
        <c:delete val="1"/>
        <c:axPos val="b"/>
        <c:numFmt formatCode="General" sourceLinked="1"/>
        <c:tickLblPos val="nextTo"/>
        <c:crossAx val="9632460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Лист1!$D$86:$D$104</c:f>
              <c:numCache>
                <c:formatCode>0.00</c:formatCode>
                <c:ptCount val="19"/>
                <c:pt idx="0">
                  <c:v>179.32866484322244</c:v>
                </c:pt>
                <c:pt idx="1">
                  <c:v>184.0732726095921</c:v>
                </c:pt>
                <c:pt idx="2">
                  <c:v>189.78930828909103</c:v>
                </c:pt>
                <c:pt idx="3">
                  <c:v>196.09216130726114</c:v>
                </c:pt>
                <c:pt idx="4">
                  <c:v>202.62224920894039</c:v>
                </c:pt>
                <c:pt idx="5">
                  <c:v>209.04501765826265</c:v>
                </c:pt>
                <c:pt idx="6">
                  <c:v>215.0509404386579</c:v>
                </c:pt>
                <c:pt idx="7">
                  <c:v>220.35551945285201</c:v>
                </c:pt>
                <c:pt idx="8">
                  <c:v>224.69928472286693</c:v>
                </c:pt>
                <c:pt idx="9">
                  <c:v>227.84779439002057</c:v>
                </c:pt>
                <c:pt idx="10">
                  <c:v>229.59163471492687</c:v>
                </c:pt>
                <c:pt idx="11">
                  <c:v>229.74642007749577</c:v>
                </c:pt>
                <c:pt idx="12">
                  <c:v>228.15279297693306</c:v>
                </c:pt>
                <c:pt idx="13">
                  <c:v>224.67642403174071</c:v>
                </c:pt>
                <c:pt idx="14">
                  <c:v>219.20801197971682</c:v>
                </c:pt>
                <c:pt idx="15">
                  <c:v>215.69947677057479</c:v>
                </c:pt>
                <c:pt idx="16">
                  <c:v>201.98299410284551</c:v>
                </c:pt>
                <c:pt idx="17">
                  <c:v>190.13292635007397</c:v>
                </c:pt>
                <c:pt idx="18">
                  <c:v>176.10389163462253</c:v>
                </c:pt>
              </c:numCache>
            </c:numRef>
          </c:val>
        </c:ser>
        <c:ser>
          <c:idx val="2"/>
          <c:order val="1"/>
          <c:tx>
            <c:strRef>
              <c:f>Лист1!$E$85</c:f>
              <c:strCache>
                <c:ptCount val="1"/>
                <c:pt idx="0">
                  <c:v>мощность, л.с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Лист1!$E$86:$E$104</c:f>
              <c:numCache>
                <c:formatCode>General</c:formatCode>
                <c:ptCount val="19"/>
                <c:pt idx="0">
                  <c:v>16.197953839840473</c:v>
                </c:pt>
                <c:pt idx="1">
                  <c:v>21.111911414173605</c:v>
                </c:pt>
                <c:pt idx="2">
                  <c:v>26.834608720251577</c:v>
                </c:pt>
                <c:pt idx="3">
                  <c:v>33.240814583858231</c:v>
                </c:pt>
                <c:pt idx="4">
                  <c:v>40.198573464313412</c:v>
                </c:pt>
                <c:pt idx="5">
                  <c:v>47.569205454472936</c:v>
                </c:pt>
                <c:pt idx="6">
                  <c:v>55.207306280728673</c:v>
                </c:pt>
                <c:pt idx="7">
                  <c:v>62.960747303008446</c:v>
                </c:pt>
                <c:pt idx="8">
                  <c:v>70.670675514776107</c:v>
                </c:pt>
                <c:pt idx="9">
                  <c:v>78.17151354303148</c:v>
                </c:pt>
                <c:pt idx="10">
                  <c:v>85.290959648310405</c:v>
                </c:pt>
                <c:pt idx="11">
                  <c:v>91.849987724684738</c:v>
                </c:pt>
                <c:pt idx="12">
                  <c:v>97.662847299762305</c:v>
                </c:pt>
                <c:pt idx="13">
                  <c:v>102.53706353468698</c:v>
                </c:pt>
                <c:pt idx="14">
                  <c:v>106.27343722413853</c:v>
                </c:pt>
                <c:pt idx="15">
                  <c:v>107.65084466869439</c:v>
                </c:pt>
                <c:pt idx="16">
                  <c:v>109.50223831302181</c:v>
                </c:pt>
                <c:pt idx="17">
                  <c:v>108.56264546949318</c:v>
                </c:pt>
                <c:pt idx="18">
                  <c:v>105.62116959457084</c:v>
                </c:pt>
              </c:numCache>
            </c:numRef>
          </c:val>
        </c:ser>
        <c:marker val="1"/>
        <c:axId val="88066304"/>
        <c:axId val="89808896"/>
      </c:lineChart>
      <c:catAx>
        <c:axId val="88066304"/>
        <c:scaling>
          <c:orientation val="minMax"/>
        </c:scaling>
        <c:axPos val="b"/>
        <c:numFmt formatCode="General" sourceLinked="1"/>
        <c:tickLblPos val="nextTo"/>
        <c:crossAx val="89808896"/>
        <c:crosses val="autoZero"/>
        <c:auto val="1"/>
        <c:lblAlgn val="ctr"/>
        <c:lblOffset val="100"/>
      </c:catAx>
      <c:valAx>
        <c:axId val="89808896"/>
        <c:scaling>
          <c:orientation val="minMax"/>
        </c:scaling>
        <c:axPos val="l"/>
        <c:majorGridlines/>
        <c:numFmt formatCode="0.00" sourceLinked="1"/>
        <c:tickLblPos val="nextTo"/>
        <c:crossAx val="8806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Лист1!$C$216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Лист1!$B$217:$B$235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Лист1!$C$217:$C$235</c:f>
              <c:numCache>
                <c:formatCode>General</c:formatCode>
                <c:ptCount val="19"/>
                <c:pt idx="0">
                  <c:v>1.4118278586250839</c:v>
                </c:pt>
                <c:pt idx="1">
                  <c:v>2.5099161931112612</c:v>
                </c:pt>
                <c:pt idx="2">
                  <c:v>3.9217440517363475</c:v>
                </c:pt>
                <c:pt idx="3">
                  <c:v>5.6473114345003355</c:v>
                </c:pt>
                <c:pt idx="4">
                  <c:v>7.6866183414032356</c:v>
                </c:pt>
                <c:pt idx="5">
                  <c:v>10.039664772445045</c:v>
                </c:pt>
                <c:pt idx="6">
                  <c:v>12.706450727625763</c:v>
                </c:pt>
                <c:pt idx="7">
                  <c:v>15.68697620694539</c:v>
                </c:pt>
                <c:pt idx="8">
                  <c:v>18.981241210403912</c:v>
                </c:pt>
                <c:pt idx="9">
                  <c:v>22.589245738001342</c:v>
                </c:pt>
                <c:pt idx="10">
                  <c:v>26.5109897897377</c:v>
                </c:pt>
                <c:pt idx="11">
                  <c:v>30.746473365612943</c:v>
                </c:pt>
                <c:pt idx="12">
                  <c:v>35.29569646562711</c:v>
                </c:pt>
                <c:pt idx="13">
                  <c:v>40.15865908978018</c:v>
                </c:pt>
                <c:pt idx="14">
                  <c:v>45.335361238072153</c:v>
                </c:pt>
                <c:pt idx="15">
                  <c:v>50.82580291050305</c:v>
                </c:pt>
                <c:pt idx="16">
                  <c:v>56.629984107072829</c:v>
                </c:pt>
                <c:pt idx="17">
                  <c:v>62.747904827781561</c:v>
                </c:pt>
                <c:pt idx="18">
                  <c:v>69.179565072629146</c:v>
                </c:pt>
              </c:numCache>
            </c:numRef>
          </c:val>
        </c:ser>
        <c:ser>
          <c:idx val="2"/>
          <c:order val="1"/>
          <c:tx>
            <c:strRef>
              <c:f>Лист1!$D$216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Лист1!$B$217:$B$235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Лист1!$D$217:$D$235</c:f>
              <c:numCache>
                <c:formatCode>General</c:formatCode>
                <c:ptCount val="19"/>
                <c:pt idx="0">
                  <c:v>4.2292180676269178</c:v>
                </c:pt>
                <c:pt idx="1">
                  <c:v>7.5186098980034108</c:v>
                </c:pt>
                <c:pt idx="2">
                  <c:v>11.747827965630325</c:v>
                </c:pt>
                <c:pt idx="3">
                  <c:v>16.916872270507671</c:v>
                </c:pt>
                <c:pt idx="4">
                  <c:v>23.02574281263545</c:v>
                </c:pt>
                <c:pt idx="5">
                  <c:v>30.074439592013643</c:v>
                </c:pt>
                <c:pt idx="6">
                  <c:v>38.062962608642259</c:v>
                </c:pt>
                <c:pt idx="7">
                  <c:v>46.9913118625213</c:v>
                </c:pt>
                <c:pt idx="8">
                  <c:v>56.859487353650771</c:v>
                </c:pt>
                <c:pt idx="9">
                  <c:v>67.667489082030684</c:v>
                </c:pt>
                <c:pt idx="10">
                  <c:v>79.41531704766102</c:v>
                </c:pt>
                <c:pt idx="11">
                  <c:v>92.102971250541799</c:v>
                </c:pt>
                <c:pt idx="12">
                  <c:v>105.73045169067296</c:v>
                </c:pt>
                <c:pt idx="13">
                  <c:v>120.29775836805457</c:v>
                </c:pt>
                <c:pt idx="14">
                  <c:v>135.80489128268655</c:v>
                </c:pt>
                <c:pt idx="15">
                  <c:v>152.25185043456904</c:v>
                </c:pt>
                <c:pt idx="16">
                  <c:v>169.63863582370186</c:v>
                </c:pt>
                <c:pt idx="17">
                  <c:v>187.9652474500852</c:v>
                </c:pt>
                <c:pt idx="18">
                  <c:v>207.23168531371894</c:v>
                </c:pt>
              </c:numCache>
            </c:numRef>
          </c:val>
        </c:ser>
        <c:ser>
          <c:idx val="3"/>
          <c:order val="2"/>
          <c:tx>
            <c:strRef>
              <c:f>Лист1!$E$216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Лист1!$B$217:$B$235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Лист1!$E$217:$E$235</c:f>
              <c:numCache>
                <c:formatCode>General</c:formatCode>
                <c:ptCount val="19"/>
                <c:pt idx="0">
                  <c:v>11.899901826080315</c:v>
                </c:pt>
                <c:pt idx="1">
                  <c:v>21.155381024142788</c:v>
                </c:pt>
                <c:pt idx="2">
                  <c:v>33.055282850223108</c:v>
                </c:pt>
                <c:pt idx="3">
                  <c:v>47.59960730432126</c:v>
                </c:pt>
                <c:pt idx="4">
                  <c:v>64.788354386437248</c:v>
                </c:pt>
                <c:pt idx="5">
                  <c:v>84.62152409657115</c:v>
                </c:pt>
                <c:pt idx="6">
                  <c:v>107.0991164347229</c:v>
                </c:pt>
                <c:pt idx="7">
                  <c:v>132.22113140089243</c:v>
                </c:pt>
                <c:pt idx="8">
                  <c:v>159.98756899507978</c:v>
                </c:pt>
                <c:pt idx="9">
                  <c:v>190.39842921728504</c:v>
                </c:pt>
                <c:pt idx="10">
                  <c:v>223.45371206750812</c:v>
                </c:pt>
                <c:pt idx="11">
                  <c:v>259.15341754574899</c:v>
                </c:pt>
                <c:pt idx="12">
                  <c:v>297.49754565200794</c:v>
                </c:pt>
                <c:pt idx="13">
                  <c:v>338.4860963862846</c:v>
                </c:pt>
                <c:pt idx="14">
                  <c:v>382.11906974857914</c:v>
                </c:pt>
                <c:pt idx="15">
                  <c:v>428.39646573889161</c:v>
                </c:pt>
                <c:pt idx="16">
                  <c:v>477.31828435722156</c:v>
                </c:pt>
                <c:pt idx="17">
                  <c:v>528.88452560356973</c:v>
                </c:pt>
                <c:pt idx="18">
                  <c:v>583.09518947793549</c:v>
                </c:pt>
              </c:numCache>
            </c:numRef>
          </c:val>
        </c:ser>
        <c:ser>
          <c:idx val="4"/>
          <c:order val="3"/>
          <c:tx>
            <c:strRef>
              <c:f>Лист1!$F$216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Лист1!$B$217:$B$235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Лист1!$F$217:$F$235</c:f>
              <c:numCache>
                <c:formatCode>General</c:formatCode>
                <c:ptCount val="19"/>
                <c:pt idx="0">
                  <c:v>23.157506451097952</c:v>
                </c:pt>
                <c:pt idx="1">
                  <c:v>41.168900357507475</c:v>
                </c:pt>
                <c:pt idx="2">
                  <c:v>64.326406808605398</c:v>
                </c:pt>
                <c:pt idx="3">
                  <c:v>92.630025804391806</c:v>
                </c:pt>
                <c:pt idx="4">
                  <c:v>126.07975734486665</c:v>
                </c:pt>
                <c:pt idx="5">
                  <c:v>164.6756014300299</c:v>
                </c:pt>
                <c:pt idx="6">
                  <c:v>208.41755805988151</c:v>
                </c:pt>
                <c:pt idx="7">
                  <c:v>257.30562723442159</c:v>
                </c:pt>
                <c:pt idx="8">
                  <c:v>311.33980895365016</c:v>
                </c:pt>
                <c:pt idx="9">
                  <c:v>370.52010321756723</c:v>
                </c:pt>
                <c:pt idx="10">
                  <c:v>434.84651002617267</c:v>
                </c:pt>
                <c:pt idx="11">
                  <c:v>504.3190293794666</c:v>
                </c:pt>
                <c:pt idx="12">
                  <c:v>578.93766127744857</c:v>
                </c:pt>
                <c:pt idx="13">
                  <c:v>658.7024057201196</c:v>
                </c:pt>
                <c:pt idx="14">
                  <c:v>743.61326270747861</c:v>
                </c:pt>
                <c:pt idx="15">
                  <c:v>833.67023223952606</c:v>
                </c:pt>
                <c:pt idx="16">
                  <c:v>928.87331431626217</c:v>
                </c:pt>
                <c:pt idx="17">
                  <c:v>1029.2225089376864</c:v>
                </c:pt>
                <c:pt idx="18">
                  <c:v>1134.7178161037996</c:v>
                </c:pt>
              </c:numCache>
            </c:numRef>
          </c:val>
        </c:ser>
        <c:ser>
          <c:idx val="5"/>
          <c:order val="4"/>
          <c:tx>
            <c:strRef>
              <c:f>Лист1!$G$216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Лист1!$B$217:$B$235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Лист1!$G$217:$G$235</c:f>
              <c:numCache>
                <c:formatCode>General</c:formatCode>
                <c:ptCount val="19"/>
                <c:pt idx="0">
                  <c:v>32.127461603269069</c:v>
                </c:pt>
                <c:pt idx="1">
                  <c:v>57.115487294700579</c:v>
                </c:pt>
                <c:pt idx="2">
                  <c:v>89.24294889796964</c:v>
                </c:pt>
                <c:pt idx="3">
                  <c:v>128.50984641307627</c:v>
                </c:pt>
                <c:pt idx="4">
                  <c:v>174.9161798400205</c:v>
                </c:pt>
                <c:pt idx="5">
                  <c:v>228.46194917880231</c:v>
                </c:pt>
                <c:pt idx="6">
                  <c:v>289.14715442942173</c:v>
                </c:pt>
                <c:pt idx="7">
                  <c:v>356.97179559187856</c:v>
                </c:pt>
                <c:pt idx="8">
                  <c:v>431.93587266617311</c:v>
                </c:pt>
                <c:pt idx="9">
                  <c:v>514.0393856523051</c:v>
                </c:pt>
                <c:pt idx="10">
                  <c:v>603.28233455027475</c:v>
                </c:pt>
                <c:pt idx="11">
                  <c:v>699.66471936008202</c:v>
                </c:pt>
                <c:pt idx="12">
                  <c:v>803.18654008172643</c:v>
                </c:pt>
                <c:pt idx="13">
                  <c:v>913.84779671520926</c:v>
                </c:pt>
                <c:pt idx="14">
                  <c:v>1031.6484892605295</c:v>
                </c:pt>
                <c:pt idx="15">
                  <c:v>1156.5886177176869</c:v>
                </c:pt>
                <c:pt idx="16">
                  <c:v>1288.6681820866816</c:v>
                </c:pt>
                <c:pt idx="17">
                  <c:v>1427.8871823675142</c:v>
                </c:pt>
                <c:pt idx="18">
                  <c:v>1574.2456185601848</c:v>
                </c:pt>
              </c:numCache>
            </c:numRef>
          </c:val>
        </c:ser>
        <c:marker val="1"/>
        <c:axId val="89827584"/>
        <c:axId val="89841664"/>
      </c:lineChart>
      <c:catAx>
        <c:axId val="89827584"/>
        <c:scaling>
          <c:orientation val="minMax"/>
        </c:scaling>
        <c:axPos val="b"/>
        <c:numFmt formatCode="General" sourceLinked="1"/>
        <c:tickLblPos val="nextTo"/>
        <c:crossAx val="89841664"/>
        <c:crosses val="autoZero"/>
        <c:auto val="1"/>
        <c:lblAlgn val="ctr"/>
        <c:lblOffset val="100"/>
      </c:catAx>
      <c:valAx>
        <c:axId val="89841664"/>
        <c:scaling>
          <c:orientation val="minMax"/>
        </c:scaling>
        <c:axPos val="l"/>
        <c:majorGridlines/>
        <c:numFmt formatCode="General" sourceLinked="1"/>
        <c:tickLblPos val="nextTo"/>
        <c:crossAx val="8982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Eq val="1"/>
            <c:trendlineLbl>
              <c:layout>
                <c:manualLayout>
                  <c:x val="2.169991251093626E-2"/>
                  <c:y val="0.26935225730501688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Лист1!$H$86:$H$101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yVal>
        </c:ser>
        <c:axId val="89772416"/>
        <c:axId val="89773952"/>
      </c:scatterChart>
      <c:valAx>
        <c:axId val="89772416"/>
        <c:scaling>
          <c:orientation val="minMax"/>
        </c:scaling>
        <c:axPos val="b"/>
        <c:numFmt formatCode="General" sourceLinked="1"/>
        <c:tickLblPos val="nextTo"/>
        <c:crossAx val="89773952"/>
        <c:crosses val="autoZero"/>
        <c:crossBetween val="midCat"/>
      </c:valAx>
      <c:valAx>
        <c:axId val="89773952"/>
        <c:scaling>
          <c:orientation val="minMax"/>
        </c:scaling>
        <c:axPos val="l"/>
        <c:majorGridlines/>
        <c:numFmt formatCode="General" sourceLinked="1"/>
        <c:tickLblPos val="nextTo"/>
        <c:crossAx val="89772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Лист1!$E$857</c:f>
              <c:strCache>
                <c:ptCount val="1"/>
                <c:pt idx="0">
                  <c:v>МКР 1</c:v>
                </c:pt>
              </c:strCache>
            </c:strRef>
          </c:tx>
          <c:marker>
            <c:symbol val="none"/>
          </c:marker>
          <c:cat>
            <c:numRef>
              <c:f>Лист1!$B$858:$B$888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Лист1!$E$858:$E$864</c:f>
              <c:numCache>
                <c:formatCode>General</c:formatCode>
                <c:ptCount val="7"/>
                <c:pt idx="1">
                  <c:v>2913.1111132151195</c:v>
                </c:pt>
                <c:pt idx="2">
                  <c:v>3246.2637960570792</c:v>
                </c:pt>
                <c:pt idx="3">
                  <c:v>3568.0356589905123</c:v>
                </c:pt>
                <c:pt idx="4">
                  <c:v>3691.5388698621127</c:v>
                </c:pt>
                <c:pt idx="5">
                  <c:v>3487.5586401901783</c:v>
                </c:pt>
                <c:pt idx="6">
                  <c:v>2884.5532251646118</c:v>
                </c:pt>
              </c:numCache>
            </c:numRef>
          </c:val>
        </c:ser>
        <c:ser>
          <c:idx val="2"/>
          <c:order val="1"/>
          <c:tx>
            <c:strRef>
              <c:f>Лист1!$G$857</c:f>
              <c:strCache>
                <c:ptCount val="1"/>
                <c:pt idx="0">
                  <c:v>МКР 2</c:v>
                </c:pt>
              </c:strCache>
            </c:strRef>
          </c:tx>
          <c:marker>
            <c:symbol val="none"/>
          </c:marker>
          <c:cat>
            <c:numRef>
              <c:f>Лист1!$B$858:$B$888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Лист1!$G$858:$G$869</c:f>
              <c:numCache>
                <c:formatCode>General</c:formatCode>
                <c:ptCount val="12"/>
                <c:pt idx="2">
                  <c:v>1708.1882445619274</c:v>
                </c:pt>
                <c:pt idx="3">
                  <c:v>1819.6944635593693</c:v>
                </c:pt>
                <c:pt idx="4">
                  <c:v>1939.8791446798414</c:v>
                </c:pt>
                <c:pt idx="5">
                  <c:v>2044.8446671098304</c:v>
                </c:pt>
                <c:pt idx="6">
                  <c:v>2114.406855435685</c:v>
                </c:pt>
                <c:pt idx="7">
                  <c:v>2132.094979643618</c:v>
                </c:pt>
                <c:pt idx="8">
                  <c:v>2085.1517551197071</c:v>
                </c:pt>
                <c:pt idx="9">
                  <c:v>1964.5333426498923</c:v>
                </c:pt>
                <c:pt idx="10">
                  <c:v>1764.9093484199775</c:v>
                </c:pt>
                <c:pt idx="11">
                  <c:v>1484.6628240156313</c:v>
                </c:pt>
              </c:numCache>
            </c:numRef>
          </c:val>
        </c:ser>
        <c:ser>
          <c:idx val="3"/>
          <c:order val="2"/>
          <c:tx>
            <c:strRef>
              <c:f>Лист1!$I$857</c:f>
              <c:strCache>
                <c:ptCount val="1"/>
                <c:pt idx="0">
                  <c:v>МКР 3</c:v>
                </c:pt>
              </c:strCache>
            </c:strRef>
          </c:tx>
          <c:marker>
            <c:symbol val="none"/>
          </c:marker>
          <c:cat>
            <c:numRef>
              <c:f>Лист1!$B$858:$B$888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Лист1!$I$858:$I$876</c:f>
              <c:numCache>
                <c:formatCode>General</c:formatCode>
                <c:ptCount val="19"/>
                <c:pt idx="3">
                  <c:v>1006.4576878835049</c:v>
                </c:pt>
                <c:pt idx="4">
                  <c:v>1042.2978929705603</c:v>
                </c:pt>
                <c:pt idx="5">
                  <c:v>1083.4414741309872</c:v>
                </c:pt>
                <c:pt idx="6">
                  <c:v>1126.4866025085992</c:v>
                </c:pt>
                <c:pt idx="7">
                  <c:v>1168.311069609264</c:v>
                </c:pt>
                <c:pt idx="8">
                  <c:v>1206.0722873009065</c:v>
                </c:pt>
                <c:pt idx="9">
                  <c:v>1237.2072878135059</c:v>
                </c:pt>
                <c:pt idx="10">
                  <c:v>1259.4327237390994</c:v>
                </c:pt>
                <c:pt idx="11">
                  <c:v>1270.7448680317782</c:v>
                </c:pt>
                <c:pt idx="12">
                  <c:v>1269.4196140076908</c:v>
                </c:pt>
                <c:pt idx="13">
                  <c:v>1254.0124753450411</c:v>
                </c:pt>
                <c:pt idx="14">
                  <c:v>1223.3585860840881</c:v>
                </c:pt>
                <c:pt idx="15">
                  <c:v>1176.5727006271477</c:v>
                </c:pt>
                <c:pt idx="16">
                  <c:v>1113.0491937385921</c:v>
                </c:pt>
                <c:pt idx="17">
                  <c:v>1032.4620605448474</c:v>
                </c:pt>
                <c:pt idx="18">
                  <c:v>934.76491653439837</c:v>
                </c:pt>
              </c:numCache>
            </c:numRef>
          </c:val>
        </c:ser>
        <c:ser>
          <c:idx val="4"/>
          <c:order val="3"/>
          <c:tx>
            <c:strRef>
              <c:f>Лист1!$K$857</c:f>
              <c:strCache>
                <c:ptCount val="1"/>
                <c:pt idx="0">
                  <c:v>МКР 4</c:v>
                </c:pt>
              </c:strCache>
            </c:strRef>
          </c:tx>
          <c:marker>
            <c:symbol val="none"/>
          </c:marker>
          <c:cat>
            <c:numRef>
              <c:f>Лист1!$B$858:$B$888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Лист1!$K$858:$K$884</c:f>
              <c:numCache>
                <c:formatCode>General</c:formatCode>
                <c:ptCount val="27"/>
                <c:pt idx="4">
                  <c:v>748.11741090449709</c:v>
                </c:pt>
                <c:pt idx="5">
                  <c:v>766.21883941642091</c:v>
                </c:pt>
                <c:pt idx="6">
                  <c:v>786.92410324501736</c:v>
                </c:pt>
                <c:pt idx="7">
                  <c:v>809.25502584977471</c:v>
                </c:pt>
                <c:pt idx="8">
                  <c:v>832.288542618169</c:v>
                </c:pt>
                <c:pt idx="9">
                  <c:v>855.15670086566445</c:v>
                </c:pt>
                <c:pt idx="10">
                  <c:v>877.04665983571329</c:v>
                </c:pt>
                <c:pt idx="11">
                  <c:v>897.20069069975546</c:v>
                </c:pt>
                <c:pt idx="12">
                  <c:v>914.91617655721916</c:v>
                </c:pt>
                <c:pt idx="13">
                  <c:v>929.54561243552041</c:v>
                </c:pt>
                <c:pt idx="14">
                  <c:v>940.49660529006314</c:v>
                </c:pt>
                <c:pt idx="15">
                  <c:v>947.23187400423967</c:v>
                </c:pt>
                <c:pt idx="16">
                  <c:v>949.26924938942955</c:v>
                </c:pt>
                <c:pt idx="17">
                  <c:v>946.18167418500104</c:v>
                </c:pt>
                <c:pt idx="18">
                  <c:v>937.59720305831001</c:v>
                </c:pt>
                <c:pt idx="19">
                  <c:v>923.19900260470069</c:v>
                </c:pt>
                <c:pt idx="20">
                  <c:v>902.72535134750422</c:v>
                </c:pt>
                <c:pt idx="21">
                  <c:v>875.96963973804066</c:v>
                </c:pt>
                <c:pt idx="22">
                  <c:v>842.78037015561836</c:v>
                </c:pt>
                <c:pt idx="23">
                  <c:v>803.06115690753313</c:v>
                </c:pt>
                <c:pt idx="24">
                  <c:v>756.77072622906724</c:v>
                </c:pt>
                <c:pt idx="25">
                  <c:v>703.92291628349506</c:v>
                </c:pt>
                <c:pt idx="26">
                  <c:v>644.5866771620739</c:v>
                </c:pt>
              </c:numCache>
            </c:numRef>
          </c:val>
        </c:ser>
        <c:ser>
          <c:idx val="5"/>
          <c:order val="4"/>
          <c:tx>
            <c:strRef>
              <c:f>Лист1!$M$857</c:f>
              <c:strCache>
                <c:ptCount val="1"/>
                <c:pt idx="0">
                  <c:v>МКР 5</c:v>
                </c:pt>
              </c:strCache>
            </c:strRef>
          </c:tx>
          <c:marker>
            <c:symbol val="none"/>
          </c:marker>
          <c:cat>
            <c:numRef>
              <c:f>Лист1!$B$858:$B$888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Лист1!$M$858:$M$888</c:f>
              <c:numCache>
                <c:formatCode>General</c:formatCode>
                <c:ptCount val="31"/>
                <c:pt idx="5">
                  <c:v>613.37457186219729</c:v>
                </c:pt>
                <c:pt idx="6">
                  <c:v>626.26849101267806</c:v>
                </c:pt>
                <c:pt idx="7">
                  <c:v>640.63657949729838</c:v>
                </c:pt>
                <c:pt idx="8">
                  <c:v>655.99125578533597</c:v>
                </c:pt>
                <c:pt idx="9">
                  <c:v>671.86828562150549</c:v>
                </c:pt>
                <c:pt idx="10">
                  <c:v>687.82678202595775</c:v>
                </c:pt>
                <c:pt idx="11">
                  <c:v>703.44920529428077</c:v>
                </c:pt>
                <c:pt idx="12">
                  <c:v>718.34136299749878</c:v>
                </c:pt>
                <c:pt idx="13">
                  <c:v>732.132409982073</c:v>
                </c:pt>
                <c:pt idx="14">
                  <c:v>744.47484836990111</c:v>
                </c:pt>
                <c:pt idx="15">
                  <c:v>755.04452755831755</c:v>
                </c:pt>
                <c:pt idx="16">
                  <c:v>763.54064422009333</c:v>
                </c:pt>
                <c:pt idx="17">
                  <c:v>769.68574230343631</c:v>
                </c:pt>
                <c:pt idx="18">
                  <c:v>773.22571303199084</c:v>
                </c:pt>
                <c:pt idx="19">
                  <c:v>773.9297949048381</c:v>
                </c:pt>
                <c:pt idx="20">
                  <c:v>771.59057369649577</c:v>
                </c:pt>
                <c:pt idx="21">
                  <c:v>766.02398245691836</c:v>
                </c:pt>
                <c:pt idx="22">
                  <c:v>757.06930151149652</c:v>
                </c:pt>
                <c:pt idx="23">
                  <c:v>744.58915846105879</c:v>
                </c:pt>
                <c:pt idx="24">
                  <c:v>728.46952818186878</c:v>
                </c:pt>
                <c:pt idx="25">
                  <c:v>708.61973282562826</c:v>
                </c:pt>
                <c:pt idx="26">
                  <c:v>684.97244181947497</c:v>
                </c:pt>
                <c:pt idx="27">
                  <c:v>657.48367186598261</c:v>
                </c:pt>
                <c:pt idx="28">
                  <c:v>626.13278694316239</c:v>
                </c:pt>
                <c:pt idx="29">
                  <c:v>590.92249830446281</c:v>
                </c:pt>
                <c:pt idx="30">
                  <c:v>551.87886447876838</c:v>
                </c:pt>
              </c:numCache>
            </c:numRef>
          </c:val>
        </c:ser>
        <c:ser>
          <c:idx val="0"/>
          <c:order val="5"/>
          <c:tx>
            <c:strRef>
              <c:f>Лист1!$C$857</c:f>
              <c:strCache>
                <c:ptCount val="1"/>
                <c:pt idx="0">
                  <c:v>сопрот.воз</c:v>
                </c:pt>
              </c:strCache>
            </c:strRef>
          </c:tx>
          <c:marker>
            <c:symbol val="none"/>
          </c:marker>
          <c:val>
            <c:numRef>
              <c:f>Лист1!$C$858:$C$888</c:f>
              <c:numCache>
                <c:formatCode>General</c:formatCode>
                <c:ptCount val="31"/>
                <c:pt idx="0">
                  <c:v>0</c:v>
                </c:pt>
                <c:pt idx="1">
                  <c:v>1.8789481791666669</c:v>
                </c:pt>
                <c:pt idx="2">
                  <c:v>7.5157927166666676</c:v>
                </c:pt>
                <c:pt idx="3">
                  <c:v>16.910533612500007</c:v>
                </c:pt>
                <c:pt idx="4">
                  <c:v>30.06317086666667</c:v>
                </c:pt>
                <c:pt idx="5">
                  <c:v>46.973704479166678</c:v>
                </c:pt>
                <c:pt idx="6">
                  <c:v>67.642134450000029</c:v>
                </c:pt>
                <c:pt idx="7">
                  <c:v>92.068460779166671</c:v>
                </c:pt>
                <c:pt idx="8">
                  <c:v>120.25268346666668</c:v>
                </c:pt>
                <c:pt idx="9">
                  <c:v>152.19480251250002</c:v>
                </c:pt>
                <c:pt idx="10">
                  <c:v>187.89481791666671</c:v>
                </c:pt>
                <c:pt idx="11">
                  <c:v>227.35272967916666</c:v>
                </c:pt>
                <c:pt idx="12">
                  <c:v>270.56853780000012</c:v>
                </c:pt>
                <c:pt idx="13">
                  <c:v>317.54224227916666</c:v>
                </c:pt>
                <c:pt idx="14">
                  <c:v>368.27384311666668</c:v>
                </c:pt>
                <c:pt idx="15">
                  <c:v>422.76334031250002</c:v>
                </c:pt>
                <c:pt idx="16">
                  <c:v>481.01073386666673</c:v>
                </c:pt>
                <c:pt idx="17">
                  <c:v>543.01602377916674</c:v>
                </c:pt>
                <c:pt idx="18">
                  <c:v>608.77921005000007</c:v>
                </c:pt>
                <c:pt idx="19">
                  <c:v>678.30029267916677</c:v>
                </c:pt>
                <c:pt idx="20">
                  <c:v>751.57927166666684</c:v>
                </c:pt>
                <c:pt idx="21">
                  <c:v>828.61614701250005</c:v>
                </c:pt>
                <c:pt idx="22">
                  <c:v>909.41091871666663</c:v>
                </c:pt>
                <c:pt idx="23">
                  <c:v>993.96358677916669</c:v>
                </c:pt>
                <c:pt idx="24">
                  <c:v>1082.2741512000005</c:v>
                </c:pt>
                <c:pt idx="25">
                  <c:v>1174.3426119791668</c:v>
                </c:pt>
                <c:pt idx="26">
                  <c:v>1270.1689691166666</c:v>
                </c:pt>
                <c:pt idx="27">
                  <c:v>1369.7532226125002</c:v>
                </c:pt>
                <c:pt idx="28">
                  <c:v>1473.0953724666667</c:v>
                </c:pt>
                <c:pt idx="29">
                  <c:v>1580.195418679167</c:v>
                </c:pt>
                <c:pt idx="30">
                  <c:v>1691.0533612500001</c:v>
                </c:pt>
              </c:numCache>
            </c:numRef>
          </c:val>
        </c:ser>
        <c:marker val="1"/>
        <c:axId val="89875968"/>
        <c:axId val="89877504"/>
      </c:lineChart>
      <c:catAx>
        <c:axId val="89875968"/>
        <c:scaling>
          <c:orientation val="minMax"/>
        </c:scaling>
        <c:axPos val="b"/>
        <c:numFmt formatCode="General" sourceLinked="1"/>
        <c:tickLblPos val="nextTo"/>
        <c:crossAx val="89877504"/>
        <c:crosses val="autoZero"/>
        <c:auto val="1"/>
        <c:lblAlgn val="ctr"/>
        <c:lblOffset val="100"/>
      </c:catAx>
      <c:valAx>
        <c:axId val="89877504"/>
        <c:scaling>
          <c:orientation val="minMax"/>
        </c:scaling>
        <c:axPos val="l"/>
        <c:majorGridlines/>
        <c:numFmt formatCode="General" sourceLinked="1"/>
        <c:tickLblPos val="nextTo"/>
        <c:crossAx val="8987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Лист1!$I$85</c:f>
              <c:strCache>
                <c:ptCount val="1"/>
                <c:pt idx="0">
                  <c:v>мощность, л.с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Eq val="1"/>
            <c:trendlineLbl>
              <c:layout>
                <c:manualLayout>
                  <c:x val="0.17370203342532151"/>
                  <c:y val="0.3431000280673851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Лист1!$I$86:$I$101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</c:ser>
        <c:axId val="89906176"/>
        <c:axId val="89912064"/>
      </c:scatterChart>
      <c:valAx>
        <c:axId val="89906176"/>
        <c:scaling>
          <c:orientation val="minMax"/>
        </c:scaling>
        <c:axPos val="b"/>
        <c:numFmt formatCode="General" sourceLinked="1"/>
        <c:tickLblPos val="nextTo"/>
        <c:crossAx val="89912064"/>
        <c:crosses val="autoZero"/>
        <c:crossBetween val="midCat"/>
      </c:valAx>
      <c:valAx>
        <c:axId val="89912064"/>
        <c:scaling>
          <c:orientation val="minMax"/>
        </c:scaling>
        <c:axPos val="l"/>
        <c:majorGridlines/>
        <c:numFmt formatCode="General" sourceLinked="1"/>
        <c:tickLblPos val="nextTo"/>
        <c:crossAx val="8990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Лист1!$C$270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Лист1!$C$271:$C$301</c:f>
              <c:numCache>
                <c:formatCode>General</c:formatCode>
                <c:ptCount val="31"/>
                <c:pt idx="0">
                  <c:v>28</c:v>
                </c:pt>
                <c:pt idx="1">
                  <c:v>28.013999999999996</c:v>
                </c:pt>
                <c:pt idx="2">
                  <c:v>28.056000000000001</c:v>
                </c:pt>
                <c:pt idx="3">
                  <c:v>28.125999999999998</c:v>
                </c:pt>
                <c:pt idx="4">
                  <c:v>28.224</c:v>
                </c:pt>
                <c:pt idx="5">
                  <c:v>28.349999999999998</c:v>
                </c:pt>
                <c:pt idx="6">
                  <c:v>28.504000000000001</c:v>
                </c:pt>
                <c:pt idx="7">
                  <c:v>28.686</c:v>
                </c:pt>
                <c:pt idx="8">
                  <c:v>28.896000000000004</c:v>
                </c:pt>
                <c:pt idx="9">
                  <c:v>29.134</c:v>
                </c:pt>
                <c:pt idx="10">
                  <c:v>29.400000000000006</c:v>
                </c:pt>
                <c:pt idx="11">
                  <c:v>29.693999999999999</c:v>
                </c:pt>
                <c:pt idx="12">
                  <c:v>30.016000000000002</c:v>
                </c:pt>
                <c:pt idx="13">
                  <c:v>30.366</c:v>
                </c:pt>
                <c:pt idx="14">
                  <c:v>30.744</c:v>
                </c:pt>
                <c:pt idx="15">
                  <c:v>31.15</c:v>
                </c:pt>
                <c:pt idx="16">
                  <c:v>31.584000000000003</c:v>
                </c:pt>
                <c:pt idx="17">
                  <c:v>32.046000000000006</c:v>
                </c:pt>
                <c:pt idx="18">
                  <c:v>32.535999999999994</c:v>
                </c:pt>
                <c:pt idx="19">
                  <c:v>33.054000000000002</c:v>
                </c:pt>
                <c:pt idx="20">
                  <c:v>33.599999999999994</c:v>
                </c:pt>
                <c:pt idx="21">
                  <c:v>34.173999999999999</c:v>
                </c:pt>
                <c:pt idx="22">
                  <c:v>34.776000000000003</c:v>
                </c:pt>
                <c:pt idx="23">
                  <c:v>35.405999999999999</c:v>
                </c:pt>
                <c:pt idx="24">
                  <c:v>36.064</c:v>
                </c:pt>
                <c:pt idx="25">
                  <c:v>36.75</c:v>
                </c:pt>
                <c:pt idx="26">
                  <c:v>37.464000000000006</c:v>
                </c:pt>
                <c:pt idx="27">
                  <c:v>38.206000000000003</c:v>
                </c:pt>
                <c:pt idx="28">
                  <c:v>38.975999999999999</c:v>
                </c:pt>
                <c:pt idx="29">
                  <c:v>39.774000000000001</c:v>
                </c:pt>
                <c:pt idx="30">
                  <c:v>40.599999999999994</c:v>
                </c:pt>
              </c:numCache>
            </c:numRef>
          </c:val>
        </c:ser>
        <c:ser>
          <c:idx val="2"/>
          <c:order val="1"/>
          <c:tx>
            <c:strRef>
              <c:f>Лист1!$D$270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Лист1!$D$271:$D$301</c:f>
              <c:numCache>
                <c:formatCode>General</c:formatCode>
                <c:ptCount val="31"/>
                <c:pt idx="0">
                  <c:v>52.5</c:v>
                </c:pt>
                <c:pt idx="1">
                  <c:v>52.526249999999997</c:v>
                </c:pt>
                <c:pt idx="2">
                  <c:v>52.604999999999997</c:v>
                </c:pt>
                <c:pt idx="3">
                  <c:v>52.736249999999998</c:v>
                </c:pt>
                <c:pt idx="4">
                  <c:v>52.92</c:v>
                </c:pt>
                <c:pt idx="5">
                  <c:v>53.15625</c:v>
                </c:pt>
                <c:pt idx="6">
                  <c:v>53.444999999999993</c:v>
                </c:pt>
                <c:pt idx="7">
                  <c:v>53.786249999999995</c:v>
                </c:pt>
                <c:pt idx="8">
                  <c:v>54.18</c:v>
                </c:pt>
                <c:pt idx="9">
                  <c:v>54.626249999999999</c:v>
                </c:pt>
                <c:pt idx="10">
                  <c:v>55.125</c:v>
                </c:pt>
                <c:pt idx="11">
                  <c:v>55.676249999999996</c:v>
                </c:pt>
                <c:pt idx="12">
                  <c:v>56.28</c:v>
                </c:pt>
                <c:pt idx="13">
                  <c:v>56.936250000000001</c:v>
                </c:pt>
                <c:pt idx="14">
                  <c:v>57.64500000000001</c:v>
                </c:pt>
                <c:pt idx="15">
                  <c:v>58.40625</c:v>
                </c:pt>
                <c:pt idx="16">
                  <c:v>59.220000000000006</c:v>
                </c:pt>
                <c:pt idx="17">
                  <c:v>60.086249999999993</c:v>
                </c:pt>
                <c:pt idx="18">
                  <c:v>61.004999999999988</c:v>
                </c:pt>
                <c:pt idx="19">
                  <c:v>61.97625</c:v>
                </c:pt>
                <c:pt idx="20">
                  <c:v>62.999999999999993</c:v>
                </c:pt>
                <c:pt idx="21">
                  <c:v>64.076249999999987</c:v>
                </c:pt>
                <c:pt idx="22">
                  <c:v>65.204999999999998</c:v>
                </c:pt>
                <c:pt idx="23">
                  <c:v>66.38624999999999</c:v>
                </c:pt>
                <c:pt idx="24">
                  <c:v>67.62</c:v>
                </c:pt>
                <c:pt idx="25">
                  <c:v>68.90625</c:v>
                </c:pt>
                <c:pt idx="26">
                  <c:v>70.245000000000005</c:v>
                </c:pt>
                <c:pt idx="27">
                  <c:v>71.636250000000004</c:v>
                </c:pt>
                <c:pt idx="28">
                  <c:v>73.08</c:v>
                </c:pt>
                <c:pt idx="29">
                  <c:v>74.576250000000002</c:v>
                </c:pt>
                <c:pt idx="30">
                  <c:v>76.125</c:v>
                </c:pt>
              </c:numCache>
            </c:numRef>
          </c:val>
        </c:ser>
        <c:ser>
          <c:idx val="3"/>
          <c:order val="2"/>
          <c:tx>
            <c:strRef>
              <c:f>Лист1!$E$270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Лист1!$E$271:$E$301</c:f>
              <c:numCache>
                <c:formatCode>General</c:formatCode>
                <c:ptCount val="31"/>
                <c:pt idx="0">
                  <c:v>52.5</c:v>
                </c:pt>
                <c:pt idx="1">
                  <c:v>52.526249999999997</c:v>
                </c:pt>
                <c:pt idx="2">
                  <c:v>52.604999999999997</c:v>
                </c:pt>
                <c:pt idx="3">
                  <c:v>52.736249999999998</c:v>
                </c:pt>
                <c:pt idx="4">
                  <c:v>52.92</c:v>
                </c:pt>
                <c:pt idx="5">
                  <c:v>53.15625</c:v>
                </c:pt>
                <c:pt idx="6">
                  <c:v>53.444999999999993</c:v>
                </c:pt>
                <c:pt idx="7">
                  <c:v>53.786249999999995</c:v>
                </c:pt>
                <c:pt idx="8">
                  <c:v>54.18</c:v>
                </c:pt>
                <c:pt idx="9">
                  <c:v>54.626249999999999</c:v>
                </c:pt>
                <c:pt idx="10">
                  <c:v>55.125</c:v>
                </c:pt>
                <c:pt idx="11">
                  <c:v>55.676249999999996</c:v>
                </c:pt>
                <c:pt idx="12">
                  <c:v>56.28</c:v>
                </c:pt>
                <c:pt idx="13">
                  <c:v>56.936250000000001</c:v>
                </c:pt>
                <c:pt idx="14">
                  <c:v>57.64500000000001</c:v>
                </c:pt>
                <c:pt idx="15">
                  <c:v>58.40625</c:v>
                </c:pt>
                <c:pt idx="16">
                  <c:v>59.220000000000006</c:v>
                </c:pt>
                <c:pt idx="17">
                  <c:v>60.086249999999993</c:v>
                </c:pt>
                <c:pt idx="18">
                  <c:v>61.004999999999988</c:v>
                </c:pt>
                <c:pt idx="19">
                  <c:v>61.97625</c:v>
                </c:pt>
                <c:pt idx="20">
                  <c:v>62.999999999999993</c:v>
                </c:pt>
                <c:pt idx="21">
                  <c:v>64.076249999999987</c:v>
                </c:pt>
                <c:pt idx="22">
                  <c:v>65.204999999999998</c:v>
                </c:pt>
                <c:pt idx="23">
                  <c:v>66.38624999999999</c:v>
                </c:pt>
                <c:pt idx="24">
                  <c:v>67.62</c:v>
                </c:pt>
                <c:pt idx="25">
                  <c:v>68.90625</c:v>
                </c:pt>
                <c:pt idx="26">
                  <c:v>70.245000000000005</c:v>
                </c:pt>
                <c:pt idx="27">
                  <c:v>71.636250000000004</c:v>
                </c:pt>
                <c:pt idx="28">
                  <c:v>73.08</c:v>
                </c:pt>
                <c:pt idx="29">
                  <c:v>74.576250000000002</c:v>
                </c:pt>
                <c:pt idx="30">
                  <c:v>76.125</c:v>
                </c:pt>
              </c:numCache>
            </c:numRef>
          </c:val>
        </c:ser>
        <c:ser>
          <c:idx val="4"/>
          <c:order val="3"/>
          <c:tx>
            <c:strRef>
              <c:f>Лист1!$F$270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Лист1!$F$271:$F$301</c:f>
              <c:numCache>
                <c:formatCode>General</c:formatCode>
                <c:ptCount val="31"/>
                <c:pt idx="0">
                  <c:v>70</c:v>
                </c:pt>
                <c:pt idx="1">
                  <c:v>70.034999999999997</c:v>
                </c:pt>
                <c:pt idx="2">
                  <c:v>70.14</c:v>
                </c:pt>
                <c:pt idx="3">
                  <c:v>70.314999999999998</c:v>
                </c:pt>
                <c:pt idx="4">
                  <c:v>70.56</c:v>
                </c:pt>
                <c:pt idx="5">
                  <c:v>70.875</c:v>
                </c:pt>
                <c:pt idx="6">
                  <c:v>71.260000000000005</c:v>
                </c:pt>
                <c:pt idx="7">
                  <c:v>71.715000000000003</c:v>
                </c:pt>
                <c:pt idx="8">
                  <c:v>72.240000000000009</c:v>
                </c:pt>
                <c:pt idx="9">
                  <c:v>72.834999999999994</c:v>
                </c:pt>
                <c:pt idx="10">
                  <c:v>73.5</c:v>
                </c:pt>
                <c:pt idx="11">
                  <c:v>74.234999999999999</c:v>
                </c:pt>
                <c:pt idx="12">
                  <c:v>75.040000000000006</c:v>
                </c:pt>
                <c:pt idx="13">
                  <c:v>75.915000000000006</c:v>
                </c:pt>
                <c:pt idx="14">
                  <c:v>76.860000000000014</c:v>
                </c:pt>
                <c:pt idx="15">
                  <c:v>77.875000000000014</c:v>
                </c:pt>
                <c:pt idx="16">
                  <c:v>78.960000000000008</c:v>
                </c:pt>
                <c:pt idx="17">
                  <c:v>80.115000000000009</c:v>
                </c:pt>
                <c:pt idx="18">
                  <c:v>81.34</c:v>
                </c:pt>
                <c:pt idx="19">
                  <c:v>82.635000000000005</c:v>
                </c:pt>
                <c:pt idx="20">
                  <c:v>84</c:v>
                </c:pt>
                <c:pt idx="21">
                  <c:v>85.434999999999988</c:v>
                </c:pt>
                <c:pt idx="22">
                  <c:v>86.94</c:v>
                </c:pt>
                <c:pt idx="23">
                  <c:v>88.515000000000001</c:v>
                </c:pt>
                <c:pt idx="24">
                  <c:v>90.160000000000011</c:v>
                </c:pt>
                <c:pt idx="25">
                  <c:v>91.875</c:v>
                </c:pt>
                <c:pt idx="26">
                  <c:v>93.660000000000011</c:v>
                </c:pt>
                <c:pt idx="27">
                  <c:v>95.515000000000001</c:v>
                </c:pt>
                <c:pt idx="28">
                  <c:v>97.44</c:v>
                </c:pt>
                <c:pt idx="29">
                  <c:v>99.435000000000002</c:v>
                </c:pt>
                <c:pt idx="30">
                  <c:v>101.5</c:v>
                </c:pt>
              </c:numCache>
            </c:numRef>
          </c:val>
        </c:ser>
        <c:ser>
          <c:idx val="5"/>
          <c:order val="4"/>
          <c:tx>
            <c:strRef>
              <c:f>Лист1!$G$270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Лист1!$G$271:$G$301</c:f>
              <c:numCache>
                <c:formatCode>General</c:formatCode>
                <c:ptCount val="31"/>
                <c:pt idx="0">
                  <c:v>87.5</c:v>
                </c:pt>
                <c:pt idx="1">
                  <c:v>87.543750000000003</c:v>
                </c:pt>
                <c:pt idx="2">
                  <c:v>87.675000000000011</c:v>
                </c:pt>
                <c:pt idx="3">
                  <c:v>87.893749999999997</c:v>
                </c:pt>
                <c:pt idx="4">
                  <c:v>88.2</c:v>
                </c:pt>
                <c:pt idx="5">
                  <c:v>88.59375</c:v>
                </c:pt>
                <c:pt idx="6">
                  <c:v>89.075000000000003</c:v>
                </c:pt>
                <c:pt idx="7">
                  <c:v>89.643749999999997</c:v>
                </c:pt>
                <c:pt idx="8">
                  <c:v>90.300000000000011</c:v>
                </c:pt>
                <c:pt idx="9">
                  <c:v>91.043750000000003</c:v>
                </c:pt>
                <c:pt idx="10">
                  <c:v>91.875000000000014</c:v>
                </c:pt>
                <c:pt idx="11">
                  <c:v>92.793750000000003</c:v>
                </c:pt>
                <c:pt idx="12">
                  <c:v>93.800000000000011</c:v>
                </c:pt>
                <c:pt idx="13">
                  <c:v>94.893749999999997</c:v>
                </c:pt>
                <c:pt idx="14">
                  <c:v>96.075000000000003</c:v>
                </c:pt>
                <c:pt idx="15">
                  <c:v>97.343750000000014</c:v>
                </c:pt>
                <c:pt idx="16">
                  <c:v>98.700000000000017</c:v>
                </c:pt>
                <c:pt idx="17">
                  <c:v>100.14375000000001</c:v>
                </c:pt>
                <c:pt idx="18">
                  <c:v>101.675</c:v>
                </c:pt>
                <c:pt idx="19">
                  <c:v>103.29375000000002</c:v>
                </c:pt>
                <c:pt idx="20">
                  <c:v>105</c:v>
                </c:pt>
                <c:pt idx="21">
                  <c:v>106.79374999999999</c:v>
                </c:pt>
                <c:pt idx="22">
                  <c:v>108.675</c:v>
                </c:pt>
                <c:pt idx="23">
                  <c:v>110.64375000000001</c:v>
                </c:pt>
                <c:pt idx="24">
                  <c:v>112.7</c:v>
                </c:pt>
                <c:pt idx="25">
                  <c:v>114.84375</c:v>
                </c:pt>
                <c:pt idx="26">
                  <c:v>117.075</c:v>
                </c:pt>
                <c:pt idx="27">
                  <c:v>119.39375000000001</c:v>
                </c:pt>
                <c:pt idx="28">
                  <c:v>121.8</c:v>
                </c:pt>
                <c:pt idx="29">
                  <c:v>124.29375</c:v>
                </c:pt>
                <c:pt idx="30">
                  <c:v>126.87499999999999</c:v>
                </c:pt>
              </c:numCache>
            </c:numRef>
          </c:val>
        </c:ser>
        <c:ser>
          <c:idx val="6"/>
          <c:order val="5"/>
          <c:tx>
            <c:strRef>
              <c:f>Лист1!$H$270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Лист1!$H$271:$H$301</c:f>
              <c:numCache>
                <c:formatCode>General</c:formatCode>
                <c:ptCount val="31"/>
                <c:pt idx="0">
                  <c:v>122.50000000000001</c:v>
                </c:pt>
                <c:pt idx="1">
                  <c:v>122.56125</c:v>
                </c:pt>
                <c:pt idx="2">
                  <c:v>122.74500000000002</c:v>
                </c:pt>
                <c:pt idx="3">
                  <c:v>123.05125000000001</c:v>
                </c:pt>
                <c:pt idx="4">
                  <c:v>123.48000000000002</c:v>
                </c:pt>
                <c:pt idx="5">
                  <c:v>124.03125000000001</c:v>
                </c:pt>
                <c:pt idx="6">
                  <c:v>124.70500000000001</c:v>
                </c:pt>
                <c:pt idx="7">
                  <c:v>125.50125</c:v>
                </c:pt>
                <c:pt idx="8">
                  <c:v>126.42000000000002</c:v>
                </c:pt>
                <c:pt idx="9">
                  <c:v>127.46125000000002</c:v>
                </c:pt>
                <c:pt idx="10">
                  <c:v>128.62500000000003</c:v>
                </c:pt>
                <c:pt idx="11">
                  <c:v>129.91125000000002</c:v>
                </c:pt>
                <c:pt idx="12">
                  <c:v>131.32000000000002</c:v>
                </c:pt>
                <c:pt idx="13">
                  <c:v>132.85125000000002</c:v>
                </c:pt>
                <c:pt idx="14">
                  <c:v>134.50500000000002</c:v>
                </c:pt>
                <c:pt idx="15">
                  <c:v>136.28125000000003</c:v>
                </c:pt>
                <c:pt idx="16">
                  <c:v>138.18000000000004</c:v>
                </c:pt>
                <c:pt idx="17">
                  <c:v>140.20125000000004</c:v>
                </c:pt>
                <c:pt idx="18">
                  <c:v>142.345</c:v>
                </c:pt>
                <c:pt idx="19">
                  <c:v>144.61125000000001</c:v>
                </c:pt>
                <c:pt idx="20">
                  <c:v>147</c:v>
                </c:pt>
                <c:pt idx="21">
                  <c:v>149.51124999999999</c:v>
                </c:pt>
                <c:pt idx="22">
                  <c:v>152.14500000000001</c:v>
                </c:pt>
                <c:pt idx="23">
                  <c:v>154.90125</c:v>
                </c:pt>
                <c:pt idx="24">
                  <c:v>157.78</c:v>
                </c:pt>
                <c:pt idx="25">
                  <c:v>160.78125000000003</c:v>
                </c:pt>
                <c:pt idx="26">
                  <c:v>163.90500000000003</c:v>
                </c:pt>
                <c:pt idx="27">
                  <c:v>167.15125000000003</c:v>
                </c:pt>
                <c:pt idx="28">
                  <c:v>170.52</c:v>
                </c:pt>
                <c:pt idx="29">
                  <c:v>174.01125000000002</c:v>
                </c:pt>
                <c:pt idx="30">
                  <c:v>177.625</c:v>
                </c:pt>
              </c:numCache>
            </c:numRef>
          </c:val>
        </c:ser>
        <c:ser>
          <c:idx val="7"/>
          <c:order val="6"/>
          <c:tx>
            <c:strRef>
              <c:f>Лист1!$I$270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Лист1!$I$271:$I$301</c:f>
              <c:numCache>
                <c:formatCode>General</c:formatCode>
                <c:ptCount val="31"/>
                <c:pt idx="0">
                  <c:v>87.5</c:v>
                </c:pt>
                <c:pt idx="1">
                  <c:v>87.543750000000003</c:v>
                </c:pt>
                <c:pt idx="2">
                  <c:v>87.675000000000011</c:v>
                </c:pt>
                <c:pt idx="3">
                  <c:v>87.893749999999997</c:v>
                </c:pt>
                <c:pt idx="4">
                  <c:v>88.2</c:v>
                </c:pt>
                <c:pt idx="5">
                  <c:v>88.59375</c:v>
                </c:pt>
                <c:pt idx="6">
                  <c:v>89.075000000000003</c:v>
                </c:pt>
                <c:pt idx="7">
                  <c:v>89.643749999999997</c:v>
                </c:pt>
                <c:pt idx="8">
                  <c:v>90.300000000000011</c:v>
                </c:pt>
                <c:pt idx="9">
                  <c:v>91.043750000000003</c:v>
                </c:pt>
                <c:pt idx="10">
                  <c:v>91.875000000000014</c:v>
                </c:pt>
                <c:pt idx="11">
                  <c:v>92.793750000000003</c:v>
                </c:pt>
                <c:pt idx="12">
                  <c:v>93.800000000000011</c:v>
                </c:pt>
                <c:pt idx="13">
                  <c:v>94.893749999999997</c:v>
                </c:pt>
                <c:pt idx="14">
                  <c:v>96.075000000000003</c:v>
                </c:pt>
                <c:pt idx="15">
                  <c:v>97.343750000000014</c:v>
                </c:pt>
                <c:pt idx="16">
                  <c:v>98.700000000000017</c:v>
                </c:pt>
                <c:pt idx="17">
                  <c:v>100.14375000000001</c:v>
                </c:pt>
                <c:pt idx="18">
                  <c:v>101.675</c:v>
                </c:pt>
                <c:pt idx="19">
                  <c:v>103.29375000000002</c:v>
                </c:pt>
                <c:pt idx="20">
                  <c:v>105</c:v>
                </c:pt>
                <c:pt idx="21">
                  <c:v>106.79374999999999</c:v>
                </c:pt>
                <c:pt idx="22">
                  <c:v>108.675</c:v>
                </c:pt>
                <c:pt idx="23">
                  <c:v>110.64375000000001</c:v>
                </c:pt>
                <c:pt idx="24">
                  <c:v>112.7</c:v>
                </c:pt>
                <c:pt idx="25">
                  <c:v>114.84375</c:v>
                </c:pt>
                <c:pt idx="26">
                  <c:v>117.075</c:v>
                </c:pt>
                <c:pt idx="27">
                  <c:v>119.39375000000001</c:v>
                </c:pt>
                <c:pt idx="28">
                  <c:v>121.8</c:v>
                </c:pt>
                <c:pt idx="29">
                  <c:v>124.29375</c:v>
                </c:pt>
                <c:pt idx="30">
                  <c:v>126.87499999999999</c:v>
                </c:pt>
              </c:numCache>
            </c:numRef>
          </c:val>
        </c:ser>
        <c:ser>
          <c:idx val="8"/>
          <c:order val="7"/>
          <c:tx>
            <c:strRef>
              <c:f>Лист1!$J$270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Лист1!$J$271:$J$301</c:f>
              <c:numCache>
                <c:formatCode>General</c:formatCode>
                <c:ptCount val="31"/>
                <c:pt idx="0">
                  <c:v>175</c:v>
                </c:pt>
                <c:pt idx="1">
                  <c:v>175.08750000000001</c:v>
                </c:pt>
                <c:pt idx="2">
                  <c:v>175.35000000000002</c:v>
                </c:pt>
                <c:pt idx="3">
                  <c:v>175.78749999999999</c:v>
                </c:pt>
                <c:pt idx="4">
                  <c:v>176.4</c:v>
                </c:pt>
                <c:pt idx="5">
                  <c:v>177.1875</c:v>
                </c:pt>
                <c:pt idx="6">
                  <c:v>178.15</c:v>
                </c:pt>
                <c:pt idx="7">
                  <c:v>179.28749999999999</c:v>
                </c:pt>
                <c:pt idx="8">
                  <c:v>180.60000000000002</c:v>
                </c:pt>
                <c:pt idx="9">
                  <c:v>182.08750000000001</c:v>
                </c:pt>
                <c:pt idx="10">
                  <c:v>183.75000000000003</c:v>
                </c:pt>
                <c:pt idx="11">
                  <c:v>185.58750000000001</c:v>
                </c:pt>
                <c:pt idx="12">
                  <c:v>187.60000000000002</c:v>
                </c:pt>
                <c:pt idx="13">
                  <c:v>189.78749999999999</c:v>
                </c:pt>
                <c:pt idx="14">
                  <c:v>192.15</c:v>
                </c:pt>
                <c:pt idx="15">
                  <c:v>194.68750000000003</c:v>
                </c:pt>
                <c:pt idx="16">
                  <c:v>197.40000000000003</c:v>
                </c:pt>
                <c:pt idx="17">
                  <c:v>200.28750000000002</c:v>
                </c:pt>
                <c:pt idx="18">
                  <c:v>203.35</c:v>
                </c:pt>
                <c:pt idx="19">
                  <c:v>206.58750000000003</c:v>
                </c:pt>
                <c:pt idx="20">
                  <c:v>210</c:v>
                </c:pt>
                <c:pt idx="21">
                  <c:v>213.58749999999998</c:v>
                </c:pt>
                <c:pt idx="22">
                  <c:v>217.35</c:v>
                </c:pt>
                <c:pt idx="23">
                  <c:v>221.28750000000002</c:v>
                </c:pt>
                <c:pt idx="24">
                  <c:v>225.4</c:v>
                </c:pt>
                <c:pt idx="25">
                  <c:v>229.6875</c:v>
                </c:pt>
                <c:pt idx="26">
                  <c:v>234.15</c:v>
                </c:pt>
                <c:pt idx="27">
                  <c:v>238.78750000000002</c:v>
                </c:pt>
                <c:pt idx="28">
                  <c:v>243.6</c:v>
                </c:pt>
                <c:pt idx="29">
                  <c:v>248.58750000000001</c:v>
                </c:pt>
                <c:pt idx="30">
                  <c:v>253.74999999999997</c:v>
                </c:pt>
              </c:numCache>
            </c:numRef>
          </c:val>
        </c:ser>
        <c:marker val="1"/>
        <c:axId val="91207552"/>
        <c:axId val="91209088"/>
      </c:lineChart>
      <c:catAx>
        <c:axId val="91207552"/>
        <c:scaling>
          <c:orientation val="minMax"/>
        </c:scaling>
        <c:axPos val="b"/>
        <c:numFmt formatCode="General" sourceLinked="1"/>
        <c:tickLblPos val="nextTo"/>
        <c:crossAx val="91209088"/>
        <c:crosses val="autoZero"/>
        <c:auto val="1"/>
        <c:lblAlgn val="ctr"/>
        <c:lblOffset val="100"/>
      </c:catAx>
      <c:valAx>
        <c:axId val="91209088"/>
        <c:scaling>
          <c:orientation val="minMax"/>
        </c:scaling>
        <c:axPos val="l"/>
        <c:majorGridlines/>
        <c:numFmt formatCode="General" sourceLinked="1"/>
        <c:tickLblPos val="nextTo"/>
        <c:crossAx val="9120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8050468272808978"/>
          <c:y val="2.8229344575243193E-2"/>
          <c:w val="0.71149883438168249"/>
          <c:h val="0.74119859068179006"/>
        </c:manualLayout>
      </c:layout>
      <c:lineChart>
        <c:grouping val="standard"/>
        <c:ser>
          <c:idx val="1"/>
          <c:order val="0"/>
          <c:tx>
            <c:strRef>
              <c:f>Лист1!$C$157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Лист1!$C$158:$C$176</c:f>
              <c:numCache>
                <c:formatCode>General</c:formatCode>
                <c:ptCount val="19"/>
                <c:pt idx="0">
                  <c:v>2880.3365868442761</c:v>
                </c:pt>
                <c:pt idx="1">
                  <c:v>2956.5434071629775</c:v>
                </c:pt>
                <c:pt idx="2">
                  <c:v>3048.3530836235796</c:v>
                </c:pt>
                <c:pt idx="3">
                  <c:v>3149.5880878857738</c:v>
                </c:pt>
                <c:pt idx="4">
                  <c:v>3254.4728876190429</c:v>
                </c:pt>
                <c:pt idx="5">
                  <c:v>3357.6339465026595</c:v>
                </c:pt>
                <c:pt idx="6">
                  <c:v>3454.099724225689</c:v>
                </c:pt>
                <c:pt idx="7">
                  <c:v>3539.3006764869865</c:v>
                </c:pt>
                <c:pt idx="8">
                  <c:v>3609.0692549952</c:v>
                </c:pt>
                <c:pt idx="9">
                  <c:v>3659.6399074687679</c:v>
                </c:pt>
                <c:pt idx="10">
                  <c:v>3687.6490776359201</c:v>
                </c:pt>
                <c:pt idx="11">
                  <c:v>3690.1352052346783</c:v>
                </c:pt>
                <c:pt idx="12">
                  <c:v>3664.5387260128518</c:v>
                </c:pt>
                <c:pt idx="13">
                  <c:v>3608.7020717280466</c:v>
                </c:pt>
                <c:pt idx="14">
                  <c:v>3520.8696701476592</c:v>
                </c:pt>
                <c:pt idx="15">
                  <c:v>3464.5163685828588</c:v>
                </c:pt>
                <c:pt idx="16">
                  <c:v>3244.2053162186658</c:v>
                </c:pt>
                <c:pt idx="17">
                  <c:v>3053.8721994538064</c:v>
                </c:pt>
                <c:pt idx="18">
                  <c:v>2828.5410065608567</c:v>
                </c:pt>
              </c:numCache>
            </c:numRef>
          </c:val>
        </c:ser>
        <c:ser>
          <c:idx val="2"/>
          <c:order val="1"/>
          <c:tx>
            <c:strRef>
              <c:f>Лист1!$D$157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Лист1!$D$158:$D$176</c:f>
              <c:numCache>
                <c:formatCode>General</c:formatCode>
                <c:ptCount val="19"/>
                <c:pt idx="0">
                  <c:v>1664.194472398915</c:v>
                </c:pt>
                <c:pt idx="1">
                  <c:v>1708.2250796941646</c:v>
                </c:pt>
                <c:pt idx="2">
                  <c:v>1761.2706705380681</c:v>
                </c:pt>
                <c:pt idx="3">
                  <c:v>1819.7620063340028</c:v>
                </c:pt>
                <c:pt idx="4">
                  <c:v>1880.3621128465581</c:v>
                </c:pt>
                <c:pt idx="5">
                  <c:v>1939.9662802015366</c:v>
                </c:pt>
                <c:pt idx="6">
                  <c:v>1995.7020628859534</c:v>
                </c:pt>
                <c:pt idx="7">
                  <c:v>2044.9292797480364</c:v>
                </c:pt>
                <c:pt idx="8">
                  <c:v>2085.2400139972269</c:v>
                </c:pt>
                <c:pt idx="9">
                  <c:v>2114.4586132041768</c:v>
                </c:pt>
                <c:pt idx="10">
                  <c:v>2130.6416893007536</c:v>
                </c:pt>
                <c:pt idx="11">
                  <c:v>2132.0781185800361</c:v>
                </c:pt>
                <c:pt idx="12">
                  <c:v>2117.2890416963146</c:v>
                </c:pt>
                <c:pt idx="13">
                  <c:v>2085.0278636650937</c:v>
                </c:pt>
                <c:pt idx="14">
                  <c:v>2034.280253863092</c:v>
                </c:pt>
                <c:pt idx="15">
                  <c:v>2001.7205685145409</c:v>
                </c:pt>
                <c:pt idx="16">
                  <c:v>1874.4297382596735</c:v>
                </c:pt>
                <c:pt idx="17">
                  <c:v>1764.4594930177548</c:v>
                </c:pt>
                <c:pt idx="18">
                  <c:v>1634.2681371240506</c:v>
                </c:pt>
              </c:numCache>
            </c:numRef>
          </c:val>
        </c:ser>
        <c:ser>
          <c:idx val="3"/>
          <c:order val="2"/>
          <c:tx>
            <c:strRef>
              <c:f>Лист1!$E$157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Лист1!$E$158:$E$176</c:f>
              <c:numCache>
                <c:formatCode>General</c:formatCode>
                <c:ptCount val="19"/>
                <c:pt idx="0">
                  <c:v>992.1159354685841</c:v>
                </c:pt>
                <c:pt idx="1">
                  <c:v>1018.3649513561367</c:v>
                </c:pt>
                <c:pt idx="2">
                  <c:v>1049.9882843592329</c:v>
                </c:pt>
                <c:pt idx="3">
                  <c:v>1084.8581191606554</c:v>
                </c:pt>
                <c:pt idx="4">
                  <c:v>1120.9851057354483</c:v>
                </c:pt>
                <c:pt idx="5">
                  <c:v>1156.5183593509159</c:v>
                </c:pt>
                <c:pt idx="6">
                  <c:v>1189.7454605666262</c:v>
                </c:pt>
                <c:pt idx="7">
                  <c:v>1219.0924552344065</c:v>
                </c:pt>
                <c:pt idx="8">
                  <c:v>1243.1238544983469</c:v>
                </c:pt>
                <c:pt idx="9">
                  <c:v>1260.5426347947978</c:v>
                </c:pt>
                <c:pt idx="10">
                  <c:v>1270.1902378523725</c:v>
                </c:pt>
                <c:pt idx="11">
                  <c:v>1271.0465706919447</c:v>
                </c:pt>
                <c:pt idx="12">
                  <c:v>1262.230005626649</c:v>
                </c:pt>
                <c:pt idx="13">
                  <c:v>1242.9973802618829</c:v>
                </c:pt>
                <c:pt idx="14">
                  <c:v>1212.7439974953049</c:v>
                </c:pt>
                <c:pt idx="15">
                  <c:v>1193.3334158452071</c:v>
                </c:pt>
                <c:pt idx="16">
                  <c:v>1117.4484978086516</c:v>
                </c:pt>
                <c:pt idx="17">
                  <c:v>1051.8893131452</c:v>
                </c:pt>
                <c:pt idx="18">
                  <c:v>974.27523559318411</c:v>
                </c:pt>
              </c:numCache>
            </c:numRef>
          </c:val>
        </c:ser>
        <c:ser>
          <c:idx val="4"/>
          <c:order val="3"/>
          <c:tx>
            <c:strRef>
              <c:f>Лист1!$F$157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Лист1!$F$158:$F$176</c:f>
              <c:numCache>
                <c:formatCode>General</c:formatCode>
                <c:ptCount val="19"/>
                <c:pt idx="0">
                  <c:v>740.51876194699651</c:v>
                </c:pt>
                <c:pt idx="1">
                  <c:v>760.11111809456384</c:v>
                </c:pt>
                <c:pt idx="2">
                  <c:v>783.71488310518248</c:v>
                </c:pt>
                <c:pt idx="3">
                  <c:v>809.74184827458055</c:v>
                </c:pt>
                <c:pt idx="4">
                  <c:v>836.70715587102166</c:v>
                </c:pt>
                <c:pt idx="5">
                  <c:v>863.22929913530356</c:v>
                </c:pt>
                <c:pt idx="6">
                  <c:v>888.03012228075988</c:v>
                </c:pt>
                <c:pt idx="7">
                  <c:v>909.93482049325814</c:v>
                </c:pt>
                <c:pt idx="8">
                  <c:v>927.87193993120161</c:v>
                </c:pt>
                <c:pt idx="9">
                  <c:v>940.87337772552803</c:v>
                </c:pt>
                <c:pt idx="10">
                  <c:v>948.07438197971032</c:v>
                </c:pt>
                <c:pt idx="11">
                  <c:v>948.71355176975601</c:v>
                </c:pt>
                <c:pt idx="12">
                  <c:v>942.13283714420754</c:v>
                </c:pt>
                <c:pt idx="13">
                  <c:v>927.77753912414244</c:v>
                </c:pt>
                <c:pt idx="14">
                  <c:v>905.19630970317394</c:v>
                </c:pt>
                <c:pt idx="15">
                  <c:v>890.70818449690705</c:v>
                </c:pt>
                <c:pt idx="16">
                  <c:v>834.06741949564889</c:v>
                </c:pt>
                <c:pt idx="17">
                  <c:v>785.13381755899206</c:v>
                </c:pt>
                <c:pt idx="18">
                  <c:v>727.2024019212306</c:v>
                </c:pt>
              </c:numCache>
            </c:numRef>
          </c:val>
        </c:ser>
        <c:ser>
          <c:idx val="5"/>
          <c:order val="4"/>
          <c:tx>
            <c:strRef>
              <c:f>Лист1!$G$157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Лист1!$G$158:$G$176</c:f>
              <c:numCache>
                <c:formatCode>General</c:formatCode>
                <c:ptCount val="19"/>
                <c:pt idx="0">
                  <c:v>603.80389190883716</c:v>
                </c:pt>
                <c:pt idx="1">
                  <c:v>619.77909942749807</c:v>
                </c:pt>
                <c:pt idx="2">
                  <c:v>639.02512790035041</c:v>
                </c:pt>
                <c:pt idx="3">
                  <c:v>660.24698434938819</c:v>
                </c:pt>
                <c:pt idx="4">
                  <c:v>682.23394607125124</c:v>
                </c:pt>
                <c:pt idx="5">
                  <c:v>703.85956063722415</c:v>
                </c:pt>
                <c:pt idx="6">
                  <c:v>724.08164589323701</c:v>
                </c:pt>
                <c:pt idx="7">
                  <c:v>741.94228995986452</c:v>
                </c:pt>
                <c:pt idx="8">
                  <c:v>756.56785123232714</c:v>
                </c:pt>
                <c:pt idx="9">
                  <c:v>767.16895838048981</c:v>
                </c:pt>
                <c:pt idx="10">
                  <c:v>773.04051034886322</c:v>
                </c:pt>
                <c:pt idx="11">
                  <c:v>773.5616763566029</c:v>
                </c:pt>
                <c:pt idx="12">
                  <c:v>768.19589589750899</c:v>
                </c:pt>
                <c:pt idx="13">
                  <c:v>756.49087874002748</c:v>
                </c:pt>
                <c:pt idx="14">
                  <c:v>738.07860492725001</c:v>
                </c:pt>
                <c:pt idx="15">
                  <c:v>726.26528319181409</c:v>
                </c:pt>
                <c:pt idx="16">
                  <c:v>680.08155888139436</c:v>
                </c:pt>
                <c:pt idx="17">
                  <c:v>640.18209810772385</c:v>
                </c:pt>
                <c:pt idx="18">
                  <c:v>592.94600359757214</c:v>
                </c:pt>
              </c:numCache>
            </c:numRef>
          </c:val>
        </c:ser>
        <c:marker val="1"/>
        <c:axId val="91252992"/>
        <c:axId val="91262976"/>
      </c:lineChart>
      <c:catAx>
        <c:axId val="91252992"/>
        <c:scaling>
          <c:orientation val="minMax"/>
        </c:scaling>
        <c:axPos val="b"/>
        <c:numFmt formatCode="General" sourceLinked="1"/>
        <c:tickLblPos val="nextTo"/>
        <c:crossAx val="91262976"/>
        <c:crosses val="autoZero"/>
        <c:auto val="1"/>
        <c:lblAlgn val="ctr"/>
        <c:lblOffset val="100"/>
      </c:catAx>
      <c:valAx>
        <c:axId val="91262976"/>
        <c:scaling>
          <c:orientation val="minMax"/>
        </c:scaling>
        <c:axPos val="l"/>
        <c:majorGridlines/>
        <c:numFmt formatCode="General" sourceLinked="1"/>
        <c:tickLblPos val="nextTo"/>
        <c:crossAx val="9125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image" Target="../media/image1.jpeg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</xdr:colOff>
      <xdr:row>66</xdr:row>
      <xdr:rowOff>56030</xdr:rowOff>
    </xdr:from>
    <xdr:to>
      <xdr:col>5</xdr:col>
      <xdr:colOff>563656</xdr:colOff>
      <xdr:row>80</xdr:row>
      <xdr:rowOff>132230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591511</xdr:colOff>
      <xdr:row>128</xdr:row>
      <xdr:rowOff>185698</xdr:rowOff>
    </xdr:from>
    <xdr:to>
      <xdr:col>10</xdr:col>
      <xdr:colOff>849246</xdr:colOff>
      <xdr:row>143</xdr:row>
      <xdr:rowOff>71398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1105622</xdr:colOff>
      <xdr:row>181</xdr:row>
      <xdr:rowOff>46424</xdr:rowOff>
    </xdr:from>
    <xdr:to>
      <xdr:col>4</xdr:col>
      <xdr:colOff>632252</xdr:colOff>
      <xdr:row>202</xdr:row>
      <xdr:rowOff>158483</xdr:rowOff>
    </xdr:to>
    <xdr:pic>
      <xdr:nvPicPr>
        <xdr:cNvPr id="5" name="Рисунок 4" descr="габаритные размеры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622" y="34581353"/>
          <a:ext cx="4071416" cy="4112559"/>
        </a:xfrm>
        <a:prstGeom prst="rect">
          <a:avLst/>
        </a:prstGeom>
      </xdr:spPr>
    </xdr:pic>
    <xdr:clientData/>
  </xdr:twoCellAnchor>
  <xdr:twoCellAnchor>
    <xdr:from>
      <xdr:col>0</xdr:col>
      <xdr:colOff>1090172</xdr:colOff>
      <xdr:row>129</xdr:row>
      <xdr:rowOff>6404</xdr:rowOff>
    </xdr:from>
    <xdr:to>
      <xdr:col>5</xdr:col>
      <xdr:colOff>437830</xdr:colOff>
      <xdr:row>143</xdr:row>
      <xdr:rowOff>84845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420781</xdr:colOff>
      <xdr:row>214</xdr:row>
      <xdr:rowOff>160804</xdr:rowOff>
    </xdr:from>
    <xdr:to>
      <xdr:col>13</xdr:col>
      <xdr:colOff>331134</xdr:colOff>
      <xdr:row>229</xdr:row>
      <xdr:rowOff>18490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1084489</xdr:colOff>
      <xdr:row>106</xdr:row>
      <xdr:rowOff>189141</xdr:rowOff>
    </xdr:from>
    <xdr:to>
      <xdr:col>5</xdr:col>
      <xdr:colOff>421095</xdr:colOff>
      <xdr:row>121</xdr:row>
      <xdr:rowOff>87828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44532</xdr:colOff>
      <xdr:row>892</xdr:row>
      <xdr:rowOff>185551</xdr:rowOff>
    </xdr:from>
    <xdr:to>
      <xdr:col>5</xdr:col>
      <xdr:colOff>603661</xdr:colOff>
      <xdr:row>907</xdr:row>
      <xdr:rowOff>76694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627291</xdr:colOff>
      <xdr:row>106</xdr:row>
      <xdr:rowOff>173925</xdr:rowOff>
    </xdr:from>
    <xdr:to>
      <xdr:col>10</xdr:col>
      <xdr:colOff>556162</xdr:colOff>
      <xdr:row>121</xdr:row>
      <xdr:rowOff>52697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13608</xdr:colOff>
      <xdr:row>306</xdr:row>
      <xdr:rowOff>27214</xdr:rowOff>
    </xdr:from>
    <xdr:to>
      <xdr:col>5</xdr:col>
      <xdr:colOff>530679</xdr:colOff>
      <xdr:row>320</xdr:row>
      <xdr:rowOff>108857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466725</xdr:colOff>
      <xdr:row>160</xdr:row>
      <xdr:rowOff>28575</xdr:rowOff>
    </xdr:from>
    <xdr:to>
      <xdr:col>13</xdr:col>
      <xdr:colOff>377078</xdr:colOff>
      <xdr:row>174</xdr:row>
      <xdr:rowOff>107016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1105379</xdr:colOff>
      <xdr:row>523</xdr:row>
      <xdr:rowOff>27215</xdr:rowOff>
    </xdr:from>
    <xdr:to>
      <xdr:col>12</xdr:col>
      <xdr:colOff>199303</xdr:colOff>
      <xdr:row>543</xdr:row>
      <xdr:rowOff>1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829235</xdr:colOff>
      <xdr:row>390</xdr:row>
      <xdr:rowOff>56030</xdr:rowOff>
    </xdr:from>
    <xdr:to>
      <xdr:col>11</xdr:col>
      <xdr:colOff>930088</xdr:colOff>
      <xdr:row>404</xdr:row>
      <xdr:rowOff>134471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649740</xdr:colOff>
      <xdr:row>447</xdr:row>
      <xdr:rowOff>64635</xdr:rowOff>
    </xdr:from>
    <xdr:to>
      <xdr:col>6</xdr:col>
      <xdr:colOff>159882</xdr:colOff>
      <xdr:row>465</xdr:row>
      <xdr:rowOff>176893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68036</xdr:colOff>
      <xdr:row>476</xdr:row>
      <xdr:rowOff>54428</xdr:rowOff>
    </xdr:from>
    <xdr:to>
      <xdr:col>8</xdr:col>
      <xdr:colOff>721179</xdr:colOff>
      <xdr:row>490</xdr:row>
      <xdr:rowOff>136071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435429</xdr:colOff>
      <xdr:row>362</xdr:row>
      <xdr:rowOff>0</xdr:rowOff>
    </xdr:from>
    <xdr:to>
      <xdr:col>11</xdr:col>
      <xdr:colOff>544286</xdr:colOff>
      <xdr:row>376</xdr:row>
      <xdr:rowOff>54428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27215</xdr:colOff>
      <xdr:row>497</xdr:row>
      <xdr:rowOff>163285</xdr:rowOff>
    </xdr:from>
    <xdr:to>
      <xdr:col>12</xdr:col>
      <xdr:colOff>258536</xdr:colOff>
      <xdr:row>517</xdr:row>
      <xdr:rowOff>176891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1129392</xdr:colOff>
      <xdr:row>546</xdr:row>
      <xdr:rowOff>163287</xdr:rowOff>
    </xdr:from>
    <xdr:to>
      <xdr:col>12</xdr:col>
      <xdr:colOff>231320</xdr:colOff>
      <xdr:row>566</xdr:row>
      <xdr:rowOff>176893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655</xdr:row>
      <xdr:rowOff>163286</xdr:rowOff>
    </xdr:from>
    <xdr:to>
      <xdr:col>12</xdr:col>
      <xdr:colOff>231321</xdr:colOff>
      <xdr:row>675</xdr:row>
      <xdr:rowOff>176893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679</xdr:row>
      <xdr:rowOff>0</xdr:rowOff>
    </xdr:from>
    <xdr:to>
      <xdr:col>12</xdr:col>
      <xdr:colOff>231321</xdr:colOff>
      <xdr:row>698</xdr:row>
      <xdr:rowOff>176893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1102179</xdr:colOff>
      <xdr:row>702</xdr:row>
      <xdr:rowOff>176892</xdr:rowOff>
    </xdr:from>
    <xdr:to>
      <xdr:col>12</xdr:col>
      <xdr:colOff>204107</xdr:colOff>
      <xdr:row>722</xdr:row>
      <xdr:rowOff>163285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502664</xdr:colOff>
      <xdr:row>835</xdr:row>
      <xdr:rowOff>56028</xdr:rowOff>
    </xdr:from>
    <xdr:to>
      <xdr:col>12</xdr:col>
      <xdr:colOff>738787</xdr:colOff>
      <xdr:row>849</xdr:row>
      <xdr:rowOff>137671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272142</xdr:colOff>
      <xdr:row>810</xdr:row>
      <xdr:rowOff>13608</xdr:rowOff>
    </xdr:from>
    <xdr:to>
      <xdr:col>11</xdr:col>
      <xdr:colOff>381000</xdr:colOff>
      <xdr:row>824</xdr:row>
      <xdr:rowOff>95250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917864</xdr:colOff>
      <xdr:row>773</xdr:row>
      <xdr:rowOff>173182</xdr:rowOff>
    </xdr:from>
    <xdr:to>
      <xdr:col>12</xdr:col>
      <xdr:colOff>17319</xdr:colOff>
      <xdr:row>788</xdr:row>
      <xdr:rowOff>51954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432305</xdr:colOff>
      <xdr:row>609</xdr:row>
      <xdr:rowOff>11868</xdr:rowOff>
    </xdr:from>
    <xdr:to>
      <xdr:col>7</xdr:col>
      <xdr:colOff>388908</xdr:colOff>
      <xdr:row>627</xdr:row>
      <xdr:rowOff>144302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80;&#1074;&#1072;&#1085;/AppData/Roaming/Microsoft/Excel/&#1084;&#1086;&#1097;&#1100;&#1085;&#1086;&#1089;&#1090;&#1100;%20&#1101;&#1074;&#1086;&#1090;&#1077;&#108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Мкр, Нм</v>
          </cell>
          <cell r="C1" t="str">
            <v>мощьность, л.с</v>
          </cell>
        </row>
        <row r="2">
          <cell r="A2">
            <v>700</v>
          </cell>
          <cell r="B2">
            <v>178</v>
          </cell>
          <cell r="C2">
            <v>18</v>
          </cell>
        </row>
        <row r="3">
          <cell r="A3">
            <v>800</v>
          </cell>
          <cell r="B3">
            <v>187</v>
          </cell>
          <cell r="C3">
            <v>21</v>
          </cell>
        </row>
        <row r="4">
          <cell r="A4">
            <v>950</v>
          </cell>
          <cell r="B4">
            <v>189</v>
          </cell>
          <cell r="C4">
            <v>26</v>
          </cell>
        </row>
        <row r="5">
          <cell r="A5">
            <v>1200</v>
          </cell>
          <cell r="B5">
            <v>199</v>
          </cell>
          <cell r="C5">
            <v>34</v>
          </cell>
        </row>
        <row r="6">
          <cell r="A6">
            <v>1500</v>
          </cell>
          <cell r="B6">
            <v>205</v>
          </cell>
          <cell r="C6">
            <v>44</v>
          </cell>
        </row>
        <row r="7">
          <cell r="A7">
            <v>1750</v>
          </cell>
          <cell r="B7">
            <v>210</v>
          </cell>
          <cell r="C7">
            <v>52</v>
          </cell>
        </row>
        <row r="8">
          <cell r="A8">
            <v>2000</v>
          </cell>
          <cell r="B8">
            <v>220</v>
          </cell>
          <cell r="C8">
            <v>63</v>
          </cell>
        </row>
        <row r="9">
          <cell r="A9">
            <v>2300</v>
          </cell>
          <cell r="B9">
            <v>226</v>
          </cell>
          <cell r="C9">
            <v>74</v>
          </cell>
        </row>
        <row r="10">
          <cell r="A10">
            <v>2500</v>
          </cell>
          <cell r="B10">
            <v>230.5</v>
          </cell>
          <cell r="C10">
            <v>82</v>
          </cell>
        </row>
        <row r="11">
          <cell r="A11">
            <v>2800</v>
          </cell>
          <cell r="B11">
            <v>230</v>
          </cell>
          <cell r="C11">
            <v>92</v>
          </cell>
        </row>
        <row r="12">
          <cell r="A12">
            <v>3000</v>
          </cell>
          <cell r="B12">
            <v>229</v>
          </cell>
          <cell r="C12">
            <v>98</v>
          </cell>
        </row>
        <row r="13">
          <cell r="A13">
            <v>3250</v>
          </cell>
          <cell r="B13">
            <v>226</v>
          </cell>
          <cell r="C13">
            <v>105</v>
          </cell>
        </row>
        <row r="14">
          <cell r="A14">
            <v>3500</v>
          </cell>
          <cell r="B14">
            <v>214</v>
          </cell>
          <cell r="C14">
            <v>107</v>
          </cell>
        </row>
        <row r="15">
          <cell r="A15">
            <v>3800</v>
          </cell>
          <cell r="B15">
            <v>199</v>
          </cell>
          <cell r="C15">
            <v>108</v>
          </cell>
        </row>
        <row r="16">
          <cell r="A16">
            <v>4000</v>
          </cell>
          <cell r="B16">
            <v>191</v>
          </cell>
          <cell r="C16">
            <v>109</v>
          </cell>
        </row>
        <row r="17">
          <cell r="A17">
            <v>4200</v>
          </cell>
          <cell r="B17">
            <v>177</v>
          </cell>
          <cell r="C17">
            <v>106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Таблица1" displayName="Таблица1" ref="B2:D11" totalsRowShown="0">
  <autoFilter ref="B2:D11"/>
  <tableColumns count="3">
    <tableColumn id="1" name="Столбец1"/>
    <tableColumn id="2" name="передаточное число узла" dataDxfId="90"/>
    <tableColumn id="3" name="полное передаточное число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Таблица12" displayName="Таблица12" ref="C85:E104" totalsRowShown="0" headerRowDxfId="64" headerRowBorderDxfId="63" tableBorderDxfId="62" totalsRowBorderDxfId="61">
  <autoFilter ref="C85:E104"/>
  <tableColumns count="3">
    <tableColumn id="1" name="частота, об/мин" dataDxfId="60"/>
    <tableColumn id="2" name="Мкр, Нм" dataDxfId="59">
      <calculatedColumnFormula>$D$125*(C86^5)+$E$125*(C86^4)+$F$125*(C86^3)+$G$125*(C86^2)+$H$125*C86+$I$125</calculatedColumnFormula>
    </tableColumn>
    <tableColumn id="3" name="мощность, л.с" dataDxfId="58">
      <calculatedColumnFormula>$D$126*(C86^5)+$E$126*(C86^4)+$F$126*(C86^3)+$G$126*(C86^2)+$H$126*C86+$I$126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Таблица114" displayName="Таблица114" ref="G85:I101" totalsRowShown="0">
  <autoFilter ref="G85:I101"/>
  <tableColumns count="3">
    <tableColumn id="1" name="частота, об/мин"/>
    <tableColumn id="2" name="Мкр, Нм" dataDxfId="57"/>
    <tableColumn id="3" name="мощность, л.с" dataDxfId="5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Таблица1216" displayName="Таблица1216" ref="B157:G176" totalsRowShown="0" headerRowDxfId="55" headerRowBorderDxfId="54" tableBorderDxfId="53" totalsRowBorderDxfId="52">
  <autoFilter ref="B157:G176">
    <filterColumn colId="3"/>
    <filterColumn colId="4"/>
    <filterColumn colId="5"/>
  </autoFilter>
  <tableColumns count="6">
    <tableColumn id="1" name="частота, об/мин" dataDxfId="51"/>
    <tableColumn id="2" name="1 передача" dataDxfId="50">
      <calculatedColumnFormula>$D86*$D$3*D$149</calculatedColumnFormula>
    </tableColumn>
    <tableColumn id="3" name="2 передача" dataDxfId="49">
      <calculatedColumnFormula>$D86*$D$4*E$149</calculatedColumnFormula>
    </tableColumn>
    <tableColumn id="4" name="3 передача" dataDxfId="48">
      <calculatedColumnFormula>$D86*$D$5*F$149</calculatedColumnFormula>
    </tableColumn>
    <tableColumn id="5" name="4 передача" dataDxfId="47">
      <calculatedColumnFormula>$D86*$D$6*G$149</calculatedColumnFormula>
    </tableColumn>
    <tableColumn id="6" name="5 передача" dataDxfId="46">
      <calculatedColumnFormula>$D86*$D$7*H$149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4" name="Таблица4" displayName="Таблица4" ref="B250:G258" totalsRowShown="0">
  <autoFilter ref="B250:G258">
    <filterColumn colId="5"/>
  </autoFilter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1" name="Таблица11" displayName="Таблица11" ref="B263:G266" totalsRowShown="0">
  <autoFilter ref="B263:G266">
    <filterColumn colId="4"/>
    <filterColumn colId="5"/>
  </autoFilter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Таблица14" displayName="Таблица14" ref="B270:J301" totalsRowShown="0">
  <autoFilter ref="B270:J301"/>
  <tableColumns count="9">
    <tableColumn id="1" name="км/ч"/>
    <tableColumn id="2" name="1" dataDxfId="45">
      <calculatedColumnFormula>$F$251*(1+$D$266*$B271^2)*$D$244</calculatedColumnFormula>
    </tableColumn>
    <tableColumn id="3" name="2" dataDxfId="44">
      <calculatedColumnFormula>$F$252*(1+$D$266*$B271^2)*$D$244</calculatedColumnFormula>
    </tableColumn>
    <tableColumn id="4" name="3" dataDxfId="43">
      <calculatedColumnFormula>$F$253*(1+$D$266*$B271^2)*$D$244</calculatedColumnFormula>
    </tableColumn>
    <tableColumn id="5" name="4" dataDxfId="42">
      <calculatedColumnFormula>$F$254*(1+$D$266*$B271^2)*$D$244</calculatedColumnFormula>
    </tableColumn>
    <tableColumn id="6" name="5" dataDxfId="41">
      <calculatedColumnFormula>$F$255*(1+$D$266*$B271^2)*$D$244</calculatedColumnFormula>
    </tableColumn>
    <tableColumn id="7" name="6" dataDxfId="40">
      <calculatedColumnFormula>$F$256*(1+$D$266*$B271^2)*$D$244</calculatedColumnFormula>
    </tableColumn>
    <tableColumn id="8" name="7" dataDxfId="39">
      <calculatedColumnFormula>$F$257*(1+$D$266*$B271^2)*$D$244</calculatedColumnFormula>
    </tableColumn>
    <tableColumn id="9" name="8" dataDxfId="38">
      <calculatedColumnFormula>$F$258*(1+$D$266*$B271^2)*$D$244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Таблица16" displayName="Таблица16" ref="B857:M888" totalsRowShown="0">
  <autoFilter ref="B857:M888"/>
  <tableColumns count="12">
    <tableColumn id="1" name="км/ч"/>
    <tableColumn id="2" name="сопрот.воз">
      <calculatedColumnFormula>0.5*$D$211*$D$212*1.22*((B858/3.6)^2)</calculatedColumnFormula>
    </tableColumn>
    <tableColumn id="3" name="обор 1п"/>
    <tableColumn id="4" name="МКР 1"/>
    <tableColumn id="5" name="обор 2п"/>
    <tableColumn id="6" name="МКР 2"/>
    <tableColumn id="7" name="обор3"/>
    <tableColumn id="8" name="МКР 3"/>
    <tableColumn id="9" name="обор4"/>
    <tableColumn id="10" name="МКР 4"/>
    <tableColumn id="11" name="обор5">
      <calculatedColumnFormula>($B$44/$G$44)*B858</calculatedColumnFormula>
    </tableColumn>
    <tableColumn id="12" name="МКР 5">
      <calculatedColumnFormula>($D$125*(L858^5)+$E$125*(L858^4)+$F$125*(L858^3)+$G$125*(L858^2)+$H$125*L858+$I$125)*$D$7*$H$149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C124:I126" totalsRowShown="0">
  <autoFilter ref="C124:I126"/>
  <tableColumns count="7">
    <tableColumn id="1" name="данные"/>
    <tableColumn id="2" name="x/5"/>
    <tableColumn id="3" name="x^4"/>
    <tableColumn id="4" name="x^3"/>
    <tableColumn id="5" name="x^2"/>
    <tableColumn id="6" name="x"/>
    <tableColumn id="7" name="соб.коэф.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B328:C337" totalsRowShown="0">
  <autoFilter ref="B328:C337"/>
  <tableColumns count="2">
    <tableColumn id="1" name="угол  %"/>
    <tableColumn id="2" name="сила подьема">
      <calculatedColumnFormula>$D$244*$B329/100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8" name="Таблица18" displayName="Таблица18" ref="B499:G518" totalsRowShown="0">
  <autoFilter ref="B499:G518"/>
  <tableColumns count="6">
    <tableColumn id="1" name="частота, об/мин" dataDxfId="37"/>
    <tableColumn id="2" name="1 передача" dataDxfId="36">
      <calculatedColumnFormula>3.27-8.22*(C364/C158)+9.13*(C364/C158)^2-3.18*(C364/C158)^3</calculatedColumnFormula>
    </tableColumn>
    <tableColumn id="3" name="2 передача">
      <calculatedColumnFormula>3.27-8.22*(D364/D158)+9.13*(D364/D158)^2-3.18*(D364/D158)^3</calculatedColumnFormula>
    </tableColumn>
    <tableColumn id="4" name="3 передача">
      <calculatedColumnFormula>3.27-8.22*(E364/E158)+9.13*(E364/E158)^2-3.18*(E364/E158)^3</calculatedColumnFormula>
    </tableColumn>
    <tableColumn id="5" name="4 передача">
      <calculatedColumnFormula>3.27-8.22*(F364/F158)+9.13*(F364/F158)^2-3.18*(F364/F158)^3</calculatedColumnFormula>
    </tableColumn>
    <tableColumn id="6" name="5 передача">
      <calculatedColumnFormula>3.27-8.22*(G364/G158)+9.13*(G364/G158)^2-3.18*(G364/G158)^3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14:G33" totalsRowShown="0">
  <autoFilter ref="B14:G33"/>
  <tableColumns count="6">
    <tableColumn id="1" name="частота, об/мин" dataDxfId="89"/>
    <tableColumn id="2" name="1 передача "/>
    <tableColumn id="3" name="2 передача "/>
    <tableColumn id="4" name="3 передача "/>
    <tableColumn id="5" name="4 передас"/>
    <tableColumn id="6" name="5 передача 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Таблица20" displayName="Таблица20" ref="B475:C494" totalsRowShown="0">
  <autoFilter ref="B475:C494"/>
  <tableColumns count="2">
    <tableColumn id="1" name="частота, об/мин" dataDxfId="35"/>
    <tableColumn id="2" name="Столбец1">
      <calculatedColumnFormula>1.25-0.99*(B476/$B$494)+0.98*(B476/$B$494)^2-0.24*(B476/$B$494)^3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2" name="Таблица22" displayName="Таблица22" ref="B524:G543" totalsRowShown="0">
  <autoFilter ref="B524:G543"/>
  <tableColumns count="6">
    <tableColumn id="1" name="частота, об/мин" dataDxfId="34"/>
    <tableColumn id="2" name="1 передача" dataDxfId="33">
      <calculatedColumnFormula>$C476*C500*370/(36000*0.73)*C364</calculatedColumnFormula>
    </tableColumn>
    <tableColumn id="3" name="2 передача">
      <calculatedColumnFormula>$C476*D500*370/(36000*0.73)*D364</calculatedColumnFormula>
    </tableColumn>
    <tableColumn id="4" name="3 передача">
      <calculatedColumnFormula>$C476*E500*370/(36000*0.73)*E364</calculatedColumnFormula>
    </tableColumn>
    <tableColumn id="5" name="4 передача">
      <calculatedColumnFormula>$C476*F500*370/(36000*0.73)*F364</calculatedColumnFormula>
    </tableColumn>
    <tableColumn id="6" name="5 передача">
      <calculatedColumnFormula>$C476*G500*370/(36000*0.73)*G364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3" name="Таблица23" displayName="Таблица23" ref="B389:G408" totalsRowShown="0" tableBorderDxfId="32">
  <autoFilter ref="B389:G408"/>
  <tableColumns count="6">
    <tableColumn id="1" name="частота, об/мин" dataDxfId="31"/>
    <tableColumn id="2" name="1 передача" dataDxfId="30">
      <calculatedColumnFormula>C158-C364</calculatedColumnFormula>
    </tableColumn>
    <tableColumn id="3" name="2 передача">
      <calculatedColumnFormula>D158-D364</calculatedColumnFormula>
    </tableColumn>
    <tableColumn id="4" name="3 передача">
      <calculatedColumnFormula>E158-E364</calculatedColumnFormula>
    </tableColumn>
    <tableColumn id="5" name="4 передача">
      <calculatedColumnFormula>F158-F364</calculatedColumnFormula>
    </tableColumn>
    <tableColumn id="6" name="5 передача">
      <calculatedColumnFormula>G158-G364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1" name="Таблица21" displayName="Таблица21" ref="B413:M444" totalsRowShown="0">
  <autoFilter ref="B413:M444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км/ч" dataDxfId="29"/>
    <tableColumn id="2" name="сум. Сопротивление">
      <calculatedColumnFormula>$C$333+$C271+$C858</calculatedColumnFormula>
    </tableColumn>
    <tableColumn id="3" name="обороты 1"/>
    <tableColumn id="4" name="мощьность 1" dataDxfId="28">
      <calculatedColumnFormula>(($D$125*(D414^5)+$E$125*(D414^4)+$F$125*(D414^3)+$G$125*(D414^2)+$H$125*D414+$I$125)*$D$3*$D$149)/$C$40-#REF!</calculatedColumnFormula>
    </tableColumn>
    <tableColumn id="5" name="обороты 2" dataDxfId="27">
      <calculatedColumnFormula>($B$44/$D$44)*$B414</calculatedColumnFormula>
    </tableColumn>
    <tableColumn id="6" name="мощьность 2" dataDxfId="26">
      <calculatedColumnFormula>(($D$125*(F858^5)+$E$125*(F858^4)+$F$125*(F858^3)+$G$125*(F858^2)+$H$125*F858+$I$125)*$D$3*$D$149)/$C$40-$C414</calculatedColumnFormula>
    </tableColumn>
    <tableColumn id="7" name="обороты 3" dataDxfId="25">
      <calculatedColumnFormula>($B$44/$E$44)*B414</calculatedColumnFormula>
    </tableColumn>
    <tableColumn id="8" name="мощьность 3" dataDxfId="24">
      <calculatedColumnFormula>(($D$125*(H858^5)+$E$125*(H858^4)+$F$125*(H858^3)+$G$125*(H858^2)+$H$125*H858+$I$125)*$D$3*$D$149)/$C$40-$C414</calculatedColumnFormula>
    </tableColumn>
    <tableColumn id="9" name="обороты 4" dataDxfId="23">
      <calculatedColumnFormula>($B$44/$F$44)*$B414</calculatedColumnFormula>
    </tableColumn>
    <tableColumn id="10" name="мощьность 4" dataDxfId="22">
      <calculatedColumnFormula>(($D$125*(J858^5)+$E$125*(J858^4)+$F$125*(J858^3)+$G$125*(J858^2)+$H$125*J858+$I$125)*$D$6*$D$149)/$C$40-$C414</calculatedColumnFormula>
    </tableColumn>
    <tableColumn id="11" name="обороты 5" dataDxfId="21">
      <calculatedColumnFormula>($B$44/$G$44)*$B414</calculatedColumnFormula>
    </tableColumn>
    <tableColumn id="12" name="мощьность 5" dataDxfId="20">
      <calculatedColumnFormula>(($D$125*(L858^5)+$E$125*(L858^4)+$F$125*(L858^3)+$G$125*(L858^2)+$H$125*L858+$I$125)*$D$7*$D$149)/$C$40-$C414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8" name="Таблица28" displayName="Таблица28" ref="B340:G359" totalsRowShown="0">
  <autoFilter ref="B340:G359"/>
  <tableColumns count="6">
    <tableColumn id="1" name="частота, об/мин" dataDxfId="19"/>
    <tableColumn id="2" name="1 передача">
      <calculatedColumnFormula>$F$251*(1+$D$266*C44^2)*$D$244</calculatedColumnFormula>
    </tableColumn>
    <tableColumn id="3" name="2 передача">
      <calculatedColumnFormula>$F$251*(1+$D$266*D44^2)*$D$244</calculatedColumnFormula>
    </tableColumn>
    <tableColumn id="4" name="3 передача">
      <calculatedColumnFormula>$F$251*(1+$D$266*E44^2)*$D$244</calculatedColumnFormula>
    </tableColumn>
    <tableColumn id="5" name="4 передача">
      <calculatedColumnFormula>$F$251*(1+$D$266*F44^2)*$D$244</calculatedColumnFormula>
    </tableColumn>
    <tableColumn id="6" name="5 передача">
      <calculatedColumnFormula>$F$251*(1+$D$266*G44^2)*$D$244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9" name="Таблица29" displayName="Таблица29" ref="B363:G382" totalsRowShown="0">
  <autoFilter ref="B363:G382"/>
  <tableColumns count="6">
    <tableColumn id="1" name="частота, об/мин" dataDxfId="18"/>
    <tableColumn id="2" name="1 передача">
      <calculatedColumnFormula>C341+C217</calculatedColumnFormula>
    </tableColumn>
    <tableColumn id="3" name="2 передача">
      <calculatedColumnFormula>D341+D217</calculatedColumnFormula>
    </tableColumn>
    <tableColumn id="4" name="3 передача">
      <calculatedColumnFormula>E341+E217</calculatedColumnFormula>
    </tableColumn>
    <tableColumn id="5" name="4 передача">
      <calculatedColumnFormula>F341+F217</calculatedColumnFormula>
    </tableColumn>
    <tableColumn id="6" name="5 передача">
      <calculatedColumnFormula>G341+G217</calculatedColumnFormula>
    </tableColumn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5" name="Таблица25" displayName="Таблица25" ref="B657:G676" totalsRowShown="0">
  <autoFilter ref="B657:G676"/>
  <tableColumns count="6">
    <tableColumn id="1" name="частота, об/мин" dataDxfId="17"/>
    <tableColumn id="2" name="1 передача" dataDxfId="16">
      <calculatedColumnFormula>3.27-8.22*(C390/C158)+9.13*(C390/C158)^2-3.18*(C390/C158)^3</calculatedColumnFormula>
    </tableColumn>
    <tableColumn id="3" name="2 передача">
      <calculatedColumnFormula>3.27-8.22*(D390/D158)+9.13*(D390/D158)^2-3.18*(D390/D158)^3</calculatedColumnFormula>
    </tableColumn>
    <tableColumn id="4" name="3 передача">
      <calculatedColumnFormula>3.27-8.22*(E390/E158)+9.13*(E390/E158)^2-3.18*(E390/E158)^3</calculatedColumnFormula>
    </tableColumn>
    <tableColumn id="5" name="4 передача">
      <calculatedColumnFormula>3.27-8.22*(F390/F158)+9.13*(F390/F158)^2-3.18*(F390/F158)^3</calculatedColumnFormula>
    </tableColumn>
    <tableColumn id="6" name="5 передача">
      <calculatedColumnFormula>3.27-8.22*(G390/G158)+9.13*(G390/G158)^2-3.18*(G390/G158)^3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6" name="Таблица26" displayName="Таблица26" ref="B680:G699" totalsRowShown="0">
  <autoFilter ref="B680:G699"/>
  <tableColumns count="6">
    <tableColumn id="1" name="частота, об/мин" dataDxfId="15"/>
    <tableColumn id="2" name="1 передача" dataDxfId="14">
      <calculatedColumnFormula>C658*$C476*370/(36000*0.73)*C158</calculatedColumnFormula>
    </tableColumn>
    <tableColumn id="3" name="2 передача">
      <calculatedColumnFormula>D658*$C476*370/(36000*0.73)*D158</calculatedColumnFormula>
    </tableColumn>
    <tableColumn id="4" name="3 передача">
      <calculatedColumnFormula>E658*$C476*370/(36000*0.73)*E158</calculatedColumnFormula>
    </tableColumn>
    <tableColumn id="5" name="4 передача">
      <calculatedColumnFormula>F658*$C476*370/(36000*0.73)*F158</calculatedColumnFormula>
    </tableColumn>
    <tableColumn id="6" name="5 передача">
      <calculatedColumnFormula>G658*$C476*370/(36000*0.73)*G158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30" name="Таблица30" displayName="Таблица30" ref="B548:G567" totalsRowShown="0" headerRowDxfId="13" headerRowBorderDxfId="12">
  <autoFilter ref="B548:G567"/>
  <tableColumns count="6">
    <tableColumn id="1" name="частота, об/мин" dataDxfId="11"/>
    <tableColumn id="2" name="1 передача">
      <calculatedColumnFormula>C525*100/C44</calculatedColumnFormula>
    </tableColumn>
    <tableColumn id="3" name="2 передача">
      <calculatedColumnFormula>D525*100/D44</calculatedColumnFormula>
    </tableColumn>
    <tableColumn id="4" name="3 передача">
      <calculatedColumnFormula>E525*100/E44</calculatedColumnFormula>
    </tableColumn>
    <tableColumn id="5" name="4 передача">
      <calculatedColumnFormula>F525*100/F44</calculatedColumnFormula>
    </tableColumn>
    <tableColumn id="6" name="5 передача">
      <calculatedColumnFormula>G525*100/G44</calculatedColumnFormula>
    </tableColumn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4" name="Таблица24" displayName="Таблица24" ref="B704:G723" totalsRowShown="0">
  <autoFilter ref="B704:G723"/>
  <tableColumns count="6">
    <tableColumn id="1" name="частота, об/мин" dataDxfId="10"/>
    <tableColumn id="2" name="Столбец1">
      <calculatedColumnFormula>C681*100/C44</calculatedColumnFormula>
    </tableColumn>
    <tableColumn id="3" name="Столбец2">
      <calculatedColumnFormula>D681*100/D44</calculatedColumnFormula>
    </tableColumn>
    <tableColumn id="4" name="Столбец3">
      <calculatedColumnFormula>E681*100/E44</calculatedColumnFormula>
    </tableColumn>
    <tableColumn id="5" name="Столбец4">
      <calculatedColumnFormula>F681*100/F44</calculatedColumnFormula>
    </tableColumn>
    <tableColumn id="6" name="Столбец5">
      <calculatedColumnFormula>G681*100/G44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43:G62" totalsRowShown="0" headerRowDxfId="88" headerRowBorderDxfId="87">
  <autoFilter ref="B43:G62"/>
  <tableColumns count="6">
    <tableColumn id="1" name="частота, об/мин" dataDxfId="86"/>
    <tableColumn id="2" name="1 передача " dataDxfId="85">
      <calculatedColumnFormula>($C$40*2*3.1415926534)*C15/1000*60</calculatedColumnFormula>
    </tableColumn>
    <tableColumn id="3" name="2 передача " dataDxfId="84">
      <calculatedColumnFormula>($C$40*2*3.1415926534)*D15/1000*60</calculatedColumnFormula>
    </tableColumn>
    <tableColumn id="4" name="3 передача " dataDxfId="83">
      <calculatedColumnFormula>($C$40*2*3.1415926534)*E15/1000*60</calculatedColumnFormula>
    </tableColumn>
    <tableColumn id="5" name="4 передас" dataDxfId="82">
      <calculatedColumnFormula>($C$40*2*3.1415926534)*F15/1000*60</calculatedColumnFormula>
    </tableColumn>
    <tableColumn id="6" name="5 передача " dataDxfId="81">
      <calculatedColumnFormula>($C$40*2*3.1415926534)*G15/1000*60</calculatedColumnFormula>
    </tableColumn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1" name="Таблица31" displayName="Таблица31" ref="B808:F827" totalsRowShown="0">
  <autoFilter ref="B808:F827"/>
  <tableColumns count="5">
    <tableColumn id="1" name="частота, об/мин" dataDxfId="9"/>
    <tableColumn id="2" name="мощность">
      <calculatedColumnFormula>C390</calculatedColumnFormula>
    </tableColumn>
    <tableColumn id="3" name="мин пот топлива" dataDxfId="8">
      <calculatedColumnFormula>C525*100</calculatedColumnFormula>
    </tableColumn>
    <tableColumn id="4" name="сред.пот топлив"/>
    <tableColumn id="5" name="макс пот топли" dataDxfId="7">
      <calculatedColumnFormula>C681*100</calculatedColumnFormula>
    </tableColumn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2" name="Таблица32" displayName="Таблица32" ref="B727:G746" totalsRowShown="0">
  <autoFilter ref="B727:G746"/>
  <tableColumns count="6">
    <tableColumn id="1" name="частота, об/мин" dataDxfId="6"/>
    <tableColumn id="2" name="1 передача" dataDxfId="5">
      <calculatedColumnFormula>C158/100*20</calculatedColumnFormula>
    </tableColumn>
    <tableColumn id="3" name="2 передача">
      <calculatedColumnFormula>D158/100*20</calculatedColumnFormula>
    </tableColumn>
    <tableColumn id="4" name="3 передача">
      <calculatedColumnFormula>E158/100*20</calculatedColumnFormula>
    </tableColumn>
    <tableColumn id="5" name="4 передача">
      <calculatedColumnFormula>F158/100*20</calculatedColumnFormula>
    </tableColumn>
    <tableColumn id="6" name="5 передача">
      <calculatedColumnFormula>G158/100*20</calculatedColumnFormula>
    </tableColumn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3" name="Таблица1834" displayName="Таблица1834" ref="B750:G769" totalsRowShown="0">
  <autoFilter ref="B750:G769"/>
  <tableColumns count="6">
    <tableColumn id="1" name="частота, об/мин" dataDxfId="4"/>
    <tableColumn id="2" name="1 передача" dataDxfId="3">
      <calculatedColumnFormula>3.27-8.22*(C728/C158)+9.13*(C728/C158)^2-3.18*(C728/C158)^3</calculatedColumnFormula>
    </tableColumn>
    <tableColumn id="3" name="2 передача">
      <calculatedColumnFormula>3.27-8.22*(D728/D158)+9.13*(D728/D158)^2-3.18*(D728/D158)^3</calculatedColumnFormula>
    </tableColumn>
    <tableColumn id="4" name="3 передача">
      <calculatedColumnFormula>3.27-8.22*(E728/E158)+9.13*(E728/E158)^2-3.18*(E728/E158)^3</calculatedColumnFormula>
    </tableColumn>
    <tableColumn id="5" name="4 передача">
      <calculatedColumnFormula>3.27-8.22*(F728/F158)+9.13*(F728/F158)^2-3.18*(F728/F158)^3</calculatedColumnFormula>
    </tableColumn>
    <tableColumn id="6" name="5 передача">
      <calculatedColumnFormula>3.27-8.22*(G728/G158)+9.13*(G728/G158)^2-3.18*(G728/G158)^3</calculatedColumnFormula>
    </tableColumn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4" name="Таблица2635" displayName="Таблица2635" ref="B772:G791" totalsRowShown="0">
  <autoFilter ref="B772:G791"/>
  <tableColumns count="6">
    <tableColumn id="1" name="частота, об/мин" dataDxfId="2"/>
    <tableColumn id="2" name="1 передача" dataDxfId="1">
      <calculatedColumnFormula>C751*$C476*370/(36000*0.73)*C728</calculatedColumnFormula>
    </tableColumn>
    <tableColumn id="3" name="2 передача">
      <calculatedColumnFormula>D751*$C476*370/(36000*0.73)*D728</calculatedColumnFormula>
    </tableColumn>
    <tableColumn id="4" name="3 передача">
      <calculatedColumnFormula>E751*$C476*370/(36000*0.73)*E728</calculatedColumnFormula>
    </tableColumn>
    <tableColumn id="5" name="4 передача">
      <calculatedColumnFormula>F751*$C476*370/(36000*0.73)*F728</calculatedColumnFormula>
    </tableColumn>
    <tableColumn id="6" name="5 передача">
      <calculatedColumnFormula>G751*$C476*370/(36000*0.73)*G728</calculatedColumnFormula>
    </tableColumn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id="35" name="Таблица35" displayName="Таблица35" ref="B573:R604" totalsRowShown="0">
  <autoFilter ref="B573:R604"/>
  <tableColumns count="17">
    <tableColumn id="1" name="км/ч" dataDxfId="0"/>
    <tableColumn id="2" name="сопрот. Движ">
      <calculatedColumnFormula>C414</calculatedColumnFormula>
    </tableColumn>
    <tableColumn id="3" name="обороты 1"/>
    <tableColumn id="4" name="мощьность 1"/>
    <tableColumn id="5" name="топливо 1"/>
    <tableColumn id="6" name="обороты 2"/>
    <tableColumn id="7" name="мощьность 2"/>
    <tableColumn id="8" name="топливо 2"/>
    <tableColumn id="9" name="обороты 3"/>
    <tableColumn id="10" name="мощьность 3"/>
    <tableColumn id="11" name="топливо 3"/>
    <tableColumn id="12" name="обороты 4"/>
    <tableColumn id="13" name="мощьность 4"/>
    <tableColumn id="14" name="топливо 4"/>
    <tableColumn id="15" name="обороты 5">
      <calculatedColumnFormula>L414</calculatedColumnFormula>
    </tableColumn>
    <tableColumn id="16" name="мощьность 5">
      <calculatedColumnFormula>M414</calculatedColumnFormula>
    </tableColumn>
    <tableColumn id="17" name="топливо 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Таблица7" displayName="Таблица7" ref="B36:E40" totalsRowShown="0">
  <autoFilter ref="B36:E40"/>
  <tableColumns count="4">
    <tableColumn id="1" name="Столбец1"/>
    <tableColumn id="2" name="ширина проф">
      <calculatedColumnFormula>0.0254*(E36/2)+(C36/1000)*(D36/100)</calculatedColumnFormula>
    </tableColumn>
    <tableColumn id="3" name="профиль шин"/>
    <tableColumn id="4" name="пос. диаметр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B148:H152" totalsRowShown="0">
  <autoFilter ref="B148:H152">
    <filterColumn colId="3"/>
    <filterColumn colId="4"/>
    <filterColumn colId="5"/>
    <filterColumn colId="6"/>
  </autoFilter>
  <tableColumns count="7">
    <tableColumn id="1" name="Столбец1"/>
    <tableColumn id="2" name="Столбец2"/>
    <tableColumn id="3" name="1 передача"/>
    <tableColumn id="4" name="2 передаса" dataDxfId="80"/>
    <tableColumn id="5" name="3 передача" dataDxfId="79"/>
    <tableColumn id="6" name="4 передача" dataDxfId="78"/>
    <tableColumn id="7" name="5 передача" dataDxfId="7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H35:J38" totalsRowShown="0">
  <autoFilter ref="H35:J38"/>
  <tableColumns count="3">
    <tableColumn id="1" name="Столбец1" dataDxfId="76"/>
    <tableColumn id="2" name="коэффициент" dataDxfId="75"/>
    <tableColumn id="3" name="% профиля" dataDxfId="7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39" displayName="Таблица39" ref="B216:G235" totalsRowShown="0" headerRowDxfId="73" headerRowBorderDxfId="72">
  <autoFilter ref="B216:G235"/>
  <tableColumns count="6">
    <tableColumn id="1" name="частота, об/мин" dataDxfId="71"/>
    <tableColumn id="2" name="1 передача " dataDxfId="70">
      <calculatedColumnFormula>(D209*2*3.1415926534)*#REF!/1000*60</calculatedColumnFormula>
    </tableColumn>
    <tableColumn id="3" name="2 передача " dataDxfId="69">
      <calculatedColumnFormula>(D209*2*3.1415926534)*#REF!/1000*60</calculatedColumnFormula>
    </tableColumn>
    <tableColumn id="4" name="3 передача " dataDxfId="68">
      <calculatedColumnFormula>(D209*2*3.1415926534)*#REF!/1000*60</calculatedColumnFormula>
    </tableColumn>
    <tableColumn id="5" name="4 передас" dataDxfId="67">
      <calculatedColumnFormula>(D209*2*3.1415926534)*#REF!/1000*60</calculatedColumnFormula>
    </tableColumn>
    <tableColumn id="6" name="5 передача " dataDxfId="66">
      <calculatedColumnFormula>0.5*D209*D210*1.22*((G44/3.6)^2)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B241:D246" totalsRowShown="0">
  <autoFilter ref="B241:D246"/>
  <tableColumns count="3">
    <tableColumn id="1" name="Столбец1"/>
    <tableColumn id="2" name="Столбец2"/>
    <tableColumn id="3" name="Столбец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Таблица10" displayName="Таблица10" ref="B208:E212" totalsRowShown="0">
  <autoFilter ref="B208:E212"/>
  <tableColumns count="4">
    <tableColumn id="1" name="Столбец1"/>
    <tableColumn id="2" name="Столбец2"/>
    <tableColumn id="3" name="Столбец3" dataDxfId="65"/>
    <tableColumn id="4" name="Столбец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909"/>
  <sheetViews>
    <sheetView tabSelected="1" topLeftCell="A591" zoomScale="70" zoomScaleNormal="70" workbookViewId="0">
      <selection activeCell="A653" sqref="A653"/>
    </sheetView>
  </sheetViews>
  <sheetFormatPr defaultRowHeight="15"/>
  <cols>
    <col min="1" max="1" width="17.7109375" customWidth="1"/>
    <col min="2" max="2" width="17.28515625" customWidth="1"/>
    <col min="3" max="3" width="15.42578125" customWidth="1"/>
    <col min="4" max="4" width="17.5703125" customWidth="1"/>
    <col min="5" max="5" width="17.140625" customWidth="1"/>
    <col min="6" max="6" width="16.140625" customWidth="1"/>
    <col min="7" max="7" width="13.7109375" customWidth="1"/>
    <col min="8" max="8" width="17" customWidth="1"/>
    <col min="9" max="9" width="19.7109375" customWidth="1"/>
    <col min="10" max="10" width="13.7109375" customWidth="1"/>
    <col min="11" max="11" width="16.5703125" customWidth="1"/>
    <col min="12" max="12" width="15" customWidth="1"/>
    <col min="13" max="13" width="16.42578125" customWidth="1"/>
    <col min="14" max="14" width="17.28515625" customWidth="1"/>
    <col min="15" max="15" width="14.42578125" customWidth="1"/>
    <col min="16" max="16" width="16.28515625" customWidth="1"/>
    <col min="17" max="17" width="13.85546875" customWidth="1"/>
    <col min="18" max="18" width="14.42578125" customWidth="1"/>
    <col min="19" max="19" width="11.5703125" customWidth="1"/>
    <col min="20" max="20" width="12" customWidth="1"/>
    <col min="21" max="21" width="14.42578125" customWidth="1"/>
    <col min="22" max="22" width="14.5703125" customWidth="1"/>
    <col min="23" max="23" width="12.28515625" customWidth="1"/>
    <col min="24" max="24" width="14.42578125" customWidth="1"/>
    <col min="25" max="25" width="12" customWidth="1"/>
    <col min="26" max="26" width="13.28515625" customWidth="1"/>
    <col min="27" max="27" width="14.42578125" customWidth="1"/>
    <col min="28" max="28" width="12.28515625" customWidth="1"/>
  </cols>
  <sheetData>
    <row r="2" spans="1:7">
      <c r="B2" t="s">
        <v>14</v>
      </c>
      <c r="C2" t="s">
        <v>7</v>
      </c>
      <c r="D2" t="s">
        <v>103</v>
      </c>
    </row>
    <row r="3" spans="1:7">
      <c r="B3" t="s">
        <v>0</v>
      </c>
      <c r="C3" s="9">
        <v>4.05</v>
      </c>
      <c r="D3">
        <f>C3*C11</f>
        <v>17.414999999999999</v>
      </c>
    </row>
    <row r="4" spans="1:7">
      <c r="B4" t="s">
        <v>1</v>
      </c>
      <c r="C4" s="8">
        <v>2.34</v>
      </c>
      <c r="D4">
        <f>C4*C11</f>
        <v>10.061999999999999</v>
      </c>
    </row>
    <row r="5" spans="1:7">
      <c r="B5" t="s">
        <v>2</v>
      </c>
      <c r="C5" s="8">
        <v>1.395</v>
      </c>
      <c r="D5">
        <f>C5*C11</f>
        <v>5.9984999999999999</v>
      </c>
    </row>
    <row r="6" spans="1:7">
      <c r="B6" t="s">
        <v>3</v>
      </c>
      <c r="C6" s="8">
        <v>1</v>
      </c>
      <c r="D6">
        <f>C6*C11</f>
        <v>4.3</v>
      </c>
    </row>
    <row r="7" spans="1:7">
      <c r="B7" t="s">
        <v>4</v>
      </c>
      <c r="C7" s="8">
        <v>0.84899999999999998</v>
      </c>
      <c r="D7">
        <f>C7*C11</f>
        <v>3.6506999999999996</v>
      </c>
    </row>
    <row r="8" spans="1:7">
      <c r="B8" t="s">
        <v>5</v>
      </c>
      <c r="C8" s="8">
        <v>3.51</v>
      </c>
      <c r="D8">
        <f>C8*C11</f>
        <v>15.092999999999998</v>
      </c>
    </row>
    <row r="9" spans="1:7">
      <c r="B9" t="s">
        <v>105</v>
      </c>
      <c r="C9" s="8"/>
    </row>
    <row r="10" spans="1:7">
      <c r="B10" s="10" t="s">
        <v>106</v>
      </c>
      <c r="C10" s="16"/>
      <c r="D10" s="10"/>
    </row>
    <row r="11" spans="1:7">
      <c r="B11" t="s">
        <v>6</v>
      </c>
      <c r="C11" s="9">
        <v>4.3</v>
      </c>
    </row>
    <row r="12" spans="1:7">
      <c r="A12" t="s">
        <v>104</v>
      </c>
    </row>
    <row r="14" spans="1:7" ht="15.75" thickBot="1">
      <c r="B14" s="2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</row>
    <row r="15" spans="1:7" ht="15.75" thickTop="1">
      <c r="B15" s="3">
        <v>600</v>
      </c>
      <c r="C15">
        <f>B15/D3</f>
        <v>34.453057708871661</v>
      </c>
      <c r="D15">
        <f>B15/D4</f>
        <v>59.630292188431724</v>
      </c>
      <c r="E15">
        <f>B15/D5</f>
        <v>100.02500625156289</v>
      </c>
      <c r="F15">
        <f>B15/D6</f>
        <v>139.53488372093022</v>
      </c>
      <c r="G15">
        <f>B15/D7</f>
        <v>164.35204207412278</v>
      </c>
    </row>
    <row r="16" spans="1:7">
      <c r="B16" s="4">
        <v>800</v>
      </c>
      <c r="C16">
        <f>B16/D3</f>
        <v>45.937410278495555</v>
      </c>
      <c r="D16">
        <f>B16/D4</f>
        <v>79.507056251242304</v>
      </c>
      <c r="E16">
        <f>B16/D5</f>
        <v>133.36667500208387</v>
      </c>
      <c r="F16">
        <f>B16/D6</f>
        <v>186.04651162790699</v>
      </c>
      <c r="G16">
        <f>B16/D7</f>
        <v>219.13605609883038</v>
      </c>
    </row>
    <row r="17" spans="2:7">
      <c r="B17" s="3">
        <v>1000</v>
      </c>
      <c r="C17">
        <f>B17/D3</f>
        <v>57.421762848119442</v>
      </c>
      <c r="D17">
        <f>B17/D4</f>
        <v>99.383820314052883</v>
      </c>
      <c r="E17">
        <f>B17/D5</f>
        <v>166.70834375260483</v>
      </c>
      <c r="F17">
        <f>B17/D6</f>
        <v>232.55813953488374</v>
      </c>
      <c r="G17">
        <f>B17/D7</f>
        <v>273.92007012353798</v>
      </c>
    </row>
    <row r="18" spans="2:7">
      <c r="B18" s="4">
        <v>1200</v>
      </c>
      <c r="C18">
        <f>B18/D3</f>
        <v>68.906115417743322</v>
      </c>
      <c r="D18">
        <f>B18/D4</f>
        <v>119.26058437686345</v>
      </c>
      <c r="E18">
        <f>B18/D5</f>
        <v>200.05001250312577</v>
      </c>
      <c r="F18">
        <f>B18/D6</f>
        <v>279.06976744186045</v>
      </c>
      <c r="G18">
        <f>B18/D7</f>
        <v>328.70408414824556</v>
      </c>
    </row>
    <row r="19" spans="2:7">
      <c r="B19" s="3">
        <v>1400</v>
      </c>
      <c r="C19">
        <f>B19/D3</f>
        <v>80.390467987367217</v>
      </c>
      <c r="D19">
        <f>B19/D4</f>
        <v>139.13734843967404</v>
      </c>
      <c r="E19">
        <f>B19/D5</f>
        <v>233.39168125364674</v>
      </c>
      <c r="F19">
        <f>B19/D6</f>
        <v>325.58139534883725</v>
      </c>
      <c r="G19">
        <f>B19/D7</f>
        <v>383.48809817295319</v>
      </c>
    </row>
    <row r="20" spans="2:7">
      <c r="B20" s="4">
        <v>1600</v>
      </c>
      <c r="C20">
        <f>B20/D3</f>
        <v>91.874820556991111</v>
      </c>
      <c r="D20">
        <f>B20/D4</f>
        <v>159.01411250248461</v>
      </c>
      <c r="E20">
        <f>B20/D5</f>
        <v>266.73335000416773</v>
      </c>
      <c r="F20">
        <f>B20/D6</f>
        <v>372.09302325581399</v>
      </c>
      <c r="G20">
        <f>B20/D7</f>
        <v>438.27211219766076</v>
      </c>
    </row>
    <row r="21" spans="2:7">
      <c r="B21" s="3">
        <v>1800</v>
      </c>
      <c r="C21">
        <f>B21/D3</f>
        <v>103.35917312661499</v>
      </c>
      <c r="D21">
        <f>B21/D4</f>
        <v>178.89087656529517</v>
      </c>
      <c r="E21">
        <f>B21/D5</f>
        <v>300.0750187546887</v>
      </c>
      <c r="F21">
        <f>B21/D6</f>
        <v>418.60465116279073</v>
      </c>
      <c r="G21">
        <f>B21/D7</f>
        <v>493.05612622236839</v>
      </c>
    </row>
    <row r="22" spans="2:7">
      <c r="B22" s="4">
        <v>2000</v>
      </c>
      <c r="C22">
        <f>B22/D3</f>
        <v>114.84352569623888</v>
      </c>
      <c r="D22">
        <f>B22/D4</f>
        <v>198.76764062810577</v>
      </c>
      <c r="E22">
        <f>B22/D5</f>
        <v>333.41668750520967</v>
      </c>
      <c r="F22">
        <f>B22/D6</f>
        <v>465.11627906976747</v>
      </c>
      <c r="G22">
        <f>B22/D7</f>
        <v>547.84014024707596</v>
      </c>
    </row>
    <row r="23" spans="2:7">
      <c r="B23" s="3">
        <v>2200</v>
      </c>
      <c r="C23">
        <f>B23/D3</f>
        <v>126.32787826586276</v>
      </c>
      <c r="D23">
        <f>B23/D4</f>
        <v>218.64440469091633</v>
      </c>
      <c r="E23">
        <f>B23/D5</f>
        <v>366.75835625573058</v>
      </c>
      <c r="F23">
        <f>B23/D6</f>
        <v>511.62790697674421</v>
      </c>
      <c r="G23">
        <f>B23/D7</f>
        <v>602.6241542717836</v>
      </c>
    </row>
    <row r="24" spans="2:7">
      <c r="B24" s="4">
        <v>2400</v>
      </c>
      <c r="C24">
        <f>B24/D3</f>
        <v>137.81223083548664</v>
      </c>
      <c r="D24">
        <f>B24/D4</f>
        <v>238.5211687537269</v>
      </c>
      <c r="E24">
        <f>B24/D5</f>
        <v>400.10002500625154</v>
      </c>
      <c r="F24">
        <f>B24/D6</f>
        <v>558.1395348837209</v>
      </c>
      <c r="G24">
        <f>B24/D7</f>
        <v>657.40816829649111</v>
      </c>
    </row>
    <row r="25" spans="2:7">
      <c r="B25" s="3">
        <v>2600</v>
      </c>
      <c r="C25">
        <f>B25/D3</f>
        <v>149.29658340511054</v>
      </c>
      <c r="D25">
        <f>B25/D4</f>
        <v>258.39793281653749</v>
      </c>
      <c r="E25">
        <f>B25/D5</f>
        <v>433.44169375677251</v>
      </c>
      <c r="F25">
        <f>B25/D6</f>
        <v>604.65116279069775</v>
      </c>
      <c r="G25">
        <f>B25/D7</f>
        <v>712.19218232119874</v>
      </c>
    </row>
    <row r="26" spans="2:7">
      <c r="B26" s="4">
        <v>2800</v>
      </c>
      <c r="C26">
        <f>B26/D3</f>
        <v>160.78093597473443</v>
      </c>
      <c r="D26">
        <f>B26/D4</f>
        <v>278.27469687934808</v>
      </c>
      <c r="E26">
        <f>B26/D5</f>
        <v>466.78336250729348</v>
      </c>
      <c r="F26">
        <f>B26/D6</f>
        <v>651.1627906976745</v>
      </c>
      <c r="G26">
        <f>B26/D7</f>
        <v>766.97619634590637</v>
      </c>
    </row>
    <row r="27" spans="2:7">
      <c r="B27" s="3">
        <v>3000</v>
      </c>
      <c r="C27">
        <f>B27/D3</f>
        <v>172.26528854435833</v>
      </c>
      <c r="D27">
        <f>B27/D4</f>
        <v>298.15146094215862</v>
      </c>
      <c r="E27">
        <f>B27/D5</f>
        <v>500.12503125781444</v>
      </c>
      <c r="F27">
        <f>B27/D6</f>
        <v>697.67441860465124</v>
      </c>
      <c r="G27">
        <f>B27/D7</f>
        <v>821.76021037061389</v>
      </c>
    </row>
    <row r="28" spans="2:7">
      <c r="B28" s="4">
        <v>3200</v>
      </c>
      <c r="C28">
        <f>B28/D3</f>
        <v>183.74964111398222</v>
      </c>
      <c r="D28">
        <f>B28/D4</f>
        <v>318.02822500496922</v>
      </c>
      <c r="E28">
        <f>B28/D5</f>
        <v>533.46670000833547</v>
      </c>
      <c r="F28">
        <f>B28/D6</f>
        <v>744.18604651162798</v>
      </c>
      <c r="G28">
        <f>B28/D7</f>
        <v>876.54422439532152</v>
      </c>
    </row>
    <row r="29" spans="2:7">
      <c r="B29" s="3">
        <v>3400</v>
      </c>
      <c r="C29">
        <f>B29/D3</f>
        <v>195.23399368360609</v>
      </c>
      <c r="D29">
        <f>B29/D4</f>
        <v>337.90498906777981</v>
      </c>
      <c r="E29">
        <f>B29/D5</f>
        <v>566.80836875885643</v>
      </c>
      <c r="F29">
        <f>B29/D6</f>
        <v>790.69767441860472</v>
      </c>
      <c r="G29">
        <f>B29/D7</f>
        <v>931.32823842002915</v>
      </c>
    </row>
    <row r="30" spans="2:7">
      <c r="B30" s="5">
        <v>3600</v>
      </c>
      <c r="C30">
        <f>B30/D3</f>
        <v>206.71834625322998</v>
      </c>
      <c r="D30">
        <f>B30/D4</f>
        <v>357.78175313059035</v>
      </c>
      <c r="E30">
        <f>B30/D5</f>
        <v>600.1500375093774</v>
      </c>
      <c r="F30">
        <f>B30/D6</f>
        <v>837.20930232558146</v>
      </c>
      <c r="G30">
        <f>B30/D7</f>
        <v>986.11225244473678</v>
      </c>
    </row>
    <row r="31" spans="2:7">
      <c r="B31" s="5">
        <v>3800</v>
      </c>
      <c r="C31">
        <f>B31/D3</f>
        <v>218.20269882285388</v>
      </c>
      <c r="D31">
        <f>B31/D4</f>
        <v>377.65851719340094</v>
      </c>
      <c r="E31">
        <f>B31/D5</f>
        <v>633.49170625989836</v>
      </c>
      <c r="F31">
        <f>B31/D6</f>
        <v>883.7209302325582</v>
      </c>
      <c r="G31">
        <f>B31/D7</f>
        <v>1040.8962664694443</v>
      </c>
    </row>
    <row r="32" spans="2:7">
      <c r="B32" s="5">
        <v>4000</v>
      </c>
      <c r="C32">
        <f>B32/D3</f>
        <v>229.68705139247777</v>
      </c>
      <c r="D32">
        <f>B32/D4</f>
        <v>397.53528125621153</v>
      </c>
      <c r="E32">
        <f>B32/D5</f>
        <v>666.83337501041933</v>
      </c>
      <c r="F32">
        <f>B32/D6</f>
        <v>930.23255813953494</v>
      </c>
      <c r="G32">
        <f>B32/D7</f>
        <v>1095.6802804941519</v>
      </c>
    </row>
    <row r="33" spans="1:10">
      <c r="B33" s="5">
        <v>4200</v>
      </c>
      <c r="C33">
        <f>B33/D3</f>
        <v>241.17140396210164</v>
      </c>
      <c r="D33">
        <f>B33/D4</f>
        <v>417.41204531902207</v>
      </c>
      <c r="E33">
        <f>B33/D5</f>
        <v>700.1750437609403</v>
      </c>
      <c r="F33">
        <f>B33/D6</f>
        <v>976.74418604651169</v>
      </c>
      <c r="G33">
        <f>B33/D7</f>
        <v>1150.4642945188596</v>
      </c>
    </row>
    <row r="34" spans="1:10">
      <c r="A34" t="s">
        <v>107</v>
      </c>
    </row>
    <row r="35" spans="1:10">
      <c r="H35" t="s">
        <v>14</v>
      </c>
      <c r="I35" s="14" t="s">
        <v>36</v>
      </c>
      <c r="J35" s="14" t="s">
        <v>35</v>
      </c>
    </row>
    <row r="36" spans="1:10">
      <c r="B36" t="s">
        <v>14</v>
      </c>
      <c r="C36" t="s">
        <v>18</v>
      </c>
      <c r="D36" t="s">
        <v>17</v>
      </c>
      <c r="E36" t="s">
        <v>16</v>
      </c>
      <c r="H36" s="11" t="s">
        <v>38</v>
      </c>
      <c r="I36" s="14">
        <v>0.8</v>
      </c>
      <c r="J36" s="14">
        <v>90</v>
      </c>
    </row>
    <row r="37" spans="1:10">
      <c r="B37" t="s">
        <v>15</v>
      </c>
      <c r="C37" s="8">
        <v>185</v>
      </c>
      <c r="D37" s="8">
        <v>75</v>
      </c>
      <c r="E37" s="8">
        <v>16</v>
      </c>
      <c r="H37" s="12" t="s">
        <v>110</v>
      </c>
      <c r="I37" s="14">
        <f>I38-(I38-I36)*(J37-J38)/(J36-J38)</f>
        <v>0.8214285714285714</v>
      </c>
      <c r="J37" s="14">
        <f>Таблица7[[#This Row],[профиль шин]]</f>
        <v>75</v>
      </c>
    </row>
    <row r="38" spans="1:10">
      <c r="B38" t="s">
        <v>29</v>
      </c>
      <c r="C38">
        <f>0.0254*(E37/2)+(C37/1000)*(D37/100)</f>
        <v>0.34194999999999998</v>
      </c>
      <c r="H38" s="13" t="s">
        <v>111</v>
      </c>
      <c r="I38" s="14">
        <v>0.85</v>
      </c>
      <c r="J38" s="14">
        <v>55</v>
      </c>
    </row>
    <row r="39" spans="1:10">
      <c r="B39" s="10" t="s">
        <v>108</v>
      </c>
      <c r="C39" s="10">
        <f>0.0254*(E37/2)+(C37/1000)*(D37/100)*H40</f>
        <v>0.31717321428571427</v>
      </c>
      <c r="D39" s="10"/>
      <c r="E39" s="10"/>
      <c r="G39" t="s">
        <v>112</v>
      </c>
    </row>
    <row r="40" spans="1:10">
      <c r="B40" s="10" t="s">
        <v>34</v>
      </c>
      <c r="C40" s="10">
        <f>C38-((C38-C39)/3)</f>
        <v>0.33369107142857141</v>
      </c>
      <c r="D40" s="10"/>
      <c r="E40" s="10"/>
      <c r="G40" s="17" t="s">
        <v>37</v>
      </c>
      <c r="H40" s="17">
        <f>IF(D37&gt;=J36,I36,IF(D37&lt;=J38,I38,I37))</f>
        <v>0.8214285714285714</v>
      </c>
    </row>
    <row r="41" spans="1:10">
      <c r="A41" t="s">
        <v>109</v>
      </c>
    </row>
    <row r="43" spans="1:10" ht="15.75" thickBot="1">
      <c r="B43" s="2" t="s">
        <v>8</v>
      </c>
      <c r="C43" s="6" t="s">
        <v>9</v>
      </c>
      <c r="D43" s="2" t="s">
        <v>10</v>
      </c>
      <c r="E43" s="2" t="s">
        <v>11</v>
      </c>
      <c r="F43" s="2" t="s">
        <v>12</v>
      </c>
      <c r="G43" s="7" t="s">
        <v>13</v>
      </c>
    </row>
    <row r="44" spans="1:10" ht="15.75" thickTop="1">
      <c r="B44" s="3">
        <v>600</v>
      </c>
      <c r="C44" s="1">
        <f>($C$40*2*3.1415926534)*C15/1000*60</f>
        <v>4.3341453995045969</v>
      </c>
      <c r="D44" s="1">
        <f t="shared" ref="D44:D62" si="0">($C$40*2*3.1415926534)*D15/1000*60</f>
        <v>7.5014054991425736</v>
      </c>
      <c r="E44" s="1">
        <f t="shared" ref="E44:E62" si="1">($C$40*2*3.1415926534)*E15/1000*60</f>
        <v>12.583002772755284</v>
      </c>
      <c r="F44" s="1">
        <f t="shared" ref="F44:F62" si="2">($C$40*2*3.1415926534)*F15/1000*60</f>
        <v>17.553288867993622</v>
      </c>
      <c r="G44" s="1">
        <f t="shared" ref="G44:G62" si="3">($C$40*2*3.1415926534)*G15/1000*60</f>
        <v>20.675251905763982</v>
      </c>
    </row>
    <row r="45" spans="1:10">
      <c r="B45" s="4">
        <v>800</v>
      </c>
      <c r="C45" s="1">
        <f t="shared" ref="C45:C62" si="4">($C$40*2*3.1415926534)*C16/1000*60</f>
        <v>5.7788605326727973</v>
      </c>
      <c r="D45" s="1">
        <f t="shared" si="0"/>
        <v>10.001873998856766</v>
      </c>
      <c r="E45" s="1">
        <f t="shared" si="1"/>
        <v>16.77733703034038</v>
      </c>
      <c r="F45" s="1">
        <f t="shared" si="2"/>
        <v>23.404385157324832</v>
      </c>
      <c r="G45" s="1">
        <f t="shared" si="3"/>
        <v>27.567002541018645</v>
      </c>
    </row>
    <row r="46" spans="1:10">
      <c r="B46" s="3">
        <v>1000</v>
      </c>
      <c r="C46" s="1">
        <f t="shared" si="4"/>
        <v>7.2235756658409978</v>
      </c>
      <c r="D46" s="1">
        <f t="shared" si="0"/>
        <v>12.502342498570956</v>
      </c>
      <c r="E46" s="1">
        <f t="shared" si="1"/>
        <v>20.971671287925474</v>
      </c>
      <c r="F46" s="1">
        <f t="shared" si="2"/>
        <v>29.255481446656034</v>
      </c>
      <c r="G46" s="1">
        <f t="shared" si="3"/>
        <v>34.458753176273305</v>
      </c>
    </row>
    <row r="47" spans="1:10">
      <c r="B47" s="4">
        <v>1200</v>
      </c>
      <c r="C47" s="1">
        <f t="shared" si="4"/>
        <v>8.6682907990091937</v>
      </c>
      <c r="D47" s="1">
        <f t="shared" si="0"/>
        <v>15.002810998285147</v>
      </c>
      <c r="E47" s="1">
        <f t="shared" si="1"/>
        <v>25.166005545510568</v>
      </c>
      <c r="F47" s="1">
        <f t="shared" si="2"/>
        <v>35.106577735987244</v>
      </c>
      <c r="G47" s="1">
        <f t="shared" si="3"/>
        <v>41.350503811527965</v>
      </c>
    </row>
    <row r="48" spans="1:10">
      <c r="B48" s="3">
        <v>1400</v>
      </c>
      <c r="C48" s="1">
        <f t="shared" si="4"/>
        <v>10.113005932177394</v>
      </c>
      <c r="D48" s="1">
        <f t="shared" si="0"/>
        <v>17.503279497999344</v>
      </c>
      <c r="E48" s="1">
        <f t="shared" si="1"/>
        <v>29.360339803095659</v>
      </c>
      <c r="F48" s="1">
        <f t="shared" si="2"/>
        <v>40.957674025318454</v>
      </c>
      <c r="G48" s="1">
        <f t="shared" si="3"/>
        <v>48.242254446782631</v>
      </c>
    </row>
    <row r="49" spans="1:7">
      <c r="B49" s="4">
        <v>1600</v>
      </c>
      <c r="C49" s="1">
        <f t="shared" si="4"/>
        <v>11.557721065345595</v>
      </c>
      <c r="D49" s="1">
        <f t="shared" si="0"/>
        <v>20.003747997713532</v>
      </c>
      <c r="E49" s="1">
        <f t="shared" si="1"/>
        <v>33.55467406068076</v>
      </c>
      <c r="F49" s="1">
        <f t="shared" si="2"/>
        <v>46.808770314649664</v>
      </c>
      <c r="G49" s="1">
        <f t="shared" si="3"/>
        <v>55.134005082037291</v>
      </c>
    </row>
    <row r="50" spans="1:7">
      <c r="B50" s="3">
        <v>1800</v>
      </c>
      <c r="C50" s="1">
        <f t="shared" si="4"/>
        <v>13.002436198513795</v>
      </c>
      <c r="D50" s="1">
        <f t="shared" si="0"/>
        <v>22.50421649742772</v>
      </c>
      <c r="E50" s="1">
        <f t="shared" si="1"/>
        <v>37.749008318265858</v>
      </c>
      <c r="F50" s="1">
        <f t="shared" si="2"/>
        <v>52.659866603980866</v>
      </c>
      <c r="G50" s="1">
        <f t="shared" si="3"/>
        <v>62.025755717291958</v>
      </c>
    </row>
    <row r="51" spans="1:7">
      <c r="B51" s="4">
        <v>2000</v>
      </c>
      <c r="C51" s="1">
        <f t="shared" si="4"/>
        <v>14.447151331681996</v>
      </c>
      <c r="D51" s="1">
        <f t="shared" si="0"/>
        <v>25.004684997141911</v>
      </c>
      <c r="E51" s="1">
        <f t="shared" si="1"/>
        <v>41.943342575850949</v>
      </c>
      <c r="F51" s="1">
        <f t="shared" si="2"/>
        <v>58.510962893312069</v>
      </c>
      <c r="G51" s="1">
        <f t="shared" si="3"/>
        <v>68.91750635254661</v>
      </c>
    </row>
    <row r="52" spans="1:7">
      <c r="B52" s="3">
        <v>2200</v>
      </c>
      <c r="C52" s="1">
        <f t="shared" si="4"/>
        <v>15.891866464850191</v>
      </c>
      <c r="D52" s="1">
        <f t="shared" si="0"/>
        <v>27.505153496856103</v>
      </c>
      <c r="E52" s="1">
        <f t="shared" si="1"/>
        <v>46.137676833436039</v>
      </c>
      <c r="F52" s="1">
        <f t="shared" si="2"/>
        <v>64.362059182643279</v>
      </c>
      <c r="G52" s="1">
        <f t="shared" si="3"/>
        <v>75.809256987801277</v>
      </c>
    </row>
    <row r="53" spans="1:7">
      <c r="B53" s="4">
        <v>2400</v>
      </c>
      <c r="C53" s="1">
        <f t="shared" si="4"/>
        <v>17.336581598018387</v>
      </c>
      <c r="D53" s="1">
        <f t="shared" si="0"/>
        <v>30.005621996570294</v>
      </c>
      <c r="E53" s="1">
        <f t="shared" si="1"/>
        <v>50.332011091021137</v>
      </c>
      <c r="F53" s="1">
        <f t="shared" si="2"/>
        <v>70.213155471974488</v>
      </c>
      <c r="G53" s="1">
        <f t="shared" si="3"/>
        <v>82.701007623055929</v>
      </c>
    </row>
    <row r="54" spans="1:7">
      <c r="B54" s="3">
        <v>2600</v>
      </c>
      <c r="C54" s="1">
        <f t="shared" si="4"/>
        <v>18.781296731186593</v>
      </c>
      <c r="D54" s="1">
        <f t="shared" si="0"/>
        <v>32.506090496284486</v>
      </c>
      <c r="E54" s="1">
        <f t="shared" si="1"/>
        <v>54.526345348606228</v>
      </c>
      <c r="F54" s="1">
        <f t="shared" si="2"/>
        <v>76.064251761305698</v>
      </c>
      <c r="G54" s="1">
        <f t="shared" si="3"/>
        <v>89.592758258310596</v>
      </c>
    </row>
    <row r="55" spans="1:7">
      <c r="B55" s="4">
        <v>2800</v>
      </c>
      <c r="C55" s="1">
        <f t="shared" si="4"/>
        <v>20.226011864354788</v>
      </c>
      <c r="D55" s="1">
        <f t="shared" si="0"/>
        <v>35.006558995998688</v>
      </c>
      <c r="E55" s="1">
        <f t="shared" si="1"/>
        <v>58.720679606191318</v>
      </c>
      <c r="F55" s="1">
        <f t="shared" si="2"/>
        <v>81.915348050636908</v>
      </c>
      <c r="G55" s="1">
        <f t="shared" si="3"/>
        <v>96.484508893565263</v>
      </c>
    </row>
    <row r="56" spans="1:7">
      <c r="B56" s="3">
        <v>3000</v>
      </c>
      <c r="C56" s="1">
        <f t="shared" si="4"/>
        <v>21.670726997522991</v>
      </c>
      <c r="D56" s="1">
        <f t="shared" si="0"/>
        <v>37.507027495712869</v>
      </c>
      <c r="E56" s="1">
        <f t="shared" si="1"/>
        <v>62.915013863776423</v>
      </c>
      <c r="F56" s="1">
        <f t="shared" si="2"/>
        <v>87.766444339968103</v>
      </c>
      <c r="G56" s="1">
        <f t="shared" si="3"/>
        <v>103.3762595288199</v>
      </c>
    </row>
    <row r="57" spans="1:7">
      <c r="B57" s="4">
        <v>3200</v>
      </c>
      <c r="C57" s="1">
        <f t="shared" si="4"/>
        <v>23.115442130691189</v>
      </c>
      <c r="D57" s="1">
        <f t="shared" si="0"/>
        <v>40.007495995427064</v>
      </c>
      <c r="E57" s="1">
        <f t="shared" si="1"/>
        <v>67.109348121361521</v>
      </c>
      <c r="F57" s="1">
        <f t="shared" si="2"/>
        <v>93.617540629299327</v>
      </c>
      <c r="G57" s="1">
        <f t="shared" si="3"/>
        <v>110.26801016407458</v>
      </c>
    </row>
    <row r="58" spans="1:7">
      <c r="B58" s="3">
        <v>3400</v>
      </c>
      <c r="C58" s="1">
        <f t="shared" si="4"/>
        <v>24.560157263859388</v>
      </c>
      <c r="D58" s="1">
        <f t="shared" si="0"/>
        <v>42.507964495141252</v>
      </c>
      <c r="E58" s="1">
        <f t="shared" si="1"/>
        <v>71.303682378946618</v>
      </c>
      <c r="F58" s="1">
        <f t="shared" si="2"/>
        <v>99.468636918630523</v>
      </c>
      <c r="G58" s="1">
        <f t="shared" si="3"/>
        <v>117.15976079932926</v>
      </c>
    </row>
    <row r="59" spans="1:7">
      <c r="B59" s="5">
        <v>3600</v>
      </c>
      <c r="C59" s="1">
        <f t="shared" si="4"/>
        <v>26.00487239702759</v>
      </c>
      <c r="D59" s="1">
        <f t="shared" si="0"/>
        <v>45.00843299485544</v>
      </c>
      <c r="E59" s="1">
        <f t="shared" si="1"/>
        <v>75.498016636531716</v>
      </c>
      <c r="F59" s="1">
        <f t="shared" si="2"/>
        <v>105.31973320796173</v>
      </c>
      <c r="G59" s="1">
        <f t="shared" si="3"/>
        <v>124.05151143458392</v>
      </c>
    </row>
    <row r="60" spans="1:7">
      <c r="B60" s="5">
        <v>3800</v>
      </c>
      <c r="C60" s="1">
        <f t="shared" si="4"/>
        <v>27.449587530195785</v>
      </c>
      <c r="D60" s="1">
        <f t="shared" si="0"/>
        <v>47.508901494569628</v>
      </c>
      <c r="E60" s="1">
        <f t="shared" si="1"/>
        <v>79.6923508941168</v>
      </c>
      <c r="F60" s="1">
        <f t="shared" si="2"/>
        <v>111.17082949729294</v>
      </c>
      <c r="G60" s="1">
        <f t="shared" si="3"/>
        <v>130.94326206983857</v>
      </c>
    </row>
    <row r="61" spans="1:7">
      <c r="B61" s="5">
        <v>4000</v>
      </c>
      <c r="C61" s="1">
        <f t="shared" si="4"/>
        <v>28.894302663363991</v>
      </c>
      <c r="D61" s="1">
        <f t="shared" si="0"/>
        <v>50.009369994283823</v>
      </c>
      <c r="E61" s="1">
        <f t="shared" si="1"/>
        <v>83.886685151701897</v>
      </c>
      <c r="F61" s="1">
        <f t="shared" si="2"/>
        <v>117.02192578662414</v>
      </c>
      <c r="G61" s="1">
        <f t="shared" si="3"/>
        <v>137.83501270509322</v>
      </c>
    </row>
    <row r="62" spans="1:7">
      <c r="B62" s="5">
        <v>4200</v>
      </c>
      <c r="C62" s="1">
        <f t="shared" si="4"/>
        <v>30.339017796532183</v>
      </c>
      <c r="D62" s="1">
        <f t="shared" si="0"/>
        <v>52.509838493998011</v>
      </c>
      <c r="E62" s="1">
        <f t="shared" si="1"/>
        <v>88.081019409286995</v>
      </c>
      <c r="F62" s="1">
        <f t="shared" si="2"/>
        <v>122.87302207595536</v>
      </c>
      <c r="G62" s="1">
        <f t="shared" si="3"/>
        <v>144.7267633403479</v>
      </c>
    </row>
    <row r="63" spans="1:7">
      <c r="A63" t="s">
        <v>113</v>
      </c>
    </row>
    <row r="82" spans="1:10">
      <c r="A82" t="s">
        <v>19</v>
      </c>
    </row>
    <row r="85" spans="1:10">
      <c r="C85" s="19" t="s">
        <v>8</v>
      </c>
      <c r="D85" s="18" t="s">
        <v>20</v>
      </c>
      <c r="E85" s="20" t="s">
        <v>114</v>
      </c>
      <c r="G85" t="s">
        <v>8</v>
      </c>
      <c r="H85" t="s">
        <v>20</v>
      </c>
      <c r="I85" t="s">
        <v>114</v>
      </c>
    </row>
    <row r="86" spans="1:10">
      <c r="C86" s="21">
        <v>600</v>
      </c>
      <c r="D86" s="31">
        <f t="shared" ref="D86:D104" si="5">$D$125*(C86^5)+$E$125*(C86^4)+$F$125*(C86^3)+$G$125*(C86^2)+$H$125*C86+$I$125</f>
        <v>179.32866484322244</v>
      </c>
      <c r="E86" s="22">
        <f t="shared" ref="E86:E104" si="6">$D$126*(C86^5)+$E$126*(C86^4)+$F$126*(C86^3)+$G$126*(C86^2)+$H$126*C86+$I$126</f>
        <v>16.197953839840473</v>
      </c>
      <c r="G86">
        <v>700</v>
      </c>
      <c r="H86" s="8">
        <v>178</v>
      </c>
      <c r="I86" s="8">
        <v>18</v>
      </c>
      <c r="J86" s="1"/>
    </row>
    <row r="87" spans="1:10">
      <c r="C87" s="21">
        <v>800</v>
      </c>
      <c r="D87" s="31">
        <f t="shared" si="5"/>
        <v>184.0732726095921</v>
      </c>
      <c r="E87" s="22">
        <f t="shared" si="6"/>
        <v>21.111911414173605</v>
      </c>
      <c r="G87">
        <v>800</v>
      </c>
      <c r="H87" s="8">
        <v>187</v>
      </c>
      <c r="I87" s="8">
        <v>21</v>
      </c>
      <c r="J87" s="1"/>
    </row>
    <row r="88" spans="1:10">
      <c r="C88" s="21">
        <v>1000</v>
      </c>
      <c r="D88" s="31">
        <f t="shared" si="5"/>
        <v>189.78930828909103</v>
      </c>
      <c r="E88" s="22">
        <f t="shared" si="6"/>
        <v>26.834608720251577</v>
      </c>
      <c r="G88">
        <v>950</v>
      </c>
      <c r="H88" s="8">
        <v>189</v>
      </c>
      <c r="I88" s="8">
        <v>26</v>
      </c>
      <c r="J88" s="1"/>
    </row>
    <row r="89" spans="1:10">
      <c r="C89" s="23">
        <v>1200</v>
      </c>
      <c r="D89" s="31">
        <f t="shared" si="5"/>
        <v>196.09216130726114</v>
      </c>
      <c r="E89" s="22">
        <f t="shared" si="6"/>
        <v>33.240814583858231</v>
      </c>
      <c r="G89">
        <v>1200</v>
      </c>
      <c r="H89" s="8">
        <v>199</v>
      </c>
      <c r="I89" s="8">
        <v>34</v>
      </c>
      <c r="J89" s="1"/>
    </row>
    <row r="90" spans="1:10">
      <c r="C90" s="24">
        <v>1400</v>
      </c>
      <c r="D90" s="31">
        <f t="shared" si="5"/>
        <v>202.62224920894039</v>
      </c>
      <c r="E90" s="22">
        <f t="shared" si="6"/>
        <v>40.198573464313412</v>
      </c>
      <c r="G90">
        <v>1500</v>
      </c>
      <c r="H90" s="8">
        <v>205</v>
      </c>
      <c r="I90" s="8">
        <v>44</v>
      </c>
      <c r="J90" s="1"/>
    </row>
    <row r="91" spans="1:10">
      <c r="C91" s="25">
        <v>1600</v>
      </c>
      <c r="D91" s="31">
        <f t="shared" si="5"/>
        <v>209.04501765826265</v>
      </c>
      <c r="E91" s="22">
        <f t="shared" si="6"/>
        <v>47.569205454472936</v>
      </c>
      <c r="G91">
        <v>1750</v>
      </c>
      <c r="H91" s="8">
        <v>210</v>
      </c>
      <c r="I91" s="8">
        <v>52</v>
      </c>
      <c r="J91" s="1"/>
    </row>
    <row r="92" spans="1:10">
      <c r="C92" s="24">
        <v>1800</v>
      </c>
      <c r="D92" s="31">
        <f t="shared" si="5"/>
        <v>215.0509404386579</v>
      </c>
      <c r="E92" s="22">
        <f t="shared" si="6"/>
        <v>55.207306280728673</v>
      </c>
      <c r="G92">
        <v>2000</v>
      </c>
      <c r="H92" s="8">
        <v>220</v>
      </c>
      <c r="I92" s="8">
        <v>63</v>
      </c>
      <c r="J92" s="1"/>
    </row>
    <row r="93" spans="1:10">
      <c r="C93" s="24">
        <v>2000</v>
      </c>
      <c r="D93" s="31">
        <f t="shared" si="5"/>
        <v>220.35551945285201</v>
      </c>
      <c r="E93" s="22">
        <f t="shared" si="6"/>
        <v>62.960747303008446</v>
      </c>
      <c r="G93">
        <v>2300</v>
      </c>
      <c r="H93" s="8">
        <v>226</v>
      </c>
      <c r="I93" s="8">
        <v>74</v>
      </c>
      <c r="J93" s="1"/>
    </row>
    <row r="94" spans="1:10">
      <c r="C94" s="24">
        <v>2200</v>
      </c>
      <c r="D94" s="31">
        <f t="shared" si="5"/>
        <v>224.69928472286693</v>
      </c>
      <c r="E94" s="22">
        <f t="shared" si="6"/>
        <v>70.670675514776107</v>
      </c>
      <c r="G94">
        <v>2500</v>
      </c>
      <c r="H94" s="8">
        <v>230.5</v>
      </c>
      <c r="I94" s="8">
        <v>82</v>
      </c>
      <c r="J94" s="1"/>
    </row>
    <row r="95" spans="1:10">
      <c r="C95" s="24">
        <v>2400</v>
      </c>
      <c r="D95" s="31">
        <f t="shared" si="5"/>
        <v>227.84779439002057</v>
      </c>
      <c r="E95" s="22">
        <f t="shared" si="6"/>
        <v>78.17151354303148</v>
      </c>
      <c r="G95">
        <v>2800</v>
      </c>
      <c r="H95" s="8">
        <v>230</v>
      </c>
      <c r="I95" s="8">
        <v>92</v>
      </c>
      <c r="J95" s="1"/>
    </row>
    <row r="96" spans="1:10">
      <c r="C96" s="24">
        <v>2600</v>
      </c>
      <c r="D96" s="31">
        <f t="shared" si="5"/>
        <v>229.59163471492687</v>
      </c>
      <c r="E96" s="22">
        <f t="shared" si="6"/>
        <v>85.290959648310405</v>
      </c>
      <c r="G96">
        <v>3000</v>
      </c>
      <c r="H96" s="8">
        <v>229</v>
      </c>
      <c r="I96" s="8">
        <v>98</v>
      </c>
      <c r="J96" s="1"/>
    </row>
    <row r="97" spans="1:13">
      <c r="C97" s="24">
        <v>2800</v>
      </c>
      <c r="D97" s="31">
        <f t="shared" si="5"/>
        <v>229.74642007749577</v>
      </c>
      <c r="E97" s="22">
        <f t="shared" si="6"/>
        <v>91.849987724684738</v>
      </c>
      <c r="G97">
        <v>3250</v>
      </c>
      <c r="H97" s="8">
        <v>226</v>
      </c>
      <c r="I97" s="8">
        <v>105</v>
      </c>
      <c r="J97" s="1"/>
    </row>
    <row r="98" spans="1:13">
      <c r="C98" s="24">
        <v>3000</v>
      </c>
      <c r="D98" s="31">
        <f t="shared" si="5"/>
        <v>228.15279297693306</v>
      </c>
      <c r="E98" s="22">
        <f t="shared" si="6"/>
        <v>97.662847299762305</v>
      </c>
      <c r="G98">
        <v>3500</v>
      </c>
      <c r="H98" s="8">
        <v>214</v>
      </c>
      <c r="I98" s="8">
        <v>107</v>
      </c>
      <c r="J98" s="1"/>
      <c r="M98" s="30"/>
    </row>
    <row r="99" spans="1:13">
      <c r="C99" s="24">
        <v>3200</v>
      </c>
      <c r="D99" s="31">
        <f t="shared" si="5"/>
        <v>224.67642403174071</v>
      </c>
      <c r="E99" s="22">
        <f t="shared" si="6"/>
        <v>102.53706353468698</v>
      </c>
      <c r="G99">
        <v>3800</v>
      </c>
      <c r="H99" s="8">
        <v>199</v>
      </c>
      <c r="I99" s="8">
        <v>108</v>
      </c>
      <c r="J99" s="1"/>
    </row>
    <row r="100" spans="1:13">
      <c r="C100" s="24">
        <v>3400</v>
      </c>
      <c r="D100" s="31">
        <f t="shared" si="5"/>
        <v>219.20801197971682</v>
      </c>
      <c r="E100" s="22">
        <f t="shared" si="6"/>
        <v>106.27343722413853</v>
      </c>
      <c r="G100">
        <v>4000</v>
      </c>
      <c r="H100" s="8">
        <v>191</v>
      </c>
      <c r="I100" s="8">
        <v>109</v>
      </c>
      <c r="J100" s="1"/>
    </row>
    <row r="101" spans="1:13">
      <c r="C101" s="24">
        <v>3500</v>
      </c>
      <c r="D101" s="31">
        <f t="shared" si="5"/>
        <v>215.69947677057479</v>
      </c>
      <c r="E101" s="22">
        <f t="shared" si="6"/>
        <v>107.65084466869439</v>
      </c>
      <c r="G101">
        <v>4200</v>
      </c>
      <c r="H101" s="8">
        <v>177</v>
      </c>
      <c r="I101" s="8">
        <v>106</v>
      </c>
      <c r="J101" s="1"/>
    </row>
    <row r="102" spans="1:13">
      <c r="C102" s="24">
        <v>3800</v>
      </c>
      <c r="D102" s="31">
        <f t="shared" si="5"/>
        <v>201.98299410284551</v>
      </c>
      <c r="E102" s="22">
        <f t="shared" si="6"/>
        <v>109.50223831302181</v>
      </c>
      <c r="G102" s="28"/>
      <c r="H102" s="30" t="s">
        <v>72</v>
      </c>
    </row>
    <row r="103" spans="1:13">
      <c r="C103" s="24">
        <v>4000</v>
      </c>
      <c r="D103" s="31">
        <f t="shared" si="5"/>
        <v>190.13292635007397</v>
      </c>
      <c r="E103" s="22">
        <f t="shared" si="6"/>
        <v>108.56264546949318</v>
      </c>
    </row>
    <row r="104" spans="1:13">
      <c r="C104" s="26">
        <v>4200</v>
      </c>
      <c r="D104" s="31">
        <f t="shared" si="5"/>
        <v>176.10389163462253</v>
      </c>
      <c r="E104" s="22">
        <f t="shared" si="6"/>
        <v>105.62116959457084</v>
      </c>
    </row>
    <row r="106" spans="1:13">
      <c r="A106" t="s">
        <v>21</v>
      </c>
      <c r="D106" t="s">
        <v>67</v>
      </c>
      <c r="H106" t="s">
        <v>65</v>
      </c>
    </row>
    <row r="124" spans="1:9">
      <c r="C124" t="s">
        <v>85</v>
      </c>
      <c r="D124" t="s">
        <v>74</v>
      </c>
      <c r="E124" t="s">
        <v>115</v>
      </c>
      <c r="F124" t="s">
        <v>116</v>
      </c>
      <c r="G124" t="s">
        <v>117</v>
      </c>
      <c r="H124" t="s">
        <v>73</v>
      </c>
      <c r="I124" t="s">
        <v>99</v>
      </c>
    </row>
    <row r="125" spans="1:9">
      <c r="C125" t="s">
        <v>87</v>
      </c>
      <c r="D125" s="32">
        <v>0</v>
      </c>
      <c r="E125">
        <v>6.5177394000000003E-13</v>
      </c>
      <c r="F125" s="32">
        <v>-1.035910648521E-8</v>
      </c>
      <c r="G125">
        <v>3.4475821591420003E-5</v>
      </c>
      <c r="H125">
        <v>-1.0124117314028999E-2</v>
      </c>
      <c r="I125">
        <v>175.14493655691001</v>
      </c>
    </row>
    <row r="126" spans="1:9">
      <c r="C126" t="s">
        <v>86</v>
      </c>
      <c r="D126">
        <v>0</v>
      </c>
      <c r="E126" s="29">
        <v>-1.7511371E-13</v>
      </c>
      <c r="F126" s="29">
        <v>-1.9785734401699998E-9</v>
      </c>
      <c r="G126">
        <v>1.5537264098018499E-5</v>
      </c>
      <c r="H126">
        <v>5.9910660198913704E-3</v>
      </c>
      <c r="I126">
        <v>7.4599657525117102</v>
      </c>
    </row>
    <row r="128" spans="1:9">
      <c r="A128" t="s">
        <v>100</v>
      </c>
    </row>
    <row r="145" spans="1:8">
      <c r="C145" t="s">
        <v>66</v>
      </c>
      <c r="H145" t="s">
        <v>65</v>
      </c>
    </row>
    <row r="146" spans="1:8">
      <c r="A146" t="s">
        <v>22</v>
      </c>
    </row>
    <row r="148" spans="1:8">
      <c r="B148" t="s">
        <v>14</v>
      </c>
      <c r="C148" t="s">
        <v>27</v>
      </c>
      <c r="D148" t="s">
        <v>0</v>
      </c>
      <c r="E148" t="s">
        <v>55</v>
      </c>
      <c r="F148" t="s">
        <v>2</v>
      </c>
      <c r="G148" t="s">
        <v>3</v>
      </c>
      <c r="H148" t="s">
        <v>4</v>
      </c>
    </row>
    <row r="149" spans="1:8">
      <c r="B149" t="s">
        <v>26</v>
      </c>
      <c r="D149">
        <f>(0.98^D150)*(0.97^D151)*(0.995^D152)</f>
        <v>0.9222954096999999</v>
      </c>
      <c r="E149">
        <f>(0.98^E150)*(0.97^E151)*(0.995^E152)</f>
        <v>0.9222954096999999</v>
      </c>
      <c r="F149" s="1">
        <f>(0.98^F150)*(0.97^F151)*(0.995^F152)</f>
        <v>0.9222954096999999</v>
      </c>
      <c r="G149" s="1">
        <f>(0.98^G150)*(0.97^G151)*(0.995^G152)</f>
        <v>0.96032424999999999</v>
      </c>
      <c r="H149" s="1">
        <f>(0.98^H150)*(0.97^H151)*(0.995^H152)</f>
        <v>0.9222954096999999</v>
      </c>
    </row>
    <row r="150" spans="1:8">
      <c r="B150" t="s">
        <v>23</v>
      </c>
      <c r="D150" s="8">
        <v>2</v>
      </c>
      <c r="E150" s="8">
        <v>2</v>
      </c>
      <c r="F150" s="9">
        <v>2</v>
      </c>
      <c r="G150" s="9">
        <v>0</v>
      </c>
      <c r="H150" s="9">
        <v>2</v>
      </c>
    </row>
    <row r="151" spans="1:8">
      <c r="B151" t="s">
        <v>24</v>
      </c>
      <c r="D151" s="8">
        <v>1</v>
      </c>
      <c r="E151" s="8">
        <v>1</v>
      </c>
      <c r="F151" s="9">
        <v>1</v>
      </c>
      <c r="G151" s="9">
        <v>1</v>
      </c>
      <c r="H151" s="9">
        <v>1</v>
      </c>
    </row>
    <row r="152" spans="1:8">
      <c r="B152" t="s">
        <v>25</v>
      </c>
      <c r="D152" s="8">
        <v>2</v>
      </c>
      <c r="E152" s="8">
        <v>2</v>
      </c>
      <c r="F152" s="9">
        <v>2</v>
      </c>
      <c r="G152" s="9">
        <v>2</v>
      </c>
      <c r="H152" s="9">
        <v>2</v>
      </c>
    </row>
    <row r="154" spans="1:8">
      <c r="A154" t="s">
        <v>30</v>
      </c>
    </row>
    <row r="157" spans="1:8">
      <c r="B157" s="19" t="s">
        <v>8</v>
      </c>
      <c r="C157" s="18" t="s">
        <v>0</v>
      </c>
      <c r="D157" s="20" t="s">
        <v>1</v>
      </c>
      <c r="E157" s="18" t="s">
        <v>2</v>
      </c>
      <c r="F157" s="18" t="s">
        <v>3</v>
      </c>
      <c r="G157" s="18" t="s">
        <v>4</v>
      </c>
    </row>
    <row r="158" spans="1:8">
      <c r="B158" s="21">
        <v>600</v>
      </c>
      <c r="C158" s="27">
        <f>$D86*$D$3*D$149</f>
        <v>2880.3365868442761</v>
      </c>
      <c r="D158" s="27">
        <f t="shared" ref="D158:D176" si="7">$D86*$D$4*E$149</f>
        <v>1664.194472398915</v>
      </c>
      <c r="E158" s="27">
        <f t="shared" ref="E158:E176" si="8">$D86*$D$5*F$149</f>
        <v>992.1159354685841</v>
      </c>
      <c r="F158" s="27">
        <f>$D86*$D$6*G$149</f>
        <v>740.51876194699651</v>
      </c>
      <c r="G158" s="27">
        <f>$D86*$D$7*H$149</f>
        <v>603.80389190883716</v>
      </c>
    </row>
    <row r="159" spans="1:8">
      <c r="B159" s="21">
        <v>800</v>
      </c>
      <c r="C159" s="27">
        <f t="shared" ref="C159" si="9">$D87*$D$3*D$149</f>
        <v>2956.5434071629775</v>
      </c>
      <c r="D159" s="27">
        <f t="shared" si="7"/>
        <v>1708.2250796941646</v>
      </c>
      <c r="E159" s="27">
        <f t="shared" si="8"/>
        <v>1018.3649513561367</v>
      </c>
      <c r="F159" s="27">
        <f t="shared" ref="F159:F176" si="10">$D87*$D$6*G$149</f>
        <v>760.11111809456384</v>
      </c>
      <c r="G159" s="27">
        <f t="shared" ref="G159:G176" si="11">$D87*$D$7*H$149</f>
        <v>619.77909942749807</v>
      </c>
    </row>
    <row r="160" spans="1:8">
      <c r="B160" s="21">
        <v>1000</v>
      </c>
      <c r="C160" s="27">
        <f t="shared" ref="C160" si="12">$D88*$D$3*D$149</f>
        <v>3048.3530836235796</v>
      </c>
      <c r="D160" s="27">
        <f t="shared" si="7"/>
        <v>1761.2706705380681</v>
      </c>
      <c r="E160" s="27">
        <f t="shared" si="8"/>
        <v>1049.9882843592329</v>
      </c>
      <c r="F160" s="27">
        <f t="shared" si="10"/>
        <v>783.71488310518248</v>
      </c>
      <c r="G160" s="27">
        <f t="shared" si="11"/>
        <v>639.02512790035041</v>
      </c>
    </row>
    <row r="161" spans="2:7">
      <c r="B161" s="23">
        <v>1200</v>
      </c>
      <c r="C161" s="27">
        <f t="shared" ref="C161" si="13">$D89*$D$3*D$149</f>
        <v>3149.5880878857738</v>
      </c>
      <c r="D161" s="27">
        <f t="shared" si="7"/>
        <v>1819.7620063340028</v>
      </c>
      <c r="E161" s="27">
        <f t="shared" si="8"/>
        <v>1084.8581191606554</v>
      </c>
      <c r="F161" s="27">
        <f t="shared" si="10"/>
        <v>809.74184827458055</v>
      </c>
      <c r="G161" s="27">
        <f t="shared" si="11"/>
        <v>660.24698434938819</v>
      </c>
    </row>
    <row r="162" spans="2:7">
      <c r="B162" s="24">
        <v>1400</v>
      </c>
      <c r="C162" s="27">
        <f t="shared" ref="C162" si="14">$D90*$D$3*D$149</f>
        <v>3254.4728876190429</v>
      </c>
      <c r="D162" s="27">
        <f t="shared" si="7"/>
        <v>1880.3621128465581</v>
      </c>
      <c r="E162" s="27">
        <f t="shared" si="8"/>
        <v>1120.9851057354483</v>
      </c>
      <c r="F162" s="27">
        <f t="shared" si="10"/>
        <v>836.70715587102166</v>
      </c>
      <c r="G162" s="27">
        <f t="shared" si="11"/>
        <v>682.23394607125124</v>
      </c>
    </row>
    <row r="163" spans="2:7">
      <c r="B163" s="25">
        <v>1600</v>
      </c>
      <c r="C163" s="27">
        <f t="shared" ref="C163" si="15">$D91*$D$3*D$149</f>
        <v>3357.6339465026595</v>
      </c>
      <c r="D163" s="27">
        <f t="shared" si="7"/>
        <v>1939.9662802015366</v>
      </c>
      <c r="E163" s="27">
        <f t="shared" si="8"/>
        <v>1156.5183593509159</v>
      </c>
      <c r="F163" s="27">
        <f t="shared" si="10"/>
        <v>863.22929913530356</v>
      </c>
      <c r="G163" s="27">
        <f t="shared" si="11"/>
        <v>703.85956063722415</v>
      </c>
    </row>
    <row r="164" spans="2:7">
      <c r="B164" s="24">
        <v>1800</v>
      </c>
      <c r="C164" s="27">
        <f t="shared" ref="C164" si="16">$D92*$D$3*D$149</f>
        <v>3454.099724225689</v>
      </c>
      <c r="D164" s="27">
        <f t="shared" si="7"/>
        <v>1995.7020628859534</v>
      </c>
      <c r="E164" s="27">
        <f t="shared" si="8"/>
        <v>1189.7454605666262</v>
      </c>
      <c r="F164" s="27">
        <f t="shared" si="10"/>
        <v>888.03012228075988</v>
      </c>
      <c r="G164" s="27">
        <f t="shared" si="11"/>
        <v>724.08164589323701</v>
      </c>
    </row>
    <row r="165" spans="2:7">
      <c r="B165" s="24">
        <v>2000</v>
      </c>
      <c r="C165" s="27">
        <f t="shared" ref="C165" si="17">$D93*$D$3*D$149</f>
        <v>3539.3006764869865</v>
      </c>
      <c r="D165" s="27">
        <f t="shared" si="7"/>
        <v>2044.9292797480364</v>
      </c>
      <c r="E165" s="27">
        <f t="shared" si="8"/>
        <v>1219.0924552344065</v>
      </c>
      <c r="F165" s="27">
        <f t="shared" si="10"/>
        <v>909.93482049325814</v>
      </c>
      <c r="G165" s="27">
        <f t="shared" si="11"/>
        <v>741.94228995986452</v>
      </c>
    </row>
    <row r="166" spans="2:7">
      <c r="B166" s="24">
        <v>2200</v>
      </c>
      <c r="C166" s="27">
        <f t="shared" ref="C166" si="18">$D94*$D$3*D$149</f>
        <v>3609.0692549952</v>
      </c>
      <c r="D166" s="27">
        <f t="shared" si="7"/>
        <v>2085.2400139972269</v>
      </c>
      <c r="E166" s="27">
        <f t="shared" si="8"/>
        <v>1243.1238544983469</v>
      </c>
      <c r="F166" s="27">
        <f t="shared" si="10"/>
        <v>927.87193993120161</v>
      </c>
      <c r="G166" s="27">
        <f t="shared" si="11"/>
        <v>756.56785123232714</v>
      </c>
    </row>
    <row r="167" spans="2:7">
      <c r="B167" s="24">
        <v>2400</v>
      </c>
      <c r="C167" s="27">
        <f t="shared" ref="C167" si="19">$D95*$D$3*D$149</f>
        <v>3659.6399074687679</v>
      </c>
      <c r="D167" s="27">
        <f t="shared" si="7"/>
        <v>2114.4586132041768</v>
      </c>
      <c r="E167" s="27">
        <f t="shared" si="8"/>
        <v>1260.5426347947978</v>
      </c>
      <c r="F167" s="27">
        <f t="shared" si="10"/>
        <v>940.87337772552803</v>
      </c>
      <c r="G167" s="27">
        <f t="shared" si="11"/>
        <v>767.16895838048981</v>
      </c>
    </row>
    <row r="168" spans="2:7">
      <c r="B168" s="24">
        <v>2600</v>
      </c>
      <c r="C168" s="27">
        <f t="shared" ref="C168" si="20">$D96*$D$3*D$149</f>
        <v>3687.6490776359201</v>
      </c>
      <c r="D168" s="27">
        <f t="shared" si="7"/>
        <v>2130.6416893007536</v>
      </c>
      <c r="E168" s="27">
        <f t="shared" si="8"/>
        <v>1270.1902378523725</v>
      </c>
      <c r="F168" s="27">
        <f t="shared" si="10"/>
        <v>948.07438197971032</v>
      </c>
      <c r="G168" s="27">
        <f t="shared" si="11"/>
        <v>773.04051034886322</v>
      </c>
    </row>
    <row r="169" spans="2:7">
      <c r="B169" s="24">
        <v>2800</v>
      </c>
      <c r="C169" s="27">
        <f t="shared" ref="C169" si="21">$D97*$D$3*D$149</f>
        <v>3690.1352052346783</v>
      </c>
      <c r="D169" s="27">
        <f t="shared" si="7"/>
        <v>2132.0781185800361</v>
      </c>
      <c r="E169" s="27">
        <f t="shared" si="8"/>
        <v>1271.0465706919447</v>
      </c>
      <c r="F169" s="27">
        <f t="shared" si="10"/>
        <v>948.71355176975601</v>
      </c>
      <c r="G169" s="27">
        <f t="shared" si="11"/>
        <v>773.5616763566029</v>
      </c>
    </row>
    <row r="170" spans="2:7">
      <c r="B170" s="24">
        <v>3000</v>
      </c>
      <c r="C170" s="27">
        <f t="shared" ref="C170" si="22">$D98*$D$3*D$149</f>
        <v>3664.5387260128518</v>
      </c>
      <c r="D170" s="27">
        <f t="shared" si="7"/>
        <v>2117.2890416963146</v>
      </c>
      <c r="E170" s="27">
        <f t="shared" si="8"/>
        <v>1262.230005626649</v>
      </c>
      <c r="F170" s="27">
        <f t="shared" si="10"/>
        <v>942.13283714420754</v>
      </c>
      <c r="G170" s="27">
        <f t="shared" si="11"/>
        <v>768.19589589750899</v>
      </c>
    </row>
    <row r="171" spans="2:7">
      <c r="B171" s="24">
        <v>3200</v>
      </c>
      <c r="C171" s="27">
        <f t="shared" ref="C171" si="23">$D99*$D$3*D$149</f>
        <v>3608.7020717280466</v>
      </c>
      <c r="D171" s="27">
        <f t="shared" si="7"/>
        <v>2085.0278636650937</v>
      </c>
      <c r="E171" s="27">
        <f t="shared" si="8"/>
        <v>1242.9973802618829</v>
      </c>
      <c r="F171" s="27">
        <f t="shared" si="10"/>
        <v>927.77753912414244</v>
      </c>
      <c r="G171" s="27">
        <f t="shared" si="11"/>
        <v>756.49087874002748</v>
      </c>
    </row>
    <row r="172" spans="2:7">
      <c r="B172" s="24">
        <v>3400</v>
      </c>
      <c r="C172" s="27">
        <f t="shared" ref="C172" si="24">$D100*$D$3*D$149</f>
        <v>3520.8696701476592</v>
      </c>
      <c r="D172" s="27">
        <f t="shared" si="7"/>
        <v>2034.280253863092</v>
      </c>
      <c r="E172" s="27">
        <f t="shared" si="8"/>
        <v>1212.7439974953049</v>
      </c>
      <c r="F172" s="27">
        <f t="shared" si="10"/>
        <v>905.19630970317394</v>
      </c>
      <c r="G172" s="27">
        <f t="shared" si="11"/>
        <v>738.07860492725001</v>
      </c>
    </row>
    <row r="173" spans="2:7">
      <c r="B173" s="24">
        <v>3500</v>
      </c>
      <c r="C173" s="27">
        <f t="shared" ref="C173" si="25">$D101*$D$3*D$149</f>
        <v>3464.5163685828588</v>
      </c>
      <c r="D173" s="27">
        <f t="shared" si="7"/>
        <v>2001.7205685145409</v>
      </c>
      <c r="E173" s="27">
        <f t="shared" si="8"/>
        <v>1193.3334158452071</v>
      </c>
      <c r="F173" s="27">
        <f t="shared" si="10"/>
        <v>890.70818449690705</v>
      </c>
      <c r="G173" s="27">
        <f t="shared" si="11"/>
        <v>726.26528319181409</v>
      </c>
    </row>
    <row r="174" spans="2:7">
      <c r="B174" s="24">
        <v>3800</v>
      </c>
      <c r="C174" s="27">
        <f t="shared" ref="C174" si="26">$D102*$D$3*D$149</f>
        <v>3244.2053162186658</v>
      </c>
      <c r="D174" s="27">
        <f t="shared" si="7"/>
        <v>1874.4297382596735</v>
      </c>
      <c r="E174" s="27">
        <f t="shared" si="8"/>
        <v>1117.4484978086516</v>
      </c>
      <c r="F174" s="27">
        <f t="shared" si="10"/>
        <v>834.06741949564889</v>
      </c>
      <c r="G174" s="27">
        <f t="shared" si="11"/>
        <v>680.08155888139436</v>
      </c>
    </row>
    <row r="175" spans="2:7">
      <c r="B175" s="24">
        <v>4000</v>
      </c>
      <c r="C175" s="27">
        <f t="shared" ref="C175" si="27">$D103*$D$3*D$149</f>
        <v>3053.8721994538064</v>
      </c>
      <c r="D175" s="27">
        <f t="shared" si="7"/>
        <v>1764.4594930177548</v>
      </c>
      <c r="E175" s="27">
        <f t="shared" si="8"/>
        <v>1051.8893131452</v>
      </c>
      <c r="F175" s="27">
        <f t="shared" si="10"/>
        <v>785.13381755899206</v>
      </c>
      <c r="G175" s="27">
        <f t="shared" si="11"/>
        <v>640.18209810772385</v>
      </c>
    </row>
    <row r="176" spans="2:7">
      <c r="B176" s="26">
        <v>4200</v>
      </c>
      <c r="C176" s="27">
        <f t="shared" ref="C176" si="28">$D104*$D$3*D$149</f>
        <v>2828.5410065608567</v>
      </c>
      <c r="D176" s="27">
        <f t="shared" si="7"/>
        <v>1634.2681371240506</v>
      </c>
      <c r="E176" s="27">
        <f t="shared" si="8"/>
        <v>974.27523559318411</v>
      </c>
      <c r="F176" s="27">
        <f t="shared" si="10"/>
        <v>727.2024019212306</v>
      </c>
      <c r="G176" s="27">
        <f t="shared" si="11"/>
        <v>592.94600359757214</v>
      </c>
    </row>
    <row r="178" spans="1:1">
      <c r="A178" t="s">
        <v>69</v>
      </c>
    </row>
    <row r="206" spans="1:5">
      <c r="A206" t="s">
        <v>58</v>
      </c>
    </row>
    <row r="208" spans="1:5">
      <c r="B208" t="s">
        <v>14</v>
      </c>
      <c r="C208" t="s">
        <v>27</v>
      </c>
      <c r="D208" s="15" t="s">
        <v>28</v>
      </c>
      <c r="E208" t="s">
        <v>63</v>
      </c>
    </row>
    <row r="209" spans="1:7">
      <c r="B209" t="s">
        <v>52</v>
      </c>
      <c r="D209" s="17">
        <v>2.0680000000000001</v>
      </c>
      <c r="E209" t="s">
        <v>61</v>
      </c>
    </row>
    <row r="210" spans="1:7">
      <c r="B210" t="s">
        <v>53</v>
      </c>
      <c r="D210" s="41">
        <v>2.1720000000000002</v>
      </c>
      <c r="E210" t="s">
        <v>61</v>
      </c>
    </row>
    <row r="211" spans="1:7">
      <c r="B211" t="s">
        <v>54</v>
      </c>
      <c r="D211">
        <f>0.79*D209*D210</f>
        <v>3.5484398400000003</v>
      </c>
      <c r="E211" t="s">
        <v>62</v>
      </c>
    </row>
    <row r="212" spans="1:7">
      <c r="B212" t="s">
        <v>59</v>
      </c>
      <c r="D212" s="8">
        <v>0.45</v>
      </c>
      <c r="E212" t="s">
        <v>60</v>
      </c>
    </row>
    <row r="214" spans="1:7">
      <c r="A214" t="s">
        <v>64</v>
      </c>
    </row>
    <row r="216" spans="1:7" ht="15.75" thickBot="1">
      <c r="B216" s="2" t="s">
        <v>8</v>
      </c>
      <c r="C216" s="6" t="s">
        <v>9</v>
      </c>
      <c r="D216" s="2" t="s">
        <v>10</v>
      </c>
      <c r="E216" s="2" t="s">
        <v>11</v>
      </c>
      <c r="F216" s="2" t="s">
        <v>12</v>
      </c>
      <c r="G216" s="7" t="s">
        <v>13</v>
      </c>
    </row>
    <row r="217" spans="1:7" ht="15.75" thickTop="1">
      <c r="B217" s="3">
        <v>600</v>
      </c>
      <c r="C217" s="1">
        <f>0.5*D212*D211*1.22*((C44/3.6)^2)</f>
        <v>1.4118278586250839</v>
      </c>
      <c r="D217" s="1">
        <f>0.5*D211*D212*1.22*((D44/3.6)^2)</f>
        <v>4.2292180676269178</v>
      </c>
      <c r="E217" s="1">
        <f>0.5*D211*D212*1.22*((E44/3.6)^2)</f>
        <v>11.899901826080315</v>
      </c>
      <c r="F217" s="1">
        <f>0.5*D211*D212*1.22*((F44/3.6)^2)</f>
        <v>23.157506451097952</v>
      </c>
      <c r="G217" s="1">
        <f>0.5*D211*D212*1.22*((G44/3.6)^2)</f>
        <v>32.127461603269069</v>
      </c>
    </row>
    <row r="218" spans="1:7">
      <c r="B218" s="4">
        <v>800</v>
      </c>
      <c r="C218" s="1">
        <f>0.5*D212*D211*1.22*((C45/3.6)^2)</f>
        <v>2.5099161931112612</v>
      </c>
      <c r="D218" s="1">
        <f>0.5*D212*D211*1.22*((D45/3.6)^2)</f>
        <v>7.5186098980034108</v>
      </c>
      <c r="E218" s="1">
        <f>0.5*D212*D211*1.22*((E45/3.6)^2)</f>
        <v>21.155381024142788</v>
      </c>
      <c r="F218" s="1">
        <f>0.5*D212*D211*1.22*((F45/3.6)^2)</f>
        <v>41.168900357507475</v>
      </c>
      <c r="G218" s="1">
        <f>0.5*D212*D211*1.22*((G45/3.6)^2)</f>
        <v>57.115487294700579</v>
      </c>
    </row>
    <row r="219" spans="1:7">
      <c r="B219" s="3">
        <v>1000</v>
      </c>
      <c r="C219" s="1">
        <f>0.5*D211*D212*1.22*((C46/3.6)^2)</f>
        <v>3.9217440517363475</v>
      </c>
      <c r="D219" s="1">
        <f>0.5*D211*D212*1.22*((D46/3.6)^2)</f>
        <v>11.747827965630325</v>
      </c>
      <c r="E219" s="1">
        <f>0.5*D211*D212*1.22*((E46/3.6)^2)</f>
        <v>33.055282850223108</v>
      </c>
      <c r="F219" s="1">
        <f>0.5*D211*D212*1.22*((F46/3.6)^2)</f>
        <v>64.326406808605398</v>
      </c>
      <c r="G219" s="1">
        <f>0.5*D211*D212*1.22*((G46/3.6)^2)</f>
        <v>89.24294889796964</v>
      </c>
    </row>
    <row r="220" spans="1:7">
      <c r="B220" s="4">
        <v>1200</v>
      </c>
      <c r="C220" s="1">
        <f>0.5*D211*D212*1.22*((C47/3.6)^2)</f>
        <v>5.6473114345003355</v>
      </c>
      <c r="D220" s="1">
        <f>0.5*D211*D212*1.22*((D47/3.6)^2)</f>
        <v>16.916872270507671</v>
      </c>
      <c r="E220" s="1">
        <f>0.5*D211*D212*1.22*((E47/3.6)^2)</f>
        <v>47.59960730432126</v>
      </c>
      <c r="F220" s="1">
        <f>0.5*D211*D212*1.22*((F47/3.6)^2)</f>
        <v>92.630025804391806</v>
      </c>
      <c r="G220" s="1">
        <f>0.5*D211*D212*1.22*((G47/3.6)^2)</f>
        <v>128.50984641307627</v>
      </c>
    </row>
    <row r="221" spans="1:7">
      <c r="B221" s="3">
        <v>1400</v>
      </c>
      <c r="C221" s="1">
        <f>0.5*D211*D212*1.22*((C48/3.6)^2)</f>
        <v>7.6866183414032356</v>
      </c>
      <c r="D221" s="1">
        <f>0.5*D211*D212*1.22*((D48/3.6)^2)</f>
        <v>23.02574281263545</v>
      </c>
      <c r="E221" s="1">
        <f>0.5*D211*D212*1.22*((E48/3.6)^2)</f>
        <v>64.788354386437248</v>
      </c>
      <c r="F221" s="1">
        <f>0.5*D211*D212*1.22*((F48/3.6)^2)</f>
        <v>126.07975734486665</v>
      </c>
      <c r="G221" s="1">
        <f>0.5*D211*D212*1.22*((G48/3.6)^2)</f>
        <v>174.9161798400205</v>
      </c>
    </row>
    <row r="222" spans="1:7">
      <c r="B222" s="4">
        <v>1600</v>
      </c>
      <c r="C222" s="1">
        <f>0.5*D211*D212*1.22*((C49/3.6)^2)</f>
        <v>10.039664772445045</v>
      </c>
      <c r="D222" s="1">
        <f>0.5*D211*D212*1.22*((D49/3.6)^2)</f>
        <v>30.074439592013643</v>
      </c>
      <c r="E222" s="1">
        <f>0.5*D211*D212*1.22*((E49/3.6)^2)</f>
        <v>84.62152409657115</v>
      </c>
      <c r="F222" s="1">
        <f>0.5*D211*D212*1.22*((F49/3.6)^2)</f>
        <v>164.6756014300299</v>
      </c>
      <c r="G222" s="1">
        <f>0.5*D211*D212*1.22*((G49/3.6)^2)</f>
        <v>228.46194917880231</v>
      </c>
    </row>
    <row r="223" spans="1:7">
      <c r="B223" s="3">
        <v>1800</v>
      </c>
      <c r="C223" s="1">
        <f>0.5*D211*D212*1.22*((C50/3.6)^2)</f>
        <v>12.706450727625763</v>
      </c>
      <c r="D223" s="1">
        <f>0.5*D212*D211*1.22*((D50/3.6)^2)</f>
        <v>38.062962608642259</v>
      </c>
      <c r="E223" s="1">
        <f>0.5*D211*D212*1.22*((E50/3.6)^2)</f>
        <v>107.0991164347229</v>
      </c>
      <c r="F223" s="1">
        <f>0.5*D211*D212*1.22*((F50/3.6)^2)</f>
        <v>208.41755805988151</v>
      </c>
      <c r="G223" s="1">
        <f>0.5*D211*D212*1.22*((G50/3.6)^2)</f>
        <v>289.14715442942173</v>
      </c>
    </row>
    <row r="224" spans="1:7">
      <c r="B224" s="4">
        <v>2000</v>
      </c>
      <c r="C224" s="1">
        <f>0.5*D211*D212*1.22*((C51/3.6)^2)</f>
        <v>15.68697620694539</v>
      </c>
      <c r="D224" s="1">
        <f>0.5*D211*D212*1.22*((D51/3.6)^2)</f>
        <v>46.9913118625213</v>
      </c>
      <c r="E224" s="1">
        <f>0.5*D211*D212*1.22*((E51/3.6)^2)</f>
        <v>132.22113140089243</v>
      </c>
      <c r="F224" s="1">
        <f>0.5*D211*D212*1.22*((F51/3.6)^2)</f>
        <v>257.30562723442159</v>
      </c>
      <c r="G224" s="1">
        <f>0.5*D211*D212*1.22*((G51/3.6)^2)</f>
        <v>356.97179559187856</v>
      </c>
    </row>
    <row r="225" spans="1:7">
      <c r="B225" s="3">
        <v>2200</v>
      </c>
      <c r="C225" s="1">
        <f>0.5*D212*D211*1.22*((C52/3.6)^2)</f>
        <v>18.981241210403912</v>
      </c>
      <c r="D225" s="1">
        <f>0.5*D211*D212*1.22*((D52/3.6)^2)</f>
        <v>56.859487353650771</v>
      </c>
      <c r="E225" s="1">
        <f>0.5*D211*D212*1.22*((E52/3.6)^2)</f>
        <v>159.98756899507978</v>
      </c>
      <c r="F225" s="1">
        <f>0.5*D211*D212*1.22*((F52/3.6)^2)</f>
        <v>311.33980895365016</v>
      </c>
      <c r="G225" s="1">
        <f>0.5*D211*D212*1.22*((G52/3.6)^2)</f>
        <v>431.93587266617311</v>
      </c>
    </row>
    <row r="226" spans="1:7">
      <c r="B226" s="4">
        <v>2400</v>
      </c>
      <c r="C226" s="1">
        <f>0.5*D211*D212*1.22*((C53/3.6)^2)</f>
        <v>22.589245738001342</v>
      </c>
      <c r="D226" s="1">
        <f>0.5*D211*D212*1.22*((D53/3.6)^2)</f>
        <v>67.667489082030684</v>
      </c>
      <c r="E226" s="1">
        <f>0.5*D211*D212*1.22*((E53/3.6)^2)</f>
        <v>190.39842921728504</v>
      </c>
      <c r="F226" s="1">
        <f>0.5*D211*D212*1.22*((F53/3.6)^2)</f>
        <v>370.52010321756723</v>
      </c>
      <c r="G226" s="1">
        <f>0.5*D211*D212*1.22*((G53/3.6)^2)</f>
        <v>514.0393856523051</v>
      </c>
    </row>
    <row r="227" spans="1:7">
      <c r="B227" s="3">
        <v>2600</v>
      </c>
      <c r="C227" s="1">
        <f>0.5*D211*D212*1.22*((C54/3.6)^2)</f>
        <v>26.5109897897377</v>
      </c>
      <c r="D227" s="1">
        <f>0.5*D211*D212*1.22*((D54/3.6)^2)</f>
        <v>79.41531704766102</v>
      </c>
      <c r="E227" s="1">
        <f>0.5*D211*D212*1.22*((E54/3.6)^2)</f>
        <v>223.45371206750812</v>
      </c>
      <c r="F227" s="1">
        <f>0.5*D211*D212*1.22*((F54/3.6)^2)</f>
        <v>434.84651002617267</v>
      </c>
      <c r="G227" s="1">
        <f>0.5*D211*D212*1.22*((G54/3.6)^2)</f>
        <v>603.28233455027475</v>
      </c>
    </row>
    <row r="228" spans="1:7">
      <c r="B228" s="4">
        <v>2800</v>
      </c>
      <c r="C228" s="1">
        <f>0.5*D211*D212*1.22*((C55/3.6)^2)</f>
        <v>30.746473365612943</v>
      </c>
      <c r="D228" s="1">
        <f>0.5*D211*D212*1.22*((D55/3.6)^2)</f>
        <v>92.102971250541799</v>
      </c>
      <c r="E228" s="1">
        <f>0.5*D211*D212*1.22*((E55/3.6)^2)</f>
        <v>259.15341754574899</v>
      </c>
      <c r="F228" s="1">
        <f>0.5*D211*D212*1.22*((F55/3.6)^2)</f>
        <v>504.3190293794666</v>
      </c>
      <c r="G228" s="1">
        <f>0.5*D211*D212*1.22*((G55/3.6)^2)</f>
        <v>699.66471936008202</v>
      </c>
    </row>
    <row r="229" spans="1:7">
      <c r="B229" s="3">
        <v>3000</v>
      </c>
      <c r="C229" s="1">
        <f>0.5*D211*D212*1.22*((C56/3.6)^2)</f>
        <v>35.29569646562711</v>
      </c>
      <c r="D229" s="1">
        <f>0.5*D211*D212*1.22*((D56/3.6)^2)</f>
        <v>105.73045169067296</v>
      </c>
      <c r="E229" s="1">
        <f>0.5*D211*D212*1.22*((E56/3.6)^2)</f>
        <v>297.49754565200794</v>
      </c>
      <c r="F229" s="1">
        <f>0.5*D211*D212*1.22*((F56/3.6)^2)</f>
        <v>578.93766127744857</v>
      </c>
      <c r="G229" s="1">
        <f>0.5*D211*D212*1.22*((G56/3.6)^2)</f>
        <v>803.18654008172643</v>
      </c>
    </row>
    <row r="230" spans="1:7">
      <c r="B230" s="4">
        <v>3200</v>
      </c>
      <c r="C230" s="1">
        <f>0.5*D211*D212*1.22*((C57/3.6)^2)</f>
        <v>40.15865908978018</v>
      </c>
      <c r="D230" s="1">
        <f>0.5*D211*D212*1.22*((D57/3.6)^2)</f>
        <v>120.29775836805457</v>
      </c>
      <c r="E230" s="1">
        <f>0.5*D211*D212*1.22*((E57/3.6)^2)</f>
        <v>338.4860963862846</v>
      </c>
      <c r="F230" s="1">
        <f>0.5*D211*D212*1.22*((F57/3.6)^2)</f>
        <v>658.7024057201196</v>
      </c>
      <c r="G230" s="1">
        <f>0.5*D211*D212*1.22*((G57/3.6)^2)</f>
        <v>913.84779671520926</v>
      </c>
    </row>
    <row r="231" spans="1:7">
      <c r="B231" s="3">
        <v>3400</v>
      </c>
      <c r="C231" s="1">
        <f>0.5*D211*D212*1.22*((C58/3.6)^2)</f>
        <v>45.335361238072153</v>
      </c>
      <c r="D231" s="1">
        <f>0.5*D211*D212*1.22*((D58/3.6)^2)</f>
        <v>135.80489128268655</v>
      </c>
      <c r="E231" s="1">
        <f>0.5*D211*D212*1.22*((E58/3.6)^2)</f>
        <v>382.11906974857914</v>
      </c>
      <c r="F231" s="1">
        <f>0.5*D211*D212*1.22*((F58/3.6)^2)</f>
        <v>743.61326270747861</v>
      </c>
      <c r="G231" s="1">
        <f>0.5*D211*D212*1.22*((G58/3.6)^2)</f>
        <v>1031.6484892605295</v>
      </c>
    </row>
    <row r="232" spans="1:7">
      <c r="B232" s="5">
        <v>3600</v>
      </c>
      <c r="C232" s="1">
        <f>0.5*D211*D212*1.22*((C59/3.6)^2)</f>
        <v>50.82580291050305</v>
      </c>
      <c r="D232" s="1">
        <f>0.5*D211*D212*1.22*((D59/3.6)^2)</f>
        <v>152.25185043456904</v>
      </c>
      <c r="E232" s="1">
        <f>0.5*D211*D212*1.22*((E59/3.6)^2)</f>
        <v>428.39646573889161</v>
      </c>
      <c r="F232" s="1">
        <f>0.5*D211*D212*1.22*((F59/3.6)^2)</f>
        <v>833.67023223952606</v>
      </c>
      <c r="G232" s="1">
        <f>0.5*D211*D212*1.22*((G59/3.6)^2)</f>
        <v>1156.5886177176869</v>
      </c>
    </row>
    <row r="233" spans="1:7">
      <c r="B233" s="5">
        <v>3800</v>
      </c>
      <c r="C233" s="1">
        <f>0.5*D211*D212*1.22*((C60/3.6)^2)</f>
        <v>56.629984107072829</v>
      </c>
      <c r="D233" s="1">
        <f>0.5*D211*D212*1.22*((D60/3.6)^2)</f>
        <v>169.63863582370186</v>
      </c>
      <c r="E233" s="1">
        <f>0.5*D211*D212*1.22*((E60/3.6)^2)</f>
        <v>477.31828435722156</v>
      </c>
      <c r="F233" s="1">
        <f>0.5*D211*D212*1.22*((F60/3.6)^2)</f>
        <v>928.87331431626217</v>
      </c>
      <c r="G233" s="1">
        <f>0.5*D211*D212*1.22*((G60/3.6)^2)</f>
        <v>1288.6681820866816</v>
      </c>
    </row>
    <row r="234" spans="1:7">
      <c r="B234" s="5">
        <v>4000</v>
      </c>
      <c r="C234" s="1">
        <f>0.5*D211*D212*1.22*((C61/3.6)^2)</f>
        <v>62.747904827781561</v>
      </c>
      <c r="D234" s="1">
        <f>0.5*D211*D212*1.22*((D61/3.6)^2)</f>
        <v>187.9652474500852</v>
      </c>
      <c r="E234" s="1">
        <f>0.5*D211*D212*1.22*((E61/3.6)^2)</f>
        <v>528.88452560356973</v>
      </c>
      <c r="F234" s="1">
        <f>0.5*D211*D212*1.22*((F61/3.6)^2)</f>
        <v>1029.2225089376864</v>
      </c>
      <c r="G234" s="1">
        <f>0.5*D211*D212*1.22*((G61/3.6)^2)</f>
        <v>1427.8871823675142</v>
      </c>
    </row>
    <row r="235" spans="1:7">
      <c r="B235" s="5">
        <v>4200</v>
      </c>
      <c r="C235" s="1">
        <f>0.5*D211*D212*1.22*((C62/3.6)^2)</f>
        <v>69.179565072629146</v>
      </c>
      <c r="D235" s="1">
        <f>0.5*D211*D212*1.22*((D62/3.6)^2)</f>
        <v>207.23168531371894</v>
      </c>
      <c r="E235" s="1">
        <f>0.5*D211*D212*1.22*((E62/3.6)^2)</f>
        <v>583.09518947793549</v>
      </c>
      <c r="F235" s="1">
        <f>0.5*D211*D212*1.22*((F62/3.6)^2)</f>
        <v>1134.7178161037996</v>
      </c>
      <c r="G235" s="1">
        <f>0.5*D211*D212*1.22*((G62/3.6)^2)</f>
        <v>1574.2456185601848</v>
      </c>
    </row>
    <row r="237" spans="1:7">
      <c r="A237" t="s">
        <v>68</v>
      </c>
    </row>
    <row r="241" spans="1:7">
      <c r="B241" t="s">
        <v>14</v>
      </c>
      <c r="C241" t="s">
        <v>27</v>
      </c>
      <c r="D241" s="15" t="s">
        <v>28</v>
      </c>
    </row>
    <row r="242" spans="1:7">
      <c r="B242" t="s">
        <v>31</v>
      </c>
      <c r="D242" s="8">
        <v>2275</v>
      </c>
    </row>
    <row r="243" spans="1:7">
      <c r="B243" t="s">
        <v>32</v>
      </c>
      <c r="D243">
        <f>D242+70</f>
        <v>2345</v>
      </c>
    </row>
    <row r="244" spans="1:7">
      <c r="B244" t="s">
        <v>33</v>
      </c>
      <c r="D244" s="8">
        <v>3500</v>
      </c>
    </row>
    <row r="245" spans="1:7">
      <c r="B245" t="s">
        <v>39</v>
      </c>
      <c r="D245">
        <f>D244-D243-70*(D246-1)</f>
        <v>735</v>
      </c>
    </row>
    <row r="246" spans="1:7">
      <c r="B246" s="10" t="s">
        <v>57</v>
      </c>
      <c r="C246" s="10"/>
      <c r="D246" s="16">
        <v>7</v>
      </c>
    </row>
    <row r="248" spans="1:7">
      <c r="A248" t="s">
        <v>56</v>
      </c>
    </row>
    <row r="250" spans="1:7">
      <c r="B250" t="s">
        <v>14</v>
      </c>
      <c r="C250" t="s">
        <v>27</v>
      </c>
      <c r="D250" t="s">
        <v>28</v>
      </c>
      <c r="E250" t="s">
        <v>63</v>
      </c>
      <c r="F250" t="s">
        <v>88</v>
      </c>
      <c r="G250" t="s">
        <v>90</v>
      </c>
    </row>
    <row r="251" spans="1:7">
      <c r="B251">
        <v>1</v>
      </c>
      <c r="C251" t="s">
        <v>40</v>
      </c>
      <c r="F251">
        <v>8.0000000000000002E-3</v>
      </c>
      <c r="G251">
        <v>1.4999999999999999E-2</v>
      </c>
    </row>
    <row r="252" spans="1:7">
      <c r="B252">
        <v>2</v>
      </c>
      <c r="C252" t="s">
        <v>41</v>
      </c>
      <c r="F252">
        <v>1.4999999999999999E-2</v>
      </c>
      <c r="G252">
        <v>0.03</v>
      </c>
    </row>
    <row r="253" spans="1:7">
      <c r="B253">
        <v>3</v>
      </c>
      <c r="C253" t="s">
        <v>42</v>
      </c>
      <c r="F253">
        <v>1.4999999999999999E-2</v>
      </c>
      <c r="G253">
        <v>0.02</v>
      </c>
    </row>
    <row r="254" spans="1:7">
      <c r="B254">
        <v>4</v>
      </c>
      <c r="C254" t="s">
        <v>43</v>
      </c>
      <c r="F254">
        <v>0.02</v>
      </c>
      <c r="G254">
        <v>2.5000000000000001E-2</v>
      </c>
    </row>
    <row r="255" spans="1:7">
      <c r="B255">
        <v>5</v>
      </c>
      <c r="C255" t="s">
        <v>44</v>
      </c>
      <c r="F255">
        <v>2.5000000000000001E-2</v>
      </c>
      <c r="G255">
        <v>0.03</v>
      </c>
    </row>
    <row r="256" spans="1:7">
      <c r="B256">
        <v>6</v>
      </c>
      <c r="C256" t="s">
        <v>45</v>
      </c>
      <c r="F256">
        <v>3.5000000000000003E-2</v>
      </c>
      <c r="G256">
        <v>0.05</v>
      </c>
    </row>
    <row r="257" spans="1:10">
      <c r="B257">
        <v>7</v>
      </c>
      <c r="C257" t="s">
        <v>46</v>
      </c>
      <c r="F257">
        <v>2.5000000000000001E-2</v>
      </c>
      <c r="G257">
        <v>3.5000000000000003E-2</v>
      </c>
    </row>
    <row r="258" spans="1:10">
      <c r="B258">
        <v>8</v>
      </c>
      <c r="C258" t="s">
        <v>47</v>
      </c>
      <c r="F258">
        <v>0.05</v>
      </c>
      <c r="G258">
        <v>0.15</v>
      </c>
    </row>
    <row r="259" spans="1:10">
      <c r="A259" t="s">
        <v>138</v>
      </c>
    </row>
    <row r="263" spans="1:10">
      <c r="B263" t="s">
        <v>14</v>
      </c>
      <c r="C263" t="s">
        <v>27</v>
      </c>
      <c r="D263" t="s">
        <v>28</v>
      </c>
      <c r="E263" t="s">
        <v>63</v>
      </c>
      <c r="F263" t="s">
        <v>88</v>
      </c>
      <c r="G263" t="s">
        <v>90</v>
      </c>
    </row>
    <row r="264" spans="1:10">
      <c r="B264" t="s">
        <v>48</v>
      </c>
      <c r="D264" t="s">
        <v>70</v>
      </c>
      <c r="E264" t="s">
        <v>70</v>
      </c>
      <c r="F264" t="s">
        <v>89</v>
      </c>
      <c r="G264" t="s">
        <v>89</v>
      </c>
    </row>
    <row r="265" spans="1:10">
      <c r="B265" t="s">
        <v>49</v>
      </c>
      <c r="C265">
        <v>1</v>
      </c>
      <c r="D265">
        <v>4.0000000000000003E-5</v>
      </c>
      <c r="E265">
        <v>5.0000000000000002E-5</v>
      </c>
      <c r="F265" s="33">
        <v>5.1000000000000004E-4</v>
      </c>
      <c r="G265">
        <v>6.4999999999999997E-4</v>
      </c>
    </row>
    <row r="266" spans="1:10">
      <c r="B266" t="s">
        <v>50</v>
      </c>
      <c r="C266">
        <v>2</v>
      </c>
      <c r="D266" s="33">
        <v>2.0000000000000002E-5</v>
      </c>
      <c r="E266">
        <v>3.0000000000000001E-5</v>
      </c>
      <c r="F266">
        <v>2.5999999999999998E-4</v>
      </c>
      <c r="G266">
        <v>3.8999999999999999E-4</v>
      </c>
    </row>
    <row r="267" spans="1:10">
      <c r="A267" t="s">
        <v>51</v>
      </c>
    </row>
    <row r="270" spans="1:10">
      <c r="B270" t="s">
        <v>70</v>
      </c>
      <c r="C270" t="s">
        <v>91</v>
      </c>
      <c r="D270" t="s">
        <v>92</v>
      </c>
      <c r="E270" t="s">
        <v>93</v>
      </c>
      <c r="F270" t="s">
        <v>94</v>
      </c>
      <c r="G270" t="s">
        <v>95</v>
      </c>
      <c r="H270" t="s">
        <v>96</v>
      </c>
      <c r="I270" t="s">
        <v>97</v>
      </c>
      <c r="J270" t="s">
        <v>98</v>
      </c>
    </row>
    <row r="271" spans="1:10">
      <c r="B271">
        <v>0</v>
      </c>
      <c r="C271" s="1">
        <f>$F$251*(1+$D$266*$B271^2)*$D$244</f>
        <v>28</v>
      </c>
      <c r="D271" s="1">
        <f>$F$252*(1+$D$266*$B271^2)*$D$244</f>
        <v>52.5</v>
      </c>
      <c r="E271" s="1">
        <f>$F$253*(1+$D$266*$B271^2)*$D$244</f>
        <v>52.5</v>
      </c>
      <c r="F271" s="1">
        <f>$F$254*(1+$D$266*$B271^2)*$D$244</f>
        <v>70</v>
      </c>
      <c r="G271" s="1">
        <f>$F$255*(1+$D$266*$B271^2)*$D$244</f>
        <v>87.5</v>
      </c>
      <c r="H271" s="1">
        <f>$F$256*(1+$D$266*$B271^2)*$D$244</f>
        <v>122.50000000000001</v>
      </c>
      <c r="I271" s="1">
        <f>$F$257*(1+$D$266*$B271^2)*$D$244</f>
        <v>87.5</v>
      </c>
      <c r="J271" s="1">
        <f>$F$258*(1+$D$266*$B271^2)*$D$244</f>
        <v>175</v>
      </c>
    </row>
    <row r="272" spans="1:10">
      <c r="B272">
        <v>5</v>
      </c>
      <c r="C272" s="1">
        <f>$F$251*(1+$D$266*$B272^2)*$D$244</f>
        <v>28.013999999999996</v>
      </c>
      <c r="D272" s="1">
        <f>$F$252*(1+$D$266*$B272^2)*$D$244</f>
        <v>52.526249999999997</v>
      </c>
      <c r="E272" s="1">
        <f>$F$253*(1+$D$266*$B272^2)*$D$244</f>
        <v>52.526249999999997</v>
      </c>
      <c r="F272" s="1">
        <f>$F$254*(1+$D$266*$B272^2)*$D$244</f>
        <v>70.034999999999997</v>
      </c>
      <c r="G272" s="1">
        <f>$F$255*(1+$D$266*$B272^2)*$D$244</f>
        <v>87.543750000000003</v>
      </c>
      <c r="H272" s="1">
        <f>$F$256*(1+$D$266*$B272^2)*$D$244</f>
        <v>122.56125</v>
      </c>
      <c r="I272" s="1">
        <f>$F$257*(1+$D$266*$B272^2)*$D$244</f>
        <v>87.543750000000003</v>
      </c>
      <c r="J272" s="1">
        <f>$F$258*(1+$D$266*$B272^2)*$D$244</f>
        <v>175.08750000000001</v>
      </c>
    </row>
    <row r="273" spans="2:10">
      <c r="B273">
        <v>10</v>
      </c>
      <c r="C273" s="1">
        <f>$F$251*(1+$D$266*$B273^2)*$D$244</f>
        <v>28.056000000000001</v>
      </c>
      <c r="D273" s="1">
        <f>$F$252*(1+$D$266*$B273^2)*$D$244</f>
        <v>52.604999999999997</v>
      </c>
      <c r="E273" s="1">
        <f>$F$253*(1+$D$266*$B273^2)*$D$244</f>
        <v>52.604999999999997</v>
      </c>
      <c r="F273" s="1">
        <f>$F$254*(1+$D$266*$B273^2)*$D$244</f>
        <v>70.14</v>
      </c>
      <c r="G273" s="1">
        <f>$F$255*(1+$D$266*$B273^2)*$D$244</f>
        <v>87.675000000000011</v>
      </c>
      <c r="H273" s="1">
        <f>$F$256*(1+$D$266*$B273^2)*$D$244</f>
        <v>122.74500000000002</v>
      </c>
      <c r="I273" s="1">
        <f>$F$257*(1+$D$266*$B273^2)*$D$244</f>
        <v>87.675000000000011</v>
      </c>
      <c r="J273" s="1">
        <f>$F$258*(1+$D$266*$B273^2)*$D$244</f>
        <v>175.35000000000002</v>
      </c>
    </row>
    <row r="274" spans="2:10">
      <c r="B274">
        <v>15</v>
      </c>
      <c r="C274" s="1">
        <f>$F$251*(1+$D$266*$B274^2)*$D$244</f>
        <v>28.125999999999998</v>
      </c>
      <c r="D274" s="1">
        <f>$F$252*(1+$D$266*$B274^2)*$D$244</f>
        <v>52.736249999999998</v>
      </c>
      <c r="E274" s="1">
        <f>$F$253*(1+$D$266*$B274^2)*$D$244</f>
        <v>52.736249999999998</v>
      </c>
      <c r="F274" s="1">
        <f>$F$254*(1+$D$266*$B274^2)*$D$244</f>
        <v>70.314999999999998</v>
      </c>
      <c r="G274" s="1">
        <f>$F$255*(1+$D$266*$B274^2)*$D$244</f>
        <v>87.893749999999997</v>
      </c>
      <c r="H274" s="1">
        <f>$F$256*(1+$D$266*$B274^2)*$D$244</f>
        <v>123.05125000000001</v>
      </c>
      <c r="I274" s="1">
        <f>$F$257*(1+$D$266*$B274^2)*$D$244</f>
        <v>87.893749999999997</v>
      </c>
      <c r="J274" s="1">
        <f>$F$258*(1+$D$266*$B274^2)*$D$244</f>
        <v>175.78749999999999</v>
      </c>
    </row>
    <row r="275" spans="2:10">
      <c r="B275">
        <v>20</v>
      </c>
      <c r="C275" s="1">
        <f>$F$251*(1+$D$266*$B275^2)*$D$244</f>
        <v>28.224</v>
      </c>
      <c r="D275" s="1">
        <f>$F$252*(1+$D$266*$B275^2)*$D$244</f>
        <v>52.92</v>
      </c>
      <c r="E275" s="1">
        <f>$F$253*(1+$D$266*$B275^2)*$D$244</f>
        <v>52.92</v>
      </c>
      <c r="F275" s="1">
        <f>$F$254*(1+$D$266*$B275^2)*$D$244</f>
        <v>70.56</v>
      </c>
      <c r="G275" s="1">
        <f>$F$255*(1+$D$266*$B275^2)*$D$244</f>
        <v>88.2</v>
      </c>
      <c r="H275" s="1">
        <f>$F$256*(1+$D$266*$B275^2)*$D$244</f>
        <v>123.48000000000002</v>
      </c>
      <c r="I275" s="1">
        <f>$F$257*(1+$D$266*$B275^2)*$D$244</f>
        <v>88.2</v>
      </c>
      <c r="J275" s="1">
        <f>$F$258*(1+$D$266*$B275^2)*$D$244</f>
        <v>176.4</v>
      </c>
    </row>
    <row r="276" spans="2:10">
      <c r="B276">
        <v>25</v>
      </c>
      <c r="C276" s="1">
        <f>$F$251*(1+$D$266*$B276^2)*$D$244</f>
        <v>28.349999999999998</v>
      </c>
      <c r="D276" s="1">
        <f>$F$252*(1+$D$266*$B276^2)*$D$244</f>
        <v>53.15625</v>
      </c>
      <c r="E276" s="1">
        <f>$F$253*(1+$D$266*$B276^2)*$D$244</f>
        <v>53.15625</v>
      </c>
      <c r="F276" s="1">
        <f>$F$254*(1+$D$266*$B276^2)*$D$244</f>
        <v>70.875</v>
      </c>
      <c r="G276" s="1">
        <f>$F$255*(1+$D$266*$B276^2)*$D$244</f>
        <v>88.59375</v>
      </c>
      <c r="H276" s="1">
        <f>$F$256*(1+$D$266*$B276^2)*$D$244</f>
        <v>124.03125000000001</v>
      </c>
      <c r="I276" s="1">
        <f>$F$257*(1+$D$266*$B276^2)*$D$244</f>
        <v>88.59375</v>
      </c>
      <c r="J276" s="1">
        <f>$F$258*(1+$D$266*$B276^2)*$D$244</f>
        <v>177.1875</v>
      </c>
    </row>
    <row r="277" spans="2:10">
      <c r="B277">
        <v>30</v>
      </c>
      <c r="C277" s="1">
        <f>$F$251*(1+$D$266*$B277^2)*$D$244</f>
        <v>28.504000000000001</v>
      </c>
      <c r="D277" s="1">
        <f>$F$252*(1+$D$266*$B277^2)*$D$244</f>
        <v>53.444999999999993</v>
      </c>
      <c r="E277" s="1">
        <f>$F$253*(1+$D$266*$B277^2)*$D$244</f>
        <v>53.444999999999993</v>
      </c>
      <c r="F277" s="1">
        <f>$F$254*(1+$D$266*$B277^2)*$D$244</f>
        <v>71.260000000000005</v>
      </c>
      <c r="G277" s="1">
        <f>$F$255*(1+$D$266*$B277^2)*$D$244</f>
        <v>89.075000000000003</v>
      </c>
      <c r="H277" s="1">
        <f>$F$256*(1+$D$266*$B277^2)*$D$244</f>
        <v>124.70500000000001</v>
      </c>
      <c r="I277" s="1">
        <f>$F$257*(1+$D$266*$B277^2)*$D$244</f>
        <v>89.075000000000003</v>
      </c>
      <c r="J277" s="1">
        <f>$F$258*(1+$D$266*$B277^2)*$D$244</f>
        <v>178.15</v>
      </c>
    </row>
    <row r="278" spans="2:10">
      <c r="B278">
        <v>35</v>
      </c>
      <c r="C278" s="1">
        <f>$F$251*(1+$D$266*$B278^2)*$D$244</f>
        <v>28.686</v>
      </c>
      <c r="D278" s="1">
        <f>$F$252*(1+$D$266*$B278^2)*$D$244</f>
        <v>53.786249999999995</v>
      </c>
      <c r="E278" s="1">
        <f>$F$253*(1+$D$266*$B278^2)*$D$244</f>
        <v>53.786249999999995</v>
      </c>
      <c r="F278" s="1">
        <f>$F$254*(1+$D$266*$B278^2)*$D$244</f>
        <v>71.715000000000003</v>
      </c>
      <c r="G278" s="1">
        <f>$F$255*(1+$D$266*$B278^2)*$D$244</f>
        <v>89.643749999999997</v>
      </c>
      <c r="H278" s="1">
        <f>$F$256*(1+$D$266*$B278^2)*$D$244</f>
        <v>125.50125</v>
      </c>
      <c r="I278" s="1">
        <f>$F$257*(1+$D$266*$B278^2)*$D$244</f>
        <v>89.643749999999997</v>
      </c>
      <c r="J278" s="1">
        <f>$F$258*(1+$D$266*$B278^2)*$D$244</f>
        <v>179.28749999999999</v>
      </c>
    </row>
    <row r="279" spans="2:10">
      <c r="B279">
        <v>40</v>
      </c>
      <c r="C279" s="1">
        <f>$F$251*(1+$D$266*$B279^2)*$D$244</f>
        <v>28.896000000000004</v>
      </c>
      <c r="D279" s="1">
        <f>$F$252*(1+$D$266*$B279^2)*$D$244</f>
        <v>54.18</v>
      </c>
      <c r="E279" s="1">
        <f>$F$253*(1+$D$266*$B279^2)*$D$244</f>
        <v>54.18</v>
      </c>
      <c r="F279" s="1">
        <f>$F$254*(1+$D$266*$B279^2)*$D$244</f>
        <v>72.240000000000009</v>
      </c>
      <c r="G279" s="1">
        <f>$F$255*(1+$D$266*$B279^2)*$D$244</f>
        <v>90.300000000000011</v>
      </c>
      <c r="H279" s="1">
        <f>$F$256*(1+$D$266*$B279^2)*$D$244</f>
        <v>126.42000000000002</v>
      </c>
      <c r="I279" s="1">
        <f>$F$257*(1+$D$266*$B279^2)*$D$244</f>
        <v>90.300000000000011</v>
      </c>
      <c r="J279" s="1">
        <f>$F$258*(1+$D$266*$B279^2)*$D$244</f>
        <v>180.60000000000002</v>
      </c>
    </row>
    <row r="280" spans="2:10">
      <c r="B280">
        <v>45</v>
      </c>
      <c r="C280" s="1">
        <f>$F$251*(1+$D$266*$B280^2)*$D$244</f>
        <v>29.134</v>
      </c>
      <c r="D280" s="1">
        <f>$F$252*(1+$D$266*$B280^2)*$D$244</f>
        <v>54.626249999999999</v>
      </c>
      <c r="E280" s="1">
        <f>$F$253*(1+$D$266*$B280^2)*$D$244</f>
        <v>54.626249999999999</v>
      </c>
      <c r="F280" s="1">
        <f>$F$254*(1+$D$266*$B280^2)*$D$244</f>
        <v>72.834999999999994</v>
      </c>
      <c r="G280" s="1">
        <f>$F$255*(1+$D$266*$B280^2)*$D$244</f>
        <v>91.043750000000003</v>
      </c>
      <c r="H280" s="1">
        <f>$F$256*(1+$D$266*$B280^2)*$D$244</f>
        <v>127.46125000000002</v>
      </c>
      <c r="I280" s="1">
        <f>$F$257*(1+$D$266*$B280^2)*$D$244</f>
        <v>91.043750000000003</v>
      </c>
      <c r="J280" s="1">
        <f>$F$258*(1+$D$266*$B280^2)*$D$244</f>
        <v>182.08750000000001</v>
      </c>
    </row>
    <row r="281" spans="2:10">
      <c r="B281">
        <v>50</v>
      </c>
      <c r="C281" s="1">
        <f>$F$251*(1+$D$266*$B281^2)*$D$244</f>
        <v>29.400000000000006</v>
      </c>
      <c r="D281" s="1">
        <f>$F$252*(1+$D$266*$B281^2)*$D$244</f>
        <v>55.125</v>
      </c>
      <c r="E281" s="1">
        <f>$F$253*(1+$D$266*$B281^2)*$D$244</f>
        <v>55.125</v>
      </c>
      <c r="F281" s="1">
        <f>$F$254*(1+$D$266*$B281^2)*$D$244</f>
        <v>73.5</v>
      </c>
      <c r="G281" s="1">
        <f>$F$255*(1+$D$266*$B281^2)*$D$244</f>
        <v>91.875000000000014</v>
      </c>
      <c r="H281" s="1">
        <f>$F$256*(1+$D$266*$B281^2)*$D$244</f>
        <v>128.62500000000003</v>
      </c>
      <c r="I281" s="1">
        <f>$F$257*(1+$D$266*$B281^2)*$D$244</f>
        <v>91.875000000000014</v>
      </c>
      <c r="J281" s="1">
        <f>$F$258*(1+$D$266*$B281^2)*$D$244</f>
        <v>183.75000000000003</v>
      </c>
    </row>
    <row r="282" spans="2:10">
      <c r="B282">
        <v>55</v>
      </c>
      <c r="C282" s="1">
        <f>$F$251*(1+$D$266*$B282^2)*$D$244</f>
        <v>29.693999999999999</v>
      </c>
      <c r="D282" s="1">
        <f>$F$252*(1+$D$266*$B282^2)*$D$244</f>
        <v>55.676249999999996</v>
      </c>
      <c r="E282" s="1">
        <f>$F$253*(1+$D$266*$B282^2)*$D$244</f>
        <v>55.676249999999996</v>
      </c>
      <c r="F282" s="1">
        <f>$F$254*(1+$D$266*$B282^2)*$D$244</f>
        <v>74.234999999999999</v>
      </c>
      <c r="G282" s="1">
        <f>$F$255*(1+$D$266*$B282^2)*$D$244</f>
        <v>92.793750000000003</v>
      </c>
      <c r="H282" s="1">
        <f>$F$256*(1+$D$266*$B282^2)*$D$244</f>
        <v>129.91125000000002</v>
      </c>
      <c r="I282" s="1">
        <f>$F$257*(1+$D$266*$B282^2)*$D$244</f>
        <v>92.793750000000003</v>
      </c>
      <c r="J282" s="1">
        <f>$F$258*(1+$D$266*$B282^2)*$D$244</f>
        <v>185.58750000000001</v>
      </c>
    </row>
    <row r="283" spans="2:10">
      <c r="B283">
        <v>60</v>
      </c>
      <c r="C283" s="1">
        <f>$F$251*(1+$D$266*$B283^2)*$D$244</f>
        <v>30.016000000000002</v>
      </c>
      <c r="D283" s="1">
        <f>$F$252*(1+$D$266*$B283^2)*$D$244</f>
        <v>56.28</v>
      </c>
      <c r="E283" s="1">
        <f>$F$253*(1+$D$266*$B283^2)*$D$244</f>
        <v>56.28</v>
      </c>
      <c r="F283" s="1">
        <f>$F$254*(1+$D$266*$B283^2)*$D$244</f>
        <v>75.040000000000006</v>
      </c>
      <c r="G283" s="1">
        <f>$F$255*(1+$D$266*$B283^2)*$D$244</f>
        <v>93.800000000000011</v>
      </c>
      <c r="H283" s="1">
        <f>$F$256*(1+$D$266*$B283^2)*$D$244</f>
        <v>131.32000000000002</v>
      </c>
      <c r="I283" s="1">
        <f>$F$257*(1+$D$266*$B283^2)*$D$244</f>
        <v>93.800000000000011</v>
      </c>
      <c r="J283" s="1">
        <f>$F$258*(1+$D$266*$B283^2)*$D$244</f>
        <v>187.60000000000002</v>
      </c>
    </row>
    <row r="284" spans="2:10">
      <c r="B284">
        <v>65</v>
      </c>
      <c r="C284" s="1">
        <f>$F$251*(1+$D$266*$B284^2)*$D$244</f>
        <v>30.366</v>
      </c>
      <c r="D284" s="1">
        <f>$F$252*(1+$D$266*$B284^2)*$D$244</f>
        <v>56.936250000000001</v>
      </c>
      <c r="E284" s="1">
        <f>$F$253*(1+$D$266*$B284^2)*$D$244</f>
        <v>56.936250000000001</v>
      </c>
      <c r="F284" s="1">
        <f>$F$254*(1+$D$266*$B284^2)*$D$244</f>
        <v>75.915000000000006</v>
      </c>
      <c r="G284" s="1">
        <f>$F$255*(1+$D$266*$B284^2)*$D$244</f>
        <v>94.893749999999997</v>
      </c>
      <c r="H284" s="1">
        <f>$F$256*(1+$D$266*$B284^2)*$D$244</f>
        <v>132.85125000000002</v>
      </c>
      <c r="I284" s="1">
        <f>$F$257*(1+$D$266*$B284^2)*$D$244</f>
        <v>94.893749999999997</v>
      </c>
      <c r="J284" s="1">
        <f>$F$258*(1+$D$266*$B284^2)*$D$244</f>
        <v>189.78749999999999</v>
      </c>
    </row>
    <row r="285" spans="2:10">
      <c r="B285">
        <v>70</v>
      </c>
      <c r="C285" s="1">
        <f>$F$251*(1+$D$266*$B285^2)*$D$244</f>
        <v>30.744</v>
      </c>
      <c r="D285" s="1">
        <f>$F$252*(1+$D$266*$B285^2)*$D$244</f>
        <v>57.64500000000001</v>
      </c>
      <c r="E285" s="1">
        <f>$F$253*(1+$D$266*$B285^2)*$D$244</f>
        <v>57.64500000000001</v>
      </c>
      <c r="F285" s="1">
        <f>$F$254*(1+$D$266*$B285^2)*$D$244</f>
        <v>76.860000000000014</v>
      </c>
      <c r="G285" s="1">
        <f>$F$255*(1+$D$266*$B285^2)*$D$244</f>
        <v>96.075000000000003</v>
      </c>
      <c r="H285" s="1">
        <f>$F$256*(1+$D$266*$B285^2)*$D$244</f>
        <v>134.50500000000002</v>
      </c>
      <c r="I285" s="1">
        <f>$F$257*(1+$D$266*$B285^2)*$D$244</f>
        <v>96.075000000000003</v>
      </c>
      <c r="J285" s="1">
        <f>$F$258*(1+$D$266*$B285^2)*$D$244</f>
        <v>192.15</v>
      </c>
    </row>
    <row r="286" spans="2:10">
      <c r="B286">
        <v>75</v>
      </c>
      <c r="C286" s="1">
        <f>$F$251*(1+$D$266*$B286^2)*$D$244</f>
        <v>31.15</v>
      </c>
      <c r="D286" s="1">
        <f>$F$252*(1+$D$266*$B286^2)*$D$244</f>
        <v>58.40625</v>
      </c>
      <c r="E286" s="1">
        <f>$F$253*(1+$D$266*$B286^2)*$D$244</f>
        <v>58.40625</v>
      </c>
      <c r="F286" s="1">
        <f>$F$254*(1+$D$266*$B286^2)*$D$244</f>
        <v>77.875000000000014</v>
      </c>
      <c r="G286" s="1">
        <f>$F$255*(1+$D$266*$B286^2)*$D$244</f>
        <v>97.343750000000014</v>
      </c>
      <c r="H286" s="1">
        <f>$F$256*(1+$D$266*$B286^2)*$D$244</f>
        <v>136.28125000000003</v>
      </c>
      <c r="I286" s="1">
        <f>$F$257*(1+$D$266*$B286^2)*$D$244</f>
        <v>97.343750000000014</v>
      </c>
      <c r="J286" s="1">
        <f>$F$258*(1+$D$266*$B286^2)*$D$244</f>
        <v>194.68750000000003</v>
      </c>
    </row>
    <row r="287" spans="2:10">
      <c r="B287">
        <v>80</v>
      </c>
      <c r="C287" s="1">
        <f>$F$251*(1+$D$266*$B287^2)*$D$244</f>
        <v>31.584000000000003</v>
      </c>
      <c r="D287" s="1">
        <f>$F$252*(1+$D$266*$B287^2)*$D$244</f>
        <v>59.220000000000006</v>
      </c>
      <c r="E287" s="1">
        <f>$F$253*(1+$D$266*$B287^2)*$D$244</f>
        <v>59.220000000000006</v>
      </c>
      <c r="F287" s="1">
        <f>$F$254*(1+$D$266*$B287^2)*$D$244</f>
        <v>78.960000000000008</v>
      </c>
      <c r="G287" s="1">
        <f>$F$255*(1+$D$266*$B287^2)*$D$244</f>
        <v>98.700000000000017</v>
      </c>
      <c r="H287" s="1">
        <f>$F$256*(1+$D$266*$B287^2)*$D$244</f>
        <v>138.18000000000004</v>
      </c>
      <c r="I287" s="1">
        <f>$F$257*(1+$D$266*$B287^2)*$D$244</f>
        <v>98.700000000000017</v>
      </c>
      <c r="J287" s="1">
        <f>$F$258*(1+$D$266*$B287^2)*$D$244</f>
        <v>197.40000000000003</v>
      </c>
    </row>
    <row r="288" spans="2:10">
      <c r="B288">
        <v>85</v>
      </c>
      <c r="C288" s="1">
        <f>$F$251*(1+$D$266*$B288^2)*$D$244</f>
        <v>32.046000000000006</v>
      </c>
      <c r="D288" s="1">
        <f>$F$252*(1+$D$266*$B288^2)*$D$244</f>
        <v>60.086249999999993</v>
      </c>
      <c r="E288" s="1">
        <f>$F$253*(1+$D$266*$B288^2)*$D$244</f>
        <v>60.086249999999993</v>
      </c>
      <c r="F288" s="1">
        <f>$F$254*(1+$D$266*$B288^2)*$D$244</f>
        <v>80.115000000000009</v>
      </c>
      <c r="G288" s="1">
        <f>$F$255*(1+$D$266*$B288^2)*$D$244</f>
        <v>100.14375000000001</v>
      </c>
      <c r="H288" s="1">
        <f>$F$256*(1+$D$266*$B288^2)*$D$244</f>
        <v>140.20125000000004</v>
      </c>
      <c r="I288" s="1">
        <f>$F$257*(1+$D$266*$B288^2)*$D$244</f>
        <v>100.14375000000001</v>
      </c>
      <c r="J288" s="1">
        <f>$F$258*(1+$D$266*$B288^2)*$D$244</f>
        <v>200.28750000000002</v>
      </c>
    </row>
    <row r="289" spans="1:10">
      <c r="B289">
        <v>90</v>
      </c>
      <c r="C289" s="1">
        <f>$F$251*(1+$D$266*$B289^2)*$D$244</f>
        <v>32.535999999999994</v>
      </c>
      <c r="D289" s="1">
        <f>$F$252*(1+$D$266*$B289^2)*$D$244</f>
        <v>61.004999999999988</v>
      </c>
      <c r="E289" s="1">
        <f>$F$253*(1+$D$266*$B289^2)*$D$244</f>
        <v>61.004999999999988</v>
      </c>
      <c r="F289" s="1">
        <f>$F$254*(1+$D$266*$B289^2)*$D$244</f>
        <v>81.34</v>
      </c>
      <c r="G289" s="1">
        <f>$F$255*(1+$D$266*$B289^2)*$D$244</f>
        <v>101.675</v>
      </c>
      <c r="H289" s="1">
        <f>$F$256*(1+$D$266*$B289^2)*$D$244</f>
        <v>142.345</v>
      </c>
      <c r="I289" s="1">
        <f>$F$257*(1+$D$266*$B289^2)*$D$244</f>
        <v>101.675</v>
      </c>
      <c r="J289" s="1">
        <f>$F$258*(1+$D$266*$B289^2)*$D$244</f>
        <v>203.35</v>
      </c>
    </row>
    <row r="290" spans="1:10">
      <c r="B290">
        <v>95</v>
      </c>
      <c r="C290" s="1">
        <f>$F$251*(1+$D$266*$B290^2)*$D$244</f>
        <v>33.054000000000002</v>
      </c>
      <c r="D290" s="1">
        <f>$F$252*(1+$D$266*$B290^2)*$D$244</f>
        <v>61.97625</v>
      </c>
      <c r="E290" s="1">
        <f>$F$253*(1+$D$266*$B290^2)*$D$244</f>
        <v>61.97625</v>
      </c>
      <c r="F290" s="1">
        <f>$F$254*(1+$D$266*$B290^2)*$D$244</f>
        <v>82.635000000000005</v>
      </c>
      <c r="G290" s="1">
        <f>$F$255*(1+$D$266*$B290^2)*$D$244</f>
        <v>103.29375000000002</v>
      </c>
      <c r="H290" s="1">
        <f>$F$256*(1+$D$266*$B290^2)*$D$244</f>
        <v>144.61125000000001</v>
      </c>
      <c r="I290" s="1">
        <f>$F$257*(1+$D$266*$B290^2)*$D$244</f>
        <v>103.29375000000002</v>
      </c>
      <c r="J290" s="1">
        <f>$F$258*(1+$D$266*$B290^2)*$D$244</f>
        <v>206.58750000000003</v>
      </c>
    </row>
    <row r="291" spans="1:10">
      <c r="B291">
        <v>100</v>
      </c>
      <c r="C291" s="1">
        <f>$F$251*(1+$D$266*$B291^2)*$D$244</f>
        <v>33.599999999999994</v>
      </c>
      <c r="D291" s="1">
        <f>$F$252*(1+$D$266*$B291^2)*$D$244</f>
        <v>62.999999999999993</v>
      </c>
      <c r="E291" s="1">
        <f>$F$253*(1+$D$266*$B291^2)*$D$244</f>
        <v>62.999999999999993</v>
      </c>
      <c r="F291" s="1">
        <f>$F$254*(1+$D$266*$B291^2)*$D$244</f>
        <v>84</v>
      </c>
      <c r="G291" s="1">
        <f>$F$255*(1+$D$266*$B291^2)*$D$244</f>
        <v>105</v>
      </c>
      <c r="H291" s="1">
        <f>$F$256*(1+$D$266*$B291^2)*$D$244</f>
        <v>147</v>
      </c>
      <c r="I291" s="1">
        <f>$F$257*(1+$D$266*$B291^2)*$D$244</f>
        <v>105</v>
      </c>
      <c r="J291" s="1">
        <f>$F$258*(1+$D$266*$B291^2)*$D$244</f>
        <v>210</v>
      </c>
    </row>
    <row r="292" spans="1:10">
      <c r="B292">
        <v>105</v>
      </c>
      <c r="C292" s="1">
        <f>$F$251*(1+$D$266*$B292^2)*$D$244</f>
        <v>34.173999999999999</v>
      </c>
      <c r="D292" s="1">
        <f>$F$252*(1+$D$266*$B292^2)*$D$244</f>
        <v>64.076249999999987</v>
      </c>
      <c r="E292" s="1">
        <f>$F$253*(1+$D$266*$B292^2)*$D$244</f>
        <v>64.076249999999987</v>
      </c>
      <c r="F292" s="1">
        <f>$F$254*(1+$D$266*$B292^2)*$D$244</f>
        <v>85.434999999999988</v>
      </c>
      <c r="G292" s="1">
        <f>$F$255*(1+$D$266*$B292^2)*$D$244</f>
        <v>106.79374999999999</v>
      </c>
      <c r="H292" s="1">
        <f>$F$256*(1+$D$266*$B292^2)*$D$244</f>
        <v>149.51124999999999</v>
      </c>
      <c r="I292" s="1">
        <f>$F$257*(1+$D$266*$B292^2)*$D$244</f>
        <v>106.79374999999999</v>
      </c>
      <c r="J292" s="1">
        <f>$F$258*(1+$D$266*$B292^2)*$D$244</f>
        <v>213.58749999999998</v>
      </c>
    </row>
    <row r="293" spans="1:10">
      <c r="B293">
        <v>110</v>
      </c>
      <c r="C293" s="1">
        <f>$F$251*(1+$D$266*$B293^2)*$D$244</f>
        <v>34.776000000000003</v>
      </c>
      <c r="D293" s="1">
        <f>$F$252*(1+$D$266*$B293^2)*$D$244</f>
        <v>65.204999999999998</v>
      </c>
      <c r="E293" s="1">
        <f>$F$253*(1+$D$266*$B293^2)*$D$244</f>
        <v>65.204999999999998</v>
      </c>
      <c r="F293" s="1">
        <f>$F$254*(1+$D$266*$B293^2)*$D$244</f>
        <v>86.94</v>
      </c>
      <c r="G293" s="1">
        <f>$F$255*(1+$D$266*$B293^2)*$D$244</f>
        <v>108.675</v>
      </c>
      <c r="H293" s="1">
        <f>$F$256*(1+$D$266*$B293^2)*$D$244</f>
        <v>152.14500000000001</v>
      </c>
      <c r="I293" s="1">
        <f>$F$257*(1+$D$266*$B293^2)*$D$244</f>
        <v>108.675</v>
      </c>
      <c r="J293" s="1">
        <f>$F$258*(1+$D$266*$B293^2)*$D$244</f>
        <v>217.35</v>
      </c>
    </row>
    <row r="294" spans="1:10">
      <c r="B294">
        <v>115</v>
      </c>
      <c r="C294" s="1">
        <f>$F$251*(1+$D$266*$B294^2)*$D$244</f>
        <v>35.405999999999999</v>
      </c>
      <c r="D294" s="1">
        <f>$F$252*(1+$D$266*$B294^2)*$D$244</f>
        <v>66.38624999999999</v>
      </c>
      <c r="E294" s="1">
        <f>$F$253*(1+$D$266*$B294^2)*$D$244</f>
        <v>66.38624999999999</v>
      </c>
      <c r="F294" s="1">
        <f>$F$254*(1+$D$266*$B294^2)*$D$244</f>
        <v>88.515000000000001</v>
      </c>
      <c r="G294" s="1">
        <f>$F$255*(1+$D$266*$B294^2)*$D$244</f>
        <v>110.64375000000001</v>
      </c>
      <c r="H294" s="1">
        <f>$F$256*(1+$D$266*$B294^2)*$D$244</f>
        <v>154.90125</v>
      </c>
      <c r="I294" s="1">
        <f>$F$257*(1+$D$266*$B294^2)*$D$244</f>
        <v>110.64375000000001</v>
      </c>
      <c r="J294" s="1">
        <f>$F$258*(1+$D$266*$B294^2)*$D$244</f>
        <v>221.28750000000002</v>
      </c>
    </row>
    <row r="295" spans="1:10">
      <c r="B295">
        <v>120</v>
      </c>
      <c r="C295" s="1">
        <f>$F$251*(1+$D$266*$B295^2)*$D$244</f>
        <v>36.064</v>
      </c>
      <c r="D295" s="1">
        <f>$F$252*(1+$D$266*$B295^2)*$D$244</f>
        <v>67.62</v>
      </c>
      <c r="E295" s="1">
        <f>$F$253*(1+$D$266*$B295^2)*$D$244</f>
        <v>67.62</v>
      </c>
      <c r="F295" s="1">
        <f>$F$254*(1+$D$266*$B295^2)*$D$244</f>
        <v>90.160000000000011</v>
      </c>
      <c r="G295" s="1">
        <f>$F$255*(1+$D$266*$B295^2)*$D$244</f>
        <v>112.7</v>
      </c>
      <c r="H295" s="1">
        <f>$F$256*(1+$D$266*$B295^2)*$D$244</f>
        <v>157.78</v>
      </c>
      <c r="I295" s="1">
        <f>$F$257*(1+$D$266*$B295^2)*$D$244</f>
        <v>112.7</v>
      </c>
      <c r="J295" s="1">
        <f>$F$258*(1+$D$266*$B295^2)*$D$244</f>
        <v>225.4</v>
      </c>
    </row>
    <row r="296" spans="1:10">
      <c r="B296">
        <v>125</v>
      </c>
      <c r="C296" s="1">
        <f>$F$251*(1+$D$266*$B296^2)*$D$244</f>
        <v>36.75</v>
      </c>
      <c r="D296" s="1">
        <f>$F$252*(1+$D$266*$B296^2)*$D$244</f>
        <v>68.90625</v>
      </c>
      <c r="E296" s="1">
        <f>$F$253*(1+$D$266*$B296^2)*$D$244</f>
        <v>68.90625</v>
      </c>
      <c r="F296" s="1">
        <f>$F$254*(1+$D$266*$B296^2)*$D$244</f>
        <v>91.875</v>
      </c>
      <c r="G296" s="1">
        <f>$F$255*(1+$D$266*$B296^2)*$D$244</f>
        <v>114.84375</v>
      </c>
      <c r="H296" s="1">
        <f>$F$256*(1+$D$266*$B296^2)*$D$244</f>
        <v>160.78125000000003</v>
      </c>
      <c r="I296" s="1">
        <f>$F$257*(1+$D$266*$B296^2)*$D$244</f>
        <v>114.84375</v>
      </c>
      <c r="J296" s="1">
        <f>$F$258*(1+$D$266*$B296^2)*$D$244</f>
        <v>229.6875</v>
      </c>
    </row>
    <row r="297" spans="1:10">
      <c r="B297">
        <v>130</v>
      </c>
      <c r="C297" s="1">
        <f>$F$251*(1+$D$266*$B297^2)*$D$244</f>
        <v>37.464000000000006</v>
      </c>
      <c r="D297" s="1">
        <f>$F$252*(1+$D$266*$B297^2)*$D$244</f>
        <v>70.245000000000005</v>
      </c>
      <c r="E297" s="1">
        <f>$F$253*(1+$D$266*$B297^2)*$D$244</f>
        <v>70.245000000000005</v>
      </c>
      <c r="F297" s="1">
        <f>$F$254*(1+$D$266*$B297^2)*$D$244</f>
        <v>93.660000000000011</v>
      </c>
      <c r="G297" s="1">
        <f>$F$255*(1+$D$266*$B297^2)*$D$244</f>
        <v>117.075</v>
      </c>
      <c r="H297" s="1">
        <f>$F$256*(1+$D$266*$B297^2)*$D$244</f>
        <v>163.90500000000003</v>
      </c>
      <c r="I297" s="1">
        <f>$F$257*(1+$D$266*$B297^2)*$D$244</f>
        <v>117.075</v>
      </c>
      <c r="J297" s="1">
        <f>$F$258*(1+$D$266*$B297^2)*$D$244</f>
        <v>234.15</v>
      </c>
    </row>
    <row r="298" spans="1:10">
      <c r="B298">
        <v>135</v>
      </c>
      <c r="C298" s="1">
        <f>$F$251*(1+$D$266*$B298^2)*$D$244</f>
        <v>38.206000000000003</v>
      </c>
      <c r="D298" s="1">
        <f>$F$252*(1+$D$266*$B298^2)*$D$244</f>
        <v>71.636250000000004</v>
      </c>
      <c r="E298" s="1">
        <f>$F$253*(1+$D$266*$B298^2)*$D$244</f>
        <v>71.636250000000004</v>
      </c>
      <c r="F298" s="1">
        <f>$F$254*(1+$D$266*$B298^2)*$D$244</f>
        <v>95.515000000000001</v>
      </c>
      <c r="G298" s="1">
        <f>$F$255*(1+$D$266*$B298^2)*$D$244</f>
        <v>119.39375000000001</v>
      </c>
      <c r="H298" s="1">
        <f>$F$256*(1+$D$266*$B298^2)*$D$244</f>
        <v>167.15125000000003</v>
      </c>
      <c r="I298" s="1">
        <f>$F$257*(1+$D$266*$B298^2)*$D$244</f>
        <v>119.39375000000001</v>
      </c>
      <c r="J298" s="1">
        <f>$F$258*(1+$D$266*$B298^2)*$D$244</f>
        <v>238.78750000000002</v>
      </c>
    </row>
    <row r="299" spans="1:10">
      <c r="B299">
        <v>140</v>
      </c>
      <c r="C299" s="1">
        <f>$F$251*(1+$D$266*$B299^2)*$D$244</f>
        <v>38.975999999999999</v>
      </c>
      <c r="D299" s="1">
        <f>$F$252*(1+$D$266*$B299^2)*$D$244</f>
        <v>73.08</v>
      </c>
      <c r="E299" s="1">
        <f>$F$253*(1+$D$266*$B299^2)*$D$244</f>
        <v>73.08</v>
      </c>
      <c r="F299" s="1">
        <f>$F$254*(1+$D$266*$B299^2)*$D$244</f>
        <v>97.44</v>
      </c>
      <c r="G299" s="1">
        <f>$F$255*(1+$D$266*$B299^2)*$D$244</f>
        <v>121.8</v>
      </c>
      <c r="H299" s="1">
        <f>$F$256*(1+$D$266*$B299^2)*$D$244</f>
        <v>170.52</v>
      </c>
      <c r="I299" s="1">
        <f>$F$257*(1+$D$266*$B299^2)*$D$244</f>
        <v>121.8</v>
      </c>
      <c r="J299" s="1">
        <f>$F$258*(1+$D$266*$B299^2)*$D$244</f>
        <v>243.6</v>
      </c>
    </row>
    <row r="300" spans="1:10">
      <c r="B300">
        <v>145</v>
      </c>
      <c r="C300" s="1">
        <f>$F$251*(1+$D$266*$B300^2)*$D$244</f>
        <v>39.774000000000001</v>
      </c>
      <c r="D300" s="1">
        <f>$F$252*(1+$D$266*$B300^2)*$D$244</f>
        <v>74.576250000000002</v>
      </c>
      <c r="E300" s="1">
        <f>$F$253*(1+$D$266*$B300^2)*$D$244</f>
        <v>74.576250000000002</v>
      </c>
      <c r="F300" s="1">
        <f>$F$254*(1+$D$266*$B300^2)*$D$244</f>
        <v>99.435000000000002</v>
      </c>
      <c r="G300" s="1">
        <f>$F$255*(1+$D$266*$B300^2)*$D$244</f>
        <v>124.29375</v>
      </c>
      <c r="H300" s="1">
        <f>$F$256*(1+$D$266*$B300^2)*$D$244</f>
        <v>174.01125000000002</v>
      </c>
      <c r="I300" s="1">
        <f>$F$257*(1+$D$266*$B300^2)*$D$244</f>
        <v>124.29375</v>
      </c>
      <c r="J300" s="1">
        <f>$F$258*(1+$D$266*$B300^2)*$D$244</f>
        <v>248.58750000000001</v>
      </c>
    </row>
    <row r="301" spans="1:10">
      <c r="B301">
        <v>150</v>
      </c>
      <c r="C301" s="1">
        <f>$F$251*(1+$D$266*$B301^2)*$D$244</f>
        <v>40.599999999999994</v>
      </c>
      <c r="D301" s="1">
        <f>$F$252*(1+$D$266*$B301^2)*$D$244</f>
        <v>76.125</v>
      </c>
      <c r="E301" s="1">
        <f>$F$253*(1+$D$266*$B301^2)*$D$244</f>
        <v>76.125</v>
      </c>
      <c r="F301" s="1">
        <f>$F$254*(1+$D$266*$B301^2)*$D$244</f>
        <v>101.5</v>
      </c>
      <c r="G301" s="1">
        <f>$F$255*(1+$D$266*$B301^2)*$D$244</f>
        <v>126.87499999999999</v>
      </c>
      <c r="H301" s="1">
        <f>$F$256*(1+$D$266*$B301^2)*$D$244</f>
        <v>177.625</v>
      </c>
      <c r="I301" s="1">
        <f>$F$257*(1+$D$266*$B301^2)*$D$244</f>
        <v>126.87499999999999</v>
      </c>
      <c r="J301" s="1">
        <f>$F$258*(1+$D$266*$B301^2)*$D$244</f>
        <v>253.74999999999997</v>
      </c>
    </row>
    <row r="303" spans="1:10">
      <c r="A303" t="s">
        <v>139</v>
      </c>
    </row>
    <row r="323" spans="1:3">
      <c r="A323" t="s">
        <v>124</v>
      </c>
    </row>
    <row r="328" spans="1:3">
      <c r="B328" t="s">
        <v>118</v>
      </c>
      <c r="C328" t="s">
        <v>119</v>
      </c>
    </row>
    <row r="329" spans="1:3">
      <c r="B329">
        <v>-20</v>
      </c>
      <c r="C329">
        <f>$D$244*$B329/100</f>
        <v>-700</v>
      </c>
    </row>
    <row r="330" spans="1:3">
      <c r="B330">
        <v>-15</v>
      </c>
      <c r="C330">
        <f>$D$244*$B330/100</f>
        <v>-525</v>
      </c>
    </row>
    <row r="331" spans="1:3">
      <c r="B331">
        <v>-10</v>
      </c>
      <c r="C331">
        <f>$D$244*$B331/100</f>
        <v>-350</v>
      </c>
    </row>
    <row r="332" spans="1:3">
      <c r="B332">
        <v>-5</v>
      </c>
      <c r="C332">
        <f>$D$244*$B332/100</f>
        <v>-175</v>
      </c>
    </row>
    <row r="333" spans="1:3">
      <c r="B333">
        <v>0</v>
      </c>
      <c r="C333">
        <f>$D$244*$B333/100</f>
        <v>0</v>
      </c>
    </row>
    <row r="334" spans="1:3">
      <c r="B334">
        <v>5</v>
      </c>
      <c r="C334">
        <f>$D$244*$B334/100</f>
        <v>175</v>
      </c>
    </row>
    <row r="335" spans="1:3">
      <c r="B335">
        <v>10</v>
      </c>
      <c r="C335">
        <f>$D$244*$B335/100</f>
        <v>350</v>
      </c>
    </row>
    <row r="336" spans="1:3">
      <c r="B336">
        <v>15</v>
      </c>
      <c r="C336">
        <f>$D$244*$B336/100</f>
        <v>525</v>
      </c>
    </row>
    <row r="337" spans="2:7">
      <c r="B337">
        <v>20</v>
      </c>
      <c r="C337">
        <f>$D$244*$B337/100</f>
        <v>700</v>
      </c>
    </row>
    <row r="340" spans="2:7" ht="15.75" thickBot="1">
      <c r="B340" s="2" t="s">
        <v>8</v>
      </c>
      <c r="C340" t="s">
        <v>0</v>
      </c>
      <c r="D340" t="s">
        <v>1</v>
      </c>
      <c r="E340" t="s">
        <v>2</v>
      </c>
      <c r="F340" t="s">
        <v>3</v>
      </c>
      <c r="G340" t="s">
        <v>4</v>
      </c>
    </row>
    <row r="341" spans="2:7" ht="15.75" thickTop="1">
      <c r="B341" s="3">
        <v>600</v>
      </c>
      <c r="C341">
        <f>$F$251*(1+$D$266*C44^2)*$D$244</f>
        <v>28.010519497152664</v>
      </c>
      <c r="D341">
        <f>$F$251*(1+$D$266*D44^2)*$D$244</f>
        <v>28.031511807299037</v>
      </c>
      <c r="E341">
        <f>$F$251*(1+$D$266*E44^2)*$D$244</f>
        <v>28.088665896916332</v>
      </c>
      <c r="F341">
        <f>$F$251*(1+$D$266*F44^2)*$D$244</f>
        <v>28.172546052046609</v>
      </c>
      <c r="G341">
        <f>$F$251*(1+$D$266*G44^2)*$D$244</f>
        <v>28.239380983165404</v>
      </c>
    </row>
    <row r="342" spans="2:7">
      <c r="B342" s="4">
        <v>800</v>
      </c>
      <c r="C342">
        <f>$F$251*(1+$D$266*C45^2)*$D$244</f>
        <v>28.018701328271412</v>
      </c>
      <c r="D342">
        <f>$F$251*(1+$D$266*D45^2)*$D$244</f>
        <v>28.056020990753844</v>
      </c>
      <c r="E342">
        <f>$F$251*(1+$D$266*E45^2)*$D$244</f>
        <v>28.157628261184595</v>
      </c>
      <c r="F342">
        <f>$F$251*(1+$D$266*F45^2)*$D$244</f>
        <v>28.306748536971746</v>
      </c>
      <c r="G342">
        <f>$F$251*(1+$D$266*G45^2)*$D$244</f>
        <v>28.425566192294056</v>
      </c>
    </row>
    <row r="343" spans="2:7">
      <c r="B343" s="3">
        <v>1000</v>
      </c>
      <c r="C343">
        <f>$F$251*(1+$D$266*C46^2)*$D$244</f>
        <v>28.029220825424076</v>
      </c>
      <c r="D343">
        <f>$F$251*(1+$D$266*D46^2)*$D$244</f>
        <v>28.087532798052877</v>
      </c>
      <c r="E343">
        <f>$F$251*(1+$D$266*E46^2)*$D$244</f>
        <v>28.246294158100934</v>
      </c>
      <c r="F343">
        <f>$F$251*(1+$D$266*F46^2)*$D$244</f>
        <v>28.479294589018359</v>
      </c>
      <c r="G343">
        <f>$F$251*(1+$D$266*G46^2)*$D$244</f>
        <v>28.66494717545946</v>
      </c>
    </row>
    <row r="344" spans="2:7">
      <c r="B344" s="4">
        <v>1200</v>
      </c>
      <c r="C344">
        <f>$F$251*(1+$D$266*C47^2)*$D$244</f>
        <v>28.042077988610668</v>
      </c>
      <c r="D344">
        <f>$F$251*(1+$D$266*D47^2)*$D$244</f>
        <v>28.12604722919615</v>
      </c>
      <c r="E344">
        <f>$F$251*(1+$D$266*E47^2)*$D$244</f>
        <v>28.354663587665339</v>
      </c>
      <c r="F344">
        <f>$F$251*(1+$D$266*F47^2)*$D$244</f>
        <v>28.69018420818643</v>
      </c>
      <c r="G344">
        <f>$F$251*(1+$D$266*G47^2)*$D$244</f>
        <v>28.957523932661626</v>
      </c>
    </row>
    <row r="345" spans="2:7">
      <c r="B345" s="3">
        <v>1400</v>
      </c>
      <c r="C345">
        <f>$F$251*(1+$D$266*C48^2)*$D$244</f>
        <v>28.05727281783118</v>
      </c>
      <c r="D345">
        <f>$F$251*(1+$D$266*D48^2)*$D$244</f>
        <v>28.171564284183649</v>
      </c>
      <c r="E345">
        <f>$F$251*(1+$D$266*E48^2)*$D$244</f>
        <v>28.482736549877817</v>
      </c>
      <c r="F345">
        <f>$F$251*(1+$D$266*F48^2)*$D$244</f>
        <v>28.939417394475974</v>
      </c>
      <c r="G345">
        <f>$F$251*(1+$D$266*G48^2)*$D$244</f>
        <v>29.303296463900548</v>
      </c>
    </row>
    <row r="346" spans="2:7">
      <c r="B346" s="4">
        <v>1600</v>
      </c>
      <c r="C346">
        <f>$F$251*(1+$D$266*C49^2)*$D$244</f>
        <v>28.074805313085623</v>
      </c>
      <c r="D346">
        <f>$F$251*(1+$D$266*D49^2)*$D$244</f>
        <v>28.224083963015374</v>
      </c>
      <c r="E346">
        <f>$F$251*(1+$D$266*E49^2)*$D$244</f>
        <v>28.630513044738372</v>
      </c>
      <c r="F346">
        <f>$F$251*(1+$D$266*F49^2)*$D$244</f>
        <v>29.226994147886991</v>
      </c>
      <c r="G346">
        <f>$F$251*(1+$D$266*G49^2)*$D$244</f>
        <v>29.702264769176228</v>
      </c>
    </row>
    <row r="347" spans="2:7">
      <c r="B347" s="3">
        <v>1800</v>
      </c>
      <c r="C347">
        <f>$F$251*(1+$D$266*C50^2)*$D$244</f>
        <v>28.094675474373997</v>
      </c>
      <c r="D347">
        <f>$F$251*(1+$D$266*D50^2)*$D$244</f>
        <v>28.283606265691336</v>
      </c>
      <c r="E347">
        <f>$F$251*(1+$D$266*E50^2)*$D$244</f>
        <v>28.797993072247007</v>
      </c>
      <c r="F347">
        <f>$F$251*(1+$D$266*F50^2)*$D$244</f>
        <v>29.552914468419473</v>
      </c>
      <c r="G347">
        <f>$F$251*(1+$D$266*G50^2)*$D$244</f>
        <v>30.154428848488656</v>
      </c>
    </row>
    <row r="348" spans="2:7">
      <c r="B348" s="4">
        <v>2000</v>
      </c>
      <c r="C348">
        <f>$F$251*(1+$D$266*C51^2)*$D$244</f>
        <v>28.116883301696294</v>
      </c>
      <c r="D348">
        <f>$F$251*(1+$D$266*D51^2)*$D$244</f>
        <v>28.350131192211528</v>
      </c>
      <c r="E348">
        <f>$F$251*(1+$D$266*E51^2)*$D$244</f>
        <v>28.985176632403704</v>
      </c>
      <c r="F348">
        <f>$F$251*(1+$D$266*F51^2)*$D$244</f>
        <v>29.917178356073428</v>
      </c>
      <c r="G348">
        <f>$F$251*(1+$D$266*G51^2)*$D$244</f>
        <v>30.659788701837854</v>
      </c>
    </row>
    <row r="349" spans="2:7">
      <c r="B349" s="3">
        <v>2200</v>
      </c>
      <c r="C349">
        <f>$F$251*(1+$D$266*C52^2)*$D$244</f>
        <v>28.141428795052519</v>
      </c>
      <c r="D349">
        <f>$F$251*(1+$D$266*D52^2)*$D$244</f>
        <v>28.423658742575945</v>
      </c>
      <c r="E349">
        <f>$F$251*(1+$D$266*E52^2)*$D$244</f>
        <v>29.192063725208484</v>
      </c>
      <c r="F349">
        <f>$F$251*(1+$D$266*F52^2)*$D$244</f>
        <v>30.319785810848842</v>
      </c>
      <c r="G349">
        <f>$F$251*(1+$D$266*G52^2)*$D$244</f>
        <v>31.2183443292238</v>
      </c>
    </row>
    <row r="350" spans="2:7">
      <c r="B350" s="4">
        <v>2400</v>
      </c>
      <c r="C350">
        <f>$F$251*(1+$D$266*C53^2)*$D$244</f>
        <v>28.168311954442657</v>
      </c>
      <c r="D350">
        <f>$F$251*(1+$D$266*D53^2)*$D$244</f>
        <v>28.504188916784592</v>
      </c>
      <c r="E350">
        <f>$F$251*(1+$D$266*E53^2)*$D$244</f>
        <v>29.418654350661338</v>
      </c>
      <c r="F350">
        <f>$F$251*(1+$D$266*F53^2)*$D$244</f>
        <v>30.760736832745732</v>
      </c>
      <c r="G350">
        <f>$F$251*(1+$D$266*G53^2)*$D$244</f>
        <v>31.830095730646505</v>
      </c>
    </row>
    <row r="351" spans="2:7">
      <c r="B351" s="3">
        <v>2600</v>
      </c>
      <c r="C351">
        <f>$F$251*(1+$D$266*C54^2)*$D$244</f>
        <v>28.197532779866734</v>
      </c>
      <c r="D351">
        <f>$F$251*(1+$D$266*D54^2)*$D$244</f>
        <v>28.591721714837476</v>
      </c>
      <c r="E351">
        <f>$F$251*(1+$D$266*E54^2)*$D$244</f>
        <v>29.664948508762262</v>
      </c>
      <c r="F351">
        <f>$F$251*(1+$D$266*F54^2)*$D$244</f>
        <v>31.240031421764087</v>
      </c>
      <c r="G351">
        <f>$F$251*(1+$D$266*G54^2)*$D$244</f>
        <v>32.495042906105972</v>
      </c>
    </row>
    <row r="352" spans="2:7">
      <c r="B352" s="4">
        <v>2800</v>
      </c>
      <c r="C352">
        <f>$F$251*(1+$D$266*C55^2)*$D$244</f>
        <v>28.229091271324737</v>
      </c>
      <c r="D352">
        <f>$F$251*(1+$D$266*D55^2)*$D$244</f>
        <v>28.686257136734589</v>
      </c>
      <c r="E352">
        <f>$F$251*(1+$D$266*E55^2)*$D$244</f>
        <v>29.930946199511268</v>
      </c>
      <c r="F352">
        <f>$F$251*(1+$D$266*F55^2)*$D$244</f>
        <v>31.757669577903911</v>
      </c>
      <c r="G352">
        <f>$F$251*(1+$D$266*G55^2)*$D$244</f>
        <v>33.213185855602184</v>
      </c>
    </row>
    <row r="353" spans="1:7">
      <c r="B353" s="3">
        <v>3000</v>
      </c>
      <c r="C353">
        <f>$F$251*(1+$D$266*C56^2)*$D$244</f>
        <v>28.262987428816654</v>
      </c>
      <c r="D353">
        <f>$F$251*(1+$D$266*D56^2)*$D$244</f>
        <v>28.787795182475929</v>
      </c>
      <c r="E353">
        <f>$F$251*(1+$D$266*E56^2)*$D$244</f>
        <v>30.216647422908338</v>
      </c>
      <c r="F353">
        <f>$F$251*(1+$D$266*F56^2)*$D$244</f>
        <v>32.313651301165201</v>
      </c>
      <c r="G353">
        <f>$F$251*(1+$D$266*G56^2)*$D$244</f>
        <v>33.984524579135162</v>
      </c>
    </row>
    <row r="354" spans="1:7">
      <c r="B354" s="4">
        <v>3200</v>
      </c>
      <c r="C354">
        <f>$F$251*(1+$D$266*C57^2)*$D$244</f>
        <v>28.299221252342505</v>
      </c>
      <c r="D354">
        <f>$F$251*(1+$D$266*D57^2)*$D$244</f>
        <v>28.896335852061505</v>
      </c>
      <c r="E354">
        <f>$F$251*(1+$D$266*E57^2)*$D$244</f>
        <v>30.522052178953494</v>
      </c>
      <c r="F354">
        <f>$F$251*(1+$D$266*F57^2)*$D$244</f>
        <v>32.907976591547964</v>
      </c>
      <c r="G354">
        <f>$F$251*(1+$D$266*G57^2)*$D$244</f>
        <v>34.809059076704898</v>
      </c>
    </row>
    <row r="355" spans="1:7">
      <c r="B355" s="3">
        <v>3400</v>
      </c>
      <c r="C355">
        <f>$F$251*(1+$D$266*C58^2)*$D$244</f>
        <v>28.337792741902287</v>
      </c>
      <c r="D355">
        <f>$F$251*(1+$D$266*D58^2)*$D$244</f>
        <v>29.011879145491303</v>
      </c>
      <c r="E355">
        <f>$F$251*(1+$D$266*E58^2)*$D$244</f>
        <v>30.847160467646717</v>
      </c>
      <c r="F355">
        <f>$F$251*(1+$D$266*F58^2)*$D$244</f>
        <v>33.540645449052192</v>
      </c>
      <c r="G355">
        <f>$F$251*(1+$D$266*G58^2)*$D$244</f>
        <v>35.686789348311386</v>
      </c>
    </row>
    <row r="356" spans="1:7">
      <c r="B356" s="4">
        <v>3600</v>
      </c>
      <c r="C356">
        <f>$F$251*(1+$D$266*C59^2)*$D$244</f>
        <v>28.378701897495983</v>
      </c>
      <c r="D356">
        <f>$F$251*(1+$D$266*D59^2)*$D$244</f>
        <v>29.134425062765345</v>
      </c>
      <c r="E356">
        <f>$F$251*(1+$D$266*E59^2)*$D$244</f>
        <v>31.191972288988012</v>
      </c>
      <c r="F356">
        <f>$F$251*(1+$D$266*F59^2)*$D$244</f>
        <v>34.211657873677893</v>
      </c>
      <c r="G356">
        <f>$F$251*(1+$D$266*G59^2)*$D$244</f>
        <v>36.61771539395464</v>
      </c>
    </row>
    <row r="357" spans="1:7">
      <c r="B357" s="4">
        <v>3800</v>
      </c>
      <c r="C357">
        <f>$F$251*(1+$D$266*C60^2)*$D$244</f>
        <v>28.421948719123613</v>
      </c>
      <c r="D357">
        <f>$F$251*(1+$D$266*D60^2)*$D$244</f>
        <v>29.263973603883606</v>
      </c>
      <c r="E357">
        <f>$F$251*(1+$D$266*E60^2)*$D$244</f>
        <v>31.55648764297738</v>
      </c>
      <c r="F357">
        <f>$F$251*(1+$D$266*F60^2)*$D$244</f>
        <v>34.921013865425067</v>
      </c>
      <c r="G357">
        <f>$F$251*(1+$D$266*G60^2)*$D$244</f>
        <v>37.601837213634631</v>
      </c>
    </row>
    <row r="358" spans="1:7">
      <c r="B358" s="4">
        <v>4000</v>
      </c>
      <c r="C358">
        <f>$F$251*(1+$D$266*C61^2)*$D$244</f>
        <v>28.46753320678517</v>
      </c>
      <c r="D358">
        <f>$F$251*(1+$D$266*D61^2)*$D$244</f>
        <v>29.400524768846097</v>
      </c>
      <c r="E358">
        <f>$F$251*(1+$D$266*E61^2)*$D$244</f>
        <v>31.940706529614832</v>
      </c>
      <c r="F358">
        <f>$F$251*(1+$D$266*F61^2)*$D$244</f>
        <v>35.668713424293692</v>
      </c>
      <c r="G358">
        <f>$F$251*(1+$D$266*G61^2)*$D$244</f>
        <v>38.639154807351396</v>
      </c>
    </row>
    <row r="359" spans="1:7">
      <c r="B359" s="5">
        <v>4200</v>
      </c>
      <c r="C359">
        <f>$F$251*(1+$D$266*C62^2)*$D$244</f>
        <v>28.515455360480647</v>
      </c>
      <c r="D359">
        <f>$F$251*(1+$D$266*D62^2)*$D$244</f>
        <v>29.544078557652824</v>
      </c>
      <c r="E359">
        <f>$F$251*(1+$D$266*E62^2)*$D$244</f>
        <v>32.34462894890035</v>
      </c>
      <c r="F359">
        <f>$F$251*(1+$D$266*F62^2)*$D$244</f>
        <v>36.454756550283804</v>
      </c>
      <c r="G359">
        <f>$F$251*(1+$D$266*G62^2)*$D$244</f>
        <v>39.729668175104926</v>
      </c>
    </row>
    <row r="361" spans="1:7">
      <c r="A361" t="s">
        <v>140</v>
      </c>
    </row>
    <row r="363" spans="1:7" ht="15.75" thickBot="1">
      <c r="B363" s="2" t="s">
        <v>8</v>
      </c>
      <c r="C363" t="s">
        <v>0</v>
      </c>
      <c r="D363" t="s">
        <v>1</v>
      </c>
      <c r="E363" t="s">
        <v>2</v>
      </c>
      <c r="F363" t="s">
        <v>3</v>
      </c>
      <c r="G363" t="s">
        <v>4</v>
      </c>
    </row>
    <row r="364" spans="1:7" ht="15.75" thickTop="1">
      <c r="B364" s="3">
        <v>600</v>
      </c>
      <c r="C364">
        <f>C341+C217</f>
        <v>29.422347355777749</v>
      </c>
      <c r="D364">
        <f>D341+D217</f>
        <v>32.260729874925957</v>
      </c>
      <c r="E364">
        <f>E341+E217</f>
        <v>39.988567722996649</v>
      </c>
      <c r="F364">
        <f>F341+F217</f>
        <v>51.330052503144557</v>
      </c>
      <c r="G364">
        <f>G341+G217</f>
        <v>60.366842586434473</v>
      </c>
    </row>
    <row r="365" spans="1:7">
      <c r="B365" s="4">
        <v>800</v>
      </c>
      <c r="C365">
        <f>C342+C218</f>
        <v>30.528617521382674</v>
      </c>
      <c r="D365">
        <f>D342+D218</f>
        <v>35.574630888757255</v>
      </c>
      <c r="E365">
        <f>E342+E218</f>
        <v>49.313009285327382</v>
      </c>
      <c r="F365">
        <f>F342+F218</f>
        <v>69.475648894479221</v>
      </c>
      <c r="G365">
        <f>G342+G218</f>
        <v>85.541053486994628</v>
      </c>
    </row>
    <row r="366" spans="1:7">
      <c r="B366" s="3">
        <v>1000</v>
      </c>
      <c r="C366">
        <f>C343+C219</f>
        <v>31.950964877160423</v>
      </c>
      <c r="D366">
        <f>D343+D219</f>
        <v>39.835360763683198</v>
      </c>
      <c r="E366">
        <f>E343+E219</f>
        <v>61.301577008324045</v>
      </c>
      <c r="F366">
        <f>F343+F219</f>
        <v>92.80570139762375</v>
      </c>
      <c r="G366">
        <f>G343+G219</f>
        <v>117.9078960734291</v>
      </c>
    </row>
    <row r="367" spans="1:7">
      <c r="B367" s="4">
        <v>1200</v>
      </c>
      <c r="C367">
        <f>C344+C220</f>
        <v>33.689389423111002</v>
      </c>
      <c r="D367">
        <f>D344+D220</f>
        <v>45.042919499703821</v>
      </c>
      <c r="E367">
        <f>E344+E220</f>
        <v>75.954270891986596</v>
      </c>
      <c r="F367">
        <f>F344+F220</f>
        <v>121.32021001257823</v>
      </c>
      <c r="G367">
        <f>G344+G220</f>
        <v>157.46737034573789</v>
      </c>
    </row>
    <row r="368" spans="1:7">
      <c r="B368" s="3">
        <v>1400</v>
      </c>
      <c r="C368">
        <f>C345+C221</f>
        <v>35.743891159234416</v>
      </c>
      <c r="D368">
        <f>D345+D221</f>
        <v>51.197307096819102</v>
      </c>
      <c r="E368">
        <f>E345+E221</f>
        <v>93.271090936315062</v>
      </c>
      <c r="F368">
        <f>F345+F221</f>
        <v>155.01917473934262</v>
      </c>
      <c r="G368">
        <f>G345+G221</f>
        <v>204.21947630392106</v>
      </c>
    </row>
    <row r="369" spans="2:7">
      <c r="B369" s="4">
        <v>1600</v>
      </c>
      <c r="C369">
        <f>C346+C222</f>
        <v>38.11447008553067</v>
      </c>
      <c r="D369">
        <f>D346+D222</f>
        <v>58.298523555029021</v>
      </c>
      <c r="E369">
        <f>E346+E222</f>
        <v>113.25203714130953</v>
      </c>
      <c r="F369">
        <f>F346+F222</f>
        <v>193.90259557791688</v>
      </c>
      <c r="G369">
        <f>G346+G222</f>
        <v>258.16421394797857</v>
      </c>
    </row>
    <row r="370" spans="2:7">
      <c r="B370" s="3">
        <v>1800</v>
      </c>
      <c r="C370">
        <f>C347+C223</f>
        <v>40.801126201999757</v>
      </c>
      <c r="D370">
        <f>D347+D223</f>
        <v>66.346568874333599</v>
      </c>
      <c r="E370">
        <f>E347+E223</f>
        <v>135.89710950696991</v>
      </c>
      <c r="F370">
        <f>F347+F223</f>
        <v>237.970472528301</v>
      </c>
      <c r="G370">
        <f>G347+G223</f>
        <v>319.30158327791037</v>
      </c>
    </row>
    <row r="371" spans="2:7">
      <c r="B371" s="4">
        <v>2000</v>
      </c>
      <c r="C371">
        <f>C348+C224</f>
        <v>43.803859508641686</v>
      </c>
      <c r="D371">
        <f>D348+D224</f>
        <v>75.341443054732821</v>
      </c>
      <c r="E371">
        <f>E348+E224</f>
        <v>161.20630803329612</v>
      </c>
      <c r="F371">
        <f>F348+F224</f>
        <v>287.222805590495</v>
      </c>
      <c r="G371">
        <f>G348+G224</f>
        <v>387.6315842937164</v>
      </c>
    </row>
    <row r="372" spans="2:7">
      <c r="B372" s="3">
        <v>2200</v>
      </c>
      <c r="C372">
        <f>C349+C225</f>
        <v>47.122670005456428</v>
      </c>
      <c r="D372">
        <f>D349+D225</f>
        <v>85.283146096226716</v>
      </c>
      <c r="E372">
        <f>E349+E225</f>
        <v>189.17963272028828</v>
      </c>
      <c r="F372">
        <f>F349+F225</f>
        <v>341.65959476449899</v>
      </c>
      <c r="G372">
        <f>G349+G225</f>
        <v>463.15421699539689</v>
      </c>
    </row>
    <row r="373" spans="2:7">
      <c r="B373" s="4">
        <v>2400</v>
      </c>
      <c r="C373">
        <f>C350+C226</f>
        <v>50.757557692443996</v>
      </c>
      <c r="D373">
        <f>D350+D226</f>
        <v>96.171677998815284</v>
      </c>
      <c r="E373">
        <f>E350+E226</f>
        <v>219.81708356794638</v>
      </c>
      <c r="F373">
        <f>F350+F226</f>
        <v>401.28084005031297</v>
      </c>
      <c r="G373">
        <f>G350+G226</f>
        <v>545.86948138295156</v>
      </c>
    </row>
    <row r="374" spans="2:7">
      <c r="B374" s="3">
        <v>2600</v>
      </c>
      <c r="C374">
        <f>C351+C227</f>
        <v>54.708522569604433</v>
      </c>
      <c r="D374">
        <f>D351+D227</f>
        <v>108.0070387624985</v>
      </c>
      <c r="E374">
        <f>E351+E227</f>
        <v>253.11866057627037</v>
      </c>
      <c r="F374">
        <f>F351+F227</f>
        <v>466.08654144793672</v>
      </c>
      <c r="G374">
        <f>G351+G227</f>
        <v>635.77737745638069</v>
      </c>
    </row>
    <row r="375" spans="2:7">
      <c r="B375" s="4">
        <v>2800</v>
      </c>
      <c r="C375">
        <f>C352+C228</f>
        <v>58.975564636937676</v>
      </c>
      <c r="D375">
        <f>D352+D228</f>
        <v>120.78922838727638</v>
      </c>
      <c r="E375">
        <f>E352+E228</f>
        <v>289.08436374526025</v>
      </c>
      <c r="F375">
        <f>F352+F228</f>
        <v>536.07669895737047</v>
      </c>
      <c r="G375">
        <f>G352+G228</f>
        <v>732.87790521568422</v>
      </c>
    </row>
    <row r="376" spans="2:7">
      <c r="B376" s="3">
        <v>3000</v>
      </c>
      <c r="C376">
        <f>C353+C229</f>
        <v>63.55868389444376</v>
      </c>
      <c r="D376">
        <f>D353+D229</f>
        <v>134.51824687314888</v>
      </c>
      <c r="E376">
        <f>E353+E229</f>
        <v>327.7141930749163</v>
      </c>
      <c r="F376">
        <f>F353+F229</f>
        <v>611.25131257861381</v>
      </c>
      <c r="G376">
        <f>G353+G229</f>
        <v>837.17106466086159</v>
      </c>
    </row>
    <row r="377" spans="2:7">
      <c r="B377" s="4">
        <v>3200</v>
      </c>
      <c r="C377">
        <f>C354+C230</f>
        <v>68.457880342122678</v>
      </c>
      <c r="D377">
        <f>D354+D230</f>
        <v>149.19409422011609</v>
      </c>
      <c r="E377">
        <f>E354+E230</f>
        <v>369.00814856523812</v>
      </c>
      <c r="F377">
        <f>F354+F230</f>
        <v>691.61038231166754</v>
      </c>
      <c r="G377">
        <f>G354+G230</f>
        <v>948.65685579191415</v>
      </c>
    </row>
    <row r="378" spans="2:7">
      <c r="B378" s="3">
        <v>3400</v>
      </c>
      <c r="C378">
        <f>C355+C231</f>
        <v>73.673153979974444</v>
      </c>
      <c r="D378">
        <f>D355+D231</f>
        <v>164.81677042817785</v>
      </c>
      <c r="E378">
        <f>E355+E231</f>
        <v>412.96623021622588</v>
      </c>
      <c r="F378">
        <f>F355+F231</f>
        <v>777.15390815653086</v>
      </c>
      <c r="G378">
        <f>G355+G231</f>
        <v>1067.3352786088408</v>
      </c>
    </row>
    <row r="379" spans="2:7">
      <c r="B379" s="4">
        <v>3600</v>
      </c>
      <c r="C379">
        <f>C356+C232</f>
        <v>79.204504807999029</v>
      </c>
      <c r="D379">
        <f>D356+D232</f>
        <v>181.3862754973344</v>
      </c>
      <c r="E379">
        <f>E356+E232</f>
        <v>459.58843802787965</v>
      </c>
      <c r="F379">
        <f>F356+F232</f>
        <v>867.88189011320401</v>
      </c>
      <c r="G379">
        <f>G356+G232</f>
        <v>1193.2063331116415</v>
      </c>
    </row>
    <row r="380" spans="2:7">
      <c r="B380" s="4">
        <v>3800</v>
      </c>
      <c r="C380">
        <f>C357+C233</f>
        <v>85.051932826196435</v>
      </c>
      <c r="D380">
        <f>D357+D233</f>
        <v>198.90260942758547</v>
      </c>
      <c r="E380">
        <f>E357+E233</f>
        <v>508.87477200019896</v>
      </c>
      <c r="F380">
        <f>F357+F233</f>
        <v>963.79432818168721</v>
      </c>
      <c r="G380">
        <f>G357+G233</f>
        <v>1326.2700193003161</v>
      </c>
    </row>
    <row r="381" spans="2:7">
      <c r="B381" s="4">
        <v>4000</v>
      </c>
      <c r="C381">
        <f>C358+C234</f>
        <v>91.215438034566731</v>
      </c>
      <c r="D381">
        <f>D358+D234</f>
        <v>217.36577221893128</v>
      </c>
      <c r="E381">
        <f>E358+E234</f>
        <v>560.82523213318461</v>
      </c>
      <c r="F381">
        <f>F358+F234</f>
        <v>1064.89122236198</v>
      </c>
      <c r="G381">
        <f>G358+G234</f>
        <v>1466.5263371748656</v>
      </c>
    </row>
    <row r="382" spans="2:7">
      <c r="B382" s="5">
        <v>4200</v>
      </c>
      <c r="C382">
        <f>C359+C235</f>
        <v>97.695020433109789</v>
      </c>
      <c r="D382">
        <f>D359+D235</f>
        <v>236.77576387137177</v>
      </c>
      <c r="E382">
        <f>E359+E235</f>
        <v>615.43981842683581</v>
      </c>
      <c r="F382">
        <f>F359+F235</f>
        <v>1171.1725726540833</v>
      </c>
      <c r="G382">
        <f>G359+G235</f>
        <v>1613.9752867352897</v>
      </c>
    </row>
    <row r="385" spans="1:7">
      <c r="A385" t="s">
        <v>125</v>
      </c>
    </row>
    <row r="388" spans="1:7" ht="15.75" thickBot="1"/>
    <row r="389" spans="1:7">
      <c r="B389" s="34" t="s">
        <v>8</v>
      </c>
      <c r="C389" t="s">
        <v>0</v>
      </c>
      <c r="D389" t="s">
        <v>1</v>
      </c>
      <c r="E389" t="s">
        <v>2</v>
      </c>
      <c r="F389" t="s">
        <v>3</v>
      </c>
      <c r="G389" t="s">
        <v>4</v>
      </c>
    </row>
    <row r="390" spans="1:7">
      <c r="B390" s="35">
        <v>600</v>
      </c>
      <c r="C390" s="1">
        <f>C158-C364</f>
        <v>2850.9142394884984</v>
      </c>
      <c r="D390" s="1">
        <f>D158-D364</f>
        <v>1631.9337425239889</v>
      </c>
      <c r="E390" s="1">
        <f>E158-E364</f>
        <v>952.12736774558743</v>
      </c>
      <c r="F390" s="1">
        <f>F158-F364</f>
        <v>689.18870944385196</v>
      </c>
      <c r="G390" s="1">
        <f>G158-G364</f>
        <v>543.43704932240269</v>
      </c>
    </row>
    <row r="391" spans="1:7">
      <c r="B391" s="36">
        <v>800</v>
      </c>
      <c r="C391" s="1">
        <f>C159-C365</f>
        <v>2926.0147896415947</v>
      </c>
      <c r="D391" s="1">
        <f>D159-D365</f>
        <v>1672.6504488054074</v>
      </c>
      <c r="E391" s="1">
        <f>E159-E365</f>
        <v>969.05194207080922</v>
      </c>
      <c r="F391" s="1">
        <f>F159-F365</f>
        <v>690.63546920008457</v>
      </c>
      <c r="G391" s="1">
        <f>G159-G365</f>
        <v>534.23804594050341</v>
      </c>
    </row>
    <row r="392" spans="1:7">
      <c r="B392" s="35">
        <v>1000</v>
      </c>
      <c r="C392" s="1">
        <f>C160-C366</f>
        <v>3016.4021187464191</v>
      </c>
      <c r="D392" s="1">
        <f>D160-D366</f>
        <v>1721.4353097743849</v>
      </c>
      <c r="E392" s="1">
        <f>E160-E366</f>
        <v>988.68670735090882</v>
      </c>
      <c r="F392" s="1">
        <f>F160-F366</f>
        <v>690.90918170755867</v>
      </c>
      <c r="G392" s="1">
        <f>G160-G366</f>
        <v>521.11723182692128</v>
      </c>
    </row>
    <row r="393" spans="1:7">
      <c r="B393" s="37">
        <v>1200</v>
      </c>
      <c r="C393" s="1">
        <f>C161-C367</f>
        <v>3115.8986984626627</v>
      </c>
      <c r="D393" s="1">
        <f>D161-D367</f>
        <v>1774.7190868342989</v>
      </c>
      <c r="E393" s="1">
        <f>E161-E367</f>
        <v>1008.9038482686688</v>
      </c>
      <c r="F393" s="1">
        <f>F161-F367</f>
        <v>688.42163826200226</v>
      </c>
      <c r="G393" s="1">
        <f>G161-G367</f>
        <v>502.77961400365029</v>
      </c>
    </row>
    <row r="394" spans="1:7">
      <c r="B394" s="35">
        <v>1400</v>
      </c>
      <c r="C394" s="1">
        <f>C162-C368</f>
        <v>3218.7289964598085</v>
      </c>
      <c r="D394" s="1">
        <f>D162-D368</f>
        <v>1829.1648057497391</v>
      </c>
      <c r="E394" s="1">
        <f>E162-E368</f>
        <v>1027.7140147991333</v>
      </c>
      <c r="F394" s="1">
        <f>F162-F368</f>
        <v>681.68798113167907</v>
      </c>
      <c r="G394" s="1">
        <f>G162-G368</f>
        <v>478.01446976733018</v>
      </c>
    </row>
    <row r="395" spans="1:7">
      <c r="B395" s="38">
        <v>1600</v>
      </c>
      <c r="C395" s="1">
        <f>C163-C369</f>
        <v>3319.5194764171288</v>
      </c>
      <c r="D395" s="1">
        <f>D163-D369</f>
        <v>1881.6677566465075</v>
      </c>
      <c r="E395" s="1">
        <f>E163-E369</f>
        <v>1043.2663222096064</v>
      </c>
      <c r="F395" s="1">
        <f>F163-F369</f>
        <v>669.32670355738674</v>
      </c>
      <c r="G395" s="1">
        <f>G163-G369</f>
        <v>445.69534668924558</v>
      </c>
    </row>
    <row r="396" spans="1:7">
      <c r="B396" s="35">
        <v>1800</v>
      </c>
      <c r="C396" s="1">
        <f>C164-C370</f>
        <v>3413.298598023689</v>
      </c>
      <c r="D396" s="1">
        <f>D164-D370</f>
        <v>1929.3554940116198</v>
      </c>
      <c r="E396" s="1">
        <f>E164-E370</f>
        <v>1053.8483510596564</v>
      </c>
      <c r="F396" s="1">
        <f>F164-F370</f>
        <v>650.05964975245888</v>
      </c>
      <c r="G396" s="1">
        <f>G164-G370</f>
        <v>404.78006261532664</v>
      </c>
    </row>
    <row r="397" spans="1:7">
      <c r="B397" s="36">
        <v>2000</v>
      </c>
      <c r="C397" s="1">
        <f>C165-C371</f>
        <v>3495.4968169783447</v>
      </c>
      <c r="D397" s="1">
        <f>D165-D371</f>
        <v>1969.5878366933036</v>
      </c>
      <c r="E397" s="1">
        <f>E165-E371</f>
        <v>1057.8861472011104</v>
      </c>
      <c r="F397" s="1">
        <f>F165-F371</f>
        <v>622.71201490276314</v>
      </c>
      <c r="G397" s="1">
        <f>G165-G371</f>
        <v>354.31070566614812</v>
      </c>
    </row>
    <row r="398" spans="1:7">
      <c r="B398" s="35">
        <v>2200</v>
      </c>
      <c r="C398" s="1">
        <f>C166-C372</f>
        <v>3561.9465849897438</v>
      </c>
      <c r="D398" s="1">
        <f>D166-D372</f>
        <v>1999.9568679010001</v>
      </c>
      <c r="E398" s="1">
        <f>E166-E372</f>
        <v>1053.9442217780586</v>
      </c>
      <c r="F398" s="1">
        <f>F166-F372</f>
        <v>586.21234516670256</v>
      </c>
      <c r="G398" s="1">
        <f>G166-G372</f>
        <v>293.41363423693025</v>
      </c>
    </row>
    <row r="399" spans="1:7">
      <c r="B399" s="36">
        <v>2400</v>
      </c>
      <c r="C399" s="1">
        <f>C167-C373</f>
        <v>3608.8823497763237</v>
      </c>
      <c r="D399" s="1">
        <f>D167-D373</f>
        <v>2018.2869352053615</v>
      </c>
      <c r="E399" s="1">
        <f>E167-E373</f>
        <v>1040.7255512268514</v>
      </c>
      <c r="F399" s="1">
        <f>F167-F373</f>
        <v>539.592537675215</v>
      </c>
      <c r="G399" s="1">
        <f>G167-G373</f>
        <v>221.29947699753825</v>
      </c>
    </row>
    <row r="400" spans="1:7">
      <c r="B400" s="35">
        <v>2600</v>
      </c>
      <c r="C400" s="1">
        <f>C168-C374</f>
        <v>3632.9405550663155</v>
      </c>
      <c r="D400" s="1">
        <f>D168-D374</f>
        <v>2022.6346505382551</v>
      </c>
      <c r="E400" s="1">
        <f>E168-E374</f>
        <v>1017.0715772761022</v>
      </c>
      <c r="F400" s="1">
        <f>F168-F374</f>
        <v>481.9878405317736</v>
      </c>
      <c r="G400" s="1">
        <f>G168-G374</f>
        <v>137.26313289248253</v>
      </c>
    </row>
    <row r="401" spans="1:13">
      <c r="B401" s="36">
        <v>2800</v>
      </c>
      <c r="C401" s="1">
        <f>C169-C375</f>
        <v>3631.1596405977407</v>
      </c>
      <c r="D401" s="1">
        <f>D169-D375</f>
        <v>2011.2888901927597</v>
      </c>
      <c r="E401" s="1">
        <f>E169-E375</f>
        <v>981.96220694668443</v>
      </c>
      <c r="F401" s="1">
        <f>F169-F375</f>
        <v>412.63685281238554</v>
      </c>
      <c r="G401" s="1">
        <f>G169-G375</f>
        <v>40.68377114091868</v>
      </c>
    </row>
    <row r="402" spans="1:13">
      <c r="B402" s="35">
        <v>3000</v>
      </c>
      <c r="C402" s="1">
        <f>C170-C376</f>
        <v>3600.9800421184082</v>
      </c>
      <c r="D402" s="1">
        <f>D170-D376</f>
        <v>1982.7707948231657</v>
      </c>
      <c r="E402" s="1">
        <f>E170-E376</f>
        <v>934.51581255173278</v>
      </c>
      <c r="F402" s="1">
        <f>F170-F376</f>
        <v>330.88152456559374</v>
      </c>
      <c r="G402" s="1">
        <f>G170-G376</f>
        <v>-68.975168763352599</v>
      </c>
    </row>
    <row r="403" spans="1:13">
      <c r="B403" s="36">
        <v>3200</v>
      </c>
      <c r="C403" s="1">
        <f>C171-C377</f>
        <v>3540.2441913859238</v>
      </c>
      <c r="D403" s="1">
        <f>D171-D377</f>
        <v>1935.8337694449776</v>
      </c>
      <c r="E403" s="1">
        <f>E171-E377</f>
        <v>873.98923169664477</v>
      </c>
      <c r="F403" s="1">
        <f>F171-F377</f>
        <v>236.1671568124749</v>
      </c>
      <c r="G403" s="1">
        <f>G171-G377</f>
        <v>-192.16597705188667</v>
      </c>
    </row>
    <row r="404" spans="1:13">
      <c r="B404" s="35">
        <v>3400</v>
      </c>
      <c r="C404" s="1">
        <f>C172-C378</f>
        <v>3447.1965161676849</v>
      </c>
      <c r="D404" s="1">
        <f>D172-D378</f>
        <v>1869.463483434914</v>
      </c>
      <c r="E404" s="1">
        <f>E172-E378</f>
        <v>799.77776727907906</v>
      </c>
      <c r="F404" s="1">
        <f>F172-F378</f>
        <v>128.04240154664308</v>
      </c>
      <c r="G404" s="1">
        <f>G172-G378</f>
        <v>-329.25667368159077</v>
      </c>
    </row>
    <row r="405" spans="1:13">
      <c r="B405" s="36">
        <v>3500</v>
      </c>
      <c r="C405" s="1">
        <f>C173-C379</f>
        <v>3385.3118637748598</v>
      </c>
      <c r="D405" s="1">
        <f>D173-D379</f>
        <v>1820.3342930172066</v>
      </c>
      <c r="E405" s="1">
        <f>E173-E379</f>
        <v>733.74497781732748</v>
      </c>
      <c r="F405" s="1">
        <f>F173-F379</f>
        <v>22.826294383703043</v>
      </c>
      <c r="G405" s="1">
        <f>G173-G379</f>
        <v>-466.94104991982738</v>
      </c>
    </row>
    <row r="406" spans="1:13">
      <c r="B406" s="35">
        <v>3800</v>
      </c>
      <c r="C406" s="1">
        <f>C174-C380</f>
        <v>3159.1533833924696</v>
      </c>
      <c r="D406" s="1">
        <f>D174-D380</f>
        <v>1675.527128832088</v>
      </c>
      <c r="E406" s="1">
        <f>E174-E380</f>
        <v>608.57372580845265</v>
      </c>
      <c r="F406" s="1">
        <f>F174-F380</f>
        <v>-129.72690868603831</v>
      </c>
      <c r="G406" s="1">
        <f>G174-G380</f>
        <v>-646.18846041892175</v>
      </c>
    </row>
    <row r="407" spans="1:13">
      <c r="B407" s="36">
        <v>4000</v>
      </c>
      <c r="C407" s="1">
        <f>C175-C381</f>
        <v>2962.6567614192395</v>
      </c>
      <c r="D407" s="1">
        <f>D175-D381</f>
        <v>1547.0937207988236</v>
      </c>
      <c r="E407" s="1">
        <f>E175-E381</f>
        <v>491.06408101201544</v>
      </c>
      <c r="F407" s="1">
        <f>F175-F381</f>
        <v>-279.75740480298793</v>
      </c>
      <c r="G407" s="1">
        <f>G175-G381</f>
        <v>-826.34423906714176</v>
      </c>
    </row>
    <row r="408" spans="1:13" ht="15.75" thickBot="1">
      <c r="B408" s="39">
        <v>4200</v>
      </c>
      <c r="C408" s="1">
        <f>C176-C382</f>
        <v>2730.845986127747</v>
      </c>
      <c r="D408" s="1">
        <f>D176-D382</f>
        <v>1397.4923732526788</v>
      </c>
      <c r="E408" s="1">
        <f>E176-E382</f>
        <v>358.83541716634829</v>
      </c>
      <c r="F408" s="1">
        <f>F176-F382</f>
        <v>-443.97017073285269</v>
      </c>
      <c r="G408" s="1">
        <f>G176-G382</f>
        <v>-1021.0292831377176</v>
      </c>
    </row>
    <row r="410" spans="1:13">
      <c r="A410" t="s">
        <v>123</v>
      </c>
    </row>
    <row r="413" spans="1:13" ht="15.75" thickBot="1">
      <c r="B413" s="2" t="s">
        <v>70</v>
      </c>
      <c r="C413" t="s">
        <v>126</v>
      </c>
      <c r="D413" t="s">
        <v>127</v>
      </c>
      <c r="E413" t="s">
        <v>128</v>
      </c>
      <c r="F413" t="s">
        <v>129</v>
      </c>
      <c r="G413" t="s">
        <v>131</v>
      </c>
      <c r="H413" t="s">
        <v>130</v>
      </c>
      <c r="I413" t="s">
        <v>132</v>
      </c>
      <c r="J413" t="s">
        <v>135</v>
      </c>
      <c r="K413" t="s">
        <v>133</v>
      </c>
      <c r="L413" t="s">
        <v>136</v>
      </c>
      <c r="M413" t="s">
        <v>134</v>
      </c>
    </row>
    <row r="414" spans="1:13" ht="15.75" thickTop="1">
      <c r="B414" s="3">
        <v>0</v>
      </c>
      <c r="C414">
        <f>$C$333+$C271+$C858</f>
        <v>28</v>
      </c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B415" s="4">
        <v>5</v>
      </c>
      <c r="C415">
        <f>$C$333+$C272+$C859</f>
        <v>29.892948179166662</v>
      </c>
      <c r="D415">
        <f>($B$44/$C$44)*$B415</f>
        <v>692.1779782337037</v>
      </c>
      <c r="E415" s="1">
        <f>(($D$125*(D859^5)+$E$125*(D859^4)+$F$125*(D859^3)+$G$125*(D859^2)+$H$125*D859+$I$125)*$D$3*$D$149)-C415</f>
        <v>2883.218165035953</v>
      </c>
      <c r="F415" s="1"/>
      <c r="G415" s="1"/>
      <c r="H415" s="1"/>
      <c r="I415" s="1"/>
      <c r="J415" s="1"/>
      <c r="K415" s="1"/>
      <c r="L415" s="1"/>
      <c r="M415" s="1"/>
    </row>
    <row r="416" spans="1:13">
      <c r="B416" s="3">
        <v>10</v>
      </c>
      <c r="C416">
        <f>$C$333+$C273+$C860</f>
        <v>35.571792716666671</v>
      </c>
      <c r="D416">
        <f>($B$44/$C$44)*$B416</f>
        <v>1384.3559564674074</v>
      </c>
      <c r="E416" s="1">
        <f>(($D$125*(D860^5)+$E$125*(D860^4)+$F$125*(D860^3)+$G$125*(D860^2)+$H$125*D860+$I$125)*$D$3*$D$149)-C416</f>
        <v>3210.6920033404126</v>
      </c>
      <c r="F416" s="1">
        <f>($B$44/$D$44)*$B416</f>
        <v>799.85010818116848</v>
      </c>
      <c r="G416" s="1">
        <f>(($D$125*(F860^5)+$E$125*(F860^4)+$F$125*(F860^3)+$G$125*(F860^2)+$H$125*F860+$I$125)*$D$4*$D$149)-$C416</f>
        <v>1672.6164518452606</v>
      </c>
      <c r="H416" s="1"/>
      <c r="I416" s="1"/>
      <c r="J416" s="1"/>
      <c r="K416" s="1"/>
      <c r="L416" s="1"/>
      <c r="M416" s="1"/>
    </row>
    <row r="417" spans="2:13">
      <c r="B417" s="4">
        <v>15</v>
      </c>
      <c r="C417">
        <f>$C$333+$C274+$C861</f>
        <v>45.036533612500008</v>
      </c>
      <c r="D417">
        <f>($B$44/$C$44)*$B417</f>
        <v>2076.5339347011113</v>
      </c>
      <c r="E417" s="1">
        <f>(($D$125*(D861^5)+$E$125*(D861^4)+$F$125*(D861^3)+$G$125*(D861^2)+$H$125*D861+$I$125)*$D$3*$D$149)-C417</f>
        <v>3522.9991253780122</v>
      </c>
      <c r="F417" s="1">
        <f>($B$44/$D$44)*$B417</f>
        <v>1199.7751622717528</v>
      </c>
      <c r="G417" s="1">
        <f>(($D$125*(F861^5)+$E$125*(F861^4)+$F$125*(F861^3)+$G$125*(F861^2)+$H$125*F861+$I$125)*$D$4*$D$149)-$C417</f>
        <v>1774.6579299468692</v>
      </c>
      <c r="H417" s="1">
        <f t="shared" ref="H417:H432" si="29">($B$44/$E$44)*B417</f>
        <v>715.2505775081604</v>
      </c>
      <c r="I417" s="1">
        <f>(($D$125*(H861^5)+$E$125*(H861^4)+$F$125*(H861^3)+$G$125*(H861^2)+$H$125*H861+$I$125)*$D$5*$D$149)-$C417</f>
        <v>961.42115427100498</v>
      </c>
      <c r="J417" s="1"/>
      <c r="K417" s="1"/>
      <c r="L417" s="1"/>
      <c r="M417" s="1"/>
    </row>
    <row r="418" spans="2:13">
      <c r="B418" s="3">
        <v>20</v>
      </c>
      <c r="C418">
        <f>$C$333+$C275+$C862</f>
        <v>58.287170866666671</v>
      </c>
      <c r="D418">
        <f>($B$44/$C$44)*$B418</f>
        <v>2768.7119129348148</v>
      </c>
      <c r="E418" s="1">
        <f>(($D$125*(D862^5)+$E$125*(D862^4)+$F$125*(D862^3)+$G$125*(D862^2)+$H$125*D862+$I$125)*$D$3*$D$149)-C418</f>
        <v>3633.2516989954461</v>
      </c>
      <c r="F418" s="1">
        <f>($B$44/$D$44)*$B418</f>
        <v>1599.700216362337</v>
      </c>
      <c r="G418" s="1">
        <f>(($D$125*(F862^5)+$E$125*(F862^4)+$F$125*(F862^3)+$G$125*(F862^2)+$H$125*F862+$I$125)*$D$4*$D$149)-$C418</f>
        <v>1881.5919738131747</v>
      </c>
      <c r="H418" s="1">
        <f t="shared" si="29"/>
        <v>953.66743667754713</v>
      </c>
      <c r="I418" s="1">
        <f>(($D$125*(H862^5)+$E$125*(H862^4)+$F$125*(H862^3)+$G$125*(H862^2)+$H$125*H862+$I$125)*$D$5*$D$149)-$C418</f>
        <v>984.01072210389361</v>
      </c>
      <c r="J418" s="1">
        <f>($B$44/$F$44)*$B418</f>
        <v>683.63257109501592</v>
      </c>
      <c r="K418" s="1">
        <f>(($D$125*(J862^5)+$E$125*(J862^4)+$F$125*(J862^3)+$G$125*(J862^2)+$H$125*J862+$I$125)*$D$6*$D$149)-$C418</f>
        <v>660.20479056601221</v>
      </c>
      <c r="L418" s="1"/>
      <c r="M418" s="1"/>
    </row>
    <row r="419" spans="2:13">
      <c r="B419" s="4">
        <v>25</v>
      </c>
      <c r="C419">
        <f>$C$333+$C276+$C863</f>
        <v>75.323704479166679</v>
      </c>
      <c r="D419">
        <f>($B$44/$C$44)*$B419</f>
        <v>3460.8898911685187</v>
      </c>
      <c r="E419" s="1">
        <f>(($D$125*(D863^5)+$E$125*(D863^4)+$F$125*(D863^3)+$G$125*(D863^2)+$H$125*D863+$I$125)*$D$3*$D$149)-C419</f>
        <v>3412.2349357110115</v>
      </c>
      <c r="F419" s="1">
        <f>($B$44/$D$44)*$B419</f>
        <v>1999.6252704529211</v>
      </c>
      <c r="G419" s="1">
        <f>(($D$125*(F863^5)+$E$125*(F863^4)+$F$125*(F863^3)+$G$125*(F863^2)+$H$125*F863+$I$125)*$D$4*$D$149)-$C419</f>
        <v>1969.5209626306637</v>
      </c>
      <c r="H419" s="1">
        <f t="shared" si="29"/>
        <v>1192.0842958469341</v>
      </c>
      <c r="I419" s="1">
        <f>(($D$125*(H863^5)+$E$125*(H863^4)+$F$125*(H863^3)+$G$125*(H863^2)+$H$125*H863+$I$125)*$D$5*$D$149)-$C419</f>
        <v>1008.1177696518205</v>
      </c>
      <c r="J419" s="1">
        <f>($B$44/$F$44)*$B419</f>
        <v>854.5407138687699</v>
      </c>
      <c r="K419" s="1">
        <f>(($D$125*(J863^5)+$E$125*(J863^4)+$F$125*(J863^3)+$G$125*(J863^2)+$H$125*J863+$I$125)*$D$6*$D$149)-$C419</f>
        <v>660.55286889636386</v>
      </c>
      <c r="L419" s="1">
        <f>($B$44/$G$44)*$B419</f>
        <v>725.50506607458556</v>
      </c>
      <c r="M419" s="1">
        <f>(($D$125*(L863^5)+$E$125*(L863^4)+$F$125*(L863^3)+$G$125*(L863^2)+$H$125*L863+$I$125)*$D$7*$D$149)-$C419</f>
        <v>538.05086738303066</v>
      </c>
    </row>
    <row r="420" spans="2:13">
      <c r="B420" s="3">
        <v>30</v>
      </c>
      <c r="C420">
        <f>$C$333+$C277+$C864</f>
        <v>96.146134450000034</v>
      </c>
      <c r="D420">
        <f>($B$44/$C$44)*$B420</f>
        <v>4153.0678694022226</v>
      </c>
      <c r="E420" s="1">
        <f>(($D$125*(D864^5)+$E$125*(D864^4)+$F$125*(D864^3)+$G$125*(D864^2)+$H$125*D864+$I$125)*$D$3*$D$149)-C420</f>
        <v>2788.407090714612</v>
      </c>
      <c r="F420" s="1">
        <f>($B$44/$D$44)*$B420</f>
        <v>2399.5503245435057</v>
      </c>
      <c r="G420" s="1">
        <f>(($D$125*(F864^5)+$E$125*(F864^4)+$F$125*(F864^3)+$G$125*(F864^2)+$H$125*F864+$I$125)*$D$4*$D$149)-$C420</f>
        <v>2018.2607209856849</v>
      </c>
      <c r="H420" s="1">
        <f t="shared" si="29"/>
        <v>1430.5011550163208</v>
      </c>
      <c r="I420" s="1">
        <f>(($D$125*(H864^5)+$E$125*(H864^4)+$F$125*(H864^3)+$G$125*(H864^2)+$H$125*H864+$I$125)*$D$5*$D$149)-$C420</f>
        <v>1030.3404680585991</v>
      </c>
      <c r="J420" s="1">
        <f>($B$44/$F$44)*$B420</f>
        <v>1025.4488566425239</v>
      </c>
      <c r="K420" s="1">
        <f>(($D$125*(J864^5)+$E$125*(J864^4)+$F$125*(J864^3)+$G$125*(J864^2)+$H$125*J864+$I$125)*$D$6*$D$149)-$C420</f>
        <v>659.6157743065146</v>
      </c>
      <c r="L420" s="1">
        <f>($B$44/$G$44)*$B420</f>
        <v>870.60607928950276</v>
      </c>
      <c r="M420" s="1">
        <f>(($D$125*(L864^5)+$E$125*(L864^4)+$F$125*(L864^3)+$G$125*(L864^2)+$H$125*L864+$I$125)*$D$7*$D$149)-$C420</f>
        <v>530.12235656267808</v>
      </c>
    </row>
    <row r="421" spans="2:13">
      <c r="B421" s="4">
        <v>35</v>
      </c>
      <c r="C421">
        <f>$C$333+$C278+$C865</f>
        <v>120.75446077916666</v>
      </c>
      <c r="E421" s="1"/>
      <c r="F421" s="1">
        <f>($B$44/$D$44)*$B421</f>
        <v>2799.4753786340898</v>
      </c>
      <c r="G421" s="1">
        <f>(($D$125*(F865^5)+$E$125*(F865^4)+$F$125*(F865^3)+$G$125*(F865^2)+$H$125*F865+$I$125)*$D$4*$D$149)-$C421</f>
        <v>2011.3405188644513</v>
      </c>
      <c r="H421" s="1">
        <f t="shared" si="29"/>
        <v>1668.9180141857075</v>
      </c>
      <c r="I421" s="1">
        <f>(($D$125*(H865^5)+$E$125*(H865^4)+$F$125*(H865^3)+$G$125*(H865^2)+$H$125*H865+$I$125)*$D$5*$D$149)-$C421</f>
        <v>1047.5566088300973</v>
      </c>
      <c r="J421" s="1">
        <f>($B$44/$F$44)*$B421</f>
        <v>1196.3569994162779</v>
      </c>
      <c r="K421" s="1">
        <f>(($D$125*(J865^5)+$E$125*(J865^4)+$F$125*(J865^3)+$G$125*(J865^2)+$H$125*J865+$I$125)*$D$6*$D$149)-$C421</f>
        <v>656.454066046957</v>
      </c>
      <c r="L421" s="1">
        <f>($B$44/$G$44)*$B421</f>
        <v>1015.7070925044198</v>
      </c>
      <c r="M421" s="1">
        <f>(($D$125*(L865^5)+$E$125*(L865^4)+$F$125*(L865^3)+$G$125*(L865^2)+$H$125*L865+$I$125)*$D$7*$D$149)-$C421</f>
        <v>519.88211871813178</v>
      </c>
    </row>
    <row r="422" spans="2:13">
      <c r="B422" s="3">
        <v>40</v>
      </c>
      <c r="C422">
        <f>$C$333+$C279+$C866</f>
        <v>149.14868346666668</v>
      </c>
      <c r="E422" s="1"/>
      <c r="F422" s="1">
        <f>($B$44/$D$44)*$B422</f>
        <v>3199.4004327246739</v>
      </c>
      <c r="G422" s="1">
        <f>(($D$125*(F866^5)+$E$125*(F866^4)+$F$125*(F866^3)+$G$125*(F866^2)+$H$125*F866+$I$125)*$D$4*$D$149)-$C422</f>
        <v>1936.0030716530405</v>
      </c>
      <c r="H422" s="1">
        <f t="shared" si="29"/>
        <v>1907.3348733550943</v>
      </c>
      <c r="I422" s="1">
        <f>(($D$125*(H866^5)+$E$125*(H866^4)+$F$125*(H866^3)+$G$125*(H866^2)+$H$125*H866+$I$125)*$D$5*$D$149)-$C422</f>
        <v>1056.9236038342399</v>
      </c>
      <c r="J422" s="1">
        <f>($B$44/$F$44)*$B422</f>
        <v>1367.2651421900318</v>
      </c>
      <c r="K422" s="1">
        <f>(($D$125*(J866^5)+$E$125*(J866^4)+$F$125*(J866^3)+$G$125*(J866^2)+$H$125*J866+$I$125)*$D$6*$D$149)-$C422</f>
        <v>650.18123286382274</v>
      </c>
      <c r="L422" s="1">
        <f>($B$44/$G$44)*$B422</f>
        <v>1160.8081057193369</v>
      </c>
      <c r="M422" s="1">
        <f>(($D$125*(L866^5)+$E$125*(L866^4)+$F$125*(L866^3)+$G$125*(L866^2)+$H$125*L866+$I$125)*$D$7*$D$149)-$C422</f>
        <v>506.84257231866928</v>
      </c>
    </row>
    <row r="423" spans="2:13">
      <c r="B423" s="4">
        <v>45</v>
      </c>
      <c r="C423">
        <f>$C$333+$C280+$C867</f>
        <v>181.32880251250003</v>
      </c>
      <c r="E423" s="1"/>
      <c r="F423" s="1">
        <f>($B$44/$D$44)*$B423</f>
        <v>3599.325486815258</v>
      </c>
      <c r="G423" s="1">
        <f>(($D$125*(F867^5)+$E$125*(F867^4)+$F$125*(F867^3)+$G$125*(F867^2)+$H$125*F867+$I$125)*$D$4*$D$149)-$C423</f>
        <v>1783.2045401373923</v>
      </c>
      <c r="H423" s="1">
        <f t="shared" si="29"/>
        <v>2145.7517325244812</v>
      </c>
      <c r="I423" s="1">
        <f>(($D$125*(H867^5)+$E$125*(H867^4)+$F$125*(H867^3)+$G$125*(H867^2)+$H$125*H867+$I$125)*$D$5*$D$149)-$C423</f>
        <v>1055.8784853010059</v>
      </c>
      <c r="J423" s="1">
        <f>($B$44/$F$44)*$B423</f>
        <v>1538.1732849637858</v>
      </c>
      <c r="K423" s="1">
        <f>(($D$125*(J867^5)+$E$125*(J867^4)+$F$125*(J867^3)+$G$125*(J867^2)+$H$125*J867+$I$125)*$D$6*$D$149)-$C423</f>
        <v>639.96369299888408</v>
      </c>
      <c r="L423" s="1">
        <f>($B$44/$G$44)*$B423</f>
        <v>1305.9091189342541</v>
      </c>
      <c r="M423" s="1">
        <f>(($D$125*(L867^5)+$E$125*(L867^4)+$F$125*(L867^3)+$G$125*(L867^2)+$H$125*L867+$I$125)*$D$7*$D$149)-$C423</f>
        <v>490.53948310900546</v>
      </c>
    </row>
    <row r="424" spans="2:13">
      <c r="B424" s="3">
        <v>50</v>
      </c>
      <c r="C424">
        <f>$C$333+$C281+$C868</f>
        <v>217.29481791666672</v>
      </c>
      <c r="E424" s="1"/>
      <c r="F424" s="1">
        <f>($B$44/$D$44)*$B424</f>
        <v>3999.2505409058422</v>
      </c>
      <c r="G424" s="1">
        <f>(($D$125*(F868^5)+$E$125*(F868^4)+$F$125*(F868^3)+$G$125*(F868^2)+$H$125*F868+$I$125)*$D$4*$D$149)-$C424</f>
        <v>1547.6145305033108</v>
      </c>
      <c r="H424" s="1">
        <f t="shared" si="29"/>
        <v>2384.1685916938682</v>
      </c>
      <c r="I424" s="1">
        <f>(($D$125*(H868^5)+$E$125*(H868^4)+$F$125*(H868^3)+$G$125*(H868^2)+$H$125*H868+$I$125)*$D$5*$D$149)-$C424</f>
        <v>1042.1379058224327</v>
      </c>
      <c r="J424" s="1">
        <f>($B$44/$F$44)*$B424</f>
        <v>1709.0814277375398</v>
      </c>
      <c r="K424" s="1">
        <f>(($D$125*(J868^5)+$E$125*(J868^4)+$F$125*(J868^3)+$G$125*(J868^2)+$H$125*J868+$I$125)*$D$6*$D$149)-$C424</f>
        <v>625.02079418955225</v>
      </c>
      <c r="L424" s="1">
        <f>($B$44/$G$44)*$B424</f>
        <v>1451.0101321491711</v>
      </c>
      <c r="M424" s="1">
        <f>(($D$125*(L868^5)+$E$125*(L868^4)+$F$125*(L868^3)+$G$125*(L868^2)+$H$125*L868+$I$125)*$D$7*$D$149)-$C424</f>
        <v>470.53196410929104</v>
      </c>
    </row>
    <row r="425" spans="2:13">
      <c r="B425" s="4">
        <v>55</v>
      </c>
      <c r="C425">
        <f>$C$333+$C282+$C869</f>
        <v>257.04672967916667</v>
      </c>
      <c r="E425" s="1"/>
      <c r="F425" s="1">
        <f>($B$44/$D$44)*$B425</f>
        <v>4399.1755949964263</v>
      </c>
      <c r="G425" s="1">
        <f>(($D$125*(F869^5)+$E$125*(F869^4)+$F$125*(F869^3)+$G$125*(F869^2)+$H$125*F869+$I$125)*$D$4*$D$149)-$C425</f>
        <v>1227.6160943364646</v>
      </c>
      <c r="H425" s="1">
        <f t="shared" si="29"/>
        <v>2622.5854508632547</v>
      </c>
      <c r="I425" s="1">
        <f>(($D$125*(H869^5)+$E$125*(H869^4)+$F$125*(H869^3)+$G$125*(H869^2)+$H$125*H869+$I$125)*$D$5*$D$149)-$C425</f>
        <v>1013.6981383526115</v>
      </c>
      <c r="J425" s="1">
        <f>($B$44/$F$44)*$B425</f>
        <v>1879.9895705112938</v>
      </c>
      <c r="K425" s="1">
        <f>(($D$125*(J869^5)+$E$125*(J869^4)+$F$125*(J869^3)+$G$125*(J869^2)+$H$125*J869+$I$125)*$D$6*$D$149)-$C425</f>
        <v>604.62481366887835</v>
      </c>
      <c r="L425" s="1">
        <f>($B$44/$G$44)*$B425</f>
        <v>1596.1111453640883</v>
      </c>
      <c r="M425" s="1">
        <f>(($D$125*(L869^5)+$E$125*(L869^4)+$F$125*(L869^3)+$G$125*(L869^2)+$H$125*L869+$I$125)*$D$7*$D$149)-$C425</f>
        <v>446.4024756151141</v>
      </c>
    </row>
    <row r="426" spans="2:13">
      <c r="B426" s="3">
        <v>60</v>
      </c>
      <c r="C426">
        <f>$C$333+$C283+$C870</f>
        <v>300.58453780000013</v>
      </c>
      <c r="E426" s="1"/>
      <c r="F426" s="1"/>
      <c r="G426" s="1"/>
      <c r="H426" s="1">
        <f t="shared" si="29"/>
        <v>2861.0023100326416</v>
      </c>
      <c r="I426" s="1">
        <f>(($D$125*(H870^5)+$E$125*(H870^4)+$F$125*(H870^3)+$G$125*(H870^2)+$H$125*H870+$I$125)*$D$5*$D$149)-$C426</f>
        <v>968.83507620769069</v>
      </c>
      <c r="J426" s="1">
        <f>($B$44/$F$44)*$B426</f>
        <v>2050.8977132850478</v>
      </c>
      <c r="K426" s="1">
        <f>(($D$125*(J870^5)+$E$125*(J870^4)+$F$125*(J870^3)+$G$125*(J870^2)+$H$125*J870+$I$125)*$D$6*$D$149)-$C426</f>
        <v>578.10095816555304</v>
      </c>
      <c r="L426" s="1">
        <f>($B$44/$G$44)*$B426</f>
        <v>1741.2121585790055</v>
      </c>
      <c r="M426" s="1">
        <f>(($D$125*(L870^5)+$E$125*(L870^4)+$F$125*(L870^3)+$G$125*(L870^2)+$H$125*L870+$I$125)*$D$7*$D$149)-$C426</f>
        <v>417.75682519749864</v>
      </c>
    </row>
    <row r="427" spans="2:13">
      <c r="B427" s="4">
        <v>65</v>
      </c>
      <c r="C427">
        <f>$C$333+$C284+$C871</f>
        <v>347.90824227916664</v>
      </c>
      <c r="E427" s="1"/>
      <c r="F427" s="1"/>
      <c r="G427" s="1"/>
      <c r="H427" s="1">
        <f t="shared" si="29"/>
        <v>3099.4191692020286</v>
      </c>
      <c r="I427" s="1">
        <f>(($D$125*(H871^5)+$E$125*(H871^4)+$F$125*(H871^3)+$G$125*(H871^2)+$H$125*H871+$I$125)*$D$5*$D$149)-$C427</f>
        <v>906.1042330658745</v>
      </c>
      <c r="J427" s="1">
        <f>($B$44/$F$44)*$B427</f>
        <v>2221.8058560588015</v>
      </c>
      <c r="K427" s="1">
        <f>(($D$125*(J871^5)+$E$125*(J871^4)+$F$125*(J871^3)+$G$125*(J871^2)+$H$125*J871+$I$125)*$D$6*$D$149)-$C427</f>
        <v>544.8273639039071</v>
      </c>
      <c r="L427" s="1">
        <f>($B$44/$G$44)*$B427</f>
        <v>1886.3131717939225</v>
      </c>
      <c r="M427" s="1">
        <f>(($D$125*(L871^5)+$E$125*(L871^4)+$F$125*(L871^3)+$G$125*(L871^2)+$H$125*L871+$I$125)*$D$7*$D$149)-$C427</f>
        <v>384.22416770290636</v>
      </c>
    </row>
    <row r="428" spans="2:13">
      <c r="B428" s="3">
        <v>70</v>
      </c>
      <c r="C428">
        <f>$C$333+$C285+$C872</f>
        <v>399.01784311666665</v>
      </c>
      <c r="E428" s="1"/>
      <c r="F428" s="1"/>
      <c r="G428" s="1"/>
      <c r="H428" s="1">
        <f t="shared" si="29"/>
        <v>3337.8360283714151</v>
      </c>
      <c r="I428" s="1">
        <f>(($D$125*(H872^5)+$E$125*(H872^4)+$F$125*(H872^3)+$G$125*(H872^2)+$H$125*H872+$I$125)*$D$5*$D$149)-$C428</f>
        <v>824.34074296742142</v>
      </c>
      <c r="J428" s="1">
        <f>($B$44/$F$44)*$B428</f>
        <v>2392.7139988325557</v>
      </c>
      <c r="K428" s="1">
        <f>(($D$125*(J872^5)+$E$125*(J872^4)+$F$125*(J872^3)+$G$125*(J872^2)+$H$125*J872+$I$125)*$D$6*$D$149)-$C428</f>
        <v>504.23509660390994</v>
      </c>
      <c r="L428" s="1">
        <f>($B$44/$G$44)*$B428</f>
        <v>2031.4141850088397</v>
      </c>
      <c r="M428" s="1">
        <f>(($D$125*(L872^5)+$E$125*(L872^4)+$F$125*(L872^3)+$G$125*(L872^2)+$H$125*L872+$I$125)*$D$7*$D$149)-$C428</f>
        <v>345.45700525323446</v>
      </c>
    </row>
    <row r="429" spans="2:13">
      <c r="B429" s="4">
        <v>75</v>
      </c>
      <c r="C429">
        <f>$C$333+$C286+$C873</f>
        <v>453.9133403125</v>
      </c>
      <c r="E429" s="1"/>
      <c r="F429" s="1"/>
      <c r="G429" s="1"/>
      <c r="H429" s="1">
        <f t="shared" si="29"/>
        <v>3576.252887540802</v>
      </c>
      <c r="I429" s="1">
        <f>(($D$125*(H873^5)+$E$125*(H873^4)+$F$125*(H873^3)+$G$125*(H873^2)+$H$125*H873+$I$125)*$D$5*$D$149)-$C429</f>
        <v>722.65936031464776</v>
      </c>
      <c r="J429" s="1">
        <f>($B$44/$F$44)*$B429</f>
        <v>2563.6221416063095</v>
      </c>
      <c r="K429" s="1">
        <f>(($D$125*(J873^5)+$E$125*(J873^4)+$F$125*(J873^3)+$G$125*(J873^2)+$H$125*J873+$I$125)*$D$6*$D$149)-$C429</f>
        <v>455.80815148117171</v>
      </c>
      <c r="L429" s="1">
        <f>($B$44/$G$44)*$B429</f>
        <v>2176.5151982237567</v>
      </c>
      <c r="M429" s="1">
        <f>(($D$125*(L873^5)+$E$125*(L873^4)+$F$125*(L873^3)+$G$125*(L873^2)+$H$125*L873+$I$125)*$D$7*$D$149)-$C429</f>
        <v>301.13118724581756</v>
      </c>
    </row>
    <row r="430" spans="2:13">
      <c r="B430" s="3">
        <v>80</v>
      </c>
      <c r="C430">
        <f>$C$333+$C287+$C874</f>
        <v>512.59473386666673</v>
      </c>
      <c r="E430" s="1"/>
      <c r="F430" s="1"/>
      <c r="G430" s="1"/>
      <c r="H430" s="1">
        <f t="shared" si="29"/>
        <v>3814.6697467101885</v>
      </c>
      <c r="I430" s="1">
        <f>(($D$125*(H874^5)+$E$125*(H874^4)+$F$125*(H874^3)+$G$125*(H874^2)+$H$125*H874+$I$125)*$D$5*$D$149)-$C430</f>
        <v>600.45445987192534</v>
      </c>
      <c r="J430" s="1">
        <f>($B$44/$F$44)*$B430</f>
        <v>2734.5302843800637</v>
      </c>
      <c r="K430" s="1">
        <f>(($D$125*(J874^5)+$E$125*(J874^4)+$F$125*(J874^3)+$G$125*(J874^2)+$H$125*J874+$I$125)*$D$6*$D$149)-$C430</f>
        <v>399.0834532469413</v>
      </c>
      <c r="L430" s="1">
        <f>($B$44/$G$44)*$B430</f>
        <v>2321.6162114386739</v>
      </c>
      <c r="M430" s="1">
        <f>(($D$125*(L874^5)+$E$125*(L874^4)+$F$125*(L874^3)+$G$125*(L874^2)+$H$125*L874+$I$125)*$D$7*$D$149)-$C430</f>
        <v>250.9459103534266</v>
      </c>
    </row>
    <row r="431" spans="2:13">
      <c r="B431" s="4">
        <v>85</v>
      </c>
      <c r="C431">
        <f>$C$333+$C288+$C875</f>
        <v>575.06202377916679</v>
      </c>
      <c r="E431" s="1"/>
      <c r="F431" s="1"/>
      <c r="G431" s="1"/>
      <c r="H431" s="1">
        <f t="shared" si="29"/>
        <v>4053.0866058795755</v>
      </c>
      <c r="I431" s="1">
        <f>(($D$125*(H875^5)+$E$125*(H875^4)+$F$125*(H875^3)+$G$125*(H875^2)+$H$125*H875+$I$125)*$D$5*$D$149)-$C431</f>
        <v>457.40003676568062</v>
      </c>
      <c r="J431" s="1">
        <f>($B$44/$F$44)*$B431</f>
        <v>2905.4384271538174</v>
      </c>
      <c r="K431" s="1">
        <f>(($D$125*(J875^5)+$E$125*(J875^4)+$F$125*(J875^3)+$G$125*(J875^2)+$H$125*J875+$I$125)*$D$6*$D$149)-$C431</f>
        <v>333.65085610810809</v>
      </c>
      <c r="L431" s="1">
        <f>($B$44/$G$44)*$B431</f>
        <v>2466.7172246535911</v>
      </c>
      <c r="M431" s="1">
        <f>(($D$125*(L875^5)+$E$125*(L875^4)+$F$125*(L875^3)+$G$125*(L875^2)+$H$125*L875+$I$125)*$D$7*$D$149)-$C431</f>
        <v>194.62371852426952</v>
      </c>
    </row>
    <row r="432" spans="2:13">
      <c r="B432" s="3">
        <v>90</v>
      </c>
      <c r="C432">
        <f>$C$333+$C289+$C876</f>
        <v>641.31521005000002</v>
      </c>
      <c r="E432" s="1"/>
      <c r="F432" s="1"/>
      <c r="G432" s="1"/>
      <c r="H432" s="1">
        <f t="shared" si="29"/>
        <v>4291.5034650489624</v>
      </c>
      <c r="I432" s="1">
        <f>(($D$125*(H876^5)+$E$125*(H876^4)+$F$125*(H876^3)+$G$125*(H876^2)+$H$125*H876+$I$125)*$D$5*$D$149)-$C432</f>
        <v>293.44970648439835</v>
      </c>
      <c r="J432" s="1">
        <f>($B$44/$F$44)*$B432</f>
        <v>3076.3465699275716</v>
      </c>
      <c r="K432" s="1">
        <f>(($D$125*(J876^5)+$E$125*(J876^4)+$F$125*(J876^3)+$G$125*(J876^2)+$H$125*J876+$I$125)*$D$6*$D$149)-$C432</f>
        <v>259.15314376720085</v>
      </c>
      <c r="L432" s="1">
        <f>($B$44/$G$44)*$B432</f>
        <v>2611.8182378685083</v>
      </c>
      <c r="M432" s="1">
        <f>(($D$125*(L876^5)+$E$125*(L876^4)+$F$125*(L876^3)+$G$125*(L876^2)+$H$125*L876+$I$125)*$D$7*$D$149)-$C432</f>
        <v>131.91050298199082</v>
      </c>
    </row>
    <row r="433" spans="1:13">
      <c r="B433" s="4">
        <v>95</v>
      </c>
      <c r="C433">
        <f>$C$333+$C290+$C877</f>
        <v>711.35429267916675</v>
      </c>
      <c r="E433" s="1"/>
      <c r="F433" s="1"/>
      <c r="G433" s="1"/>
      <c r="H433" s="1"/>
      <c r="I433" s="1"/>
      <c r="J433" s="1">
        <f>($B$44/$F$44)*$B433</f>
        <v>3247.2547127013254</v>
      </c>
      <c r="K433" s="1">
        <f>(($D$125*(J877^5)+$E$125*(J877^4)+$F$125*(J877^3)+$G$125*(J877^2)+$H$125*J877+$I$125)*$D$6*$D$149)-$C433</f>
        <v>175.28602942238774</v>
      </c>
      <c r="L433" s="1">
        <f>($B$44/$G$44)*$B433</f>
        <v>2756.9192510834255</v>
      </c>
      <c r="M433" s="1">
        <f>(($D$125*(L877^5)+$E$125*(L877^4)+$F$125*(L877^3)+$G$125*(L877^2)+$H$125*L877+$I$125)*$D$7*$D$149)-$C433</f>
        <v>62.575502225671357</v>
      </c>
    </row>
    <row r="434" spans="1:13">
      <c r="B434" s="3">
        <v>100</v>
      </c>
      <c r="C434">
        <f>$C$333+$C291+$C878</f>
        <v>785.17927166666686</v>
      </c>
      <c r="E434" s="1"/>
      <c r="F434" s="1"/>
      <c r="G434" s="1"/>
      <c r="H434" s="1"/>
      <c r="I434" s="1"/>
      <c r="J434" s="1">
        <f>($B$44/$F$44)*$B434</f>
        <v>3418.1628554750796</v>
      </c>
      <c r="K434" s="1">
        <f>(($D$125*(J878^5)+$E$125*(J878^4)+$F$125*(J878^3)+$G$125*(J878^2)+$H$125*J878+$I$125)*$D$6*$D$149)-$C434</f>
        <v>81.798155767476146</v>
      </c>
      <c r="L434" s="1">
        <f>($B$44/$G$44)*$B434</f>
        <v>2902.0202642983422</v>
      </c>
      <c r="M434" s="1">
        <f>(($D$125*(L878^5)+$E$125*(L878^4)+$F$125*(L878^3)+$G$125*(L878^2)+$H$125*L878+$I$125)*$D$7*$D$149)-$C434</f>
        <v>-13.588697970171097</v>
      </c>
    </row>
    <row r="435" spans="1:13">
      <c r="B435" s="4">
        <v>105</v>
      </c>
      <c r="C435">
        <f>$C$333+$C292+$C879</f>
        <v>862.79014701250003</v>
      </c>
      <c r="E435" s="1"/>
      <c r="F435" s="1"/>
      <c r="G435" s="1"/>
      <c r="H435" s="1"/>
      <c r="I435" s="1"/>
      <c r="J435" s="1">
        <f>($B$44/$F$44)*$B435</f>
        <v>3589.0709982488333</v>
      </c>
      <c r="K435" s="1">
        <f>(($D$125*(J879^5)+$E$125*(J879^4)+$F$125*(J879^3)+$G$125*(J879^2)+$H$125*J879+$I$125)*$D$6*$D$149)-$C435</f>
        <v>-21.50890500808589</v>
      </c>
      <c r="L435" s="1">
        <f>($B$44/$G$44)*$B435</f>
        <v>3047.1212775132594</v>
      </c>
      <c r="M435" s="1">
        <f>(($D$125*(L879^5)+$E$125*(L879^4)+$F$125*(L879^3)+$G$125*(L879^2)+$H$125*L879+$I$125)*$D$7*$D$149)-$C435</f>
        <v>-96.766164555581668</v>
      </c>
    </row>
    <row r="436" spans="1:13">
      <c r="B436" s="3">
        <v>110</v>
      </c>
      <c r="C436">
        <f>$C$333+$C293+$C880</f>
        <v>944.18691871666658</v>
      </c>
      <c r="E436" s="1"/>
      <c r="F436" s="1"/>
      <c r="G436" s="1"/>
      <c r="H436" s="1"/>
      <c r="I436" s="1"/>
      <c r="J436" s="1">
        <f>($B$44/$F$44)*$B436</f>
        <v>3759.9791410225876</v>
      </c>
      <c r="K436" s="1">
        <f>(($D$125*(J880^5)+$E$125*(J880^4)+$F$125*(J880^3)+$G$125*(J880^2)+$H$125*J880+$I$125)*$D$6*$D$149)-$C436</f>
        <v>-134.78065121921077</v>
      </c>
      <c r="L436" s="1">
        <f>($B$44/$G$44)*$B436</f>
        <v>3192.2222907281766</v>
      </c>
      <c r="M436" s="1">
        <f>(($D$125*(L880^5)+$E$125*(L880^4)+$F$125*(L880^3)+$G$125*(L880^2)+$H$125*L880+$I$125)*$D$7*$D$149)-$C436</f>
        <v>-187.11761720517006</v>
      </c>
    </row>
    <row r="437" spans="1:13">
      <c r="B437" s="4">
        <v>115</v>
      </c>
      <c r="C437">
        <f>$C$333+$C294+$C881</f>
        <v>1029.3695867791666</v>
      </c>
      <c r="E437" s="1"/>
      <c r="F437" s="1"/>
      <c r="G437" s="1"/>
      <c r="H437" s="1"/>
      <c r="I437" s="1"/>
      <c r="J437" s="1">
        <f>($B$44/$F$44)*$B437</f>
        <v>3930.8872837963413</v>
      </c>
      <c r="K437" s="1">
        <f>(($D$125*(J881^5)+$E$125*(J881^4)+$F$125*(J881^3)+$G$125*(J881^2)+$H$125*J881+$I$125)*$D$6*$D$149)-$C437</f>
        <v>-258.10965168517191</v>
      </c>
      <c r="L437" s="1">
        <f>($B$44/$G$44)*$B437</f>
        <v>3337.3233039430938</v>
      </c>
      <c r="M437" s="1">
        <f>(($D$125*(L881^5)+$E$125*(L881^4)+$F$125*(L881^3)+$G$125*(L881^2)+$H$125*L881+$I$125)*$D$7*$D$149)-$C437</f>
        <v>-284.78042831810785</v>
      </c>
    </row>
    <row r="438" spans="1:13">
      <c r="B438" s="3">
        <v>120</v>
      </c>
      <c r="C438">
        <f>$C$333+$C295+$C882</f>
        <v>1118.3381512000005</v>
      </c>
      <c r="E438" s="1"/>
      <c r="F438" s="1"/>
      <c r="G438" s="1"/>
      <c r="H438" s="1"/>
      <c r="I438" s="1"/>
      <c r="J438" s="1">
        <f>($B$44/$F$44)*$B438</f>
        <v>4101.7954265700955</v>
      </c>
      <c r="K438" s="1">
        <f>(($D$125*(J882^5)+$E$125*(J882^4)+$F$125*(J882^3)+$G$125*(J882^2)+$H$125*J882+$I$125)*$D$6*$D$149)-$C438</f>
        <v>-391.53554572960445</v>
      </c>
      <c r="L438" s="1">
        <f>($B$44/$G$44)*$B438</f>
        <v>3482.424317158011</v>
      </c>
      <c r="M438" s="1">
        <f>(($D$125*(L882^5)+$E$125*(L882^4)+$F$125*(L882^3)+$G$125*(L882^2)+$H$125*L882+$I$125)*$D$7*$D$149)-$C438</f>
        <v>-389.86862301813176</v>
      </c>
    </row>
    <row r="439" spans="1:13">
      <c r="B439" s="4">
        <v>125</v>
      </c>
      <c r="C439">
        <f>$C$333+$C296+$C883</f>
        <v>1211.0926119791668</v>
      </c>
      <c r="E439" s="1"/>
      <c r="F439" s="1"/>
      <c r="G439" s="1"/>
      <c r="H439" s="1"/>
      <c r="I439" s="1"/>
      <c r="J439" s="1">
        <f>($B$44/$F$44)*$B439</f>
        <v>4272.7035693438493</v>
      </c>
      <c r="K439" s="1">
        <f>(($D$125*(J883^5)+$E$125*(J883^4)+$F$125*(J883^3)+$G$125*(J883^2)+$H$125*J883+$I$125)*$D$6*$D$149)-$C439</f>
        <v>-535.04504318049828</v>
      </c>
      <c r="L439" s="1">
        <f>($B$44/$G$44)*$B439</f>
        <v>3627.5253303729282</v>
      </c>
      <c r="M439" s="1">
        <f>(($D$125*(L883^5)+$E$125*(L883^4)+$F$125*(L883^3)+$G$125*(L883^2)+$H$125*L883+$I$125)*$D$7*$D$149)-$C439</f>
        <v>-502.47287915353854</v>
      </c>
    </row>
    <row r="440" spans="1:13">
      <c r="B440" s="3">
        <v>130</v>
      </c>
      <c r="C440">
        <f>$C$333+$C297+$C884</f>
        <v>1307.6329691166666</v>
      </c>
      <c r="E440" s="1"/>
      <c r="F440" s="1"/>
      <c r="G440" s="1"/>
      <c r="H440" s="1"/>
      <c r="I440" s="1"/>
      <c r="J440" s="1"/>
      <c r="K440" s="1"/>
      <c r="L440" s="1">
        <f>($B$44/$G$44)*$B440</f>
        <v>3772.626343587845</v>
      </c>
      <c r="M440" s="1">
        <f>(($D$125*(L884^5)+$E$125*(L884^4)+$F$125*(L884^3)+$G$125*(L884^2)+$H$125*L884+$I$125)*$D$7*$D$149)-$C440</f>
        <v>-622.66052729719161</v>
      </c>
    </row>
    <row r="441" spans="1:13">
      <c r="B441" s="4">
        <v>135</v>
      </c>
      <c r="C441">
        <f>$C$333+$C298+$C885</f>
        <v>1407.9592226125001</v>
      </c>
      <c r="E441" s="1"/>
      <c r="F441" s="1"/>
      <c r="G441" s="1"/>
      <c r="H441" s="1"/>
      <c r="I441" s="1"/>
      <c r="J441" s="1"/>
      <c r="K441" s="1"/>
      <c r="L441" s="1">
        <f>($B$44/$G$44)*$B441</f>
        <v>3917.7273568027622</v>
      </c>
      <c r="M441" s="1">
        <f>(($D$125*(L885^5)+$E$125*(L885^4)+$F$125*(L885^3)+$G$125*(L885^2)+$H$125*L885+$I$125)*$D$7*$D$149)-$C441</f>
        <v>-750.47555074651746</v>
      </c>
    </row>
    <row r="442" spans="1:13">
      <c r="B442" s="3">
        <v>140</v>
      </c>
      <c r="C442">
        <f>$C$333+$C299+$C886</f>
        <v>1512.0713724666666</v>
      </c>
      <c r="E442" s="1"/>
      <c r="F442" s="1"/>
      <c r="G442" s="1"/>
      <c r="H442" s="1"/>
      <c r="I442" s="1"/>
      <c r="J442" s="1"/>
      <c r="K442" s="1"/>
      <c r="L442" s="1">
        <f>($B$44/$G$44)*$B442</f>
        <v>4062.8283700176794</v>
      </c>
      <c r="M442" s="1">
        <f>(($D$125*(L886^5)+$E$125*(L886^4)+$F$125*(L886^3)+$G$125*(L886^2)+$H$125*L886+$I$125)*$D$7*$D$149)-$C442</f>
        <v>-885.93858552350423</v>
      </c>
    </row>
    <row r="443" spans="1:13">
      <c r="B443" s="4">
        <v>145</v>
      </c>
      <c r="C443">
        <f>$C$333+$C300+$C887</f>
        <v>1619.9694186791671</v>
      </c>
      <c r="E443" s="1"/>
      <c r="F443" s="1"/>
      <c r="G443" s="1"/>
      <c r="H443" s="1"/>
      <c r="I443" s="1"/>
      <c r="J443" s="1"/>
      <c r="K443" s="1"/>
      <c r="L443" s="1">
        <f>($B$44/$G$44)*$B443</f>
        <v>4207.9293832325966</v>
      </c>
      <c r="M443" s="1">
        <f>(($D$125*(L887^5)+$E$125*(L887^4)+$F$125*(L887^3)+$G$125*(L887^2)+$H$125*L887+$I$125)*$D$7*$D$149)-$C443</f>
        <v>-1029.0469203747043</v>
      </c>
    </row>
    <row r="444" spans="1:13">
      <c r="B444" s="40">
        <v>150</v>
      </c>
      <c r="C444">
        <f>$C$333+$C301+$C888</f>
        <v>1731.65336125</v>
      </c>
      <c r="E444" s="1"/>
      <c r="F444" s="1"/>
      <c r="G444" s="1"/>
      <c r="H444" s="1"/>
      <c r="I444" s="1"/>
      <c r="J444" s="1"/>
      <c r="K444" s="1"/>
      <c r="L444" s="1">
        <f>($B$44/$G$44)*$B444</f>
        <v>4353.0303964475133</v>
      </c>
      <c r="M444" s="1">
        <f>(($D$125*(L888^5)+$E$125*(L888^4)+$F$125*(L888^3)+$G$125*(L888^2)+$H$125*L888+$I$125)*$D$7*$D$149)-$C444</f>
        <v>-1179.7744967712315</v>
      </c>
    </row>
    <row r="446" spans="1:13">
      <c r="A446" t="s">
        <v>137</v>
      </c>
    </row>
    <row r="470" spans="1:3">
      <c r="A470" t="s">
        <v>141</v>
      </c>
    </row>
    <row r="475" spans="1:3" ht="15.75" thickBot="1">
      <c r="B475" s="2" t="s">
        <v>8</v>
      </c>
      <c r="C475" t="s">
        <v>14</v>
      </c>
    </row>
    <row r="476" spans="1:3" ht="15.75" thickTop="1">
      <c r="B476" s="3">
        <v>600</v>
      </c>
      <c r="C476">
        <f>1.25-0.99*(B476/$B$494)+0.98*(B476/$B$494)^2-0.24*(B476/$B$494)^3</f>
        <v>1.127871720116618</v>
      </c>
    </row>
    <row r="477" spans="1:3">
      <c r="B477" s="4">
        <v>800</v>
      </c>
      <c r="C477">
        <f>1.25-0.99*(B477/$B$494)+0.98*(B477/$B$494)^2-0.24*(B477/$B$494)^3</f>
        <v>1.0953255587949464</v>
      </c>
    </row>
    <row r="478" spans="1:3">
      <c r="B478" s="3">
        <v>1000</v>
      </c>
      <c r="C478">
        <f>1.25-0.99*(B478/$B$494)+0.98*(B478/$B$494)^2-0.24*(B478/$B$494)^3</f>
        <v>1.0666018788467768</v>
      </c>
    </row>
    <row r="479" spans="1:3">
      <c r="B479" s="4">
        <v>1200</v>
      </c>
      <c r="C479">
        <f>1.25-0.99*(B479/$B$494)+0.98*(B479/$B$494)^2-0.24*(B479/$B$494)^3</f>
        <v>1.0415451895043732</v>
      </c>
    </row>
    <row r="480" spans="1:3">
      <c r="B480" s="3">
        <v>1400</v>
      </c>
      <c r="C480">
        <f>1.25-0.99*(B480/$B$494)+0.98*(B480/$B$494)^2-0.24*(B480/$B$494)^3</f>
        <v>1.02</v>
      </c>
    </row>
    <row r="481" spans="1:3">
      <c r="B481" s="4">
        <v>1600</v>
      </c>
      <c r="C481">
        <f>1.25-0.99*(B481/$B$494)+0.98*(B481/$B$494)^2-0.24*(B481/$B$494)^3</f>
        <v>1.0018108195659217</v>
      </c>
    </row>
    <row r="482" spans="1:3">
      <c r="B482" s="3">
        <v>1800</v>
      </c>
      <c r="C482">
        <f>1.25-0.99*(B482/$B$494)+0.98*(B482/$B$494)^2-0.24*(B482/$B$494)^3</f>
        <v>0.98682215743440238</v>
      </c>
    </row>
    <row r="483" spans="1:3">
      <c r="B483" s="4">
        <v>2000</v>
      </c>
      <c r="C483">
        <f>1.25-0.99*(B483/$B$494)+0.98*(B483/$B$494)^2-0.24*(B483/$B$494)^3</f>
        <v>0.97487852283770648</v>
      </c>
    </row>
    <row r="484" spans="1:3">
      <c r="B484" s="3">
        <v>2200</v>
      </c>
      <c r="C484">
        <f>1.25-0.99*(B484/$B$494)+0.98*(B484/$B$494)^2-0.24*(B484/$B$494)^3</f>
        <v>0.9658244250080984</v>
      </c>
    </row>
    <row r="485" spans="1:3">
      <c r="B485" s="4">
        <v>2400</v>
      </c>
      <c r="C485">
        <f>1.25-0.99*(B485/$B$494)+0.98*(B485/$B$494)^2-0.24*(B485/$B$494)^3</f>
        <v>0.95950437317784254</v>
      </c>
    </row>
    <row r="486" spans="1:3">
      <c r="B486" s="3">
        <v>2600</v>
      </c>
      <c r="C486">
        <f>1.25-0.99*(B486/$B$494)+0.98*(B486/$B$494)^2-0.24*(B486/$B$494)^3</f>
        <v>0.95576287657920311</v>
      </c>
    </row>
    <row r="487" spans="1:3">
      <c r="B487" s="4">
        <v>2800</v>
      </c>
      <c r="C487">
        <f>1.25-0.99*(B487/$B$494)+0.98*(B487/$B$494)^2-0.24*(B487/$B$494)^3</f>
        <v>0.95444444444444443</v>
      </c>
    </row>
    <row r="488" spans="1:3">
      <c r="B488" s="3">
        <v>3000</v>
      </c>
      <c r="C488">
        <f>1.25-0.99*(B488/$B$494)+0.98*(B488/$B$494)^2-0.24*(B488/$B$494)^3</f>
        <v>0.95539358600583069</v>
      </c>
    </row>
    <row r="489" spans="1:3">
      <c r="B489" s="4">
        <v>3200</v>
      </c>
      <c r="C489">
        <f>1.25-0.99*(B489/$B$494)+0.98*(B489/$B$494)^2-0.24*(B489/$B$494)^3</f>
        <v>0.95845481049562675</v>
      </c>
    </row>
    <row r="490" spans="1:3">
      <c r="B490" s="3">
        <v>3400</v>
      </c>
      <c r="C490">
        <f>1.25-0.99*(B490/$B$494)+0.98*(B490/$B$494)^2-0.24*(B490/$B$494)^3</f>
        <v>0.96347262714609661</v>
      </c>
    </row>
    <row r="491" spans="1:3">
      <c r="B491" s="4">
        <v>3600</v>
      </c>
      <c r="C491">
        <f>1.25-0.99*(B491/$B$494)+0.98*(B491/$B$494)^2-0.24*(B491/$B$494)^3</f>
        <v>0.97029154518950445</v>
      </c>
    </row>
    <row r="492" spans="1:3">
      <c r="B492" s="4">
        <v>3800</v>
      </c>
      <c r="C492">
        <f>1.25-0.99*(B492/$B$494)+0.98*(B492/$B$494)^2-0.24*(B492/$B$494)^3</f>
        <v>0.97875607385811469</v>
      </c>
    </row>
    <row r="493" spans="1:3">
      <c r="B493" s="4">
        <v>4000</v>
      </c>
      <c r="C493">
        <f>1.25-0.99*(B493/$B$494)+0.98*(B493/$B$494)^2-0.24*(B493/$B$494)^3</f>
        <v>0.98871072238419178</v>
      </c>
    </row>
    <row r="494" spans="1:3">
      <c r="B494" s="5">
        <v>4200</v>
      </c>
      <c r="C494">
        <f>1.25-0.99*(B494/$B$494)+0.98*(B494/$B$494)^2-0.24*(B494/$B$494)^3</f>
        <v>1</v>
      </c>
    </row>
    <row r="496" spans="1:3">
      <c r="A496" t="s">
        <v>122</v>
      </c>
    </row>
    <row r="499" spans="2:7" ht="15.75" thickBot="1">
      <c r="B499" s="2" t="s">
        <v>8</v>
      </c>
      <c r="C499" t="s">
        <v>0</v>
      </c>
      <c r="D499" t="s">
        <v>1</v>
      </c>
      <c r="E499" t="s">
        <v>2</v>
      </c>
      <c r="F499" t="s">
        <v>3</v>
      </c>
      <c r="G499" t="s">
        <v>4</v>
      </c>
    </row>
    <row r="500" spans="2:7" ht="15.75" thickTop="1">
      <c r="B500" s="3">
        <v>600</v>
      </c>
      <c r="C500" s="1">
        <f>3.27-8.22*(C364/C158)+9.13*(C364/C158)^2-3.18*(C364/C158)^3</f>
        <v>3.1869828028662268</v>
      </c>
      <c r="D500" s="1">
        <f>3.27-8.22*(D364/D158)+9.13*(D364/D158)^2-3.18*(D364/D158)^3</f>
        <v>3.114061477268415</v>
      </c>
      <c r="E500" s="1">
        <f>3.27-8.22*(E364/E158)+9.13*(E364/E158)^2-3.18*(E364/E158)^3</f>
        <v>2.9533062192174535</v>
      </c>
      <c r="F500" s="1">
        <f>3.27-8.22*(F364/F158)+9.13*(F364/F158)^2-3.18*(F364/F158)^3</f>
        <v>2.7430279845104377</v>
      </c>
      <c r="G500" s="1">
        <f>3.27-8.22*(G364/G158)+9.13*(G364/G158)^2-3.18*(G364/G158)^3</f>
        <v>2.5362655966432066</v>
      </c>
    </row>
    <row r="501" spans="2:7">
      <c r="B501" s="4">
        <v>800</v>
      </c>
      <c r="C501" s="1">
        <f>3.27-8.22*(C365/C159)+9.13*(C365/C159)^2-3.18*(C365/C159)^3</f>
        <v>3.1860920417830201</v>
      </c>
      <c r="D501" s="1">
        <f>3.27-8.22*(D365/D159)+9.13*(D365/D159)^2-3.18*(D365/D159)^3</f>
        <v>3.1027454105759618</v>
      </c>
      <c r="E501" s="1">
        <f>3.27-8.22*(E365/E159)+9.13*(E365/E159)^2-3.18*(E365/E159)^3</f>
        <v>2.893004556531797</v>
      </c>
      <c r="F501" s="1">
        <f>3.27-8.22*(F365/F159)+9.13*(F365/F159)^2-3.18*(F365/F159)^3</f>
        <v>2.5925225382655523</v>
      </c>
      <c r="G501" s="1">
        <f>3.27-8.22*(G365/G159)+9.13*(G365/G159)^2-3.18*(G365/G159)^3</f>
        <v>2.3010449585593142</v>
      </c>
    </row>
    <row r="502" spans="2:7">
      <c r="B502" s="3">
        <v>1000</v>
      </c>
      <c r="C502" s="1">
        <f>3.27-8.22*(C366/C160)+9.13*(C366/C160)^2-3.18*(C366/C160)^3</f>
        <v>3.1848423633795897</v>
      </c>
      <c r="D502" s="1">
        <f>3.27-8.22*(D366/D160)+9.13*(D366/D160)^2-3.18*(D366/D160)^3</f>
        <v>3.0887186130665736</v>
      </c>
      <c r="E502" s="1">
        <f>3.27-8.22*(E366/E160)+9.13*(E366/E160)^2-3.18*(E366/E160)^3</f>
        <v>2.8205784382196244</v>
      </c>
      <c r="F502" s="1">
        <f>3.27-8.22*(F366/F160)+9.13*(F366/F160)^2-3.18*(F366/F160)^3</f>
        <v>2.4193538040886184</v>
      </c>
      <c r="G502" s="1">
        <f>3.27-8.22*(G366/G160)+9.13*(G366/G160)^2-3.18*(G366/G160)^3</f>
        <v>2.0441628767070736</v>
      </c>
    </row>
    <row r="503" spans="2:7">
      <c r="B503" s="4">
        <v>1200</v>
      </c>
      <c r="C503" s="1">
        <f>3.27-8.22*(C367/C161)+9.13*(C367/C161)^2-3.18*(C367/C161)^3</f>
        <v>3.1831159457114473</v>
      </c>
      <c r="D503" s="1">
        <f>3.27-8.22*(D367/D161)+9.13*(D367/D161)^2-3.18*(D367/D161)^3</f>
        <v>3.0720832085229932</v>
      </c>
      <c r="E503" s="1">
        <f>3.27-8.22*(E367/E161)+9.13*(E367/E161)^2-3.18*(E367/E161)^3</f>
        <v>2.7381547700585878</v>
      </c>
      <c r="F503" s="1">
        <f>3.27-8.22*(F367/F161)+9.13*(F367/F161)^2-3.18*(F367/F161)^3</f>
        <v>2.2326849876479766</v>
      </c>
      <c r="G503" s="1">
        <f>3.27-8.22*(G367/G161)+9.13*(G367/G161)^2-3.18*(G367/G161)^3</f>
        <v>1.7857339877669074</v>
      </c>
    </row>
    <row r="504" spans="2:7">
      <c r="B504" s="3">
        <v>1400</v>
      </c>
      <c r="C504" s="1">
        <f>3.27-8.22*(C368/C162)+9.13*(C368/C162)^2-3.18*(C368/C162)^3</f>
        <v>3.1808168069939011</v>
      </c>
      <c r="D504" s="1">
        <f>3.27-8.22*(D368/D162)+9.13*(D368/D162)^2-3.18*(D368/D162)^3</f>
        <v>3.0528952043860138</v>
      </c>
      <c r="E504" s="1">
        <f>3.27-8.22*(E368/E162)+9.13*(E368/E162)^2-3.18*(E368/E162)^3</f>
        <v>2.6474336248129782</v>
      </c>
      <c r="F504" s="1">
        <f>3.27-8.22*(F368/F162)+9.13*(F368/F162)^2-3.18*(F368/F162)^3</f>
        <v>2.0402296893615679</v>
      </c>
      <c r="G504" s="1">
        <f>3.27-8.22*(G368/G162)+9.13*(G368/G162)^2-3.18*(G368/G162)^3</f>
        <v>1.5422214183369243</v>
      </c>
    </row>
    <row r="505" spans="2:7">
      <c r="B505" s="4">
        <v>1600</v>
      </c>
      <c r="C505" s="1">
        <f>3.27-8.22*(C369/C163)+9.13*(C369/C163)^2-3.18*(C369/C163)^3</f>
        <v>3.1778617906779778</v>
      </c>
      <c r="D505" s="1">
        <f>3.27-8.22*(D369/D163)+9.13*(D369/D163)^2-3.18*(D369/D163)^3</f>
        <v>3.0311370800501427</v>
      </c>
      <c r="E505" s="1">
        <f>3.27-8.22*(E369/E163)+9.13*(E369/E163)^2-3.18*(E369/E163)^3</f>
        <v>2.5496208670503111</v>
      </c>
      <c r="F505" s="1">
        <f>3.27-8.22*(F369/F163)+9.13*(F369/F163)^2-3.18*(F369/F163)^3</f>
        <v>1.848209490722859</v>
      </c>
      <c r="G505" s="1">
        <f>3.27-8.22*(G369/G163)+9.13*(G369/G163)^2-3.18*(G369/G163)^3</f>
        <v>1.3263870888471838</v>
      </c>
    </row>
    <row r="506" spans="2:7">
      <c r="B506" s="3">
        <v>1800</v>
      </c>
      <c r="C506" s="1">
        <f>3.27-8.22*(C370/C164)+9.13*(C370/C164)^2-3.18*(C370/C164)^3</f>
        <v>3.1741709536935225</v>
      </c>
      <c r="D506" s="1">
        <f>3.27-8.22*(D370/D164)+9.13*(D370/D164)^2-3.18*(D370/D164)^3</f>
        <v>3.0067020926883843</v>
      </c>
      <c r="E506" s="1">
        <f>3.27-8.22*(E370/E164)+9.13*(E370/E164)^2-3.18*(E370/E164)^3</f>
        <v>2.4454617868836568</v>
      </c>
      <c r="F506" s="1">
        <f>3.27-8.22*(F370/F164)+9.13*(F370/F164)^2-3.18*(F370/F164)^3</f>
        <v>1.6616794134535529</v>
      </c>
      <c r="G506" s="1">
        <f>3.27-8.22*(G370/G164)+9.13*(G370/G164)^2-3.18*(G370/G164)^3</f>
        <v>1.1479067309827327</v>
      </c>
    </row>
    <row r="507" spans="2:7">
      <c r="B507" s="4">
        <v>2000</v>
      </c>
      <c r="C507" s="1">
        <f>3.27-8.22*(C371/C165)+9.13*(C371/C165)^2-3.18*(C371/C165)^3</f>
        <v>3.169658321349587</v>
      </c>
      <c r="D507" s="1">
        <f>3.27-8.22*(D371/D165)+9.13*(D371/D165)^2-3.18*(D371/D165)^3</f>
        <v>2.9793842079499488</v>
      </c>
      <c r="E507" s="1">
        <f>3.27-8.22*(E371/E165)+9.13*(E371/E165)^2-3.18*(E371/E165)^3</f>
        <v>2.3353251939362059</v>
      </c>
      <c r="F507" s="1">
        <f>3.27-8.22*(F371/F165)+9.13*(F371/F165)^2-3.18*(F371/F165)^3</f>
        <v>1.4850065584420631</v>
      </c>
      <c r="G507" s="1">
        <f>3.27-8.22*(G371/G165)+9.13*(G371/G165)^2-3.18*(G371/G165)^3</f>
        <v>1.0140410828822577</v>
      </c>
    </row>
    <row r="508" spans="2:7">
      <c r="B508" s="3">
        <v>2200</v>
      </c>
      <c r="C508" s="1">
        <f>3.27-8.22*(C372/C166)+9.13*(C372/C166)^2-3.18*(C372/C166)^3</f>
        <v>3.1642230068795709</v>
      </c>
      <c r="D508" s="1">
        <f>3.27-8.22*(D372/D166)+9.13*(D372/D166)^2-3.18*(D372/D166)^3</f>
        <v>2.9488685730488124</v>
      </c>
      <c r="E508" s="1">
        <f>3.27-8.22*(E372/E166)+9.13*(E372/E166)^2-3.18*(E372/E166)^3</f>
        <v>2.2193077811486521</v>
      </c>
      <c r="F508" s="1">
        <f>3.27-8.22*(F372/F166)+9.13*(F372/F166)^2-3.18*(F372/F166)^3</f>
        <v>1.3223727541651433</v>
      </c>
      <c r="G508" s="1">
        <f>3.27-8.22*(G372/G166)+9.13*(G372/G166)^2-3.18*(G372/G166)^3</f>
        <v>0.92991424521014321</v>
      </c>
    </row>
    <row r="509" spans="2:7">
      <c r="B509" s="4">
        <v>2400</v>
      </c>
      <c r="C509" s="1">
        <f>3.27-8.22*(C373/C167)+9.13*(C373/C167)^2-3.18*(C373/C167)^3</f>
        <v>3.1577401040112782</v>
      </c>
      <c r="D509" s="1">
        <f>3.27-8.22*(D373/D167)+9.13*(D373/D167)^2-3.18*(D373/D167)^3</f>
        <v>2.9147186440433233</v>
      </c>
      <c r="E509" s="1">
        <f>3.27-8.22*(E373/E167)+9.13*(E373/E167)^2-3.18*(E373/E167)^3</f>
        <v>2.0973471776204353</v>
      </c>
      <c r="F509" s="1">
        <f>3.27-8.22*(F373/F167)+9.13*(F373/F167)^2-3.18*(F373/F167)^3</f>
        <v>1.1782327917405915</v>
      </c>
      <c r="G509" s="1">
        <f>3.27-8.22*(G373/G167)+9.13*(G373/G167)^2-3.18*(G373/G167)^3</f>
        <v>0.89798238904886096</v>
      </c>
    </row>
    <row r="510" spans="2:7">
      <c r="B510" s="3">
        <v>2600</v>
      </c>
      <c r="C510" s="1">
        <f>3.27-8.22*(C374/C168)+9.13*(C374/C168)^2-3.18*(C374/C168)^3</f>
        <v>3.1500503746954216</v>
      </c>
      <c r="D510" s="1">
        <f>3.27-8.22*(D374/D168)+9.13*(D374/D168)^2-3.18*(D374/D168)^3</f>
        <v>2.8763568042213414</v>
      </c>
      <c r="E510" s="1">
        <f>3.27-8.22*(E374/E168)+9.13*(E374/E168)^2-3.18*(E374/E168)^3</f>
        <v>1.9693463961797637</v>
      </c>
      <c r="F510" s="1">
        <f>3.27-8.22*(F374/F168)+9.13*(F374/F168)^2-3.18*(F374/F168)^3</f>
        <v>1.0576780020999992</v>
      </c>
      <c r="G510" s="1">
        <f>3.27-8.22*(G374/G168)+9.13*(G374/G168)^2-3.18*(G374/G168)^3</f>
        <v>0.91609452728168628</v>
      </c>
    </row>
    <row r="511" spans="2:7">
      <c r="B511" s="4">
        <v>2800</v>
      </c>
      <c r="C511" s="1">
        <f>3.27-8.22*(C375/C169)+9.13*(C375/C169)^2-3.18*(C375/C169)^3</f>
        <v>3.1409473814151339</v>
      </c>
      <c r="D511" s="1">
        <f>3.27-8.22*(D375/D169)+9.13*(D375/D169)^2-3.18*(D375/D169)^3</f>
        <v>2.8330353676072044</v>
      </c>
      <c r="E511" s="1">
        <f>3.27-8.22*(E375/E169)+9.13*(E375/E169)^2-3.18*(E375/E169)^3</f>
        <v>1.8353239608854703</v>
      </c>
      <c r="F511" s="1">
        <f>3.27-8.22*(F375/F169)+9.13*(F375/F169)^2-3.18*(F375/F169)^3</f>
        <v>0.96661917388921248</v>
      </c>
      <c r="G511" s="1">
        <f>3.27-8.22*(G375/G169)+9.13*(G375/G169)^2-3.18*(G375/G169)^3</f>
        <v>0.9730321415890586</v>
      </c>
    </row>
    <row r="512" spans="2:7">
      <c r="B512" s="3">
        <v>3000</v>
      </c>
      <c r="C512" s="1">
        <f>3.27-8.22*(C376/C170)+9.13*(C376/C170)^2-3.18*(C376/C170)^3</f>
        <v>3.1301601697898302</v>
      </c>
      <c r="D512" s="1">
        <f>3.27-8.22*(D376/D170)+9.13*(D376/D170)^2-3.18*(D376/D170)^3</f>
        <v>2.7837942032604426</v>
      </c>
      <c r="E512" s="1">
        <f>3.27-8.22*(E376/E170)+9.13*(E376/E170)^2-3.18*(E376/E170)^3</f>
        <v>1.6956160062353169</v>
      </c>
      <c r="F512" s="1">
        <f>3.27-8.22*(F376/F170)+9.13*(F376/F170)^2-3.18*(F376/F170)^3</f>
        <v>0.91158154838914729</v>
      </c>
      <c r="G512" s="1"/>
    </row>
    <row r="513" spans="1:7">
      <c r="B513" s="4">
        <v>3200</v>
      </c>
      <c r="C513" s="1">
        <f>3.27-8.22*(C377/C171)+9.13*(C377/C171)^2-3.18*(C377/C171)^3</f>
        <v>3.1173286708640937</v>
      </c>
      <c r="D513" s="1">
        <f>3.27-8.22*(D377/D171)+9.13*(D377/D171)^2-3.18*(D377/D171)^3</f>
        <v>2.7273997698072256</v>
      </c>
      <c r="E513" s="1">
        <f>3.27-8.22*(E377/E171)+9.13*(E377/E171)^2-3.18*(E377/E171)^3</f>
        <v>1.5511727989638031</v>
      </c>
      <c r="F513" s="1">
        <f>3.27-8.22*(F377/F171)+9.13*(F377/F171)^2-3.18*(F377/F171)^3</f>
        <v>0.89860873934263696</v>
      </c>
      <c r="G513" s="1"/>
    </row>
    <row r="514" spans="1:7">
      <c r="B514" s="3">
        <v>3400</v>
      </c>
      <c r="C514" s="1">
        <f>3.27-8.22*(C378/C172)+9.13*(C378/C172)^2-3.18*(C378/C172)^3</f>
        <v>3.1019673113097599</v>
      </c>
      <c r="D514" s="1">
        <f>3.27-8.22*(D378/D172)+9.13*(D378/D172)^2-3.18*(D378/D172)^3</f>
        <v>2.6622579395296277</v>
      </c>
      <c r="E514" s="1">
        <f>3.27-8.22*(E378/E172)+9.13*(E378/E172)^2-3.18*(E378/E172)^3</f>
        <v>1.404016593635395</v>
      </c>
      <c r="F514" s="1">
        <f>3.27-8.22*(F378/F172)+9.13*(F378/F172)^2-3.18*(F378/F172)^3</f>
        <v>0.93007042318218058</v>
      </c>
      <c r="G514" s="1"/>
    </row>
    <row r="515" spans="1:7">
      <c r="B515" s="4">
        <v>3600</v>
      </c>
      <c r="C515" s="1">
        <f>3.27-8.22*(C379/C173)+9.13*(C379/C173)^2-3.18*(C379/C173)^3</f>
        <v>3.086811206292202</v>
      </c>
      <c r="D515" s="1">
        <f>3.27-8.22*(D379/D173)+9.13*(D379/D173)^2-3.18*(D379/D173)^3</f>
        <v>2.5977445598460567</v>
      </c>
      <c r="E515" s="1">
        <f>3.27-8.22*(E379/E173)+9.13*(E379/E173)^2-3.18*(E379/E173)^3</f>
        <v>1.2767840908359003</v>
      </c>
      <c r="F515" s="1"/>
      <c r="G515" s="1"/>
    </row>
    <row r="516" spans="1:7">
      <c r="B516" s="4">
        <v>3800</v>
      </c>
      <c r="C516" s="1">
        <f>3.27-8.22*(C380/C174)+9.13*(C380/C174)^2-3.18*(C380/C174)^3</f>
        <v>3.0607176286023114</v>
      </c>
      <c r="D516" s="1">
        <f>3.27-8.22*(D380/D174)+9.13*(D380/D174)^2-3.18*(D380/D174)^3</f>
        <v>2.4967508488249472</v>
      </c>
      <c r="E516" s="1">
        <f>3.27-8.22*(E380/E174)+9.13*(E380/E174)^2-3.18*(E380/E174)^3</f>
        <v>1.119758853073817</v>
      </c>
      <c r="F516" s="1"/>
      <c r="G516" s="1"/>
    </row>
    <row r="517" spans="1:7">
      <c r="B517" s="4">
        <v>4000</v>
      </c>
      <c r="C517" s="1">
        <f>3.27-8.22*(C381/C175)+9.13*(C381/C175)^2-3.18*(C381/C175)^3</f>
        <v>3.0325391621039195</v>
      </c>
      <c r="D517" s="1">
        <f>3.27-8.22*(D381/D175)+9.13*(D381/D175)^2-3.18*(D381/D175)^3</f>
        <v>2.3899810566525632</v>
      </c>
      <c r="E517" s="1">
        <f>3.27-8.22*(E381/E175)+9.13*(E381/E175)^2-3.18*(E381/E175)^3</f>
        <v>1.0007673274676929</v>
      </c>
      <c r="F517" s="1"/>
      <c r="G517" s="1"/>
    </row>
    <row r="518" spans="1:7">
      <c r="B518" s="5">
        <v>4200</v>
      </c>
      <c r="C518" s="1">
        <f>3.27-8.22*(C382/C176)+9.13*(C382/C176)^2-3.18*(C382/C176)^3</f>
        <v>2.9968498450514987</v>
      </c>
      <c r="D518" s="1">
        <f>3.27-8.22*(D382/D176)+9.13*(D382/D176)^2-3.18*(D382/D176)^3</f>
        <v>2.2610458924613552</v>
      </c>
      <c r="E518" s="1">
        <f>3.27-8.22*(E382/E176)+9.13*(E382/E176)^2-3.18*(E382/E176)^3</f>
        <v>0.91910705028051976</v>
      </c>
      <c r="F518" s="1"/>
      <c r="G518" s="1"/>
    </row>
    <row r="520" spans="1:7">
      <c r="A520" t="s">
        <v>121</v>
      </c>
    </row>
    <row r="524" spans="1:7" ht="15.75" thickBot="1">
      <c r="B524" s="2" t="s">
        <v>8</v>
      </c>
      <c r="C524" t="s">
        <v>0</v>
      </c>
      <c r="D524" t="s">
        <v>1</v>
      </c>
      <c r="E524" t="s">
        <v>2</v>
      </c>
      <c r="F524" t="s">
        <v>3</v>
      </c>
      <c r="G524" t="s">
        <v>4</v>
      </c>
    </row>
    <row r="525" spans="1:7" ht="15.75" thickTop="1">
      <c r="B525" s="3">
        <v>600</v>
      </c>
      <c r="C525" s="1">
        <f>$C476*C500*370/(36000*0.73)*C364</f>
        <v>1.4889945529310076</v>
      </c>
      <c r="D525" s="1">
        <f>$C476*D500*370/(36000*0.73)*D364</f>
        <v>1.5952819136515199</v>
      </c>
      <c r="E525" s="1">
        <f>$C476*E500*370/(36000*0.73)*E364</f>
        <v>1.8753416529705182</v>
      </c>
      <c r="F525" s="1">
        <f>$C476*F500*370/(36000*0.73)*F364</f>
        <v>2.2358260784750947</v>
      </c>
      <c r="G525" s="1">
        <f>$C476*G500*370/(36000*0.73)*G364</f>
        <v>2.431248006366086</v>
      </c>
    </row>
    <row r="526" spans="1:7">
      <c r="B526" s="4">
        <v>800</v>
      </c>
      <c r="C526" s="1">
        <f>$C477*C501*370/(36000*0.73)*C365</f>
        <v>1.4999785225418709</v>
      </c>
      <c r="D526" s="1">
        <f>$C477*D501*370/(36000*0.73)*D365</f>
        <v>1.7021825325355795</v>
      </c>
      <c r="E526" s="1">
        <f>$C477*E501*370/(36000*0.73)*E365</f>
        <v>2.2000381329318293</v>
      </c>
      <c r="F526" s="1">
        <f>$C477*F501*370/(36000*0.73)*F365</f>
        <v>2.7776321950269471</v>
      </c>
      <c r="G526" s="1">
        <f>$C477*G501*370/(36000*0.73)*G365</f>
        <v>3.0354234411393968</v>
      </c>
    </row>
    <row r="527" spans="1:7">
      <c r="B527" s="3">
        <v>1000</v>
      </c>
      <c r="C527" s="1">
        <f>$C478*C502*370/(36000*0.73)*C366</f>
        <v>1.5280959573296626</v>
      </c>
      <c r="D527" s="1">
        <f>$C478*D502*370/(36000*0.73)*D366</f>
        <v>1.8476759563845788</v>
      </c>
      <c r="E527" s="1">
        <f>$C478*E502*370/(36000*0.73)*E366</f>
        <v>2.5965012514773345</v>
      </c>
      <c r="F527" s="1">
        <f>$C478*F502*370/(36000*0.73)*F366</f>
        <v>3.3717296789410778</v>
      </c>
      <c r="G527" s="1">
        <f>$C478*G502*370/(36000*0.73)*G366</f>
        <v>3.6194042704799352</v>
      </c>
    </row>
    <row r="528" spans="1:7">
      <c r="B528" s="4">
        <v>1200</v>
      </c>
      <c r="C528" s="1">
        <f>$C479*C503*370/(36000*0.73)*C367</f>
        <v>1.5725341254231529</v>
      </c>
      <c r="D528" s="1">
        <f>$C479*D503*370/(36000*0.73)*D367</f>
        <v>2.0291492277859811</v>
      </c>
      <c r="E528" s="1">
        <f>$C479*E503*370/(36000*0.73)*E367</f>
        <v>3.0497530344791173</v>
      </c>
      <c r="F528" s="1">
        <f>$C479*F503*370/(36000*0.73)*F367</f>
        <v>3.9720534711341822</v>
      </c>
      <c r="G528" s="1">
        <f>$C479*G503*370/(36000*0.73)*G367</f>
        <v>4.1234603244039087</v>
      </c>
    </row>
    <row r="529" spans="2:7">
      <c r="B529" s="3">
        <v>1400</v>
      </c>
      <c r="C529" s="1">
        <f>$C480*C504*370/(36000*0.73)*C368</f>
        <v>1.6327399582339059</v>
      </c>
      <c r="D529" s="1">
        <f>$C480*D504*370/(36000*0.73)*D368</f>
        <v>2.2445823829703562</v>
      </c>
      <c r="E529" s="1">
        <f>$C480*E504*370/(36000*0.73)*E368</f>
        <v>3.5460811659666578</v>
      </c>
      <c r="F529" s="1">
        <f>$C480*F504*370/(36000*0.73)*F368</f>
        <v>4.541936086600546</v>
      </c>
      <c r="G529" s="1">
        <f>$C480*G504*370/(36000*0.73)*G368</f>
        <v>4.5229358013698739</v>
      </c>
    </row>
    <row r="530" spans="2:7">
      <c r="B530" s="4">
        <v>1600</v>
      </c>
      <c r="C530" s="1">
        <f>$C481*C505*370/(36000*0.73)*C369</f>
        <v>1.7083898096470509</v>
      </c>
      <c r="D530" s="1">
        <f>$C481*D505*370/(36000*0.73)*D369</f>
        <v>2.4924428808827557</v>
      </c>
      <c r="E530" s="1">
        <f>$C481*E505*370/(36000*0.73)*E369</f>
        <v>4.0727120780549502</v>
      </c>
      <c r="F530" s="1">
        <f>$C481*F505*370/(36000*0.73)*F369</f>
        <v>5.054717627894072</v>
      </c>
      <c r="G530" s="1">
        <f>$C481*G505*370/(36000*0.73)*G369</f>
        <v>4.8297917801627159</v>
      </c>
    </row>
    <row r="531" spans="2:7">
      <c r="B531" s="3">
        <v>1800</v>
      </c>
      <c r="C531" s="1">
        <f>$C482*C506*370/(36000*0.73)*C370</f>
        <v>1.7993585811764343</v>
      </c>
      <c r="D531" s="1">
        <f>$C482*D506*370/(36000*0.73)*D370</f>
        <v>2.7715589702682348</v>
      </c>
      <c r="E531" s="1">
        <f>$C482*E506*370/(36000*0.73)*E370</f>
        <v>4.6172815320580307</v>
      </c>
      <c r="F531" s="1">
        <f>$C482*F506*370/(36000*0.73)*F370</f>
        <v>5.4939609453904605</v>
      </c>
      <c r="G531" s="1">
        <f>$C482*G506*370/(36000*0.73)*G370</f>
        <v>5.0924049303996428</v>
      </c>
    </row>
    <row r="532" spans="2:7">
      <c r="B532" s="4">
        <v>2000</v>
      </c>
      <c r="C532" s="1">
        <f>$C483*C507*370/(36000*0.73)*C371</f>
        <v>1.9056875316792252</v>
      </c>
      <c r="D532" s="1">
        <f>$C483*D507*370/(36000*0.73)*D371</f>
        <v>3.0809688796941472</v>
      </c>
      <c r="E532" s="1">
        <f>$C483*E507*370/(36000*0.73)*E371</f>
        <v>5.1672117884549404</v>
      </c>
      <c r="F532" s="1">
        <f>$C483*F507*370/(36000*0.73)*F371</f>
        <v>5.8542889982735229</v>
      </c>
      <c r="G532" s="1">
        <f>$C483*G507*370/(36000*0.73)*G371</f>
        <v>5.3951257597554632</v>
      </c>
    </row>
    <row r="533" spans="2:7">
      <c r="B533" s="3">
        <v>2200</v>
      </c>
      <c r="C533" s="1">
        <f>$C484*C508*370/(36000*0.73)*C372</f>
        <v>2.0275497590788616</v>
      </c>
      <c r="D533" s="1">
        <f>$C484*D508*370/(36000*0.73)*D372</f>
        <v>3.4197407032391349</v>
      </c>
      <c r="E533" s="1">
        <f>$C484*E508*370/(36000*0.73)*E372</f>
        <v>5.7090843707355434</v>
      </c>
      <c r="F533" s="1">
        <f>$C484*F508*370/(36000*0.73)*F372</f>
        <v>6.1435876880558427</v>
      </c>
      <c r="G533" s="1">
        <f>$C484*G508*370/(36000*0.73)*G372</f>
        <v>5.8565663880514718</v>
      </c>
    </row>
    <row r="534" spans="2:7">
      <c r="B534" s="4">
        <v>2400</v>
      </c>
      <c r="C534" s="1">
        <f>$C485*C509*370/(36000*0.73)*C373</f>
        <v>2.1652119800801861</v>
      </c>
      <c r="D534" s="1">
        <f>$C485*D509*370/(36000*0.73)*D373</f>
        <v>3.786754535606272</v>
      </c>
      <c r="E534" s="1">
        <f>$C485*E509*370/(36000*0.73)*E373</f>
        <v>6.2280930027010246</v>
      </c>
      <c r="F534" s="1">
        <f>$C485*F509*370/(36000*0.73)*F373</f>
        <v>6.3870872846777544</v>
      </c>
      <c r="G534" s="1">
        <f>$C485*G509*370/(36000*0.73)*G373</f>
        <v>6.6218594034787674</v>
      </c>
    </row>
    <row r="535" spans="2:7">
      <c r="B535" s="3">
        <v>2600</v>
      </c>
      <c r="C535" s="1">
        <f>$C486*C510*370/(36000*0.73)*C374</f>
        <v>2.3189906976893906</v>
      </c>
      <c r="D535" s="1">
        <f>$C486*D510*370/(36000*0.73)*D374</f>
        <v>4.1804336820714409</v>
      </c>
      <c r="E535" s="1">
        <f>$C486*E510*370/(36000*0.73)*E374</f>
        <v>6.7076871284083666</v>
      </c>
      <c r="F535" s="1">
        <f>$C486*F510*370/(36000*0.73)*F374</f>
        <v>6.6335583772740963</v>
      </c>
      <c r="G535" s="1">
        <f>$C486*G510*370/(36000*0.73)*G374</f>
        <v>7.8373976118834587</v>
      </c>
    </row>
    <row r="536" spans="2:7">
      <c r="B536" s="4">
        <v>2800</v>
      </c>
      <c r="C536" s="1">
        <f>$C487*C511*370/(36000*0.73)*C375</f>
        <v>2.4891999642781495</v>
      </c>
      <c r="D536" s="1">
        <f>$C487*D511*370/(36000*0.73)*D375</f>
        <v>4.5984050226814608</v>
      </c>
      <c r="E536" s="1">
        <f>$C487*E511*370/(36000*0.73)*E375</f>
        <v>7.1295866874923659</v>
      </c>
      <c r="F536" s="1">
        <f>$C487*F511*370/(36000*0.73)*F375</f>
        <v>6.9632077671867805</v>
      </c>
      <c r="G536" s="1">
        <f>$C487*G511*370/(36000*0.73)*G375</f>
        <v>9.5826545572989108</v>
      </c>
    </row>
    <row r="537" spans="2:7">
      <c r="B537" s="3">
        <v>3000</v>
      </c>
      <c r="C537" s="1">
        <f>$C488*C512*370/(36000*0.73)*C376</f>
        <v>2.6760864628491294</v>
      </c>
      <c r="D537" s="1">
        <f>$C488*D512*370/(36000*0.73)*D376</f>
        <v>5.0370586694888608</v>
      </c>
      <c r="E537" s="1">
        <f>$C488*E512*370/(36000*0.73)*E376</f>
        <v>7.4744878945985844</v>
      </c>
      <c r="F537" s="1">
        <f>$C488*F512*370/(36000*0.73)*F376</f>
        <v>7.4950410386561979</v>
      </c>
      <c r="G537" s="1"/>
    </row>
    <row r="538" spans="2:7">
      <c r="B538" s="4">
        <v>3200</v>
      </c>
      <c r="C538" s="1">
        <f>$C489*C513*370/(36000*0.73)*C377</f>
        <v>2.8797450900719177</v>
      </c>
      <c r="D538" s="1">
        <f>$C489*D513*370/(36000*0.73)*D377</f>
        <v>5.4909619756247849</v>
      </c>
      <c r="E538" s="1">
        <f>$C489*E513*370/(36000*0.73)*E377</f>
        <v>7.724033373480367</v>
      </c>
      <c r="F538" s="1">
        <f>$C489*F513*370/(36000*0.73)*F377</f>
        <v>8.3864883263647378</v>
      </c>
      <c r="G538" s="1"/>
    </row>
    <row r="539" spans="2:7">
      <c r="B539" s="3">
        <v>3400</v>
      </c>
      <c r="C539" s="1">
        <f>$C490*C514*370/(36000*0.73)*C378</f>
        <v>3.1000037789422881</v>
      </c>
      <c r="D539" s="1">
        <f>$C490*D514*370/(36000*0.73)*D378</f>
        <v>5.9520596449476759</v>
      </c>
      <c r="E539" s="1">
        <f>$C490*E514*370/(36000*0.73)*E378</f>
        <v>7.8650687571967222</v>
      </c>
      <c r="F539" s="1">
        <f>$C490*F514*370/(36000*0.73)*F378</f>
        <v>9.8047971459247965</v>
      </c>
      <c r="G539" s="1"/>
    </row>
    <row r="540" spans="2:7">
      <c r="B540" s="4">
        <v>3600</v>
      </c>
      <c r="C540" s="1">
        <f>$C491*C515*370/(36000*0.73)*C379</f>
        <v>3.339939204322091</v>
      </c>
      <c r="D540" s="1">
        <f>$C491*D515*370/(36000*0.73)*D379</f>
        <v>6.436940245503445</v>
      </c>
      <c r="E540" s="1">
        <f>$C491*E515*370/(36000*0.73)*E379</f>
        <v>8.016137672900447</v>
      </c>
      <c r="F540" s="1"/>
      <c r="G540" s="1"/>
    </row>
    <row r="541" spans="2:7">
      <c r="B541" s="4">
        <v>3800</v>
      </c>
      <c r="C541" s="1">
        <f>$C492*C516*370/(36000*0.73)*C380</f>
        <v>3.587222259164629</v>
      </c>
      <c r="D541" s="1">
        <f>$C492*D516*370/(36000*0.73)*D380</f>
        <v>6.8433148282417742</v>
      </c>
      <c r="E541" s="1">
        <f>$C492*E516*370/(36000*0.73)*E380</f>
        <v>7.8521079013886137</v>
      </c>
      <c r="F541" s="1"/>
      <c r="G541" s="1"/>
    </row>
    <row r="542" spans="2:7">
      <c r="B542" s="4">
        <v>4000</v>
      </c>
      <c r="C542" s="1">
        <f>$C493*C517*370/(36000*0.73)*C381</f>
        <v>3.8505287755496282</v>
      </c>
      <c r="D542" s="1">
        <f>$C493*D517*370/(36000*0.73)*D381</f>
        <v>7.2315471851418041</v>
      </c>
      <c r="E542" s="1">
        <f>$C493*E517*370/(36000*0.73)*E381</f>
        <v>7.812792144577771</v>
      </c>
      <c r="F542" s="1"/>
      <c r="G542" s="1"/>
    </row>
    <row r="543" spans="2:7">
      <c r="B543" s="5">
        <v>4200</v>
      </c>
      <c r="C543" s="1">
        <f>$C494*C518*370/(36000*0.73)*C382</f>
        <v>4.122054928975996</v>
      </c>
      <c r="D543" s="1">
        <f>$C494*D518*370/(36000*0.73)*D382</f>
        <v>7.5374247064015609</v>
      </c>
      <c r="E543" s="1">
        <f>$C494*E518*370/(36000*0.73)*E382</f>
        <v>7.9639413307307096</v>
      </c>
      <c r="F543" s="1"/>
      <c r="G543" s="1"/>
    </row>
    <row r="545" spans="1:7">
      <c r="A545" t="s">
        <v>142</v>
      </c>
    </row>
    <row r="548" spans="1:7" ht="15.75" thickBot="1">
      <c r="B548" s="2" t="s">
        <v>8</v>
      </c>
      <c r="C548" s="6" t="s">
        <v>0</v>
      </c>
      <c r="D548" s="6" t="s">
        <v>1</v>
      </c>
      <c r="E548" s="6" t="s">
        <v>2</v>
      </c>
      <c r="F548" s="6" t="s">
        <v>3</v>
      </c>
      <c r="G548" s="6" t="s">
        <v>4</v>
      </c>
    </row>
    <row r="549" spans="1:7" ht="15.75" thickTop="1">
      <c r="B549" s="3">
        <v>600</v>
      </c>
      <c r="C549">
        <f>C525*100/C44</f>
        <v>34.354974641626079</v>
      </c>
      <c r="D549">
        <f>D525*100/D44</f>
        <v>21.266440186893831</v>
      </c>
      <c r="E549">
        <f>E525*100/E44</f>
        <v>14.903768892358569</v>
      </c>
      <c r="F549">
        <f>F525*100/F44</f>
        <v>12.737362754576797</v>
      </c>
      <c r="G549">
        <f>G525*100/G44</f>
        <v>11.759218303348879</v>
      </c>
    </row>
    <row r="550" spans="1:7">
      <c r="B550" s="4">
        <v>800</v>
      </c>
      <c r="C550">
        <f>C526*100/C45</f>
        <v>25.956302528175247</v>
      </c>
      <c r="D550">
        <f>D526*100/D45</f>
        <v>17.018636034908482</v>
      </c>
      <c r="E550">
        <f>E526*100/E45</f>
        <v>13.113154542662214</v>
      </c>
      <c r="F550">
        <f>F526*100/F45</f>
        <v>11.867998994016025</v>
      </c>
      <c r="G550">
        <f>G526*100/G45</f>
        <v>11.011075421140919</v>
      </c>
    </row>
    <row r="551" spans="1:7">
      <c r="B551" s="3">
        <v>1000</v>
      </c>
      <c r="C551">
        <f>C527*100/C46</f>
        <v>21.154287405830829</v>
      </c>
      <c r="D551">
        <f>D527*100/D46</f>
        <v>14.778638135979495</v>
      </c>
      <c r="E551">
        <f>E527*100/E46</f>
        <v>12.380993464132162</v>
      </c>
      <c r="F551">
        <f>F527*100/F46</f>
        <v>11.525121147259307</v>
      </c>
      <c r="G551">
        <f>G527*100/G46</f>
        <v>10.50358453762073</v>
      </c>
    </row>
    <row r="552" spans="1:7">
      <c r="B552" s="4">
        <v>1200</v>
      </c>
      <c r="C552">
        <f>C528*100/C47</f>
        <v>18.141224860648389</v>
      </c>
      <c r="D552">
        <f>D528*100/D47</f>
        <v>13.525126911336264</v>
      </c>
      <c r="E552">
        <f>E528*100/E47</f>
        <v>12.11854232871363</v>
      </c>
      <c r="F552">
        <f>F528*100/F47</f>
        <v>11.314271362493097</v>
      </c>
      <c r="G552">
        <f>G528*100/G47</f>
        <v>9.971971183708634</v>
      </c>
    </row>
    <row r="553" spans="1:7">
      <c r="B553" s="3">
        <v>1400</v>
      </c>
      <c r="C553">
        <f>C529*100/C48</f>
        <v>16.144952046738954</v>
      </c>
      <c r="D553">
        <f>D529*100/D48</f>
        <v>12.823781870288457</v>
      </c>
      <c r="E553">
        <f>E529*100/E48</f>
        <v>12.077793342135537</v>
      </c>
      <c r="F553">
        <f>F529*100/F48</f>
        <v>11.089340873685591</v>
      </c>
      <c r="G553">
        <f>G529*100/G48</f>
        <v>9.3754652497827387</v>
      </c>
    </row>
    <row r="554" spans="1:7">
      <c r="B554" s="4">
        <v>1600</v>
      </c>
      <c r="C554">
        <f>C530*100/C49</f>
        <v>14.781372555956967</v>
      </c>
      <c r="D554">
        <f>D530*100/D49</f>
        <v>12.459879424434096</v>
      </c>
      <c r="E554">
        <f>E530*100/E49</f>
        <v>12.137540274388595</v>
      </c>
      <c r="F554">
        <f>F530*100/F49</f>
        <v>10.798655025364136</v>
      </c>
      <c r="G554">
        <f>G530*100/G49</f>
        <v>8.7600960114836042</v>
      </c>
    </row>
    <row r="555" spans="1:7">
      <c r="B555" s="3">
        <v>1800</v>
      </c>
      <c r="C555">
        <f>C531*100/C50</f>
        <v>13.838626498179661</v>
      </c>
      <c r="D555">
        <f>D531*100/D50</f>
        <v>12.315731901108531</v>
      </c>
      <c r="E555">
        <f>E531*100/E50</f>
        <v>12.231530675267665</v>
      </c>
      <c r="F555">
        <f>F531*100/F50</f>
        <v>10.432918462758012</v>
      </c>
      <c r="G555">
        <f>G531*100/G50</f>
        <v>8.2101457233514168</v>
      </c>
    </row>
    <row r="556" spans="1:7">
      <c r="B556" s="4">
        <v>2000</v>
      </c>
      <c r="C556">
        <f>C532*100/C51</f>
        <v>13.190749428229028</v>
      </c>
      <c r="D556">
        <f>D532*100/D51</f>
        <v>12.321566458630889</v>
      </c>
      <c r="E556">
        <f>E532*100/E51</f>
        <v>12.319504052664566</v>
      </c>
      <c r="F556">
        <f>F532*100/F51</f>
        <v>10.005456599557485</v>
      </c>
      <c r="G556">
        <f>G532*100/G51</f>
        <v>7.8283821416241715</v>
      </c>
    </row>
    <row r="557" spans="1:7">
      <c r="B557" s="3">
        <v>2200</v>
      </c>
      <c r="C557">
        <f>C533*100/C52</f>
        <v>12.758411754613084</v>
      </c>
      <c r="D557">
        <f>D533*100/D52</f>
        <v>12.433090779260763</v>
      </c>
      <c r="E557">
        <f>E533*100/E52</f>
        <v>12.374017858216392</v>
      </c>
      <c r="F557">
        <f>F533*100/F52</f>
        <v>9.5453560157575001</v>
      </c>
      <c r="G557">
        <f>G533*100/G52</f>
        <v>7.725397426060872</v>
      </c>
    </row>
    <row r="558" spans="1:7">
      <c r="B558" s="4">
        <v>2400</v>
      </c>
      <c r="C558">
        <f>C534*100/C53</f>
        <v>12.489267090160814</v>
      </c>
      <c r="D558">
        <f>D534*100/D53</f>
        <v>12.620150104000864</v>
      </c>
      <c r="E558">
        <f>E534*100/E53</f>
        <v>12.374019769323445</v>
      </c>
      <c r="F558">
        <f>F534*100/F53</f>
        <v>9.0967102129844513</v>
      </c>
      <c r="G558">
        <f>G534*100/G53</f>
        <v>8.0069875734291323</v>
      </c>
    </row>
    <row r="559" spans="1:7">
      <c r="B559" s="3">
        <v>2600</v>
      </c>
      <c r="C559">
        <f>C535*100/C54</f>
        <v>12.347340712841598</v>
      </c>
      <c r="D559">
        <f>D535*100/D54</f>
        <v>12.860462818650165</v>
      </c>
      <c r="E559">
        <f>E535*100/E54</f>
        <v>12.301736134200354</v>
      </c>
      <c r="F559">
        <f>F535*100/F54</f>
        <v>8.7209934018553295</v>
      </c>
      <c r="G559">
        <f>G535*100/G54</f>
        <v>8.7478025727112421</v>
      </c>
    </row>
    <row r="560" spans="1:7">
      <c r="B560" s="4">
        <v>2800</v>
      </c>
      <c r="C560">
        <f>C536*100/C55</f>
        <v>12.306924276381833</v>
      </c>
      <c r="D560">
        <f>D536*100/D55</f>
        <v>13.135838410187835</v>
      </c>
      <c r="E560">
        <f>E536*100/E55</f>
        <v>12.141526180055733</v>
      </c>
      <c r="F560">
        <f>F536*100/F55</f>
        <v>8.5004921945547913</v>
      </c>
      <c r="G560">
        <f>G536*100/G55</f>
        <v>9.9318063253758204</v>
      </c>
    </row>
    <row r="561" spans="1:18">
      <c r="B561" s="3">
        <v>3000</v>
      </c>
      <c r="C561">
        <f>C537*100/C56</f>
        <v>12.348854116223288</v>
      </c>
      <c r="D561">
        <f>D537*100/D56</f>
        <v>13.429639739018526</v>
      </c>
      <c r="E561">
        <f>E537*100/E56</f>
        <v>11.88029285153198</v>
      </c>
      <c r="F561">
        <f>F537*100/F56</f>
        <v>8.5397569595319904</v>
      </c>
    </row>
    <row r="562" spans="1:18">
      <c r="B562" s="4">
        <v>3200</v>
      </c>
      <c r="C562">
        <f>C538*100/C57</f>
        <v>12.458100839215092</v>
      </c>
      <c r="D562">
        <f>D538*100/D57</f>
        <v>13.72483290694427</v>
      </c>
      <c r="E562">
        <f>E538*100/E57</f>
        <v>11.509623606404451</v>
      </c>
      <c r="F562">
        <f>F538*100/F57</f>
        <v>8.9582446515797844</v>
      </c>
    </row>
    <row r="563" spans="1:18">
      <c r="B563" s="3">
        <v>3400</v>
      </c>
      <c r="C563">
        <f>C539*100/C58</f>
        <v>12.622084401324198</v>
      </c>
      <c r="D563">
        <f>D539*100/D58</f>
        <v>14.002222208565195</v>
      </c>
      <c r="E563">
        <f>E539*100/E58</f>
        <v>11.03038229554185</v>
      </c>
      <c r="F563">
        <f>F539*100/F58</f>
        <v>9.8571745322553568</v>
      </c>
    </row>
    <row r="564" spans="1:18">
      <c r="B564" s="4">
        <v>3600</v>
      </c>
      <c r="C564">
        <f>C540*100/C59</f>
        <v>12.843513143728607</v>
      </c>
      <c r="D564">
        <f>D540*100/D59</f>
        <v>14.301631532560133</v>
      </c>
      <c r="E564">
        <f>E540*100/E59</f>
        <v>10.617679814679564</v>
      </c>
    </row>
    <row r="565" spans="1:18">
      <c r="B565" s="4">
        <v>3800</v>
      </c>
      <c r="C565">
        <f>C541*100/C60</f>
        <v>13.068401320123746</v>
      </c>
      <c r="D565">
        <f>D541*100/D60</f>
        <v>14.404279225492049</v>
      </c>
      <c r="E565">
        <f>E541*100/E60</f>
        <v>9.8530258089905178</v>
      </c>
    </row>
    <row r="566" spans="1:18">
      <c r="B566" s="4">
        <v>4000</v>
      </c>
      <c r="C566">
        <f>C542*100/C61</f>
        <v>13.326256114953198</v>
      </c>
      <c r="D566">
        <f>D542*100/D61</f>
        <v>14.460384495882243</v>
      </c>
      <c r="E566">
        <f>E542*100/E61</f>
        <v>9.3135068222674491</v>
      </c>
    </row>
    <row r="567" spans="1:18">
      <c r="B567" s="5">
        <v>4200</v>
      </c>
      <c r="C567">
        <f>C543*100/C62</f>
        <v>13.586645937651799</v>
      </c>
      <c r="D567">
        <f>D543*100/D62</f>
        <v>14.354309444815955</v>
      </c>
      <c r="E567">
        <f>E543*100/E62</f>
        <v>9.0416089461051534</v>
      </c>
    </row>
    <row r="569" spans="1:18">
      <c r="A569" t="s">
        <v>143</v>
      </c>
    </row>
    <row r="573" spans="1:18" ht="15.75" thickBot="1">
      <c r="B573" s="2" t="s">
        <v>70</v>
      </c>
      <c r="C573" t="s">
        <v>155</v>
      </c>
      <c r="D573" t="s">
        <v>127</v>
      </c>
      <c r="E573" t="s">
        <v>128</v>
      </c>
      <c r="F573" t="s">
        <v>150</v>
      </c>
      <c r="G573" t="s">
        <v>129</v>
      </c>
      <c r="H573" t="s">
        <v>131</v>
      </c>
      <c r="I573" t="s">
        <v>151</v>
      </c>
      <c r="J573" t="s">
        <v>130</v>
      </c>
      <c r="K573" t="s">
        <v>132</v>
      </c>
      <c r="L573" t="s">
        <v>154</v>
      </c>
      <c r="M573" t="s">
        <v>135</v>
      </c>
      <c r="N573" t="s">
        <v>133</v>
      </c>
      <c r="O573" t="s">
        <v>153</v>
      </c>
      <c r="P573" t="s">
        <v>136</v>
      </c>
      <c r="Q573" t="s">
        <v>134</v>
      </c>
      <c r="R573" t="s">
        <v>152</v>
      </c>
    </row>
    <row r="574" spans="1:18" ht="15.75" thickTop="1">
      <c r="B574" s="3">
        <v>0</v>
      </c>
      <c r="C574">
        <f>C414</f>
        <v>28</v>
      </c>
    </row>
    <row r="575" spans="1:18">
      <c r="B575" s="4">
        <v>5</v>
      </c>
      <c r="C575">
        <f>C415</f>
        <v>29.892948179166662</v>
      </c>
      <c r="D575">
        <f>D415</f>
        <v>692.1779782337037</v>
      </c>
      <c r="E575">
        <f>E859</f>
        <v>2913.1111132151195</v>
      </c>
      <c r="F575">
        <f>((1.25-0.99*(D575/$B$494)+0.98*(D575/$B$494)^2-0.24*(D575/$B$494)^3)*(3.27-8.22*(C575/E859)+9.13*(C575/E859)^2-3.18*(C575/E859)^3)*370/(36000*0.73)*C575)*100/B575</f>
        <v>29.837304175247588</v>
      </c>
    </row>
    <row r="576" spans="1:18">
      <c r="B576" s="3">
        <v>10</v>
      </c>
      <c r="C576">
        <f>C416</f>
        <v>35.571792716666671</v>
      </c>
      <c r="D576">
        <f>D416</f>
        <v>1384.3559564674074</v>
      </c>
      <c r="E576">
        <f>E860</f>
        <v>3246.2637960570792</v>
      </c>
      <c r="F576">
        <f>((1.25-0.99*(D576/$B$494)+0.98*(D576/$B$494)^2-0.24*(D576/$B$494)^3)*(3.27-8.22*(C576/E860)+9.13*(C576/E860)^2-3.18*(C576/E860)^3)*370/(36000*0.73)*C576)*100/B576</f>
        <v>16.274709975853316</v>
      </c>
      <c r="G576">
        <f>F416</f>
        <v>799.85010818116848</v>
      </c>
      <c r="H576">
        <f>G860</f>
        <v>1708.1882445619274</v>
      </c>
      <c r="I576">
        <f>((1.25-0.99*(G576/$B$494)+0.98*(G576/$B$494)^2-0.24*(G576/$B$494)^3)*(3.27-8.22*(C576/G860)+9.13*(C576/G860)^2-3.18*(C576/G860)^3)*370/(36000*0.73)*C576)*100/B576</f>
        <v>17.020875969589774</v>
      </c>
    </row>
    <row r="577" spans="2:18">
      <c r="B577" s="4">
        <v>15</v>
      </c>
      <c r="C577">
        <f>C417</f>
        <v>45.036533612500008</v>
      </c>
      <c r="D577">
        <f>D417</f>
        <v>2076.5339347011113</v>
      </c>
      <c r="E577">
        <f>E861</f>
        <v>3568.0356589905123</v>
      </c>
      <c r="F577">
        <f>((1.25-0.99*(D577/$B$494)+0.98*(D577/$B$494)^2-0.24*(D577/$B$494)^3)*(3.27-8.22*(C577/E861)+9.13*(C577/E861)^2-3.18*(C577/E861)^3)*370/(36000*0.73)*C577)*100/B577</f>
        <v>13.003152542992138</v>
      </c>
      <c r="G577">
        <f>F417</f>
        <v>1199.7751622717528</v>
      </c>
      <c r="H577">
        <f>G861</f>
        <v>1819.6944635593693</v>
      </c>
      <c r="I577">
        <f>((1.25-0.99*(G577/$B$494)+0.98*(G577/$B$494)^2-0.24*(G577/$B$494)^3)*(3.27-8.22*(C577/G861)+9.13*(C577/G861)^2-3.18*(C577/G861)^3)*370/(36000*0.73)*C577)*100/B577</f>
        <v>13.526172145966978</v>
      </c>
      <c r="J577">
        <f>H417</f>
        <v>715.2505775081604</v>
      </c>
      <c r="K577">
        <f>I861</f>
        <v>1006.4576878835049</v>
      </c>
      <c r="L577">
        <f>((1.25-0.99*(J577/$B$494)+0.98*(J577/$B$494)^2-0.24*(J577/$B$494)^3)*(3.27-8.22*(C577/I861)+9.13*(C577/I861)^2-3.18*(C577/I861)^3)*370/(36000*0.73)*C577)*100/B577</f>
        <v>13.685145714940633</v>
      </c>
    </row>
    <row r="578" spans="2:18">
      <c r="B578" s="3">
        <v>20</v>
      </c>
      <c r="C578">
        <f>C418</f>
        <v>58.287170866666671</v>
      </c>
      <c r="D578">
        <f>D418</f>
        <v>2768.7119129348148</v>
      </c>
      <c r="E578" s="42">
        <f>E862</f>
        <v>3691.5388698621127</v>
      </c>
      <c r="F578" s="43">
        <f>((1.25-0.99*(D578/$B$494)+0.98*(D578/$B$494)^2-0.24*(D578/$B$494)^3)*(3.27-8.22*(C578/E862)+9.13*(C578/E862)^2-3.18*(C578/E862)^3)*370/(36000*0.73)*C578)*100/B578</f>
        <v>12.307384561105918</v>
      </c>
      <c r="G578">
        <f>F418</f>
        <v>1599.700216362337</v>
      </c>
      <c r="H578">
        <f>G862</f>
        <v>1939.8791446798414</v>
      </c>
      <c r="I578">
        <f>((1.25-0.99*(G578/$B$494)+0.98*(G578/$B$494)^2-0.24*(G578/$B$494)^3)*(3.27-8.22*(C578/G862)+9.13*(C578/G862)^2-3.18*(C578/G862)^3)*370/(36000*0.73)*C578)*100/B578</f>
        <v>12.460238551394191</v>
      </c>
      <c r="J578">
        <f>H418</f>
        <v>953.66743667754713</v>
      </c>
      <c r="K578">
        <f>I862</f>
        <v>1042.2978929705603</v>
      </c>
      <c r="L578">
        <f>((1.25-0.99*(J578/$B$494)+0.98*(J578/$B$494)^2-0.24*(J578/$B$494)^3)*(3.27-8.22*(C578/I862)+9.13*(C578/I862)^2-3.18*(C578/I862)^3)*370/(36000*0.73)*C578)*100/B578</f>
        <v>12.495379462763477</v>
      </c>
      <c r="M578">
        <f>J418</f>
        <v>683.63257109501592</v>
      </c>
      <c r="N578">
        <f>K862</f>
        <v>748.11741090449709</v>
      </c>
      <c r="O578">
        <f>((1.25-0.99*(M578/$B$494)+0.98*(M578/$B$494)^2-0.24*(M578/$B$494)^3)*(3.27-8.22*(C578/K862)+9.13*(C578/K862)^2-3.18*(C578/K862)^3)*370/(36000*0.73)*C578)*100/B578</f>
        <v>12.263665629199004</v>
      </c>
    </row>
    <row r="579" spans="2:18">
      <c r="B579" s="4">
        <v>25</v>
      </c>
      <c r="C579">
        <f>C419</f>
        <v>75.323704479166679</v>
      </c>
      <c r="D579">
        <f>D419</f>
        <v>3460.8898911685187</v>
      </c>
      <c r="E579">
        <f>E863</f>
        <v>3487.5586401901783</v>
      </c>
      <c r="F579">
        <f>((1.25-0.99*(D579/$B$494)+0.98*(D579/$B$494)^2-0.24*(D579/$B$494)^3)*(3.27-8.22*(C579/E863)+9.13*(C579/E863)^2-3.18*(C579/E863)^3)*370/(36000*0.73)*C579)*100/B579</f>
        <v>12.681123131580309</v>
      </c>
      <c r="G579">
        <f>F419</f>
        <v>1999.6252704529211</v>
      </c>
      <c r="H579">
        <f>G863</f>
        <v>2044.8446671098304</v>
      </c>
      <c r="I579" s="43">
        <f>((1.25-0.99*(G579/$B$494)+0.98*(G579/$B$494)^2-0.24*(G579/$B$494)^3)*(3.27-8.22*(C579/G863)+9.13*(C579/G863)^2-3.18*(C579/G863)^3)*370/(36000*0.73)*C579)*100/B579</f>
        <v>12.321445575042311</v>
      </c>
      <c r="J579">
        <f>H419</f>
        <v>1192.0842958469341</v>
      </c>
      <c r="K579">
        <f>I863</f>
        <v>1083.4414741309872</v>
      </c>
      <c r="L579">
        <f>((1.25-0.99*(J579/$B$494)+0.98*(J579/$B$494)^2-0.24*(J579/$B$494)^3)*(3.27-8.22*(C579/I863)+9.13*(C579/I863)^2-3.18*(C579/I863)^3)*370/(36000*0.73)*C579)*100/B579</f>
        <v>12.123634418280377</v>
      </c>
      <c r="M579">
        <f>J419</f>
        <v>854.5407138687699</v>
      </c>
      <c r="N579">
        <f>K863</f>
        <v>766.21883941642091</v>
      </c>
      <c r="O579">
        <f>((1.25-0.99*(M579/$B$494)+0.98*(M579/$B$494)^2-0.24*(M579/$B$494)^3)*(3.27-8.22*(C579/K863)+9.13*(C579/K863)^2-3.18*(C579/K863)^3)*370/(36000*0.73)*C579)*100/B579</f>
        <v>11.746217101562603</v>
      </c>
      <c r="P579">
        <f>L419</f>
        <v>725.50506607458556</v>
      </c>
      <c r="Q579">
        <f>M863</f>
        <v>613.37457186219729</v>
      </c>
      <c r="R579">
        <f>((1.25-0.99*(P579/$B$494)+0.98*(P579/$B$494)^2-0.24*(P579/$B$494)^3)*(3.27-8.22*(C579/M863)+9.13*(C579/M863)^2-3.18*(C579/M863)^3)*370/(36000*0.73)*C579)*100/B579</f>
        <v>11.234136500318526</v>
      </c>
    </row>
    <row r="580" spans="2:18">
      <c r="B580" s="3">
        <v>30</v>
      </c>
      <c r="C580">
        <f>C420</f>
        <v>96.146134450000034</v>
      </c>
      <c r="D580">
        <f>D420</f>
        <v>4153.0678694022226</v>
      </c>
      <c r="E580">
        <f>E864</f>
        <v>2884.5532251646118</v>
      </c>
      <c r="F580">
        <f>((1.25-0.99*(D580/$B$494)+0.98*(D580/$B$494)^2-0.24*(D580/$B$494)^3)*(3.27-8.22*(C580/E864)+9.13*(C580/E864)^2-3.18*(C580/E864)^3)*370/(36000*0.73)*C580)*100/B580</f>
        <v>13.526370192731317</v>
      </c>
      <c r="G580">
        <f>F420</f>
        <v>2399.5503245435057</v>
      </c>
      <c r="H580">
        <f>G864</f>
        <v>2114.406855435685</v>
      </c>
      <c r="I580">
        <f>((1.25-0.99*(G580/$B$494)+0.98*(G580/$B$494)^2-0.24*(G580/$B$494)^3)*(3.27-8.22*(C580/G864)+9.13*(C580/G864)^2-3.18*(C580/G864)^3)*370/(36000*0.73)*C580)*100/B580</f>
        <v>12.619662431206166</v>
      </c>
      <c r="J580">
        <f>H420</f>
        <v>1430.5011550163208</v>
      </c>
      <c r="K580">
        <f>I864</f>
        <v>1126.4866025085992</v>
      </c>
      <c r="L580">
        <f>((1.25-0.99*(J580/$B$494)+0.98*(J580/$B$494)^2-0.24*(J580/$B$494)^3)*(3.27-8.22*(C580/I864)+9.13*(C580/I864)^2-3.18*(C580/I864)^3)*370/(36000*0.73)*C580)*100/B580</f>
        <v>12.082486112886359</v>
      </c>
      <c r="M580">
        <f>J420</f>
        <v>1025.4488566425239</v>
      </c>
      <c r="N580">
        <f>K864</f>
        <v>786.92410324501736</v>
      </c>
      <c r="O580">
        <f>((1.25-0.99*(M580/$B$494)+0.98*(M580/$B$494)^2-0.24*(M580/$B$494)^3)*(3.27-8.22*(C580/K864)+9.13*(C580/K864)^2-3.18*(C580/K864)^3)*370/(36000*0.73)*C580)*100/B580</f>
        <v>11.495443934672357</v>
      </c>
      <c r="P580">
        <f>L420</f>
        <v>870.60607928950276</v>
      </c>
      <c r="Q580">
        <f>M864</f>
        <v>626.26849101267806</v>
      </c>
      <c r="R580">
        <f>((1.25-0.99*(P580/$B$494)+0.98*(P580/$B$494)^2-0.24*(P580/$B$494)^3)*(3.27-8.22*(C580/M864)+9.13*(C580/M864)^2-3.18*(C580/M864)^3)*370/(36000*0.73)*C580)*100/B580</f>
        <v>10.825568225786281</v>
      </c>
    </row>
    <row r="581" spans="2:18">
      <c r="B581" s="4">
        <v>35</v>
      </c>
      <c r="C581">
        <f>C421</f>
        <v>120.75446077916666</v>
      </c>
      <c r="G581">
        <f>F421</f>
        <v>2799.4753786340898</v>
      </c>
      <c r="H581" s="42">
        <f>G865</f>
        <v>2132.094979643618</v>
      </c>
      <c r="I581">
        <f>((1.25-0.99*(G581/$B$494)+0.98*(G581/$B$494)^2-0.24*(G581/$B$494)^3)*(3.27-8.22*(C581/G865)+9.13*(C581/G865)^2-3.18*(C581/G865)^3)*370/(36000*0.73)*C581)*100/B581</f>
        <v>13.135084763840233</v>
      </c>
      <c r="J581">
        <f>H421</f>
        <v>1668.9180141857075</v>
      </c>
      <c r="K581">
        <f>I865</f>
        <v>1168.311069609264</v>
      </c>
      <c r="L581">
        <f>((1.25-0.99*(J581/$B$494)+0.98*(J581/$B$494)^2-0.24*(J581/$B$494)^3)*(3.27-8.22*(C581/I865)+9.13*(C581/I865)^2-3.18*(C581/I865)^3)*370/(36000*0.73)*C581)*100/B581</f>
        <v>12.168472625763584</v>
      </c>
      <c r="M581">
        <f>J421</f>
        <v>1196.3569994162779</v>
      </c>
      <c r="N581">
        <f>K865</f>
        <v>809.25502584977471</v>
      </c>
      <c r="O581">
        <f>((1.25-0.99*(M581/$B$494)+0.98*(M581/$B$494)^2-0.24*(M581/$B$494)^3)*(3.27-8.22*(C581/K865)+9.13*(C581/K865)^2-3.18*(C581/K865)^3)*370/(36000*0.73)*C581)*100/B581</f>
        <v>11.317984092311518</v>
      </c>
      <c r="P581">
        <f>L421</f>
        <v>1015.7070925044198</v>
      </c>
      <c r="Q581">
        <f>M865</f>
        <v>640.63657949729838</v>
      </c>
      <c r="R581">
        <f>((1.25-0.99*(P581/$B$494)+0.98*(P581/$B$494)^2-0.24*(P581/$B$494)^3)*(3.27-8.22*(C581/M865)+9.13*(C581/M865)^2-3.18*(C581/M865)^3)*370/(36000*0.73)*C581)*100/B581</f>
        <v>10.464087482136479</v>
      </c>
    </row>
    <row r="582" spans="2:18">
      <c r="B582" s="3">
        <v>40</v>
      </c>
      <c r="C582">
        <f>C422</f>
        <v>149.14868346666668</v>
      </c>
      <c r="G582">
        <f>F422</f>
        <v>3199.4004327246739</v>
      </c>
      <c r="H582">
        <f>G866</f>
        <v>2085.1517551197071</v>
      </c>
      <c r="I582">
        <f>((1.25-0.99*(G582/$B$494)+0.98*(G582/$B$494)^2-0.24*(G582/$B$494)^3)*(3.27-8.22*(C582/G866)+9.13*(C582/G866)^2-3.18*(C582/G866)^3)*370/(36000*0.73)*C582)*100/B582</f>
        <v>13.723964174891588</v>
      </c>
      <c r="J582">
        <f>H422</f>
        <v>1907.3348733550943</v>
      </c>
      <c r="K582">
        <f>I866</f>
        <v>1206.0722873009065</v>
      </c>
      <c r="L582">
        <f>((1.25-0.99*(J582/$B$494)+0.98*(J582/$B$494)^2-0.24*(J582/$B$494)^3)*(3.27-8.22*(C582/I866)+9.13*(C582/I866)^2-3.18*(C582/I866)^3)*370/(36000*0.73)*C582)*100/B582</f>
        <v>12.281440951374631</v>
      </c>
      <c r="M582">
        <f>J422</f>
        <v>1367.2651421900318</v>
      </c>
      <c r="N582">
        <f>K866</f>
        <v>832.288542618169</v>
      </c>
      <c r="O582">
        <f>((1.25-0.99*(M582/$B$494)+0.98*(M582/$B$494)^2-0.24*(M582/$B$494)^3)*(3.27-8.22*(C582/K866)+9.13*(C582/K866)^2-3.18*(C582/K866)^3)*370/(36000*0.73)*C582)*100/B582</f>
        <v>11.129960544857095</v>
      </c>
      <c r="P582">
        <f>L422</f>
        <v>1160.8081057193369</v>
      </c>
      <c r="Q582">
        <f>M866</f>
        <v>655.99125578533597</v>
      </c>
      <c r="R582">
        <f>((1.25-0.99*(P582/$B$494)+0.98*(P582/$B$494)^2-0.24*(P582/$B$494)^3)*(3.27-8.22*(C582/M866)+9.13*(C582/M866)^2-3.18*(C582/M866)^3)*370/(36000*0.73)*C582)*100/B582</f>
        <v>10.081669648830804</v>
      </c>
    </row>
    <row r="583" spans="2:18">
      <c r="B583" s="4">
        <v>45</v>
      </c>
      <c r="C583">
        <f>C423</f>
        <v>181.32880251250003</v>
      </c>
      <c r="G583">
        <f>F423</f>
        <v>3599.325486815258</v>
      </c>
      <c r="H583">
        <f>G867</f>
        <v>1964.5333426498923</v>
      </c>
      <c r="I583">
        <f>((1.25-0.99*(G583/$B$494)+0.98*(G583/$B$494)^2-0.24*(G583/$B$494)^3)*(3.27-8.22*(C583/G867)+9.13*(C583/G867)^2-3.18*(C583/G867)^3)*370/(36000*0.73)*C583)*100/B583</f>
        <v>14.237868675777797</v>
      </c>
      <c r="J583">
        <f>H423</f>
        <v>2145.7517325244812</v>
      </c>
      <c r="K583">
        <f>I867</f>
        <v>1237.2072878135059</v>
      </c>
      <c r="L583">
        <f>((1.25-0.99*(J583/$B$494)+0.98*(J583/$B$494)^2-0.24*(J583/$B$494)^3)*(3.27-8.22*(C583/I867)+9.13*(C583/I867)^2-3.18*(C583/I867)^3)*370/(36000*0.73)*C583)*100/B583</f>
        <v>12.363813656676053</v>
      </c>
      <c r="M583">
        <f>J423</f>
        <v>1538.1732849637858</v>
      </c>
      <c r="N583">
        <f>K867</f>
        <v>855.15670086566445</v>
      </c>
      <c r="O583">
        <f>((1.25-0.99*(M583/$B$494)+0.98*(M583/$B$494)^2-0.24*(M583/$B$494)^3)*(3.27-8.22*(C583/K867)+9.13*(C583/K867)^2-3.18*(C583/K867)^3)*370/(36000*0.73)*C583)*100/B583</f>
        <v>10.896649669233346</v>
      </c>
      <c r="P583">
        <f>L423</f>
        <v>1305.9091189342541</v>
      </c>
      <c r="Q583">
        <f>M867</f>
        <v>671.86828562150549</v>
      </c>
      <c r="R583">
        <f>((1.25-0.99*(P583/$B$494)+0.98*(P583/$B$494)^2-0.24*(P583/$B$494)^3)*(3.27-8.22*(C583/M867)+9.13*(C583/M867)^2-3.18*(C583/M867)^3)*370/(36000*0.73)*C583)*100/B583</f>
        <v>9.662495727778051</v>
      </c>
    </row>
    <row r="584" spans="2:18">
      <c r="B584" s="3">
        <v>50</v>
      </c>
      <c r="C584">
        <f>C424</f>
        <v>217.29481791666672</v>
      </c>
      <c r="G584">
        <f>F424</f>
        <v>3999.2505409058422</v>
      </c>
      <c r="H584">
        <f>G868</f>
        <v>1764.9093484199775</v>
      </c>
      <c r="I584">
        <f>((1.25-0.99*(G584/$B$494)+0.98*(G584/$B$494)^2-0.24*(G584/$B$494)^3)*(3.27-8.22*(C584/G868)+9.13*(C584/G868)^2-3.18*(C584/G868)^3)*370/(36000*0.73)*C584)*100/B584</f>
        <v>14.460438948252079</v>
      </c>
      <c r="J584">
        <f>H424</f>
        <v>2384.1685916938682</v>
      </c>
      <c r="K584">
        <f>I868</f>
        <v>1259.4327237390994</v>
      </c>
      <c r="L584">
        <f>((1.25-0.99*(J584/$B$494)+0.98*(J584/$B$494)^2-0.24*(J584/$B$494)^3)*(3.27-8.22*(C584/I868)+9.13*(C584/I868)^2-3.18*(C584/I868)^3)*370/(36000*0.73)*C584)*100/B584</f>
        <v>12.376435485668987</v>
      </c>
      <c r="M584">
        <f>J424</f>
        <v>1709.0814277375398</v>
      </c>
      <c r="N584">
        <f>K868</f>
        <v>877.04665983571329</v>
      </c>
      <c r="O584">
        <f>((1.25-0.99*(M584/$B$494)+0.98*(M584/$B$494)^2-0.24*(M584/$B$494)^3)*(3.27-8.22*(C584/K868)+9.13*(C584/K868)^2-3.18*(C584/K868)^3)*370/(36000*0.73)*C584)*100/B584</f>
        <v>10.608037448868515</v>
      </c>
      <c r="P584">
        <f>L424</f>
        <v>1451.0101321491711</v>
      </c>
      <c r="Q584">
        <f>M868</f>
        <v>687.82678202595775</v>
      </c>
      <c r="R584">
        <f>((1.25-0.99*(P584/$B$494)+0.98*(P584/$B$494)^2-0.24*(P584/$B$494)^3)*(3.27-8.22*(C584/M868)+9.13*(C584/M868)^2-3.18*(C584/M868)^3)*370/(36000*0.73)*C584)*100/B584</f>
        <v>9.2174081006350246</v>
      </c>
    </row>
    <row r="585" spans="2:18">
      <c r="B585" s="4">
        <v>55</v>
      </c>
      <c r="C585">
        <f>C425</f>
        <v>257.04672967916667</v>
      </c>
      <c r="J585">
        <f>H425</f>
        <v>2622.5854508632547</v>
      </c>
      <c r="K585" s="42">
        <f>I869</f>
        <v>1270.7448680317782</v>
      </c>
      <c r="L585">
        <f>((1.25-0.99*(J585/$B$494)+0.98*(J585/$B$494)^2-0.24*(J585/$B$494)^3)*(3.27-8.22*(C585/I869)+9.13*(C585/I869)^2-3.18*(C585/I869)^3)*370/(36000*0.73)*C585)*100/B585</f>
        <v>12.288318216524701</v>
      </c>
      <c r="M585">
        <f>J425</f>
        <v>1879.9895705112938</v>
      </c>
      <c r="N585">
        <f>K869</f>
        <v>897.20069069975546</v>
      </c>
      <c r="O585">
        <f>((1.25-0.99*(M585/$B$494)+0.98*(M585/$B$494)^2-0.24*(M585/$B$494)^3)*(3.27-8.22*(C585/K869)+9.13*(C585/K869)^2-3.18*(C585/K869)^3)*370/(36000*0.73)*C585)*100/B585</f>
        <v>10.268059147000995</v>
      </c>
      <c r="P585">
        <f>L425</f>
        <v>1596.1111453640883</v>
      </c>
      <c r="Q585">
        <f>M869</f>
        <v>703.44920529428077</v>
      </c>
      <c r="R585">
        <f>((1.25-0.99*(P585/$B$494)+0.98*(P585/$B$494)^2-0.24*(P585/$B$494)^3)*(3.27-8.22*(C585/M869)+9.13*(C585/M869)^2-3.18*(C585/M869)^3)*370/(36000*0.73)*C585)*100/B585</f>
        <v>8.7717485907896062</v>
      </c>
    </row>
    <row r="586" spans="2:18">
      <c r="B586" s="3">
        <v>60</v>
      </c>
      <c r="C586">
        <f>C426</f>
        <v>300.58453780000013</v>
      </c>
      <c r="J586">
        <f>H426</f>
        <v>2861.0023100326416</v>
      </c>
      <c r="K586">
        <f>I870</f>
        <v>1269.4196140076908</v>
      </c>
      <c r="L586">
        <f>((1.25-0.99*(J586/$B$494)+0.98*(J586/$B$494)^2-0.24*(J586/$B$494)^3)*(3.27-8.22*(C586/I870)+9.13*(C586/I870)^2-3.18*(C586/I870)^3)*370/(36000*0.73)*C586)*100/B586</f>
        <v>12.073063273578876</v>
      </c>
      <c r="M586">
        <f>J426</f>
        <v>2050.8977132850478</v>
      </c>
      <c r="N586">
        <f>K870</f>
        <v>914.91617655721916</v>
      </c>
      <c r="O586">
        <f>((1.25-0.99*(M586/$B$494)+0.98*(M586/$B$494)^2-0.24*(M586/$B$494)^3)*(3.27-8.22*(C586/K870)+9.13*(C586/K870)^2-3.18*(C586/K870)^3)*370/(36000*0.73)*C586)*100/B586</f>
        <v>9.8899839342406803</v>
      </c>
      <c r="P586">
        <f>L426</f>
        <v>1741.2121585790055</v>
      </c>
      <c r="Q586">
        <f>M870</f>
        <v>718.34136299749878</v>
      </c>
      <c r="R586">
        <f>((1.25-0.99*(P586/$B$494)+0.98*(P586/$B$494)^2-0.24*(P586/$B$494)^3)*(3.27-8.22*(C586/M870)+9.13*(C586/M870)^2-3.18*(C586/M870)^3)*370/(36000*0.73)*C586)*100/B586</f>
        <v>8.3591765435232492</v>
      </c>
    </row>
    <row r="587" spans="2:18">
      <c r="B587" s="4">
        <v>65</v>
      </c>
      <c r="C587">
        <f>C427</f>
        <v>347.90824227916664</v>
      </c>
      <c r="J587">
        <f>H427</f>
        <v>3099.4191692020286</v>
      </c>
      <c r="K587">
        <f>I871</f>
        <v>1254.0124753450411</v>
      </c>
      <c r="L587">
        <f>((1.25-0.99*(J587/$B$494)+0.98*(J587/$B$494)^2-0.24*(J587/$B$494)^3)*(3.27-8.22*(C587/I871)+9.13*(C587/I871)^2-3.18*(C587/I871)^3)*370/(36000*0.73)*C587)*100/B587</f>
        <v>11.709952791684723</v>
      </c>
      <c r="M587">
        <f>J427</f>
        <v>2221.8058560588015</v>
      </c>
      <c r="N587">
        <f>K871</f>
        <v>929.54561243552041</v>
      </c>
      <c r="O587">
        <f>((1.25-0.99*(M587/$B$494)+0.98*(M587/$B$494)^2-0.24*(M587/$B$494)^3)*(3.27-8.22*(C587/K871)+9.13*(C587/K871)^2-3.18*(C587/K871)^3)*370/(36000*0.73)*C587)*100/B587</f>
        <v>9.4949399447635763</v>
      </c>
      <c r="P587">
        <f>L427</f>
        <v>1886.3131717939225</v>
      </c>
      <c r="Q587">
        <f>M871</f>
        <v>732.132409982073</v>
      </c>
      <c r="R587">
        <f>((1.25-0.99*(P587/$B$494)+0.98*(P587/$B$494)^2-0.24*(P587/$B$494)^3)*(3.27-8.22*(C587/M871)+9.13*(C587/M871)^2-3.18*(C587/M871)^3)*370/(36000*0.73)*C587)*100/B587</f>
        <v>8.0183586540075122</v>
      </c>
    </row>
    <row r="588" spans="2:18">
      <c r="B588" s="3">
        <v>70</v>
      </c>
      <c r="C588">
        <f>C428</f>
        <v>399.01784311666665</v>
      </c>
      <c r="J588">
        <f>H428</f>
        <v>3337.8360283714151</v>
      </c>
      <c r="K588">
        <f>I872</f>
        <v>1223.3585860840881</v>
      </c>
      <c r="L588">
        <f>((1.25-0.99*(J588/$B$494)+0.98*(J588/$B$494)^2-0.24*(J588/$B$494)^3)*(3.27-8.22*(C588/I872)+9.13*(C588/I872)^2-3.18*(C588/I872)^3)*370/(36000*0.73)*C588)*100/B588</f>
        <v>11.19032157439948</v>
      </c>
      <c r="M588">
        <f>J428</f>
        <v>2392.7139988325557</v>
      </c>
      <c r="N588">
        <f>K872</f>
        <v>940.49660529006314</v>
      </c>
      <c r="O588">
        <f>((1.25-0.99*(M588/$B$494)+0.98*(M588/$B$494)^2-0.24*(M588/$B$494)^3)*(3.27-8.22*(C588/K872)+9.13*(C588/K872)^2-3.18*(C588/K872)^3)*370/(36000*0.73)*C588)*100/B588</f>
        <v>9.1122050465068956</v>
      </c>
      <c r="P588">
        <f>L428</f>
        <v>2031.4141850088397</v>
      </c>
      <c r="Q588">
        <f>M872</f>
        <v>744.47484836990111</v>
      </c>
      <c r="R588">
        <f>((1.25-0.99*(P588/$B$494)+0.98*(P588/$B$494)^2-0.24*(P588/$B$494)^3)*(3.27-8.22*(C588/M872)+9.13*(C588/M872)^2-3.18*(C588/M872)^3)*370/(36000*0.73)*C588)*100/B588</f>
        <v>7.7909079370200178</v>
      </c>
    </row>
    <row r="589" spans="2:18">
      <c r="B589" s="4">
        <v>75</v>
      </c>
      <c r="C589">
        <f>C429</f>
        <v>453.9133403125</v>
      </c>
      <c r="J589">
        <f>H429</f>
        <v>3576.252887540802</v>
      </c>
      <c r="K589">
        <f>I873</f>
        <v>1176.5727006271477</v>
      </c>
      <c r="L589">
        <f>((1.25-0.99*(J589/$B$494)+0.98*(J589/$B$494)^2-0.24*(J589/$B$494)^3)*(3.27-8.22*(C589/I873)+9.13*(C589/I873)^2-3.18*(C589/I873)^3)*370/(36000*0.73)*C589)*100/B589</f>
        <v>10.53219442129633</v>
      </c>
      <c r="M589">
        <f>J429</f>
        <v>2563.6221416063095</v>
      </c>
      <c r="N589">
        <f>K873</f>
        <v>947.23187400423967</v>
      </c>
      <c r="O589">
        <f>((1.25-0.99*(M589/$B$494)+0.98*(M589/$B$494)^2-0.24*(M589/$B$494)^3)*(3.27-8.22*(C589/K873)+9.13*(C589/K873)^2-3.18*(C589/K873)^3)*370/(36000*0.73)*C589)*100/B589</f>
        <v>8.7804960041833073</v>
      </c>
      <c r="P589">
        <f>L429</f>
        <v>2176.5151982237567</v>
      </c>
      <c r="Q589">
        <f>M873</f>
        <v>755.04452755831755</v>
      </c>
      <c r="R589" s="43">
        <f>((1.25-0.99*(P589/$B$494)+0.98*(P589/$B$494)^2-0.24*(P589/$B$494)^3)*(3.27-8.22*(C589/M873)+9.13*(C589/M873)^2-3.18*(C589/M873)^3)*370/(36000*0.73)*C589)*100/B589</f>
        <v>7.7194633333884788</v>
      </c>
    </row>
    <row r="590" spans="2:18">
      <c r="B590" s="3">
        <v>80</v>
      </c>
      <c r="C590">
        <f>C430</f>
        <v>512.59473386666673</v>
      </c>
      <c r="J590">
        <f>H430</f>
        <v>3814.6697467101885</v>
      </c>
      <c r="K590">
        <f>I874</f>
        <v>1113.0491937385921</v>
      </c>
      <c r="L590">
        <f>((1.25-0.99*(J590/$B$494)+0.98*(J590/$B$494)^2-0.24*(J590/$B$494)^3)*(3.27-8.22*(C590/I874)+9.13*(C590/I874)^2-3.18*(C590/I874)^3)*370/(36000*0.73)*C590)*100/B590</f>
        <v>9.8093324718138355</v>
      </c>
      <c r="M590">
        <f>J430</f>
        <v>2734.5302843800637</v>
      </c>
      <c r="N590" s="42">
        <f>K874</f>
        <v>949.26924938942955</v>
      </c>
      <c r="O590">
        <f>((1.25-0.99*(M590/$B$494)+0.98*(M590/$B$494)^2-0.24*(M590/$B$494)^3)*(3.27-8.22*(C590/K874)+9.13*(C590/K874)^2-3.18*(C590/K874)^3)*370/(36000*0.73)*C590)*100/B590</f>
        <v>8.5496008659595333</v>
      </c>
      <c r="P590">
        <f>L430</f>
        <v>2321.6162114386739</v>
      </c>
      <c r="Q590">
        <f>M874</f>
        <v>763.54064422009333</v>
      </c>
      <c r="R590">
        <f>((1.25-0.99*(P590/$B$494)+0.98*(P590/$B$494)^2-0.24*(P590/$B$494)^3)*(3.27-8.22*(C590/M874)+9.13*(C590/M874)^2-3.18*(C590/M874)^3)*370/(36000*0.73)*C590)*100/B590</f>
        <v>7.8448684548979104</v>
      </c>
    </row>
    <row r="591" spans="2:18">
      <c r="B591" s="4">
        <v>85</v>
      </c>
      <c r="C591">
        <f>C431</f>
        <v>575.06202377916679</v>
      </c>
      <c r="J591">
        <f>H431</f>
        <v>4053.0866058795755</v>
      </c>
      <c r="K591">
        <f>I875</f>
        <v>1032.4620605448474</v>
      </c>
      <c r="L591">
        <f>((1.25-0.99*(J591/$B$494)+0.98*(J591/$B$494)^2-0.24*(J591/$B$494)^3)*(3.27-8.22*(C591/I875)+9.13*(C591/I875)^2-3.18*(C591/I875)^3)*370/(36000*0.73)*C591)*100/B591</f>
        <v>9.2043362924873477</v>
      </c>
      <c r="M591">
        <f>J431</f>
        <v>2905.4384271538174</v>
      </c>
      <c r="N591">
        <f>K875</f>
        <v>946.18167418500104</v>
      </c>
      <c r="O591" s="43">
        <f>((1.25-0.99*(M591/$B$494)+0.98*(M591/$B$494)^2-0.24*(M591/$B$494)^3)*(3.27-8.22*(C591/K875)+9.13*(C591/K875)^2-3.18*(C591/K875)^3)*370/(36000*0.73)*C591)*100/B591</f>
        <v>8.4813857409335558</v>
      </c>
      <c r="P591">
        <f>L431</f>
        <v>2466.7172246535911</v>
      </c>
      <c r="Q591">
        <f>M875</f>
        <v>769.68574230343631</v>
      </c>
      <c r="R591">
        <f>((1.25-0.99*(P591/$B$494)+0.98*(P591/$B$494)^2-0.24*(P591/$B$494)^3)*(3.27-8.22*(C591/M875)+9.13*(C591/M875)^2-3.18*(C591/M875)^3)*370/(36000*0.73)*C591)*100/B591</f>
        <v>8.2011500144823213</v>
      </c>
    </row>
    <row r="592" spans="2:18">
      <c r="B592" s="3">
        <v>90</v>
      </c>
      <c r="C592">
        <f>C432</f>
        <v>641.31521005000002</v>
      </c>
      <c r="J592">
        <f>H432</f>
        <v>4291.5034650489624</v>
      </c>
      <c r="K592">
        <f>I876</f>
        <v>934.76491653439837</v>
      </c>
      <c r="L592" s="43">
        <f>((1.25-0.99*(J592/$B$494)+0.98*(J592/$B$494)^2-0.24*(J592/$B$494)^3)*(3.27-8.22*(C592/I876)+9.13*(C592/I876)^2-3.18*(C592/I876)^3)*370/(36000*0.73)*C592)*100/B592</f>
        <v>9.0896584740067272</v>
      </c>
      <c r="M592">
        <f>J432</f>
        <v>3076.3465699275716</v>
      </c>
      <c r="N592">
        <f>K876</f>
        <v>937.59720305831001</v>
      </c>
      <c r="O592">
        <f>((1.25-0.99*(M592/$B$494)+0.98*(M592/$B$494)^2-0.24*(M592/$B$494)^3)*(3.27-8.22*(C592/K876)+9.13*(C592/K876)^2-3.18*(C592/K876)^3)*370/(36000*0.73)*C592)*100/B592</f>
        <v>8.6482465108787814</v>
      </c>
      <c r="P592">
        <f>L432</f>
        <v>2611.8182378685083</v>
      </c>
      <c r="Q592">
        <f>M876</f>
        <v>773.22571303199084</v>
      </c>
      <c r="R592">
        <f>((1.25-0.99*(P592/$B$494)+0.98*(P592/$B$494)^2-0.24*(P592/$B$494)^3)*(3.27-8.22*(C592/M876)+9.13*(C592/M876)^2-3.18*(C592/M876)^3)*370/(36000*0.73)*C592)*100/B592</f>
        <v>8.8063619988763246</v>
      </c>
    </row>
    <row r="593" spans="2:18">
      <c r="B593" s="4">
        <v>95</v>
      </c>
      <c r="C593">
        <f>C433</f>
        <v>711.35429267916675</v>
      </c>
      <c r="M593">
        <f>J433</f>
        <v>3247.2547127013254</v>
      </c>
      <c r="N593">
        <f>K877</f>
        <v>923.19900260470069</v>
      </c>
      <c r="O593">
        <f>((1.25-0.99*(M593/$B$494)+0.98*(M593/$B$494)^2-0.24*(M593/$B$494)^3)*(3.27-8.22*(C593/K877)+9.13*(C593/K877)^2-3.18*(C593/K877)^3)*370/(36000*0.73)*C593)*100/B593</f>
        <v>9.1248309283043838</v>
      </c>
      <c r="P593">
        <f>L433</f>
        <v>2756.9192510834255</v>
      </c>
      <c r="Q593" s="42">
        <f>M877</f>
        <v>773.9297949048381</v>
      </c>
      <c r="R593">
        <f>((1.25-0.99*(P593/$B$494)+0.98*(P593/$B$494)^2-0.24*(P593/$B$494)^3)*(3.27-8.22*(C593/M877)+9.13*(C593/M877)^2-3.18*(C593/M877)^3)*370/(36000*0.73)*C593)*100/B593</f>
        <v>9.6461578006002178</v>
      </c>
    </row>
    <row r="594" spans="2:18">
      <c r="B594" s="3">
        <v>100</v>
      </c>
      <c r="C594">
        <f>C434</f>
        <v>785.17927166666686</v>
      </c>
      <c r="M594">
        <f>J434</f>
        <v>3418.1628554750796</v>
      </c>
      <c r="N594">
        <f>K878</f>
        <v>902.72535134750422</v>
      </c>
      <c r="O594">
        <f>((1.25-0.99*(M594/$B$494)+0.98*(M594/$B$494)^2-0.24*(M594/$B$494)^3)*(3.27-8.22*(C594/K878)+9.13*(C594/K878)^2-3.18*(C594/K878)^3)*370/(36000*0.73)*C594)*100/B594</f>
        <v>9.9638123111212717</v>
      </c>
      <c r="P594">
        <f>L434</f>
        <v>2902.0202642983422</v>
      </c>
      <c r="Q594">
        <f>M878</f>
        <v>771.59057369649577</v>
      </c>
    </row>
    <row r="595" spans="2:18">
      <c r="B595" s="4">
        <v>105</v>
      </c>
      <c r="C595">
        <f>C435</f>
        <v>862.79014701250003</v>
      </c>
      <c r="M595">
        <f>J435</f>
        <v>3589.0709982488333</v>
      </c>
      <c r="N595">
        <f>K879</f>
        <v>875.96963973804066</v>
      </c>
      <c r="P595">
        <f>L435</f>
        <v>3047.1212775132594</v>
      </c>
      <c r="Q595">
        <f>M879</f>
        <v>766.02398245691836</v>
      </c>
    </row>
    <row r="596" spans="2:18">
      <c r="B596" s="3">
        <v>110</v>
      </c>
      <c r="C596">
        <f>C436</f>
        <v>944.18691871666658</v>
      </c>
      <c r="M596">
        <f>J436</f>
        <v>3759.9791410225876</v>
      </c>
      <c r="N596">
        <f>K880</f>
        <v>842.78037015561836</v>
      </c>
      <c r="P596">
        <f>L436</f>
        <v>3192.2222907281766</v>
      </c>
      <c r="Q596">
        <f>M880</f>
        <v>757.06930151149652</v>
      </c>
    </row>
    <row r="597" spans="2:18">
      <c r="B597" s="4">
        <v>115</v>
      </c>
      <c r="C597">
        <f>C437</f>
        <v>1029.3695867791666</v>
      </c>
      <c r="M597">
        <f>J437</f>
        <v>3930.8872837963413</v>
      </c>
      <c r="N597">
        <f>K881</f>
        <v>803.06115690753313</v>
      </c>
      <c r="P597">
        <f>L437</f>
        <v>3337.3233039430938</v>
      </c>
      <c r="Q597">
        <f>M881</f>
        <v>744.58915846105879</v>
      </c>
    </row>
    <row r="598" spans="2:18">
      <c r="B598" s="3">
        <v>120</v>
      </c>
      <c r="C598">
        <f>C438</f>
        <v>1118.3381512000005</v>
      </c>
      <c r="M598">
        <f>J438</f>
        <v>4101.7954265700955</v>
      </c>
      <c r="N598">
        <f>K882</f>
        <v>756.77072622906724</v>
      </c>
      <c r="P598">
        <f>L438</f>
        <v>3482.424317158011</v>
      </c>
      <c r="Q598">
        <f>M882</f>
        <v>728.46952818186878</v>
      </c>
    </row>
    <row r="599" spans="2:18">
      <c r="B599" s="4">
        <v>125</v>
      </c>
      <c r="C599">
        <f>C439</f>
        <v>1211.0926119791668</v>
      </c>
      <c r="M599">
        <f>J439</f>
        <v>4272.7035693438493</v>
      </c>
      <c r="N599">
        <f>K883</f>
        <v>703.92291628349506</v>
      </c>
      <c r="P599">
        <f>L439</f>
        <v>3627.5253303729282</v>
      </c>
      <c r="Q599">
        <f>M883</f>
        <v>708.61973282562826</v>
      </c>
    </row>
    <row r="600" spans="2:18">
      <c r="B600" s="3">
        <v>130</v>
      </c>
      <c r="C600">
        <f>C440</f>
        <v>1307.6329691166666</v>
      </c>
      <c r="P600">
        <f>L440</f>
        <v>3772.626343587845</v>
      </c>
      <c r="Q600">
        <f>M884</f>
        <v>684.97244181947497</v>
      </c>
    </row>
    <row r="601" spans="2:18">
      <c r="B601" s="4">
        <v>135</v>
      </c>
      <c r="C601">
        <f>C441</f>
        <v>1407.9592226125001</v>
      </c>
      <c r="P601">
        <f>L441</f>
        <v>3917.7273568027622</v>
      </c>
      <c r="Q601">
        <f>M885</f>
        <v>657.48367186598261</v>
      </c>
    </row>
    <row r="602" spans="2:18">
      <c r="B602" s="3">
        <v>140</v>
      </c>
      <c r="C602">
        <f>C442</f>
        <v>1512.0713724666666</v>
      </c>
      <c r="P602">
        <f>L442</f>
        <v>4062.8283700176794</v>
      </c>
      <c r="Q602">
        <f>M886</f>
        <v>626.13278694316239</v>
      </c>
    </row>
    <row r="603" spans="2:18">
      <c r="B603" s="4">
        <v>145</v>
      </c>
      <c r="C603">
        <f>C443</f>
        <v>1619.9694186791671</v>
      </c>
      <c r="P603">
        <f>L443</f>
        <v>4207.9293832325966</v>
      </c>
      <c r="Q603">
        <f>M887</f>
        <v>590.92249830446281</v>
      </c>
    </row>
    <row r="604" spans="2:18">
      <c r="B604" s="40">
        <v>150</v>
      </c>
      <c r="C604">
        <f>C444</f>
        <v>1731.65336125</v>
      </c>
      <c r="P604">
        <f>L444</f>
        <v>4353.0303964475133</v>
      </c>
      <c r="Q604">
        <f>M888</f>
        <v>551.87886447876838</v>
      </c>
    </row>
    <row r="606" spans="2:18">
      <c r="H606">
        <f>MAX(H576:H585)</f>
        <v>2132.094979643618</v>
      </c>
      <c r="K606">
        <f>MAX(K577:K593)</f>
        <v>1270.7448680317782</v>
      </c>
      <c r="N606">
        <f>MAX(N578:N599)</f>
        <v>949.26924938942955</v>
      </c>
      <c r="Q606">
        <f>MAX(Q579:Q604)</f>
        <v>773.9297949048381</v>
      </c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3" spans="1:17">
      <c r="Q643" s="1"/>
    </row>
    <row r="644" spans="1:17">
      <c r="Q644" s="1"/>
    </row>
    <row r="645" spans="1:17">
      <c r="Q645" s="1"/>
    </row>
    <row r="646" spans="1:17">
      <c r="Q646" s="1"/>
    </row>
    <row r="647" spans="1:17">
      <c r="Q647" s="1"/>
    </row>
    <row r="648" spans="1:17">
      <c r="Q648" s="1"/>
    </row>
    <row r="649" spans="1:17">
      <c r="Q649" s="1"/>
    </row>
    <row r="650" spans="1:17">
      <c r="Q650" s="1"/>
    </row>
    <row r="651" spans="1:17">
      <c r="Q651" s="1"/>
    </row>
    <row r="652" spans="1:17">
      <c r="A652" t="s">
        <v>157</v>
      </c>
      <c r="Q652" s="1"/>
    </row>
    <row r="653" spans="1:17">
      <c r="Q653" s="1"/>
    </row>
    <row r="654" spans="1:17">
      <c r="Q654" s="1"/>
    </row>
    <row r="655" spans="1:17">
      <c r="Q655" s="1"/>
    </row>
    <row r="656" spans="1:17">
      <c r="Q656" s="1"/>
    </row>
    <row r="657" spans="2:17" ht="15.75" thickBot="1">
      <c r="B657" s="2" t="s">
        <v>8</v>
      </c>
      <c r="C657" t="s">
        <v>0</v>
      </c>
      <c r="D657" t="s">
        <v>1</v>
      </c>
      <c r="E657" t="s">
        <v>2</v>
      </c>
      <c r="F657" t="s">
        <v>3</v>
      </c>
      <c r="G657" t="s">
        <v>4</v>
      </c>
      <c r="Q657" s="1"/>
    </row>
    <row r="658" spans="2:17" ht="15.75" thickTop="1">
      <c r="B658" s="3">
        <v>600</v>
      </c>
      <c r="C658" s="1">
        <f>3.27-8.22*(C390/C158)+9.13*(C390/C158)^2-3.18*(C390/C158)^3</f>
        <v>0.99485315883848813</v>
      </c>
      <c r="D658" s="1">
        <f>3.27-8.22*(D390/D158)+9.13*(D390/D158)^2-3.18*(D390/D158)^3</f>
        <v>0.99017649699512855</v>
      </c>
      <c r="E658" s="1">
        <f>3.27-8.22*(E390/E158)+9.13*(E390/E158)^2-3.18*(E390/E158)^3</f>
        <v>0.97938897257436786</v>
      </c>
      <c r="F658" s="1">
        <f>3.27-8.22*(F390/F158)+9.13*(F390/F158)^2-3.18*(F390/F158)^3</f>
        <v>0.96443097165646208</v>
      </c>
      <c r="G658" s="1">
        <f>3.27-8.22*(G390/G158)+9.13*(G390/G158)^2-3.18*(G390/G158)^3</f>
        <v>0.9490909173576485</v>
      </c>
      <c r="Q658" s="1"/>
    </row>
    <row r="659" spans="2:17">
      <c r="B659" s="4">
        <v>800</v>
      </c>
      <c r="C659" s="1">
        <f>3.27-8.22*(C391/C159)+9.13*(C391/C159)^2-3.18*(C391/C159)^3</f>
        <v>0.99479689599198773</v>
      </c>
      <c r="D659" s="1">
        <f>3.27-8.22*(D391/D159)+9.13*(D391/D159)^2-3.18*(D391/D159)^3</f>
        <v>0.98943815747839858</v>
      </c>
      <c r="E659" s="1">
        <f>3.27-8.22*(E391/E159)+9.13*(E391/E159)^2-3.18*(E391/E159)^3</f>
        <v>0.97518783228797634</v>
      </c>
      <c r="F659" s="1">
        <f>3.27-8.22*(F391/F159)+9.13*(F391/F159)^2-3.18*(F391/F159)^3</f>
        <v>0.95330199901298629</v>
      </c>
      <c r="G659" s="1">
        <f>3.27-8.22*(G391/G159)+9.13*(G391/G159)^2-3.18*(G391/G159)^3</f>
        <v>0.93154119686707082</v>
      </c>
      <c r="Q659" s="1"/>
    </row>
    <row r="660" spans="2:17">
      <c r="B660" s="3">
        <v>1000</v>
      </c>
      <c r="C660" s="1">
        <f>3.27-8.22*(C392/C160)+9.13*(C392/C160)^2-3.18*(C392/C160)^3</f>
        <v>0.99471792640476542</v>
      </c>
      <c r="D660" s="1">
        <f>3.27-8.22*(D392/D160)+9.13*(D392/D160)^2-3.18*(D392/D160)^3</f>
        <v>0.98851835869731275</v>
      </c>
      <c r="E660" s="1">
        <f>3.27-8.22*(E392/E160)+9.13*(E392/E160)^2-3.18*(E392/E160)^3</f>
        <v>0.9700437588502151</v>
      </c>
      <c r="F660" s="1">
        <f>3.27-8.22*(F392/F160)+9.13*(F392/F160)^2-3.18*(F392/F160)^3</f>
        <v>0.94032235277559861</v>
      </c>
      <c r="G660" s="1">
        <f>3.27-8.22*(G392/G160)+9.13*(G392/G160)^2-3.18*(G392/G160)^3</f>
        <v>0.91376128737826523</v>
      </c>
    </row>
    <row r="661" spans="2:17">
      <c r="B661" s="4">
        <v>1200</v>
      </c>
      <c r="C661" s="1">
        <f>3.27-8.22*(C393/C161)+9.13*(C393/C161)^2-3.18*(C393/C161)^3</f>
        <v>0.99460876056211101</v>
      </c>
      <c r="D661" s="1">
        <f>3.27-8.22*(D393/D161)+9.13*(D393/D161)^2-3.18*(D393/D161)^3</f>
        <v>0.98742098405391898</v>
      </c>
      <c r="E661" s="1">
        <f>3.27-8.22*(E393/E161)+9.13*(E393/E161)^2-3.18*(E393/E161)^3</f>
        <v>0.96407505475584188</v>
      </c>
      <c r="F661" s="1">
        <f>3.27-8.22*(F393/F161)+9.13*(F393/F161)^2-3.18*(F393/F161)^3</f>
        <v>0.92657867068370248</v>
      </c>
      <c r="G661" s="1">
        <f>3.27-8.22*(G393/G161)+9.13*(G393/G161)^2-3.18*(G393/G161)^3</f>
        <v>0.90056983798153856</v>
      </c>
    </row>
    <row r="662" spans="2:17">
      <c r="B662" s="3">
        <v>1400</v>
      </c>
      <c r="C662" s="1">
        <f>3.27-8.22*(C394/C162)+9.13*(C394/C162)^2-3.18*(C394/C162)^3</f>
        <v>0.99446325379951084</v>
      </c>
      <c r="D662" s="1">
        <f>3.27-8.22*(D394/D162)+9.13*(D394/D162)^2-3.18*(D394/D162)^3</f>
        <v>0.9861465585672109</v>
      </c>
      <c r="E662" s="1">
        <f>3.27-8.22*(E394/E162)+9.13*(E394/E162)^2-3.18*(E394/E162)^3</f>
        <v>0.95739104194687119</v>
      </c>
      <c r="F662" s="1">
        <f>3.27-8.22*(F394/F162)+9.13*(F394/F162)^2-3.18*(F394/F162)^3</f>
        <v>0.91351366792101185</v>
      </c>
      <c r="G662" s="1">
        <f>3.27-8.22*(G394/G162)+9.13*(G394/G162)^2-3.18*(G394/G162)^3</f>
        <v>0.89888668174648978</v>
      </c>
    </row>
    <row r="663" spans="2:17">
      <c r="B663" s="4">
        <v>1600</v>
      </c>
      <c r="C663" s="1">
        <f>3.27-8.22*(C395/C163)+9.13*(C395/C163)^2-3.18*(C395/C163)^3</f>
        <v>0.99427602661572667</v>
      </c>
      <c r="D663" s="1">
        <f>3.27-8.22*(D395/D163)+9.13*(D395/D163)^2-3.18*(D395/D163)^3</f>
        <v>0.98469038419869559</v>
      </c>
      <c r="E663" s="1">
        <f>3.27-8.22*(E395/E163)+9.13*(E395/E163)^2-3.18*(E395/E163)^3</f>
        <v>0.95009201865430404</v>
      </c>
      <c r="F663" s="1">
        <f>3.27-8.22*(F395/F163)+9.13*(F395/F163)^2-3.18*(F395/F163)^3</f>
        <v>0.9030418252325525</v>
      </c>
      <c r="G663" s="1">
        <f>3.27-8.22*(G395/G163)+9.13*(G395/G163)^2-3.18*(G395/G163)^3</f>
        <v>0.91836311124364423</v>
      </c>
    </row>
    <row r="664" spans="2:17">
      <c r="B664" s="3">
        <v>1800</v>
      </c>
      <c r="C664" s="1">
        <f>3.27-8.22*(C396/C164)+9.13*(C396/C164)^2-3.18*(C396/C164)^3</f>
        <v>0.99404184486228431</v>
      </c>
      <c r="D664" s="1">
        <f>3.27-8.22*(D396/D164)+9.13*(D396/D164)^2-3.18*(D396/D164)^3</f>
        <v>0.98304134103423157</v>
      </c>
      <c r="E664" s="1">
        <f>3.27-8.22*(E396/E164)+9.13*(E396/E164)^2-3.18*(E396/E164)^3</f>
        <v>0.94227796463893743</v>
      </c>
      <c r="F664" s="1">
        <f>3.27-8.22*(F396/F164)+9.13*(F396/F164)^2-3.18*(F396/F164)^3</f>
        <v>0.89776428763629013</v>
      </c>
      <c r="G664" s="1">
        <f>3.27-8.22*(G396/G164)+9.13*(G396/G164)^2-3.18*(G396/G164)^3</f>
        <v>0.97247377413839287</v>
      </c>
    </row>
    <row r="665" spans="2:17">
      <c r="B665" s="4">
        <v>2000</v>
      </c>
      <c r="C665" s="1">
        <f>3.27-8.22*(C397/C165)+9.13*(C397/C165)^2-3.18*(C397/C165)^3</f>
        <v>0.99375501822383816</v>
      </c>
      <c r="D665" s="1">
        <f>3.27-8.22*(D397/D165)+9.13*(D397/D165)^2-3.18*(D397/D165)^3</f>
        <v>0.98118096930620169</v>
      </c>
      <c r="E665" s="1">
        <f>3.27-8.22*(E397/E165)+9.13*(E397/E165)^2-3.18*(E397/E165)^3</f>
        <v>0.93406637031189277</v>
      </c>
      <c r="F665" s="1">
        <f>3.27-8.22*(F397/F165)+9.13*(F397/F165)^2-3.18*(F397/F165)^3</f>
        <v>0.90133532496940982</v>
      </c>
      <c r="G665" s="1">
        <f>3.27-8.22*(G397/G165)+9.13*(G397/G165)^2-3.18*(G397/G165)^3</f>
        <v>1.0803558428557638</v>
      </c>
    </row>
    <row r="666" spans="2:17">
      <c r="B666" s="3">
        <v>2200</v>
      </c>
      <c r="C666" s="1">
        <f>3.27-8.22*(C398/C166)+9.13*(C398/C166)^2-3.18*(C398/C166)^3</f>
        <v>0.99340881342637832</v>
      </c>
      <c r="D666" s="1">
        <f>3.27-8.22*(D398/D166)+9.13*(D398/D166)^2-3.18*(D398/D166)^3</f>
        <v>0.97908250386107909</v>
      </c>
      <c r="E666" s="1">
        <f>3.27-8.22*(E398/E166)+9.13*(E398/E166)^2-3.18*(E398/E166)^3</f>
        <v>0.92562184280653348</v>
      </c>
      <c r="F666" s="1">
        <f>3.27-8.22*(F398/F166)+9.13*(F398/F166)^2-3.18*(F398/F166)^3</f>
        <v>0.91906198509806436</v>
      </c>
      <c r="G666" s="1">
        <f>3.27-8.22*(G398/G166)+9.13*(G398/G166)^2-3.18*(G398/G166)^3</f>
        <v>1.2698174542954155</v>
      </c>
    </row>
    <row r="667" spans="2:17">
      <c r="B667" s="4">
        <v>2400</v>
      </c>
      <c r="C667" s="1">
        <f>3.27-8.22*(C399/C167)+9.13*(C399/C167)^2-3.18*(C399/C167)^3</f>
        <v>0.99299483999138571</v>
      </c>
      <c r="D667" s="1">
        <f>3.27-8.22*(D399/D167)+9.13*(D399/D167)^2-3.18*(D399/D167)^3</f>
        <v>0.97670960000176921</v>
      </c>
      <c r="E667" s="1">
        <f>3.27-8.22*(E399/E167)+9.13*(E399/E167)^2-3.18*(E399/E167)^3</f>
        <v>0.91720385082248979</v>
      </c>
      <c r="F667" s="1">
        <f>3.27-8.22*(F399/F167)+9.13*(F399/F167)^2-3.18*(F399/F167)^3</f>
        <v>0.95887708379685177</v>
      </c>
      <c r="G667" s="1">
        <f>3.27-8.22*(G399/G167)+9.13*(G399/G167)^2-3.18*(G399/G167)^3</f>
        <v>1.582221157766361</v>
      </c>
    </row>
    <row r="668" spans="2:17">
      <c r="B668" s="3">
        <v>2600</v>
      </c>
      <c r="C668" s="1">
        <f>3.27-8.22*(C400/C168)+9.13*(C400/C168)^2-3.18*(C400/C168)^3</f>
        <v>0.99250233954022127</v>
      </c>
      <c r="D668" s="1">
        <f>3.27-8.22*(D400/D168)+9.13*(D400/D168)^2-3.18*(D400/D168)^3</f>
        <v>0.97401453180631314</v>
      </c>
      <c r="E668" s="1">
        <f>3.27-8.22*(E400/E168)+9.13*(E400/E168)^2-3.18*(E400/E168)^3</f>
        <v>0.90924518991602699</v>
      </c>
      <c r="F668" s="1">
        <f>3.27-8.22*(F400/F168)+9.13*(F400/F168)^2-3.18*(F400/F168)^3</f>
        <v>1.0329352469481232</v>
      </c>
      <c r="G668" s="1">
        <f>3.27-8.22*(G400/G168)+9.13*(G400/G168)^2-3.18*(G400/G168)^3</f>
        <v>2.0804875559573062</v>
      </c>
    </row>
    <row r="669" spans="2:17">
      <c r="B669" s="4">
        <v>2800</v>
      </c>
      <c r="C669" s="1">
        <f>3.27-8.22*(C401/C169)+9.13*(C401/C169)^2-3.18*(C401/C169)^3</f>
        <v>0.99191728178196481</v>
      </c>
      <c r="D669" s="1">
        <f>3.27-8.22*(D401/D169)+9.13*(D401/D169)^2-3.18*(D401/D169)^3</f>
        <v>0.97093565627693001</v>
      </c>
      <c r="E669" s="1">
        <f>3.27-8.22*(E401/E169)+9.13*(E401/E169)^2-3.18*(E401/E169)^3</f>
        <v>0.90248494543491797</v>
      </c>
      <c r="F669" s="1">
        <f>3.27-8.22*(F401/F169)+9.13*(F401/F169)^2-3.18*(F401/F169)^3</f>
        <v>1.1602868304626341</v>
      </c>
      <c r="G669" s="1">
        <f>3.27-8.22*(G401/G169)+9.13*(G401/G169)^2-3.18*(G401/G169)^3</f>
        <v>2.8624782193943328</v>
      </c>
    </row>
    <row r="670" spans="2:17">
      <c r="B670" s="3">
        <v>3000</v>
      </c>
      <c r="C670" s="1">
        <f>3.27-8.22*(C402/C170)+9.13*(C402/C170)^2-3.18*(C402/C170)^3</f>
        <v>0.991221128244276</v>
      </c>
      <c r="D670" s="1">
        <f>3.27-8.22*(D402/D170)+9.13*(D402/D170)^2-3.18*(D402/D170)^3</f>
        <v>0.96739393441221644</v>
      </c>
      <c r="E670" s="1">
        <f>3.27-8.22*(E402/E170)+9.13*(E402/E170)^2-3.18*(E402/E170)^3</f>
        <v>0.89820115442641102</v>
      </c>
      <c r="F670" s="1">
        <f>3.27-8.22*(F402/F170)+9.13*(F402/F170)^2-3.18*(F402/F170)^3</f>
        <v>1.3714794901972771</v>
      </c>
      <c r="G670" s="1"/>
    </row>
    <row r="671" spans="2:17">
      <c r="B671" s="4">
        <v>3200</v>
      </c>
      <c r="C671" s="1">
        <f>3.27-8.22*(C403/C171)+9.13*(C403/C171)^2-3.18*(C403/C171)^3</f>
        <v>0.99038905167559754</v>
      </c>
      <c r="D671" s="1">
        <f>3.27-8.22*(D403/D171)+9.13*(D403/D171)^2-3.18*(D403/D171)^3</f>
        <v>0.9632883265861687</v>
      </c>
      <c r="E671" s="1">
        <f>3.27-8.22*(E403/E171)+9.13*(E403/E171)^2-3.18*(E403/E171)^3</f>
        <v>0.89863144860525446</v>
      </c>
      <c r="F671" s="1">
        <f>3.27-8.22*(F403/F171)+9.13*(F403/F171)^2-3.18*(F403/F171)^3</f>
        <v>1.7167273998222286</v>
      </c>
      <c r="G671" s="1"/>
    </row>
    <row r="672" spans="2:17">
      <c r="B672" s="3">
        <v>3400</v>
      </c>
      <c r="C672" s="1">
        <f>3.27-8.22*(C404/C172)+9.13*(C404/C172)^2-3.18*(C404/C172)^3</f>
        <v>0.98938726685257583</v>
      </c>
      <c r="D672" s="1">
        <f>3.27-8.22*(D404/D172)+9.13*(D404/D172)^2-3.18*(D404/D172)^3</f>
        <v>0.95849004845919517</v>
      </c>
      <c r="E672" s="1">
        <f>3.27-8.22*(E404/E172)+9.13*(E404/E172)^2-3.18*(E404/E172)^3</f>
        <v>0.90776069205813925</v>
      </c>
      <c r="F672" s="1">
        <f>3.27-8.22*(F404/F172)+9.13*(F404/F172)^2-3.18*(F404/F172)^3</f>
        <v>2.2809397651481276</v>
      </c>
      <c r="G672" s="1"/>
    </row>
    <row r="673" spans="1:14">
      <c r="B673" s="4">
        <v>3600</v>
      </c>
      <c r="C673" s="1">
        <f>3.27-8.22*(C405/C173)+9.13*(C405/C173)^2-3.18*(C405/C173)^3</f>
        <v>0.98839289175844813</v>
      </c>
      <c r="D673" s="1">
        <f>3.27-8.22*(D405/D173)+9.13*(D405/D173)^2-3.18*(D405/D173)^3</f>
        <v>0.95369193619189296</v>
      </c>
      <c r="E673" s="1">
        <f>3.27-8.22*(E405/E173)+9.13*(E405/E173)^2-3.18*(E405/E173)^3</f>
        <v>0.92827742995769558</v>
      </c>
      <c r="F673" s="1"/>
      <c r="G673" s="1"/>
    </row>
    <row r="674" spans="1:14">
      <c r="B674" s="4">
        <v>3800</v>
      </c>
      <c r="C674" s="1">
        <f>3.27-8.22*(C406/C174)+9.13*(C406/C174)^2-3.18*(C406/C174)^3</f>
        <v>0.98666721897893916</v>
      </c>
      <c r="D674" s="1">
        <f>3.27-8.22*(D406/D174)+9.13*(D406/D174)^2-3.18*(D406/D174)^3</f>
        <v>0.94612615027611202</v>
      </c>
      <c r="E674" s="1">
        <f>3.27-8.22*(E406/E174)+9.13*(E406/E174)^2-3.18*(E406/E174)^3</f>
        <v>0.98759447045502191</v>
      </c>
      <c r="F674" s="1"/>
      <c r="G674" s="1"/>
      <c r="H674" s="1"/>
      <c r="K674" s="1"/>
      <c r="N674" s="1"/>
    </row>
    <row r="675" spans="1:14">
      <c r="B675" s="4">
        <v>4000</v>
      </c>
      <c r="C675" s="1">
        <f>3.27-8.22*(C407/C175)+9.13*(C407/C175)^2-3.18*(C407/C175)^3</f>
        <v>0.9847845690220649</v>
      </c>
      <c r="D675" s="1">
        <f>3.27-8.22*(D407/D175)+9.13*(D407/D175)^2-3.18*(D407/D175)^3</f>
        <v>0.93812743504384288</v>
      </c>
      <c r="E675" s="1">
        <f>3.27-8.22*(E407/E175)+9.13*(E407/E175)^2-3.18*(E407/E175)^3</f>
        <v>1.0988210182456333</v>
      </c>
      <c r="F675" s="1"/>
      <c r="G675" s="1"/>
      <c r="H675" s="1"/>
      <c r="K675" s="1"/>
      <c r="N675" s="1"/>
    </row>
    <row r="676" spans="1:14">
      <c r="B676" s="5">
        <v>4200</v>
      </c>
      <c r="C676" s="1">
        <f>3.27-8.22*(C408/C176)+9.13*(C408/C176)^2-3.18*(C408/C176)^3</f>
        <v>0.98237241145219656</v>
      </c>
      <c r="D676" s="1">
        <f>3.27-8.22*(D408/D176)+9.13*(D408/D176)^2-3.18*(D408/D176)^3</f>
        <v>0.92862382274085431</v>
      </c>
      <c r="E676" s="1">
        <f>3.27-8.22*(E408/E176)+9.13*(E408/E176)^2-3.18*(E408/E176)^3</f>
        <v>1.3221171750516452</v>
      </c>
      <c r="F676" s="1"/>
      <c r="G676" s="1"/>
      <c r="H676" s="1"/>
    </row>
    <row r="677" spans="1:14">
      <c r="H677" s="1"/>
    </row>
    <row r="678" spans="1:14">
      <c r="A678" t="s">
        <v>156</v>
      </c>
      <c r="H678" s="1"/>
    </row>
    <row r="679" spans="1:14">
      <c r="E679" s="1"/>
      <c r="H679" s="1"/>
    </row>
    <row r="680" spans="1:14" ht="15.75" thickBot="1">
      <c r="B680" s="2" t="s">
        <v>8</v>
      </c>
      <c r="C680" t="s">
        <v>0</v>
      </c>
      <c r="D680" t="s">
        <v>1</v>
      </c>
      <c r="E680" t="s">
        <v>2</v>
      </c>
      <c r="F680" t="s">
        <v>3</v>
      </c>
      <c r="G680" t="s">
        <v>4</v>
      </c>
      <c r="H680" s="1"/>
    </row>
    <row r="681" spans="1:14" ht="15.75" thickTop="1">
      <c r="B681" s="3">
        <v>600</v>
      </c>
      <c r="C681" s="1">
        <f>C658*$C476*370/(36000*0.73)*C158</f>
        <v>45.502818145824961</v>
      </c>
      <c r="D681" s="1">
        <f>D658*$C476*370/(36000*0.73)*D158</f>
        <v>26.166929204992009</v>
      </c>
      <c r="E681" s="1">
        <f>E658*$C476*370/(36000*0.73)*E158</f>
        <v>15.429565832368205</v>
      </c>
      <c r="F681" s="1">
        <f>F658*$C476*370/(36000*0.73)*F158</f>
        <v>11.340789405507438</v>
      </c>
      <c r="G681" s="1">
        <f>G658*$C476*370/(36000*0.73)*G158</f>
        <v>9.0999665496917661</v>
      </c>
      <c r="H681" s="1"/>
    </row>
    <row r="682" spans="1:14">
      <c r="B682" s="4">
        <v>800</v>
      </c>
      <c r="C682" s="1">
        <f>C659*$C477*370/(36000*0.73)*C159</f>
        <v>45.356367556632947</v>
      </c>
      <c r="D682" s="1">
        <f>D659*$C477*370/(36000*0.73)*D159</f>
        <v>26.064736186069645</v>
      </c>
      <c r="E682" s="1">
        <f>E659*$C477*370/(36000*0.73)*E159</f>
        <v>15.314799053428985</v>
      </c>
      <c r="F682" s="1">
        <f>F659*$C477*370/(36000*0.73)*F159</f>
        <v>11.174476169122107</v>
      </c>
      <c r="G682" s="1">
        <f>G659*$C477*370/(36000*0.73)*G159</f>
        <v>8.9034551976070553</v>
      </c>
      <c r="H682" s="1"/>
    </row>
    <row r="683" spans="1:14">
      <c r="B683" s="3">
        <v>1000</v>
      </c>
      <c r="C683" s="1">
        <f>C660*$C478*370/(36000*0.73)*C160</f>
        <v>45.53485113939864</v>
      </c>
      <c r="D683" s="1">
        <f>D660*$C478*370/(36000*0.73)*D160</f>
        <v>26.145054415082214</v>
      </c>
      <c r="E683" s="1">
        <f>E660*$C478*370/(36000*0.73)*E160</f>
        <v>15.29517627893928</v>
      </c>
      <c r="F683" s="1">
        <f>F660*$C478*370/(36000*0.73)*F160</f>
        <v>11.066583414384585</v>
      </c>
      <c r="G683" s="1">
        <f>G660*$C478*370/(36000*0.73)*G160</f>
        <v>8.7685826157044353</v>
      </c>
      <c r="H683" s="1"/>
    </row>
    <row r="684" spans="1:14">
      <c r="B684" s="4">
        <v>1200</v>
      </c>
      <c r="C684" s="1">
        <f>C661*$C479*370/(36000*0.73)*C161</f>
        <v>45.936776885815711</v>
      </c>
      <c r="D684" s="1">
        <f>D661*$C479*370/(36000*0.73)*D161</f>
        <v>26.349442226727877</v>
      </c>
      <c r="E684" s="1">
        <f>E661*$C479*370/(36000*0.73)*E161</f>
        <v>15.336924157445644</v>
      </c>
      <c r="F684" s="1">
        <f>F661*$C479*370/(36000*0.73)*F161</f>
        <v>11.002296993066592</v>
      </c>
      <c r="G684" s="1">
        <f>G661*$C479*370/(36000*0.73)*G161</f>
        <v>8.7192334217874343</v>
      </c>
      <c r="H684" s="1"/>
    </row>
    <row r="685" spans="1:14">
      <c r="B685" s="3">
        <v>1400</v>
      </c>
      <c r="C685" s="1">
        <f>C662*$C480*370/(36000*0.73)*C162</f>
        <v>46.477839624517074</v>
      </c>
      <c r="D685" s="1">
        <f>D662*$C480*370/(36000*0.73)*D162</f>
        <v>26.629284064683837</v>
      </c>
      <c r="E685" s="1">
        <f>E662*$C480*370/(36000*0.73)*E162</f>
        <v>15.412239061310803</v>
      </c>
      <c r="F685" s="1">
        <f>F662*$C480*370/(36000*0.73)*F162</f>
        <v>10.976529977772287</v>
      </c>
      <c r="G685" s="1">
        <f>G662*$C480*370/(36000*0.73)*G162</f>
        <v>8.8067325115544648</v>
      </c>
      <c r="H685" s="1"/>
    </row>
    <row r="686" spans="1:14">
      <c r="B686" s="4">
        <v>1600</v>
      </c>
      <c r="C686" s="1">
        <f>C663*$C481*370/(36000*0.73)*C163</f>
        <v>47.087149022541993</v>
      </c>
      <c r="D686" s="1">
        <f>D663*$C481*370/(36000*0.73)*D163</f>
        <v>26.943620889012006</v>
      </c>
      <c r="E686" s="1">
        <f>E663*$C481*370/(36000*0.73)*E163</f>
        <v>15.498165067603054</v>
      </c>
      <c r="F686" s="1">
        <f>F663*$C481*370/(36000*0.73)*F163</f>
        <v>10.995022411387234</v>
      </c>
      <c r="G686" s="1">
        <f>G663*$C481*370/(36000*0.73)*G163</f>
        <v>9.1172219143090132</v>
      </c>
      <c r="H686" s="1"/>
    </row>
    <row r="687" spans="1:14">
      <c r="B687" s="3">
        <v>1800</v>
      </c>
      <c r="C687" s="1">
        <f>C664*$C482*370/(36000*0.73)*C164</f>
        <v>47.703999765664669</v>
      </c>
      <c r="D687" s="1">
        <f>D664*$C482*370/(36000*0.73)*D164</f>
        <v>27.257294331835165</v>
      </c>
      <c r="E687" s="1">
        <f>E664*$C482*370/(36000*0.73)*E164</f>
        <v>15.5757277348284</v>
      </c>
      <c r="F687" s="1">
        <f>F664*$C482*370/(36000*0.73)*F164</f>
        <v>11.076569540538747</v>
      </c>
      <c r="G687" s="1">
        <f>G664*$C482*370/(36000*0.73)*G164</f>
        <v>9.7831946062378794</v>
      </c>
      <c r="H687" s="1"/>
    </row>
    <row r="688" spans="1:14">
      <c r="B688" s="4">
        <v>2000</v>
      </c>
      <c r="C688" s="1">
        <f>C665*$C483*370/(36000*0.73)*C165</f>
        <v>48.275153098294709</v>
      </c>
      <c r="D688" s="1">
        <f>D665*$C483*370/(36000*0.73)*D165</f>
        <v>27.53938740066922</v>
      </c>
      <c r="E688" s="1">
        <f>E665*$C483*370/(36000*0.73)*E165</f>
        <v>15.62936183487659</v>
      </c>
      <c r="F688" s="1">
        <f>F665*$C483*370/(36000*0.73)*F165</f>
        <v>11.257022719337689</v>
      </c>
      <c r="G688" s="1">
        <f>G665*$C483*370/(36000*0.73)*G165</f>
        <v>11.001801808244304</v>
      </c>
      <c r="H688" s="1"/>
    </row>
    <row r="689" spans="1:8">
      <c r="B689" s="3">
        <v>2200</v>
      </c>
      <c r="C689" s="1">
        <f>C666*$C484*370/(36000*0.73)*C166</f>
        <v>48.752598896360418</v>
      </c>
      <c r="D689" s="1">
        <f>D666*$C484*370/(36000*0.73)*D166</f>
        <v>27.761944858805862</v>
      </c>
      <c r="E689" s="1">
        <f>E666*$C484*370/(36000*0.73)*E166</f>
        <v>15.646692305957105</v>
      </c>
      <c r="F689" s="1">
        <f>F666*$C484*370/(36000*0.73)*F166</f>
        <v>11.595978235030362</v>
      </c>
      <c r="G689" s="1">
        <f>G666*$C484*370/(36000*0.73)*G166</f>
        <v>13.063625525689158</v>
      </c>
      <c r="H689" s="1"/>
    </row>
    <row r="690" spans="1:8">
      <c r="B690" s="4">
        <v>2400</v>
      </c>
      <c r="C690" s="1">
        <f>C667*$C485*370/(36000*0.73)*C167</f>
        <v>49.091767442471173</v>
      </c>
      <c r="D690" s="1">
        <f>D667*$C485*370/(36000*0.73)*D167</f>
        <v>27.898956970876952</v>
      </c>
      <c r="E690" s="1">
        <f>E667*$C485*370/(36000*0.73)*E167</f>
        <v>15.6187664290775</v>
      </c>
      <c r="F690" s="1">
        <f>F667*$C485*370/(36000*0.73)*F167</f>
        <v>12.187578933038964</v>
      </c>
      <c r="G690" s="1">
        <f>G667*$C485*370/(36000*0.73)*G167</f>
        <v>16.397646935252506</v>
      </c>
      <c r="H690" s="1"/>
    </row>
    <row r="691" spans="1:8">
      <c r="B691" s="3">
        <v>2600</v>
      </c>
      <c r="C691" s="1">
        <f>C668*$C486*370/(36000*0.73)*C168</f>
        <v>49.250160069346279</v>
      </c>
      <c r="D691" s="1">
        <f>D668*$C486*370/(36000*0.73)*D168</f>
        <v>27.925591304732261</v>
      </c>
      <c r="E691" s="1">
        <f>E668*$C486*370/(36000*0.73)*E168</f>
        <v>15.540904934157034</v>
      </c>
      <c r="F691" s="1">
        <f>F668*$C486*370/(36000*0.73)*F168</f>
        <v>13.177773230831374</v>
      </c>
      <c r="G691" s="1">
        <f>G668*$C486*370/(36000*0.73)*G168</f>
        <v>21.641825786178181</v>
      </c>
    </row>
    <row r="692" spans="1:8">
      <c r="B692" s="4">
        <v>2800</v>
      </c>
      <c r="C692" s="1">
        <f>C669*$C487*370/(36000*0.73)*C169</f>
        <v>49.186367834628818</v>
      </c>
      <c r="D692" s="1">
        <f>D669*$C487*370/(36000*0.73)*D169</f>
        <v>27.817659114961344</v>
      </c>
      <c r="E692" s="1">
        <f>E669*$C487*370/(36000*0.73)*E169</f>
        <v>15.414464677051804</v>
      </c>
      <c r="F692" s="1">
        <f>F669*$C487*370/(36000*0.73)*F169</f>
        <v>14.792019979162916</v>
      </c>
      <c r="G692" s="1">
        <f>G669*$C487*370/(36000*0.73)*G169</f>
        <v>29.7552877342684</v>
      </c>
    </row>
    <row r="693" spans="1:8">
      <c r="B693" s="3">
        <v>3000</v>
      </c>
      <c r="C693" s="1">
        <f>C670*$C488*370/(36000*0.73)*C170</f>
        <v>48.859447390304688</v>
      </c>
      <c r="D693" s="1">
        <f>D670*$C488*370/(36000*0.73)*D170</f>
        <v>27.551306254240941</v>
      </c>
      <c r="E693" s="1">
        <f>E670*$C488*370/(36000*0.73)*E170</f>
        <v>15.250033348916803</v>
      </c>
      <c r="F693" s="1">
        <f>F670*$C488*370/(36000*0.73)*F170</f>
        <v>17.380415029806375</v>
      </c>
      <c r="G693" s="1"/>
    </row>
    <row r="694" spans="1:8">
      <c r="B694" s="4">
        <v>3200</v>
      </c>
      <c r="C694" s="1">
        <f>C671*$C489*370/(36000*0.73)*C171</f>
        <v>48.228623221255454</v>
      </c>
      <c r="D694" s="1">
        <f>D671*$C489*370/(36000*0.73)*D171</f>
        <v>27.102925116407455</v>
      </c>
      <c r="E694" s="1">
        <f>E671*$C489*370/(36000*0.73)*E171</f>
        <v>15.073004579621202</v>
      </c>
      <c r="F694" s="1">
        <f>F671*$C489*370/(36000*0.73)*F171</f>
        <v>21.492809913239938</v>
      </c>
      <c r="G694" s="1"/>
    </row>
    <row r="695" spans="1:8">
      <c r="B695" s="3">
        <v>3400</v>
      </c>
      <c r="C695" s="1">
        <f>C672*$C490*370/(36000*0.73)*C172</f>
        <v>47.253285471919121</v>
      </c>
      <c r="D695" s="1">
        <f>D672*$C490*370/(36000*0.73)*D172</f>
        <v>26.449297130779996</v>
      </c>
      <c r="E695" s="1">
        <f>E672*$C490*370/(36000*0.73)*E172</f>
        <v>14.933315838020826</v>
      </c>
      <c r="F695" s="1">
        <f>F672*$C490*370/(36000*0.73)*F172</f>
        <v>28.007370408550589</v>
      </c>
      <c r="G695" s="1"/>
    </row>
    <row r="696" spans="1:8">
      <c r="B696" s="4">
        <v>3600</v>
      </c>
      <c r="C696" s="1">
        <f>C673*$C491*370/(36000*0.73)*C173</f>
        <v>46.778990051644072</v>
      </c>
      <c r="D696" s="1">
        <f>D673*$C491*370/(36000*0.73)*D173</f>
        <v>26.078954255577571</v>
      </c>
      <c r="E696" s="1">
        <f>E673*$C491*370/(36000*0.73)*E173</f>
        <v>15.13276205714493</v>
      </c>
      <c r="F696" s="1"/>
      <c r="G696" s="1"/>
    </row>
    <row r="697" spans="1:8">
      <c r="B697" s="4">
        <v>3800</v>
      </c>
      <c r="C697" s="1">
        <f>C674*$C492*370/(36000*0.73)*C174</f>
        <v>44.10926939883052</v>
      </c>
      <c r="D697" s="1">
        <f>D674*$C492*370/(36000*0.73)*D174</f>
        <v>24.438190474210138</v>
      </c>
      <c r="E697" s="1">
        <f>E674*$C492*370/(36000*0.73)*E174</f>
        <v>15.207471072549689</v>
      </c>
      <c r="F697" s="1"/>
      <c r="G697" s="1"/>
    </row>
    <row r="698" spans="1:8">
      <c r="B698" s="4">
        <v>4000</v>
      </c>
      <c r="C698" s="1">
        <f>C675*$C493*370/(36000*0.73)*C175</f>
        <v>41.863708767650081</v>
      </c>
      <c r="D698" s="1">
        <f>D675*$C493*370/(36000*0.73)*D175</f>
        <v>23.041945056111253</v>
      </c>
      <c r="E698" s="1">
        <f>E675*$C493*370/(36000*0.73)*E175</f>
        <v>16.089502221225786</v>
      </c>
      <c r="F698" s="1"/>
      <c r="G698" s="1"/>
    </row>
    <row r="699" spans="1:8">
      <c r="B699" s="5">
        <v>4200</v>
      </c>
      <c r="C699" s="1">
        <f>C676*$C494*370/(36000*0.73)*C176</f>
        <v>39.121455111013944</v>
      </c>
      <c r="D699" s="1">
        <f>D676*$C494*370/(36000*0.73)*D176</f>
        <v>21.366800616647367</v>
      </c>
      <c r="E699" s="1">
        <f>E676*$C494*370/(36000*0.73)*E176</f>
        <v>18.135434863620148</v>
      </c>
      <c r="F699" s="1"/>
      <c r="G699" s="1"/>
    </row>
    <row r="701" spans="1:8">
      <c r="A701" t="s">
        <v>142</v>
      </c>
    </row>
    <row r="704" spans="1:8" ht="15.75" thickBot="1">
      <c r="B704" s="2" t="s">
        <v>8</v>
      </c>
      <c r="C704" t="s">
        <v>14</v>
      </c>
      <c r="D704" s="1" t="s">
        <v>27</v>
      </c>
      <c r="E704" t="s">
        <v>28</v>
      </c>
      <c r="F704" t="s">
        <v>63</v>
      </c>
      <c r="G704" s="1" t="s">
        <v>88</v>
      </c>
    </row>
    <row r="705" spans="2:7" ht="15.75" thickTop="1">
      <c r="B705" s="3">
        <v>600</v>
      </c>
      <c r="C705">
        <f t="shared" ref="C705:G716" si="30">C681*100/C44</f>
        <v>1049.8682889371003</v>
      </c>
      <c r="D705">
        <f t="shared" si="30"/>
        <v>348.82701925636394</v>
      </c>
      <c r="E705">
        <f t="shared" si="30"/>
        <v>122.62228747001708</v>
      </c>
      <c r="F705">
        <f t="shared" si="30"/>
        <v>64.607775162784719</v>
      </c>
      <c r="G705">
        <f t="shared" si="30"/>
        <v>44.013812219404286</v>
      </c>
    </row>
    <row r="706" spans="2:7">
      <c r="B706" s="4">
        <v>800</v>
      </c>
      <c r="C706">
        <f t="shared" si="30"/>
        <v>784.86696988437347</v>
      </c>
      <c r="D706">
        <f t="shared" si="30"/>
        <v>260.59852572676778</v>
      </c>
      <c r="E706">
        <f t="shared" si="30"/>
        <v>91.282657228220899</v>
      </c>
      <c r="F706">
        <f t="shared" si="30"/>
        <v>47.745224213355797</v>
      </c>
      <c r="G706">
        <f t="shared" si="30"/>
        <v>32.297509257160094</v>
      </c>
    </row>
    <row r="707" spans="2:7">
      <c r="B707" s="3">
        <v>1000</v>
      </c>
      <c r="C707">
        <f t="shared" si="30"/>
        <v>630.364424016832</v>
      </c>
      <c r="D707">
        <f t="shared" si="30"/>
        <v>209.12124602306048</v>
      </c>
      <c r="E707">
        <f t="shared" si="30"/>
        <v>72.932557777336228</v>
      </c>
      <c r="F707">
        <f t="shared" si="30"/>
        <v>37.827384364065971</v>
      </c>
      <c r="G707">
        <f t="shared" si="30"/>
        <v>25.446604439948437</v>
      </c>
    </row>
    <row r="708" spans="2:7">
      <c r="B708" s="4">
        <v>1200</v>
      </c>
      <c r="C708">
        <f t="shared" si="30"/>
        <v>529.94042252327745</v>
      </c>
      <c r="D708">
        <f t="shared" si="30"/>
        <v>175.6300351296812</v>
      </c>
      <c r="E708">
        <f t="shared" si="30"/>
        <v>60.943021448954738</v>
      </c>
      <c r="F708">
        <f t="shared" si="30"/>
        <v>31.339702422171147</v>
      </c>
      <c r="G708">
        <f t="shared" si="30"/>
        <v>21.086160065978756</v>
      </c>
    </row>
    <row r="709" spans="2:7">
      <c r="B709" s="3">
        <v>1400</v>
      </c>
      <c r="C709">
        <f t="shared" si="30"/>
        <v>459.58481519955069</v>
      </c>
      <c r="D709">
        <f t="shared" si="30"/>
        <v>152.13882671374591</v>
      </c>
      <c r="E709">
        <f t="shared" si="30"/>
        <v>52.493394710935149</v>
      </c>
      <c r="F709">
        <f t="shared" si="30"/>
        <v>26.799690751449951</v>
      </c>
      <c r="G709">
        <f t="shared" si="30"/>
        <v>18.255225864847205</v>
      </c>
    </row>
    <row r="710" spans="2:7">
      <c r="B710" s="4">
        <v>1600</v>
      </c>
      <c r="C710">
        <f t="shared" si="30"/>
        <v>407.40859514015278</v>
      </c>
      <c r="D710">
        <f t="shared" si="30"/>
        <v>134.692863017929</v>
      </c>
      <c r="E710">
        <f t="shared" si="30"/>
        <v>46.187797978832833</v>
      </c>
      <c r="F710">
        <f t="shared" si="30"/>
        <v>23.489235751074919</v>
      </c>
      <c r="G710">
        <f t="shared" si="30"/>
        <v>16.536476718393551</v>
      </c>
    </row>
    <row r="711" spans="2:7">
      <c r="B711" s="3">
        <v>1800</v>
      </c>
      <c r="C711">
        <f t="shared" si="30"/>
        <v>366.88509012732038</v>
      </c>
      <c r="D711">
        <f t="shared" si="30"/>
        <v>121.1208323335795</v>
      </c>
      <c r="E711">
        <f t="shared" si="30"/>
        <v>41.261289842392152</v>
      </c>
      <c r="F711">
        <f t="shared" si="30"/>
        <v>21.03417698308678</v>
      </c>
      <c r="G711">
        <f t="shared" si="30"/>
        <v>15.772793887153647</v>
      </c>
    </row>
    <row r="712" spans="2:7">
      <c r="B712" s="4">
        <v>2000</v>
      </c>
      <c r="C712">
        <f t="shared" si="30"/>
        <v>334.14997870500133</v>
      </c>
      <c r="D712">
        <f t="shared" si="30"/>
        <v>110.13690995834193</v>
      </c>
      <c r="E712">
        <f t="shared" si="30"/>
        <v>37.263033594931606</v>
      </c>
      <c r="F712">
        <f t="shared" si="30"/>
        <v>19.239168461239583</v>
      </c>
      <c r="G712">
        <f t="shared" si="30"/>
        <v>15.963725895659557</v>
      </c>
    </row>
    <row r="713" spans="2:7">
      <c r="B713" s="3">
        <v>2200</v>
      </c>
      <c r="C713">
        <f t="shared" si="30"/>
        <v>306.77704852474039</v>
      </c>
      <c r="D713">
        <f t="shared" si="30"/>
        <v>100.93361181197957</v>
      </c>
      <c r="E713">
        <f t="shared" si="30"/>
        <v>33.913047599782757</v>
      </c>
      <c r="F713">
        <f t="shared" si="30"/>
        <v>18.016791852671933</v>
      </c>
      <c r="G713">
        <f t="shared" si="30"/>
        <v>17.23223000034319</v>
      </c>
    </row>
    <row r="714" spans="2:7">
      <c r="B714" s="4">
        <v>2400</v>
      </c>
      <c r="C714">
        <f t="shared" si="30"/>
        <v>283.16866946874046</v>
      </c>
      <c r="D714">
        <f t="shared" si="30"/>
        <v>92.979098963740398</v>
      </c>
      <c r="E714">
        <f t="shared" si="30"/>
        <v>31.031476967674305</v>
      </c>
      <c r="F714">
        <f t="shared" si="30"/>
        <v>17.357970669618492</v>
      </c>
      <c r="G714">
        <f t="shared" si="30"/>
        <v>19.827626538713492</v>
      </c>
    </row>
    <row r="715" spans="2:7">
      <c r="B715" s="3">
        <v>2600</v>
      </c>
      <c r="C715">
        <f t="shared" si="30"/>
        <v>262.2298171114337</v>
      </c>
      <c r="D715">
        <f t="shared" si="30"/>
        <v>85.908797023512307</v>
      </c>
      <c r="E715">
        <f t="shared" si="30"/>
        <v>28.501644177321122</v>
      </c>
      <c r="F715">
        <f t="shared" si="30"/>
        <v>17.324528836731396</v>
      </c>
      <c r="G715">
        <f t="shared" si="30"/>
        <v>24.155775764578266</v>
      </c>
    </row>
    <row r="716" spans="2:7">
      <c r="B716" s="4">
        <v>2800</v>
      </c>
      <c r="C716">
        <f t="shared" si="30"/>
        <v>243.18371888880461</v>
      </c>
      <c r="D716">
        <f t="shared" si="30"/>
        <v>79.464134473031038</v>
      </c>
      <c r="E716">
        <f t="shared" si="30"/>
        <v>26.250487529143911</v>
      </c>
      <c r="F716">
        <f t="shared" si="30"/>
        <v>18.057690446507117</v>
      </c>
      <c r="G716">
        <f t="shared" si="30"/>
        <v>30.839445705312428</v>
      </c>
    </row>
    <row r="717" spans="2:7">
      <c r="B717" s="3">
        <v>3000</v>
      </c>
      <c r="C717">
        <f t="shared" ref="C717:F719" si="31">C693*100/C56</f>
        <v>225.46289008158067</v>
      </c>
      <c r="D717">
        <f t="shared" si="31"/>
        <v>73.456384293290398</v>
      </c>
      <c r="E717">
        <f t="shared" si="31"/>
        <v>24.239100355180998</v>
      </c>
      <c r="F717">
        <f t="shared" si="31"/>
        <v>19.803029689208316</v>
      </c>
    </row>
    <row r="718" spans="2:7">
      <c r="B718" s="4">
        <v>3200</v>
      </c>
      <c r="C718">
        <f t="shared" si="31"/>
        <v>208.64244321427282</v>
      </c>
      <c r="D718">
        <f t="shared" si="31"/>
        <v>67.744617457451909</v>
      </c>
      <c r="E718">
        <f t="shared" si="31"/>
        <v>22.460365063244186</v>
      </c>
      <c r="F718">
        <f t="shared" si="31"/>
        <v>22.958101407882285</v>
      </c>
    </row>
    <row r="719" spans="2:7">
      <c r="B719" s="3">
        <v>3400</v>
      </c>
      <c r="C719">
        <f t="shared" si="31"/>
        <v>192.39813884031184</v>
      </c>
      <c r="D719">
        <f t="shared" si="31"/>
        <v>62.221979915794854</v>
      </c>
      <c r="E719">
        <f t="shared" si="31"/>
        <v>20.943260347561083</v>
      </c>
      <c r="F719">
        <f t="shared" si="31"/>
        <v>28.156986238246915</v>
      </c>
    </row>
    <row r="720" spans="2:7">
      <c r="B720" s="4">
        <v>3600</v>
      </c>
      <c r="C720">
        <f t="shared" ref="C720:E723" si="32">C696*100/C59</f>
        <v>179.88548198756399</v>
      </c>
      <c r="D720">
        <f t="shared" si="32"/>
        <v>57.942373284931854</v>
      </c>
      <c r="E720">
        <f t="shared" si="32"/>
        <v>20.043920001234234</v>
      </c>
    </row>
    <row r="721" spans="1:7">
      <c r="B721" s="4">
        <v>3800</v>
      </c>
      <c r="C721">
        <f t="shared" si="32"/>
        <v>160.69192059920147</v>
      </c>
      <c r="D721">
        <f t="shared" si="32"/>
        <v>51.439182354076266</v>
      </c>
      <c r="E721">
        <f t="shared" si="32"/>
        <v>19.082723626455802</v>
      </c>
    </row>
    <row r="722" spans="1:7">
      <c r="B722" s="4">
        <v>4000</v>
      </c>
      <c r="C722">
        <f t="shared" si="32"/>
        <v>144.88568648078297</v>
      </c>
      <c r="D722">
        <f t="shared" si="32"/>
        <v>46.075255614587817</v>
      </c>
      <c r="E722">
        <f t="shared" si="32"/>
        <v>19.180042925917618</v>
      </c>
    </row>
    <row r="723" spans="1:7">
      <c r="B723" s="5">
        <v>4200</v>
      </c>
      <c r="C723">
        <f t="shared" si="32"/>
        <v>128.94766525858202</v>
      </c>
      <c r="D723">
        <f t="shared" si="32"/>
        <v>40.691042344549665</v>
      </c>
      <c r="E723">
        <f t="shared" si="32"/>
        <v>20.589492475501483</v>
      </c>
    </row>
    <row r="725" spans="1:7">
      <c r="A725" t="s">
        <v>144</v>
      </c>
    </row>
    <row r="727" spans="1:7" ht="15.75" thickBot="1">
      <c r="B727" s="2" t="s">
        <v>8</v>
      </c>
      <c r="C727" t="s">
        <v>0</v>
      </c>
      <c r="D727" t="s">
        <v>1</v>
      </c>
      <c r="E727" t="s">
        <v>2</v>
      </c>
      <c r="F727" t="s">
        <v>3</v>
      </c>
      <c r="G727" t="s">
        <v>4</v>
      </c>
    </row>
    <row r="728" spans="1:7" ht="15.75" thickTop="1">
      <c r="B728" s="3">
        <v>600</v>
      </c>
      <c r="C728" s="1">
        <f t="shared" ref="C728:G728" si="33">C158/100*20</f>
        <v>576.06731736885524</v>
      </c>
      <c r="D728" s="1">
        <f t="shared" si="33"/>
        <v>332.83889447978299</v>
      </c>
      <c r="E728" s="1">
        <f t="shared" si="33"/>
        <v>198.42318709371682</v>
      </c>
      <c r="F728" s="1">
        <f t="shared" si="33"/>
        <v>148.10375238939929</v>
      </c>
      <c r="G728" s="1">
        <f t="shared" si="33"/>
        <v>120.76077838176744</v>
      </c>
    </row>
    <row r="729" spans="1:7">
      <c r="B729" s="4">
        <v>800</v>
      </c>
      <c r="C729" s="1">
        <f t="shared" ref="C729" si="34">C159/100*20</f>
        <v>591.30868143259545</v>
      </c>
      <c r="D729" s="1">
        <f t="shared" ref="D729:G729" si="35">D159/100*20</f>
        <v>341.64501593883296</v>
      </c>
      <c r="E729" s="1">
        <f t="shared" si="35"/>
        <v>203.67299027122732</v>
      </c>
      <c r="F729" s="1">
        <f t="shared" si="35"/>
        <v>152.02222361891276</v>
      </c>
      <c r="G729" s="1">
        <f t="shared" si="35"/>
        <v>123.95581988549962</v>
      </c>
    </row>
    <row r="730" spans="1:7">
      <c r="B730" s="3">
        <v>1000</v>
      </c>
      <c r="C730" s="1">
        <f t="shared" ref="C730" si="36">C160/100*20</f>
        <v>609.67061672471596</v>
      </c>
      <c r="D730" s="1">
        <f t="shared" ref="D730:G730" si="37">D160/100*20</f>
        <v>352.2541341076136</v>
      </c>
      <c r="E730" s="1">
        <f t="shared" si="37"/>
        <v>209.9976568718466</v>
      </c>
      <c r="F730" s="1">
        <f t="shared" si="37"/>
        <v>156.74297662103649</v>
      </c>
      <c r="G730" s="1">
        <f t="shared" si="37"/>
        <v>127.80502558007008</v>
      </c>
    </row>
    <row r="731" spans="1:7">
      <c r="B731" s="4">
        <v>1200</v>
      </c>
      <c r="C731" s="1">
        <f t="shared" ref="C731" si="38">C161/100*20</f>
        <v>629.91761757715472</v>
      </c>
      <c r="D731" s="1">
        <f t="shared" ref="D731:G731" si="39">D161/100*20</f>
        <v>363.95240126680056</v>
      </c>
      <c r="E731" s="1">
        <f t="shared" si="39"/>
        <v>216.97162383213109</v>
      </c>
      <c r="F731" s="1">
        <f t="shared" si="39"/>
        <v>161.94836965491612</v>
      </c>
      <c r="G731" s="1">
        <f t="shared" si="39"/>
        <v>132.04939686987763</v>
      </c>
    </row>
    <row r="732" spans="1:7">
      <c r="B732" s="3">
        <v>1400</v>
      </c>
      <c r="C732" s="1">
        <f t="shared" ref="C732" si="40">C162/100*20</f>
        <v>650.89457752380849</v>
      </c>
      <c r="D732" s="1">
        <f t="shared" ref="D732:G732" si="41">D162/100*20</f>
        <v>376.07242256931164</v>
      </c>
      <c r="E732" s="1">
        <f t="shared" si="41"/>
        <v>224.19702114708966</v>
      </c>
      <c r="F732" s="1">
        <f t="shared" si="41"/>
        <v>167.34143117420433</v>
      </c>
      <c r="G732" s="1">
        <f t="shared" si="41"/>
        <v>136.44678921425023</v>
      </c>
    </row>
    <row r="733" spans="1:7">
      <c r="B733" s="4">
        <v>1600</v>
      </c>
      <c r="C733" s="1">
        <f t="shared" ref="C733" si="42">C163/100*20</f>
        <v>671.52678930053185</v>
      </c>
      <c r="D733" s="1">
        <f t="shared" ref="D733:G733" si="43">D163/100*20</f>
        <v>387.99325604030736</v>
      </c>
      <c r="E733" s="1">
        <f t="shared" si="43"/>
        <v>231.30367187018319</v>
      </c>
      <c r="F733" s="1">
        <f t="shared" si="43"/>
        <v>172.64585982706069</v>
      </c>
      <c r="G733" s="1">
        <f t="shared" si="43"/>
        <v>140.77191212744484</v>
      </c>
    </row>
    <row r="734" spans="1:7">
      <c r="B734" s="3">
        <v>1800</v>
      </c>
      <c r="C734" s="1">
        <f t="shared" ref="C734" si="44">C164/100*20</f>
        <v>690.8199448451378</v>
      </c>
      <c r="D734" s="1">
        <f t="shared" ref="D734:G734" si="45">D164/100*20</f>
        <v>399.14041257719072</v>
      </c>
      <c r="E734" s="1">
        <f t="shared" si="45"/>
        <v>237.94909211332524</v>
      </c>
      <c r="F734" s="1">
        <f t="shared" si="45"/>
        <v>177.606024456152</v>
      </c>
      <c r="G734" s="1">
        <f t="shared" si="45"/>
        <v>144.81632917864741</v>
      </c>
    </row>
    <row r="735" spans="1:7">
      <c r="B735" s="4">
        <v>2000</v>
      </c>
      <c r="C735" s="1">
        <f t="shared" ref="C735" si="46">C165/100*20</f>
        <v>707.86013529739739</v>
      </c>
      <c r="D735" s="1">
        <f t="shared" ref="D735:G735" si="47">D165/100*20</f>
        <v>408.9858559496073</v>
      </c>
      <c r="E735" s="1">
        <f t="shared" si="47"/>
        <v>243.81849104688129</v>
      </c>
      <c r="F735" s="1">
        <f t="shared" si="47"/>
        <v>181.98696409865164</v>
      </c>
      <c r="G735" s="1">
        <f t="shared" si="47"/>
        <v>148.3884579919729</v>
      </c>
    </row>
    <row r="736" spans="1:7">
      <c r="B736" s="3">
        <v>2200</v>
      </c>
      <c r="C736" s="1">
        <f t="shared" ref="C736" si="48">C166/100*20</f>
        <v>721.81385099904003</v>
      </c>
      <c r="D736" s="1">
        <f t="shared" ref="D736:G736" si="49">D166/100*20</f>
        <v>417.04800279944538</v>
      </c>
      <c r="E736" s="1">
        <f t="shared" si="49"/>
        <v>248.62477089966939</v>
      </c>
      <c r="F736" s="1">
        <f t="shared" si="49"/>
        <v>185.57438798624034</v>
      </c>
      <c r="G736" s="1">
        <f t="shared" si="49"/>
        <v>151.31357024646542</v>
      </c>
    </row>
    <row r="737" spans="1:7">
      <c r="B737" s="4">
        <v>2400</v>
      </c>
      <c r="C737" s="1">
        <f t="shared" ref="C737" si="50">C167/100*20</f>
        <v>731.92798149375358</v>
      </c>
      <c r="D737" s="1">
        <f t="shared" ref="D737:G737" si="51">D167/100*20</f>
        <v>422.89172264083533</v>
      </c>
      <c r="E737" s="1">
        <f t="shared" si="51"/>
        <v>252.10852695895954</v>
      </c>
      <c r="F737" s="1">
        <f t="shared" si="51"/>
        <v>188.1746755451056</v>
      </c>
      <c r="G737" s="1">
        <f t="shared" si="51"/>
        <v>153.43379167609797</v>
      </c>
    </row>
    <row r="738" spans="1:7">
      <c r="B738" s="3">
        <v>2600</v>
      </c>
      <c r="C738" s="1">
        <f t="shared" ref="C738" si="52">C168/100*20</f>
        <v>737.52981552718393</v>
      </c>
      <c r="D738" s="1">
        <f t="shared" ref="D738:G738" si="53">D168/100*20</f>
        <v>426.12833786015074</v>
      </c>
      <c r="E738" s="1">
        <f t="shared" si="53"/>
        <v>254.0380475704745</v>
      </c>
      <c r="F738" s="1">
        <f t="shared" si="53"/>
        <v>189.61487639594208</v>
      </c>
      <c r="G738" s="1">
        <f t="shared" si="53"/>
        <v>154.60810206977266</v>
      </c>
    </row>
    <row r="739" spans="1:7">
      <c r="B739" s="4">
        <v>2800</v>
      </c>
      <c r="C739" s="1">
        <f t="shared" ref="C739" si="54">C169/100*20</f>
        <v>738.02704104693566</v>
      </c>
      <c r="D739" s="1">
        <f t="shared" ref="D739:G739" si="55">D169/100*20</f>
        <v>426.41562371600719</v>
      </c>
      <c r="E739" s="1">
        <f t="shared" si="55"/>
        <v>254.20931413838895</v>
      </c>
      <c r="F739" s="1">
        <f t="shared" si="55"/>
        <v>189.7427103539512</v>
      </c>
      <c r="G739" s="1">
        <f t="shared" si="55"/>
        <v>154.7123352713206</v>
      </c>
    </row>
    <row r="740" spans="1:7">
      <c r="B740" s="3">
        <v>3000</v>
      </c>
      <c r="C740" s="1">
        <f t="shared" ref="C740" si="56">C170/100*20</f>
        <v>732.90774520257037</v>
      </c>
      <c r="D740" s="1">
        <f t="shared" ref="D740:G740" si="57">D170/100*20</f>
        <v>423.4578083392629</v>
      </c>
      <c r="E740" s="1">
        <f t="shared" si="57"/>
        <v>252.44600112532979</v>
      </c>
      <c r="F740" s="1">
        <f t="shared" si="57"/>
        <v>188.42656742884151</v>
      </c>
      <c r="G740" s="1">
        <f t="shared" si="57"/>
        <v>153.63917917950181</v>
      </c>
    </row>
    <row r="741" spans="1:7">
      <c r="B741" s="4">
        <v>3200</v>
      </c>
      <c r="C741" s="1">
        <f t="shared" ref="C741" si="58">C171/100*20</f>
        <v>721.74041434560934</v>
      </c>
      <c r="D741" s="1">
        <f t="shared" ref="D741:G741" si="59">D171/100*20</f>
        <v>417.00557273301877</v>
      </c>
      <c r="E741" s="1">
        <f t="shared" si="59"/>
        <v>248.59947605237659</v>
      </c>
      <c r="F741" s="1">
        <f t="shared" si="59"/>
        <v>185.55550782482851</v>
      </c>
      <c r="G741" s="1">
        <f t="shared" si="59"/>
        <v>151.29817574800549</v>
      </c>
    </row>
    <row r="742" spans="1:7">
      <c r="B742" s="3">
        <v>3400</v>
      </c>
      <c r="C742" s="1">
        <f t="shared" ref="C742" si="60">C172/100*20</f>
        <v>704.17393402953178</v>
      </c>
      <c r="D742" s="1">
        <f t="shared" ref="D742:G742" si="61">D172/100*20</f>
        <v>406.8560507726184</v>
      </c>
      <c r="E742" s="1">
        <f t="shared" si="61"/>
        <v>242.54879949906098</v>
      </c>
      <c r="F742" s="1">
        <f t="shared" si="61"/>
        <v>181.03926194063479</v>
      </c>
      <c r="G742" s="1">
        <f t="shared" si="61"/>
        <v>147.61572098545</v>
      </c>
    </row>
    <row r="743" spans="1:7">
      <c r="B743" s="4">
        <v>3600</v>
      </c>
      <c r="C743" s="1">
        <f t="shared" ref="C743" si="62">C173/100*20</f>
        <v>692.90327371657168</v>
      </c>
      <c r="D743" s="1">
        <f t="shared" ref="D743:G743" si="63">D173/100*20</f>
        <v>400.3441137029082</v>
      </c>
      <c r="E743" s="1">
        <f t="shared" si="63"/>
        <v>238.66668316904142</v>
      </c>
      <c r="F743" s="1">
        <f t="shared" si="63"/>
        <v>178.14163689938141</v>
      </c>
      <c r="G743" s="1">
        <f t="shared" si="63"/>
        <v>145.25305663836281</v>
      </c>
    </row>
    <row r="744" spans="1:7">
      <c r="B744" s="4">
        <v>3800</v>
      </c>
      <c r="C744" s="1">
        <f t="shared" ref="C744" si="64">C174/100*20</f>
        <v>648.84106324373317</v>
      </c>
      <c r="D744" s="1">
        <f t="shared" ref="D744:G744" si="65">D174/100*20</f>
        <v>374.88594765193466</v>
      </c>
      <c r="E744" s="1">
        <f t="shared" si="65"/>
        <v>223.48969956173033</v>
      </c>
      <c r="F744" s="1">
        <f t="shared" si="65"/>
        <v>166.81348389912978</v>
      </c>
      <c r="G744" s="1">
        <f t="shared" si="65"/>
        <v>136.01631177627888</v>
      </c>
    </row>
    <row r="745" spans="1:7">
      <c r="B745" s="4">
        <v>4000</v>
      </c>
      <c r="C745" s="1">
        <f t="shared" ref="C745" si="66">C175/100*20</f>
        <v>610.7744398907613</v>
      </c>
      <c r="D745" s="1">
        <f t="shared" ref="D745:G745" si="67">D175/100*20</f>
        <v>352.89189860355094</v>
      </c>
      <c r="E745" s="1">
        <f t="shared" si="67"/>
        <v>210.37786262904001</v>
      </c>
      <c r="F745" s="1">
        <f t="shared" si="67"/>
        <v>157.02676351179841</v>
      </c>
      <c r="G745" s="1">
        <f t="shared" si="67"/>
        <v>128.03641962154478</v>
      </c>
    </row>
    <row r="746" spans="1:7">
      <c r="B746" s="5">
        <v>4200</v>
      </c>
      <c r="C746" s="1">
        <f t="shared" ref="C746" si="68">C176/100*20</f>
        <v>565.70820131217135</v>
      </c>
      <c r="D746" s="1">
        <f t="shared" ref="D746:G746" si="69">D176/100*20</f>
        <v>326.8536274248101</v>
      </c>
      <c r="E746" s="1">
        <f t="shared" si="69"/>
        <v>194.85504711863683</v>
      </c>
      <c r="F746" s="1">
        <f t="shared" si="69"/>
        <v>145.44048038424614</v>
      </c>
      <c r="G746" s="1">
        <f t="shared" si="69"/>
        <v>118.58920071951444</v>
      </c>
    </row>
    <row r="748" spans="1:7">
      <c r="A748" t="s">
        <v>149</v>
      </c>
    </row>
    <row r="750" spans="1:7" ht="15.75" thickBot="1">
      <c r="B750" s="2" t="s">
        <v>8</v>
      </c>
      <c r="C750" t="s">
        <v>0</v>
      </c>
      <c r="D750" t="s">
        <v>1</v>
      </c>
      <c r="E750" t="s">
        <v>2</v>
      </c>
      <c r="F750" t="s">
        <v>3</v>
      </c>
      <c r="G750" t="s">
        <v>4</v>
      </c>
    </row>
    <row r="751" spans="1:7" ht="15.75" thickTop="1">
      <c r="B751" s="3">
        <v>600</v>
      </c>
      <c r="C751" s="1">
        <f t="shared" ref="C751:G751" si="70">3.27-8.22*(C728/C158)+9.13*(C728/C158)^2-3.18*(C728/C158)^3</f>
        <v>1.9657600000000002</v>
      </c>
      <c r="D751" s="1">
        <f t="shared" si="70"/>
        <v>1.9657600000000002</v>
      </c>
      <c r="E751" s="1">
        <f t="shared" si="70"/>
        <v>1.9657600000000002</v>
      </c>
      <c r="F751" s="1">
        <f t="shared" si="70"/>
        <v>1.9657600000000002</v>
      </c>
      <c r="G751" s="1">
        <f t="shared" si="70"/>
        <v>1.9657600000000002</v>
      </c>
    </row>
    <row r="752" spans="1:7">
      <c r="B752" s="4">
        <v>800</v>
      </c>
      <c r="C752" s="1">
        <f t="shared" ref="C752:G752" si="71">3.27-8.22*(C729/C159)+9.13*(C729/C159)^2-3.18*(C729/C159)^3</f>
        <v>1.9657600000000002</v>
      </c>
      <c r="D752" s="1">
        <f t="shared" si="71"/>
        <v>1.9657600000000002</v>
      </c>
      <c r="E752" s="1">
        <f t="shared" si="71"/>
        <v>1.9657600000000002</v>
      </c>
      <c r="F752" s="1">
        <f t="shared" si="71"/>
        <v>1.9657600000000002</v>
      </c>
      <c r="G752" s="1">
        <f t="shared" si="71"/>
        <v>1.9657600000000002</v>
      </c>
    </row>
    <row r="753" spans="2:7">
      <c r="B753" s="3">
        <v>1000</v>
      </c>
      <c r="C753" s="1">
        <f t="shared" ref="C753:G753" si="72">3.27-8.22*(C730/C160)+9.13*(C730/C160)^2-3.18*(C730/C160)^3</f>
        <v>1.9657600000000002</v>
      </c>
      <c r="D753" s="1">
        <f t="shared" si="72"/>
        <v>1.9657600000000002</v>
      </c>
      <c r="E753" s="1">
        <f t="shared" si="72"/>
        <v>1.9657600000000002</v>
      </c>
      <c r="F753" s="1">
        <f t="shared" si="72"/>
        <v>1.9657600000000002</v>
      </c>
      <c r="G753" s="1">
        <f t="shared" si="72"/>
        <v>1.9657600000000002</v>
      </c>
    </row>
    <row r="754" spans="2:7">
      <c r="B754" s="4">
        <v>1200</v>
      </c>
      <c r="C754" s="1">
        <f t="shared" ref="C754:G754" si="73">3.27-8.22*(C731/C161)+9.13*(C731/C161)^2-3.18*(C731/C161)^3</f>
        <v>1.9657600000000002</v>
      </c>
      <c r="D754" s="1">
        <f t="shared" si="73"/>
        <v>1.9657600000000002</v>
      </c>
      <c r="E754" s="1">
        <f t="shared" si="73"/>
        <v>1.9657600000000002</v>
      </c>
      <c r="F754" s="1">
        <f t="shared" si="73"/>
        <v>1.9657600000000002</v>
      </c>
      <c r="G754" s="1">
        <f t="shared" si="73"/>
        <v>1.9657600000000002</v>
      </c>
    </row>
    <row r="755" spans="2:7">
      <c r="B755" s="3">
        <v>1400</v>
      </c>
      <c r="C755" s="1">
        <f t="shared" ref="C755:G755" si="74">3.27-8.22*(C732/C162)+9.13*(C732/C162)^2-3.18*(C732/C162)^3</f>
        <v>1.9657600000000002</v>
      </c>
      <c r="D755" s="1">
        <f t="shared" si="74"/>
        <v>1.9657600000000002</v>
      </c>
      <c r="E755" s="1">
        <f t="shared" si="74"/>
        <v>1.9657600000000002</v>
      </c>
      <c r="F755" s="1">
        <f t="shared" si="74"/>
        <v>1.9657600000000002</v>
      </c>
      <c r="G755" s="1">
        <f t="shared" si="74"/>
        <v>1.9657600000000002</v>
      </c>
    </row>
    <row r="756" spans="2:7">
      <c r="B756" s="4">
        <v>1600</v>
      </c>
      <c r="C756" s="1">
        <f t="shared" ref="C756:G756" si="75">3.27-8.22*(C733/C163)+9.13*(C733/C163)^2-3.18*(C733/C163)^3</f>
        <v>1.9657600000000002</v>
      </c>
      <c r="D756" s="1">
        <f t="shared" si="75"/>
        <v>1.9657600000000002</v>
      </c>
      <c r="E756" s="1">
        <f t="shared" si="75"/>
        <v>1.9657600000000002</v>
      </c>
      <c r="F756" s="1">
        <f t="shared" si="75"/>
        <v>1.9657600000000002</v>
      </c>
      <c r="G756" s="1">
        <f t="shared" si="75"/>
        <v>1.9657600000000002</v>
      </c>
    </row>
    <row r="757" spans="2:7">
      <c r="B757" s="3">
        <v>1800</v>
      </c>
      <c r="C757" s="1">
        <f t="shared" ref="C757:G757" si="76">3.27-8.22*(C734/C164)+9.13*(C734/C164)^2-3.18*(C734/C164)^3</f>
        <v>1.9657600000000002</v>
      </c>
      <c r="D757" s="1">
        <f t="shared" si="76"/>
        <v>1.9657600000000002</v>
      </c>
      <c r="E757" s="1">
        <f t="shared" si="76"/>
        <v>1.9657600000000002</v>
      </c>
      <c r="F757" s="1">
        <f t="shared" si="76"/>
        <v>1.96576</v>
      </c>
      <c r="G757" s="1">
        <f t="shared" si="76"/>
        <v>1.9657600000000002</v>
      </c>
    </row>
    <row r="758" spans="2:7">
      <c r="B758" s="4">
        <v>2000</v>
      </c>
      <c r="C758" s="1">
        <f t="shared" ref="C758:G758" si="77">3.27-8.22*(C735/C165)+9.13*(C735/C165)^2-3.18*(C735/C165)^3</f>
        <v>1.96576</v>
      </c>
      <c r="D758" s="1">
        <f t="shared" si="77"/>
        <v>1.9657600000000002</v>
      </c>
      <c r="E758" s="1">
        <f t="shared" si="77"/>
        <v>1.9657600000000002</v>
      </c>
      <c r="F758" s="1">
        <f t="shared" si="77"/>
        <v>1.9657600000000002</v>
      </c>
      <c r="G758" s="1">
        <f t="shared" si="77"/>
        <v>1.9657600000000002</v>
      </c>
    </row>
    <row r="759" spans="2:7">
      <c r="B759" s="3">
        <v>2200</v>
      </c>
      <c r="C759" s="1">
        <f t="shared" ref="C759:G759" si="78">3.27-8.22*(C736/C166)+9.13*(C736/C166)^2-3.18*(C736/C166)^3</f>
        <v>1.9657600000000002</v>
      </c>
      <c r="D759" s="1">
        <f t="shared" si="78"/>
        <v>1.9657600000000002</v>
      </c>
      <c r="E759" s="1">
        <f t="shared" si="78"/>
        <v>1.9657600000000002</v>
      </c>
      <c r="F759" s="1">
        <f t="shared" si="78"/>
        <v>1.9657600000000002</v>
      </c>
      <c r="G759" s="1">
        <f t="shared" si="78"/>
        <v>1.9657600000000002</v>
      </c>
    </row>
    <row r="760" spans="2:7">
      <c r="B760" s="4">
        <v>2400</v>
      </c>
      <c r="C760" s="1">
        <f t="shared" ref="C760:G760" si="79">3.27-8.22*(C737/C167)+9.13*(C737/C167)^2-3.18*(C737/C167)^3</f>
        <v>1.9657600000000002</v>
      </c>
      <c r="D760" s="1">
        <f t="shared" si="79"/>
        <v>1.9657600000000002</v>
      </c>
      <c r="E760" s="1">
        <f t="shared" si="79"/>
        <v>1.9657600000000002</v>
      </c>
      <c r="F760" s="1">
        <f t="shared" si="79"/>
        <v>1.9657600000000002</v>
      </c>
      <c r="G760" s="1">
        <f t="shared" si="79"/>
        <v>1.9657600000000002</v>
      </c>
    </row>
    <row r="761" spans="2:7">
      <c r="B761" s="3">
        <v>2600</v>
      </c>
      <c r="C761" s="1">
        <f t="shared" ref="C761:G761" si="80">3.27-8.22*(C738/C168)+9.13*(C738/C168)^2-3.18*(C738/C168)^3</f>
        <v>1.9657600000000002</v>
      </c>
      <c r="D761" s="1">
        <f t="shared" si="80"/>
        <v>1.9657600000000002</v>
      </c>
      <c r="E761" s="1">
        <f t="shared" si="80"/>
        <v>1.9657600000000002</v>
      </c>
      <c r="F761" s="1">
        <f t="shared" si="80"/>
        <v>1.9657600000000002</v>
      </c>
      <c r="G761" s="1">
        <f t="shared" si="80"/>
        <v>1.9657600000000002</v>
      </c>
    </row>
    <row r="762" spans="2:7">
      <c r="B762" s="4">
        <v>2800</v>
      </c>
      <c r="C762" s="1">
        <f t="shared" ref="C762:G762" si="81">3.27-8.22*(C739/C169)+9.13*(C739/C169)^2-3.18*(C739/C169)^3</f>
        <v>1.9657600000000002</v>
      </c>
      <c r="D762" s="1">
        <f t="shared" si="81"/>
        <v>1.9657600000000002</v>
      </c>
      <c r="E762" s="1">
        <f t="shared" si="81"/>
        <v>1.9657600000000002</v>
      </c>
      <c r="F762" s="1">
        <f t="shared" si="81"/>
        <v>1.9657600000000002</v>
      </c>
      <c r="G762" s="1">
        <f t="shared" si="81"/>
        <v>1.9657600000000002</v>
      </c>
    </row>
    <row r="763" spans="2:7">
      <c r="B763" s="3">
        <v>3000</v>
      </c>
      <c r="C763" s="1">
        <f t="shared" ref="C763:G763" si="82">3.27-8.22*(C740/C170)+9.13*(C740/C170)^2-3.18*(C740/C170)^3</f>
        <v>1.9657600000000002</v>
      </c>
      <c r="D763" s="1">
        <f t="shared" si="82"/>
        <v>1.9657600000000002</v>
      </c>
      <c r="E763" s="1">
        <f t="shared" si="82"/>
        <v>1.9657600000000002</v>
      </c>
      <c r="F763" s="1">
        <f t="shared" si="82"/>
        <v>1.9657600000000002</v>
      </c>
      <c r="G763" s="1">
        <f t="shared" si="82"/>
        <v>1.9657600000000002</v>
      </c>
    </row>
    <row r="764" spans="2:7">
      <c r="B764" s="4">
        <v>3200</v>
      </c>
      <c r="C764" s="1">
        <f t="shared" ref="C764:G764" si="83">3.27-8.22*(C741/C171)+9.13*(C741/C171)^2-3.18*(C741/C171)^3</f>
        <v>1.9657600000000002</v>
      </c>
      <c r="D764" s="1">
        <f t="shared" si="83"/>
        <v>1.9657600000000002</v>
      </c>
      <c r="E764" s="1">
        <f t="shared" si="83"/>
        <v>1.9657600000000002</v>
      </c>
      <c r="F764" s="1">
        <f t="shared" si="83"/>
        <v>1.9657600000000002</v>
      </c>
      <c r="G764" s="1">
        <f t="shared" si="83"/>
        <v>1.9657600000000002</v>
      </c>
    </row>
    <row r="765" spans="2:7">
      <c r="B765" s="3">
        <v>3400</v>
      </c>
      <c r="C765" s="1">
        <f t="shared" ref="C765:G765" si="84">3.27-8.22*(C742/C172)+9.13*(C742/C172)^2-3.18*(C742/C172)^3</f>
        <v>1.9657600000000002</v>
      </c>
      <c r="D765" s="1">
        <f t="shared" si="84"/>
        <v>1.9657600000000002</v>
      </c>
      <c r="E765" s="1">
        <f t="shared" si="84"/>
        <v>1.9657600000000002</v>
      </c>
      <c r="F765" s="1">
        <f t="shared" si="84"/>
        <v>1.9657600000000002</v>
      </c>
      <c r="G765" s="1">
        <f t="shared" si="84"/>
        <v>1.9657600000000002</v>
      </c>
    </row>
    <row r="766" spans="2:7">
      <c r="B766" s="4">
        <v>3600</v>
      </c>
      <c r="C766" s="1">
        <f t="shared" ref="C766:G766" si="85">3.27-8.22*(C743/C173)+9.13*(C743/C173)^2-3.18*(C743/C173)^3</f>
        <v>1.9657600000000002</v>
      </c>
      <c r="D766" s="1">
        <f t="shared" si="85"/>
        <v>1.9657600000000002</v>
      </c>
      <c r="E766" s="1">
        <f t="shared" si="85"/>
        <v>1.9657600000000002</v>
      </c>
      <c r="F766" s="1">
        <f t="shared" si="85"/>
        <v>1.9657600000000002</v>
      </c>
      <c r="G766" s="1">
        <f t="shared" si="85"/>
        <v>1.9657600000000002</v>
      </c>
    </row>
    <row r="767" spans="2:7">
      <c r="B767" s="4">
        <v>3800</v>
      </c>
      <c r="C767" s="1">
        <f t="shared" ref="C767:G767" si="86">3.27-8.22*(C744/C174)+9.13*(C744/C174)^2-3.18*(C744/C174)^3</f>
        <v>1.9657600000000002</v>
      </c>
      <c r="D767" s="1">
        <f t="shared" si="86"/>
        <v>1.9657600000000002</v>
      </c>
      <c r="E767" s="1">
        <f t="shared" si="86"/>
        <v>1.9657600000000002</v>
      </c>
      <c r="F767" s="1">
        <f t="shared" si="86"/>
        <v>1.9657600000000002</v>
      </c>
      <c r="G767" s="1">
        <f t="shared" si="86"/>
        <v>1.9657600000000002</v>
      </c>
    </row>
    <row r="768" spans="2:7">
      <c r="B768" s="4">
        <v>4000</v>
      </c>
      <c r="C768" s="1">
        <f t="shared" ref="C768:G768" si="87">3.27-8.22*(C745/C175)+9.13*(C745/C175)^2-3.18*(C745/C175)^3</f>
        <v>1.9657600000000002</v>
      </c>
      <c r="D768" s="1">
        <f t="shared" si="87"/>
        <v>1.9657600000000002</v>
      </c>
      <c r="E768" s="1">
        <f t="shared" si="87"/>
        <v>1.9657600000000002</v>
      </c>
      <c r="F768" s="1">
        <f t="shared" si="87"/>
        <v>1.9657600000000002</v>
      </c>
      <c r="G768" s="1">
        <f t="shared" si="87"/>
        <v>1.9657600000000002</v>
      </c>
    </row>
    <row r="769" spans="2:14">
      <c r="B769" s="5">
        <v>4200</v>
      </c>
      <c r="C769" s="1">
        <f t="shared" ref="C769:G769" si="88">3.27-8.22*(C746/C176)+9.13*(C746/C176)^2-3.18*(C746/C176)^3</f>
        <v>1.9657600000000002</v>
      </c>
      <c r="D769" s="1">
        <f t="shared" si="88"/>
        <v>1.9657600000000002</v>
      </c>
      <c r="E769" s="1">
        <f t="shared" si="88"/>
        <v>1.9657600000000002</v>
      </c>
      <c r="F769" s="1">
        <f t="shared" si="88"/>
        <v>1.96576</v>
      </c>
      <c r="G769" s="1">
        <f t="shared" si="88"/>
        <v>1.9657600000000002</v>
      </c>
    </row>
    <row r="772" spans="2:14" ht="15.75" thickBot="1">
      <c r="B772" s="2" t="s">
        <v>8</v>
      </c>
      <c r="C772" t="s">
        <v>0</v>
      </c>
      <c r="D772" t="s">
        <v>1</v>
      </c>
      <c r="E772" t="s">
        <v>2</v>
      </c>
      <c r="F772" t="s">
        <v>3</v>
      </c>
      <c r="G772" t="s">
        <v>4</v>
      </c>
    </row>
    <row r="773" spans="2:14" ht="15.75" thickTop="1">
      <c r="B773" s="3">
        <v>600</v>
      </c>
      <c r="C773" s="1">
        <f>C751*$C476*370/(36000*0.73)*C728</f>
        <v>17.982074842636845</v>
      </c>
      <c r="D773" s="1">
        <f>D751*$C476*370/(36000*0.73)*D728</f>
        <v>10.389643242412399</v>
      </c>
      <c r="E773" s="1">
        <f>E751*$C476*370/(36000*0.73)*E728</f>
        <v>6.1938257791304689</v>
      </c>
      <c r="F773" s="1">
        <f>F751*$C476*370/(36000*0.73)*F728</f>
        <v>4.6230929609156792</v>
      </c>
      <c r="G773" s="1">
        <f>G751*$C476*370/(36000*0.73)*G728</f>
        <v>3.7695756892342427</v>
      </c>
      <c r="N773" t="s">
        <v>120</v>
      </c>
    </row>
    <row r="774" spans="2:14">
      <c r="B774" s="4">
        <v>800</v>
      </c>
      <c r="C774" s="1">
        <f>C752*$C477*370/(36000*0.73)*C729</f>
        <v>17.925213367140397</v>
      </c>
      <c r="D774" s="1">
        <f>D752*$C477*370/(36000*0.73)*D729</f>
        <v>10.356789945458898</v>
      </c>
      <c r="E774" s="1">
        <f>E752*$C477*370/(36000*0.73)*E729</f>
        <v>6.1742401597928032</v>
      </c>
      <c r="F774" s="1">
        <f>F752*$C477*370/(36000*0.73)*F729</f>
        <v>4.6084741869746653</v>
      </c>
      <c r="G774" s="1">
        <f>G752*$C477*370/(36000*0.73)*G729</f>
        <v>3.7576558391857273</v>
      </c>
    </row>
    <row r="775" spans="2:14">
      <c r="B775" s="3">
        <v>1000</v>
      </c>
      <c r="C775" s="1">
        <f>C753*$C478*370/(36000*0.73)*C730</f>
        <v>17.99718022561526</v>
      </c>
      <c r="D775" s="1">
        <f>D753*$C478*370/(36000*0.73)*D730</f>
        <v>10.39837079702215</v>
      </c>
      <c r="E775" s="1">
        <f>E753*$C478*370/(36000*0.73)*E730</f>
        <v>6.1990287443785901</v>
      </c>
      <c r="F775" s="1">
        <f>F753*$C478*370/(36000*0.73)*F730</f>
        <v>4.6269764721528741</v>
      </c>
      <c r="G775" s="1">
        <f>G753*$C478*370/(36000*0.73)*G730</f>
        <v>3.7727422250734213</v>
      </c>
    </row>
    <row r="776" spans="2:14">
      <c r="B776" s="4">
        <v>1200</v>
      </c>
      <c r="C776" s="1">
        <f>C754*$C479*370/(36000*0.73)*C731</f>
        <v>18.15802999362824</v>
      </c>
      <c r="D776" s="1">
        <f>D754*$C479*370/(36000*0.73)*D731</f>
        <v>10.491306218540764</v>
      </c>
      <c r="E776" s="1">
        <f>E754*$C479*370/(36000*0.73)*E731</f>
        <v>6.2544325533608394</v>
      </c>
      <c r="F776" s="1">
        <f>F754*$C479*370/(36000*0.73)*F731</f>
        <v>4.6683300665947431</v>
      </c>
      <c r="G776" s="1">
        <f>G754*$C479*370/(36000*0.73)*G731</f>
        <v>3.8064611023679946</v>
      </c>
    </row>
    <row r="777" spans="2:14">
      <c r="B777" s="3">
        <v>1400</v>
      </c>
      <c r="C777" s="1">
        <f>C755*$C480*370/(36000*0.73)*C732</f>
        <v>18.374591051246668</v>
      </c>
      <c r="D777" s="1">
        <f>D755*$C480*370/(36000*0.73)*D732</f>
        <v>10.616430385164744</v>
      </c>
      <c r="E777" s="1">
        <f>E755*$C480*370/(36000*0.73)*E732</f>
        <v>6.3290258065405212</v>
      </c>
      <c r="F777" s="1">
        <f>F755*$C480*370/(36000*0.73)*F732</f>
        <v>4.7240067284841896</v>
      </c>
      <c r="G777" s="1">
        <f>G755*$C480*370/(36000*0.73)*G732</f>
        <v>3.8518587166687461</v>
      </c>
    </row>
    <row r="778" spans="2:14">
      <c r="B778" s="4">
        <v>1600</v>
      </c>
      <c r="C778" s="1">
        <f>C756*$C481*370/(36000*0.73)*C733</f>
        <v>18.618981366293372</v>
      </c>
      <c r="D778" s="1">
        <f>D756*$C481*370/(36000*0.73)*D733</f>
        <v>10.75763367830284</v>
      </c>
      <c r="E778" s="1">
        <f>E756*$C481*370/(36000*0.73)*E733</f>
        <v>6.413204692834384</v>
      </c>
      <c r="F778" s="1">
        <f>F756*$C481*370/(36000*0.73)*F733</f>
        <v>4.7868381400479665</v>
      </c>
      <c r="G778" s="1">
        <f>G756*$C481*370/(36000*0.73)*G733</f>
        <v>3.9030901678970555</v>
      </c>
    </row>
    <row r="779" spans="2:14">
      <c r="B779" s="3">
        <v>1800</v>
      </c>
      <c r="C779" s="1">
        <f>C757*$C482*370/(36000*0.73)*C734</f>
        <v>18.867337439369994</v>
      </c>
      <c r="D779" s="1">
        <f>D757*$C482*370/(36000*0.73)*D734</f>
        <v>10.901128298302663</v>
      </c>
      <c r="E779" s="1">
        <f>E757*$C482*370/(36000*0.73)*E734</f>
        <v>6.4987495624496638</v>
      </c>
      <c r="F779" s="1">
        <f>F757*$C482*370/(36000*0.73)*F734</f>
        <v>4.8506891262822585</v>
      </c>
      <c r="G779" s="1">
        <f>G757*$C482*370/(36000*0.73)*G734</f>
        <v>3.9551529595123762</v>
      </c>
    </row>
    <row r="780" spans="2:14">
      <c r="B780" s="4">
        <v>2000</v>
      </c>
      <c r="C780" s="1">
        <f>C758*$C483*370/(36000*0.73)*C735</f>
        <v>19.098744301008136</v>
      </c>
      <c r="D780" s="1">
        <f>D758*$C483*370/(36000*0.73)*D735</f>
        <v>11.034830040582477</v>
      </c>
      <c r="E780" s="1">
        <f>E758*$C483*370/(36000*0.73)*E735</f>
        <v>6.5784563703472472</v>
      </c>
      <c r="F780" s="1">
        <f>F758*$C483*370/(36000*0.73)*F735</f>
        <v>4.9101825630802338</v>
      </c>
      <c r="G780" s="1">
        <f>G758*$C483*370/(36000*0.73)*G735</f>
        <v>4.0036626942113349</v>
      </c>
    </row>
    <row r="781" spans="2:14">
      <c r="B781" s="3">
        <v>2200</v>
      </c>
      <c r="C781" s="1">
        <f>C759*$C484*370/(36000*0.73)*C736</f>
        <v>19.294354451308049</v>
      </c>
      <c r="D781" s="1">
        <f>D759*$C484*370/(36000*0.73)*D736</f>
        <v>11.14784923853354</v>
      </c>
      <c r="E781" s="1">
        <f>E759*$C484*370/(36000*0.73)*E736</f>
        <v>6.6458331998949962</v>
      </c>
      <c r="F781" s="1">
        <f>F759*$C484*370/(36000*0.73)*F736</f>
        <v>4.9604728614384062</v>
      </c>
      <c r="G781" s="1">
        <f>G759*$C484*370/(36000*0.73)*G736</f>
        <v>4.0446683775705017</v>
      </c>
    </row>
    <row r="782" spans="2:14">
      <c r="B782" s="4">
        <v>2400</v>
      </c>
      <c r="C782" s="1">
        <f>C760*$C485*370/(36000*0.73)*C737</f>
        <v>19.436683632424376</v>
      </c>
      <c r="D782" s="1">
        <f>D760*$C485*370/(36000*0.73)*D737</f>
        <v>11.230083876511859</v>
      </c>
      <c r="E782" s="1">
        <f>E760*$C485*370/(36000*0.73)*E737</f>
        <v>6.6948576956128401</v>
      </c>
      <c r="F782" s="1">
        <f>F760*$C485*370/(36000*0.73)*F737</f>
        <v>4.997064914419501</v>
      </c>
      <c r="G782" s="1">
        <f>G760*$C485*370/(36000*0.73)*G737</f>
        <v>4.074504791093406</v>
      </c>
    </row>
    <row r="783" spans="2:14">
      <c r="B783" s="3">
        <v>2600</v>
      </c>
      <c r="C783" s="1">
        <f>C761*$C486*370/(36000*0.73)*C738</f>
        <v>19.509071324258521</v>
      </c>
      <c r="D783" s="1">
        <f>D761*$C486*370/(36000*0.73)*D738</f>
        <v>11.271907876238258</v>
      </c>
      <c r="E783" s="1">
        <f>E761*$C486*370/(36000*0.73)*E738</f>
        <v>6.7197912339112698</v>
      </c>
      <c r="F783" s="1">
        <f>F761*$C486*370/(36000*0.73)*F738</f>
        <v>5.0156753935496345</v>
      </c>
      <c r="G783" s="1">
        <f>G761*$C486*370/(36000*0.73)*G738</f>
        <v>4.0896793961223423</v>
      </c>
    </row>
    <row r="784" spans="2:14">
      <c r="B784" s="4">
        <v>2800</v>
      </c>
      <c r="C784" s="1">
        <f>C762*$C487*370/(36000*0.73)*C739</f>
        <v>19.495293853717381</v>
      </c>
      <c r="D784" s="1">
        <f>D762*$C487*370/(36000*0.73)*D739</f>
        <v>11.263947559925596</v>
      </c>
      <c r="E784" s="1">
        <f>E762*$C487*370/(36000*0.73)*E739</f>
        <v>6.7150456607248756</v>
      </c>
      <c r="F784" s="1">
        <f>F762*$C487*370/(36000*0.73)*F739</f>
        <v>5.0121332813275794</v>
      </c>
      <c r="G784" s="1">
        <f>G762*$C487*370/(36000*0.73)*G739</f>
        <v>4.08679123007557</v>
      </c>
    </row>
    <row r="785" spans="2:7">
      <c r="B785" s="3">
        <v>3000</v>
      </c>
      <c r="C785" s="1">
        <f>C763*$C488*370/(36000*0.73)*C740</f>
        <v>19.379318007897801</v>
      </c>
      <c r="D785" s="1">
        <f>D763*$C488*370/(36000*0.73)*D740</f>
        <v>11.196939293452063</v>
      </c>
      <c r="E785" s="1">
        <f>E763*$C488*370/(36000*0.73)*E740</f>
        <v>6.6750984249425755</v>
      </c>
      <c r="F785" s="1">
        <f>F763*$C488*370/(36000*0.73)*F740</f>
        <v>4.9823165265238769</v>
      </c>
      <c r="G785" s="1">
        <f>G763*$C488*370/(36000*0.73)*G740</f>
        <v>4.0624792564704286</v>
      </c>
    </row>
    <row r="786" spans="2:7">
      <c r="B786" s="4">
        <v>3200</v>
      </c>
      <c r="C786" s="1">
        <f>C764*$C489*370/(36000*0.73)*C741</f>
        <v>19.145183041556653</v>
      </c>
      <c r="D786" s="1">
        <f>D764*$C489*370/(36000*0.73)*D741</f>
        <v>11.061661312899401</v>
      </c>
      <c r="E786" s="1">
        <f>E764*$C489*370/(36000*0.73)*E741</f>
        <v>6.5944519365361813</v>
      </c>
      <c r="F786" s="1">
        <f>F764*$C489*370/(36000*0.73)*F741</f>
        <v>4.9221217089475724</v>
      </c>
      <c r="G786" s="1">
        <f>G764*$C489*370/(36000*0.73)*G741</f>
        <v>4.013397630192987</v>
      </c>
    </row>
    <row r="787" spans="2:7">
      <c r="B787" s="3">
        <v>3400</v>
      </c>
      <c r="C787" s="1">
        <f>C765*$C490*370/(36000*0.73)*C742</f>
        <v>18.776998969225797</v>
      </c>
      <c r="D787" s="1">
        <f>D765*$C490*370/(36000*0.73)*D742</f>
        <v>10.848932737774906</v>
      </c>
      <c r="E787" s="1">
        <f>E765*$C490*370/(36000*0.73)*E742</f>
        <v>6.4676329782888864</v>
      </c>
      <c r="F787" s="1">
        <f>F765*$C490*370/(36000*0.73)*F742</f>
        <v>4.827463600358338</v>
      </c>
      <c r="G787" s="1">
        <f>G765*$C490*370/(36000*0.73)*G742</f>
        <v>3.936215339474741</v>
      </c>
    </row>
    <row r="788" spans="2:7">
      <c r="B788" s="4">
        <v>3600</v>
      </c>
      <c r="C788" s="1">
        <f>C766*$C491*370/(36000*0.73)*C743</f>
        <v>18.607229625118126</v>
      </c>
      <c r="D788" s="1">
        <f>D766*$C491*370/(36000*0.73)*D743</f>
        <v>10.750843783401587</v>
      </c>
      <c r="E788" s="1">
        <f>E766*$C491*370/(36000*0.73)*E743</f>
        <v>6.409156870874023</v>
      </c>
      <c r="F788" s="1">
        <f>F766*$C491*370/(36000*0.73)*F743</f>
        <v>4.7838168317517216</v>
      </c>
      <c r="G788" s="1">
        <f>G766*$C491*370/(36000*0.73)*G743</f>
        <v>3.900626654746985</v>
      </c>
    </row>
    <row r="789" spans="2:7">
      <c r="B789" s="4">
        <v>3800</v>
      </c>
      <c r="C789" s="1">
        <f>C767*$C492*370/(36000*0.73)*C744</f>
        <v>17.575984231679623</v>
      </c>
      <c r="D789" s="1">
        <f>D767*$C492*370/(36000*0.73)*D744</f>
        <v>10.155013111637114</v>
      </c>
      <c r="E789" s="1">
        <f>E767*$C492*370/(36000*0.73)*E744</f>
        <v>6.0539501242452038</v>
      </c>
      <c r="F789" s="1">
        <f>F767*$C492*370/(36000*0.73)*F744</f>
        <v>4.5186892888456001</v>
      </c>
      <c r="G789" s="1">
        <f>G767*$C492*370/(36000*0.73)*G744</f>
        <v>3.6844470648632099</v>
      </c>
    </row>
    <row r="790" spans="2:7">
      <c r="B790" s="4">
        <v>4000</v>
      </c>
      <c r="C790" s="1">
        <f>C768*$C493*370/(36000*0.73)*C745</f>
        <v>16.713097815660831</v>
      </c>
      <c r="D790" s="1">
        <f>D768*$C493*370/(36000*0.73)*D745</f>
        <v>9.6564565157151456</v>
      </c>
      <c r="E790" s="1">
        <f>E768*$C493*370/(36000*0.73)*E745</f>
        <v>5.7567336920609531</v>
      </c>
      <c r="F790" s="1">
        <f>F768*$C493*370/(36000*0.73)*F745</f>
        <v>4.296845916994676</v>
      </c>
      <c r="G790" s="1">
        <f>G768*$C493*370/(36000*0.73)*G745</f>
        <v>3.5035605050607521</v>
      </c>
    </row>
    <row r="791" spans="2:7">
      <c r="B791" s="5">
        <v>4200</v>
      </c>
      <c r="C791" s="1">
        <f>C769*$C494*370/(36000*0.73)*C746</f>
        <v>15.656667614544263</v>
      </c>
      <c r="D791" s="1">
        <f>D769*$C494*370/(36000*0.73)*D746</f>
        <v>9.0460746217366843</v>
      </c>
      <c r="E791" s="1">
        <f>E769*$C494*370/(36000*0.73)*E746</f>
        <v>5.3928521783430252</v>
      </c>
      <c r="F791" s="1">
        <f>F769*$C494*370/(36000*0.73)*F746</f>
        <v>4.0252434979623359</v>
      </c>
      <c r="G791" s="1">
        <f>G769*$C494*370/(36000*0.73)*G746</f>
        <v>3.2821014332711305</v>
      </c>
    </row>
    <row r="808" spans="2:6" ht="15.75" thickBot="1">
      <c r="B808" s="2" t="s">
        <v>8</v>
      </c>
      <c r="C808" t="s">
        <v>145</v>
      </c>
      <c r="D808" t="s">
        <v>146</v>
      </c>
      <c r="E808" t="s">
        <v>148</v>
      </c>
      <c r="F808" t="s">
        <v>147</v>
      </c>
    </row>
    <row r="809" spans="2:6" ht="15.75" thickTop="1">
      <c r="B809" s="3">
        <v>600</v>
      </c>
      <c r="C809">
        <f>C390</f>
        <v>2850.9142394884984</v>
      </c>
      <c r="D809" s="1">
        <f>C525*100</f>
        <v>148.89945529310074</v>
      </c>
      <c r="F809" s="1">
        <f t="shared" ref="F809:F827" si="89">C681*100</f>
        <v>4550.2818145824958</v>
      </c>
    </row>
    <row r="810" spans="2:6">
      <c r="B810" s="4">
        <v>800</v>
      </c>
      <c r="C810">
        <f>C391</f>
        <v>2926.0147896415947</v>
      </c>
      <c r="D810" s="1">
        <f>C526*100</f>
        <v>149.99785225418708</v>
      </c>
      <c r="F810" s="1">
        <f t="shared" si="89"/>
        <v>4535.6367556632949</v>
      </c>
    </row>
    <row r="811" spans="2:6">
      <c r="B811" s="3">
        <v>1000</v>
      </c>
      <c r="C811">
        <f>C392</f>
        <v>3016.4021187464191</v>
      </c>
      <c r="D811" s="1">
        <f>C527*100</f>
        <v>152.80959573296627</v>
      </c>
      <c r="F811" s="1">
        <f t="shared" si="89"/>
        <v>4553.4851139398643</v>
      </c>
    </row>
    <row r="812" spans="2:6">
      <c r="B812" s="4">
        <v>1200</v>
      </c>
      <c r="C812">
        <f>C393</f>
        <v>3115.8986984626627</v>
      </c>
      <c r="D812" s="1">
        <f>C528*100</f>
        <v>157.25341254231529</v>
      </c>
      <c r="F812" s="1">
        <f t="shared" si="89"/>
        <v>4593.6776885815707</v>
      </c>
    </row>
    <row r="813" spans="2:6">
      <c r="B813" s="3">
        <v>1400</v>
      </c>
      <c r="C813">
        <f>C394</f>
        <v>3218.7289964598085</v>
      </c>
      <c r="D813" s="1">
        <f>C529*100</f>
        <v>163.27399582339061</v>
      </c>
      <c r="F813" s="1">
        <f t="shared" si="89"/>
        <v>4647.7839624517073</v>
      </c>
    </row>
    <row r="814" spans="2:6">
      <c r="B814" s="4">
        <v>1600</v>
      </c>
      <c r="C814">
        <f>C395</f>
        <v>3319.5194764171288</v>
      </c>
      <c r="D814" s="1">
        <f>C530*100</f>
        <v>170.83898096470509</v>
      </c>
      <c r="F814" s="1">
        <f t="shared" si="89"/>
        <v>4708.7149022541989</v>
      </c>
    </row>
    <row r="815" spans="2:6">
      <c r="B815" s="3">
        <v>1800</v>
      </c>
      <c r="C815">
        <f>C396</f>
        <v>3413.298598023689</v>
      </c>
      <c r="D815" s="1">
        <f>C531*100</f>
        <v>179.93585811764342</v>
      </c>
      <c r="F815" s="1">
        <f t="shared" si="89"/>
        <v>4770.3999765664666</v>
      </c>
    </row>
    <row r="816" spans="2:6">
      <c r="B816" s="4">
        <v>2000</v>
      </c>
      <c r="C816">
        <f>C397</f>
        <v>3495.4968169783447</v>
      </c>
      <c r="D816" s="1">
        <f>C532*100</f>
        <v>190.56875316792252</v>
      </c>
      <c r="F816" s="1">
        <f t="shared" si="89"/>
        <v>4827.5153098294704</v>
      </c>
    </row>
    <row r="817" spans="2:6">
      <c r="B817" s="3">
        <v>2200</v>
      </c>
      <c r="C817">
        <f>C398</f>
        <v>3561.9465849897438</v>
      </c>
      <c r="D817" s="1">
        <f>C533*100</f>
        <v>202.75497590788615</v>
      </c>
      <c r="F817" s="1">
        <f t="shared" si="89"/>
        <v>4875.2598896360414</v>
      </c>
    </row>
    <row r="818" spans="2:6">
      <c r="B818" s="4">
        <v>2400</v>
      </c>
      <c r="C818">
        <f>C399</f>
        <v>3608.8823497763237</v>
      </c>
      <c r="D818" s="1">
        <f>C534*100</f>
        <v>216.52119800801862</v>
      </c>
      <c r="F818" s="1">
        <f t="shared" si="89"/>
        <v>4909.1767442471173</v>
      </c>
    </row>
    <row r="819" spans="2:6">
      <c r="B819" s="3">
        <v>2600</v>
      </c>
      <c r="C819">
        <f>C400</f>
        <v>3632.9405550663155</v>
      </c>
      <c r="D819" s="1">
        <f>C535*100</f>
        <v>231.89906976893906</v>
      </c>
      <c r="F819" s="1">
        <f t="shared" si="89"/>
        <v>4925.0160069346275</v>
      </c>
    </row>
    <row r="820" spans="2:6">
      <c r="B820" s="4">
        <v>2800</v>
      </c>
      <c r="C820">
        <f>C401</f>
        <v>3631.1596405977407</v>
      </c>
      <c r="D820" s="1">
        <f>C536*100</f>
        <v>248.91999642781494</v>
      </c>
      <c r="F820" s="1">
        <f t="shared" si="89"/>
        <v>4918.6367834628818</v>
      </c>
    </row>
    <row r="821" spans="2:6">
      <c r="B821" s="3">
        <v>3000</v>
      </c>
      <c r="C821">
        <f>C402</f>
        <v>3600.9800421184082</v>
      </c>
      <c r="D821" s="1">
        <f>C537*100</f>
        <v>267.60864628491294</v>
      </c>
      <c r="F821" s="1">
        <f t="shared" si="89"/>
        <v>4885.9447390304686</v>
      </c>
    </row>
    <row r="822" spans="2:6">
      <c r="B822" s="4">
        <v>3200</v>
      </c>
      <c r="C822">
        <f>C403</f>
        <v>3540.2441913859238</v>
      </c>
      <c r="D822" s="1">
        <f>C538*100</f>
        <v>287.97450900719178</v>
      </c>
      <c r="F822" s="1">
        <f t="shared" si="89"/>
        <v>4822.8623221255457</v>
      </c>
    </row>
    <row r="823" spans="2:6">
      <c r="B823" s="3">
        <v>3400</v>
      </c>
      <c r="C823">
        <f>C404</f>
        <v>3447.1965161676849</v>
      </c>
      <c r="D823" s="1">
        <f>C539*100</f>
        <v>310.00037789422879</v>
      </c>
      <c r="F823" s="1">
        <f t="shared" si="89"/>
        <v>4725.3285471919116</v>
      </c>
    </row>
    <row r="824" spans="2:6">
      <c r="B824" s="4">
        <v>3600</v>
      </c>
      <c r="C824">
        <f>C405</f>
        <v>3385.3118637748598</v>
      </c>
      <c r="D824" s="1">
        <f>C540*100</f>
        <v>333.99392043220911</v>
      </c>
      <c r="F824" s="1">
        <f t="shared" si="89"/>
        <v>4677.8990051644068</v>
      </c>
    </row>
    <row r="825" spans="2:6">
      <c r="B825" s="4">
        <v>3800</v>
      </c>
      <c r="C825">
        <f>C406</f>
        <v>3159.1533833924696</v>
      </c>
      <c r="D825" s="1">
        <f>C541*100</f>
        <v>358.72222591646289</v>
      </c>
      <c r="F825" s="1">
        <f t="shared" si="89"/>
        <v>4410.926939883052</v>
      </c>
    </row>
    <row r="826" spans="2:6">
      <c r="B826" s="4">
        <v>4000</v>
      </c>
      <c r="C826">
        <f>C407</f>
        <v>2962.6567614192395</v>
      </c>
      <c r="D826" s="1">
        <f>C542*100</f>
        <v>385.05287755496283</v>
      </c>
      <c r="F826" s="1">
        <f t="shared" si="89"/>
        <v>4186.3708767650078</v>
      </c>
    </row>
    <row r="827" spans="2:6">
      <c r="B827" s="5">
        <v>4200</v>
      </c>
      <c r="C827">
        <f>C408</f>
        <v>2730.845986127747</v>
      </c>
      <c r="D827" s="1">
        <f>C543*100</f>
        <v>412.20549289759958</v>
      </c>
      <c r="F827" s="1">
        <f t="shared" si="89"/>
        <v>3912.1455111013943</v>
      </c>
    </row>
    <row r="830" spans="2:6" ht="15.75" thickBot="1">
      <c r="B830" s="2" t="s">
        <v>8</v>
      </c>
    </row>
    <row r="831" spans="2:6" ht="15.75" thickTop="1">
      <c r="B831" s="3">
        <v>600</v>
      </c>
      <c r="C831">
        <f>D390</f>
        <v>1631.9337425239889</v>
      </c>
      <c r="D831">
        <f>D549</f>
        <v>21.266440186893831</v>
      </c>
      <c r="F831">
        <f t="shared" ref="F831:F849" si="90">D705</f>
        <v>348.82701925636394</v>
      </c>
    </row>
    <row r="832" spans="2:6">
      <c r="B832" s="4">
        <v>800</v>
      </c>
      <c r="C832">
        <f>D391</f>
        <v>1672.6504488054074</v>
      </c>
      <c r="D832">
        <f>D550</f>
        <v>17.018636034908482</v>
      </c>
      <c r="F832">
        <f t="shared" si="90"/>
        <v>260.59852572676778</v>
      </c>
    </row>
    <row r="833" spans="2:6">
      <c r="B833" s="3">
        <v>1000</v>
      </c>
      <c r="C833">
        <f>D392</f>
        <v>1721.4353097743849</v>
      </c>
      <c r="D833">
        <f>D551</f>
        <v>14.778638135979495</v>
      </c>
      <c r="F833">
        <f t="shared" si="90"/>
        <v>209.12124602306048</v>
      </c>
    </row>
    <row r="834" spans="2:6">
      <c r="B834" s="4">
        <v>1200</v>
      </c>
      <c r="C834">
        <f>D393</f>
        <v>1774.7190868342989</v>
      </c>
      <c r="D834">
        <f>D552</f>
        <v>13.525126911336264</v>
      </c>
      <c r="F834">
        <f t="shared" si="90"/>
        <v>175.6300351296812</v>
      </c>
    </row>
    <row r="835" spans="2:6">
      <c r="B835" s="3">
        <v>1400</v>
      </c>
      <c r="C835">
        <f>D394</f>
        <v>1829.1648057497391</v>
      </c>
      <c r="D835">
        <f>D553</f>
        <v>12.823781870288457</v>
      </c>
      <c r="F835">
        <f t="shared" si="90"/>
        <v>152.13882671374591</v>
      </c>
    </row>
    <row r="836" spans="2:6">
      <c r="B836" s="4">
        <v>1600</v>
      </c>
      <c r="C836">
        <f>D395</f>
        <v>1881.6677566465075</v>
      </c>
      <c r="D836">
        <f>D554</f>
        <v>12.459879424434096</v>
      </c>
      <c r="F836">
        <f t="shared" si="90"/>
        <v>134.692863017929</v>
      </c>
    </row>
    <row r="837" spans="2:6">
      <c r="B837" s="3">
        <v>1800</v>
      </c>
      <c r="C837">
        <f>D396</f>
        <v>1929.3554940116198</v>
      </c>
      <c r="D837">
        <f>D555</f>
        <v>12.315731901108531</v>
      </c>
      <c r="F837">
        <f t="shared" si="90"/>
        <v>121.1208323335795</v>
      </c>
    </row>
    <row r="838" spans="2:6">
      <c r="B838" s="4">
        <v>2000</v>
      </c>
      <c r="C838">
        <f>D397</f>
        <v>1969.5878366933036</v>
      </c>
      <c r="D838">
        <f>D556</f>
        <v>12.321566458630889</v>
      </c>
      <c r="F838">
        <f t="shared" si="90"/>
        <v>110.13690995834193</v>
      </c>
    </row>
    <row r="839" spans="2:6">
      <c r="B839" s="3">
        <v>2200</v>
      </c>
      <c r="C839">
        <f>D398</f>
        <v>1999.9568679010001</v>
      </c>
      <c r="D839">
        <f>D557</f>
        <v>12.433090779260763</v>
      </c>
      <c r="F839">
        <f t="shared" si="90"/>
        <v>100.93361181197957</v>
      </c>
    </row>
    <row r="840" spans="2:6">
      <c r="B840" s="4">
        <v>2400</v>
      </c>
      <c r="C840">
        <f>D399</f>
        <v>2018.2869352053615</v>
      </c>
      <c r="D840">
        <f>D558</f>
        <v>12.620150104000864</v>
      </c>
      <c r="F840">
        <f t="shared" si="90"/>
        <v>92.979098963740398</v>
      </c>
    </row>
    <row r="841" spans="2:6">
      <c r="B841" s="3">
        <v>2600</v>
      </c>
      <c r="C841">
        <f>D400</f>
        <v>2022.6346505382551</v>
      </c>
      <c r="D841">
        <f>D559</f>
        <v>12.860462818650165</v>
      </c>
      <c r="F841">
        <f t="shared" si="90"/>
        <v>85.908797023512307</v>
      </c>
    </row>
    <row r="842" spans="2:6">
      <c r="B842" s="4">
        <v>2800</v>
      </c>
      <c r="C842">
        <f>D401</f>
        <v>2011.2888901927597</v>
      </c>
      <c r="D842">
        <f>D560</f>
        <v>13.135838410187835</v>
      </c>
      <c r="F842">
        <f t="shared" si="90"/>
        <v>79.464134473031038</v>
      </c>
    </row>
    <row r="843" spans="2:6">
      <c r="B843" s="3">
        <v>3000</v>
      </c>
      <c r="C843">
        <f>D402</f>
        <v>1982.7707948231657</v>
      </c>
      <c r="D843">
        <f>D561</f>
        <v>13.429639739018526</v>
      </c>
      <c r="F843">
        <f t="shared" si="90"/>
        <v>73.456384293290398</v>
      </c>
    </row>
    <row r="844" spans="2:6">
      <c r="B844" s="4">
        <v>3200</v>
      </c>
      <c r="C844">
        <f>D403</f>
        <v>1935.8337694449776</v>
      </c>
      <c r="D844">
        <f>D562</f>
        <v>13.72483290694427</v>
      </c>
      <c r="F844">
        <f t="shared" si="90"/>
        <v>67.744617457451909</v>
      </c>
    </row>
    <row r="845" spans="2:6">
      <c r="B845" s="3">
        <v>3400</v>
      </c>
      <c r="C845">
        <f>D404</f>
        <v>1869.463483434914</v>
      </c>
      <c r="D845">
        <f>D563</f>
        <v>14.002222208565195</v>
      </c>
      <c r="F845">
        <f t="shared" si="90"/>
        <v>62.221979915794854</v>
      </c>
    </row>
    <row r="846" spans="2:6">
      <c r="B846" s="4">
        <v>3600</v>
      </c>
      <c r="C846">
        <f>D405</f>
        <v>1820.3342930172066</v>
      </c>
      <c r="D846">
        <f>D564</f>
        <v>14.301631532560133</v>
      </c>
      <c r="F846">
        <f t="shared" si="90"/>
        <v>57.942373284931854</v>
      </c>
    </row>
    <row r="847" spans="2:6">
      <c r="B847" s="4">
        <v>3800</v>
      </c>
      <c r="C847">
        <f>D406</f>
        <v>1675.527128832088</v>
      </c>
      <c r="D847">
        <f>D565</f>
        <v>14.404279225492049</v>
      </c>
      <c r="F847">
        <f t="shared" si="90"/>
        <v>51.439182354076266</v>
      </c>
    </row>
    <row r="848" spans="2:6">
      <c r="B848" s="4">
        <v>4000</v>
      </c>
      <c r="C848">
        <f>D407</f>
        <v>1547.0937207988236</v>
      </c>
      <c r="D848">
        <f>D566</f>
        <v>14.460384495882243</v>
      </c>
      <c r="F848">
        <f t="shared" si="90"/>
        <v>46.075255614587817</v>
      </c>
    </row>
    <row r="849" spans="2:13">
      <c r="B849" s="5">
        <v>4200</v>
      </c>
      <c r="C849">
        <f>D408</f>
        <v>1397.4923732526788</v>
      </c>
      <c r="D849">
        <f>D567</f>
        <v>14.354309444815955</v>
      </c>
      <c r="F849">
        <f t="shared" si="90"/>
        <v>40.691042344549665</v>
      </c>
    </row>
    <row r="857" spans="2:13">
      <c r="B857" t="s">
        <v>70</v>
      </c>
      <c r="C857" t="s">
        <v>71</v>
      </c>
      <c r="D857" t="s">
        <v>77</v>
      </c>
      <c r="E857" t="s">
        <v>75</v>
      </c>
      <c r="F857" t="s">
        <v>78</v>
      </c>
      <c r="G857" t="s">
        <v>76</v>
      </c>
      <c r="H857" t="s">
        <v>82</v>
      </c>
      <c r="I857" t="s">
        <v>79</v>
      </c>
      <c r="J857" t="s">
        <v>83</v>
      </c>
      <c r="K857" t="s">
        <v>80</v>
      </c>
      <c r="L857" t="s">
        <v>84</v>
      </c>
      <c r="M857" t="s">
        <v>81</v>
      </c>
    </row>
    <row r="858" spans="2:13">
      <c r="B858">
        <v>0</v>
      </c>
      <c r="C858">
        <f>0.5*$D$211*$D$212*1.22*((B858/3.6)^2)</f>
        <v>0</v>
      </c>
    </row>
    <row r="859" spans="2:13">
      <c r="B859">
        <v>5</v>
      </c>
      <c r="C859">
        <f>0.5*$D$211*$D$212*1.22*((B859/3.6)^2)</f>
        <v>1.8789481791666669</v>
      </c>
      <c r="D859">
        <f>($B$44/$C$44)*$B859</f>
        <v>692.1779782337037</v>
      </c>
      <c r="E859">
        <f>(($D$125*(D859^5)+$E$125*(D859^4)+$F$125*(D859^3)+$G$125*(D859^2)+$H$125*D859+$I$125)*$D$3*$D$149)</f>
        <v>2913.1111132151195</v>
      </c>
    </row>
    <row r="860" spans="2:13">
      <c r="B860">
        <v>10</v>
      </c>
      <c r="C860">
        <f>0.5*$D$211*$D$212*1.22*((B860/3.6)^2)</f>
        <v>7.5157927166666676</v>
      </c>
      <c r="D860">
        <f>($B$44/$C$44)*B860</f>
        <v>1384.3559564674074</v>
      </c>
      <c r="E860">
        <f t="shared" ref="E860:E864" si="91">(($D$125*(D860^5)+$E$125*(D860^4)+$F$125*(D860^3)+$G$125*(D860^2)+$H$125*D860+$I$125)*$D$3*$D$149)</f>
        <v>3246.2637960570792</v>
      </c>
      <c r="F860">
        <f>($B$44/$D$44)*$B860</f>
        <v>799.85010818116848</v>
      </c>
      <c r="G860">
        <f>(($D$125*(F860^5)+$E$125*(F860^4)+$F$125*(F860^3)+$G$125*(F860^2)+$H$125*F860+$I$125)*$D$4*$E$149)</f>
        <v>1708.1882445619274</v>
      </c>
    </row>
    <row r="861" spans="2:13">
      <c r="B861">
        <v>15</v>
      </c>
      <c r="C861">
        <f>0.5*$D$211*$D$212*1.22*((B861/3.6)^2)</f>
        <v>16.910533612500007</v>
      </c>
      <c r="D861">
        <f t="shared" ref="D861:D864" si="92">($B$44/$C$44)*B861</f>
        <v>2076.5339347011113</v>
      </c>
      <c r="E861">
        <f t="shared" si="91"/>
        <v>3568.0356589905123</v>
      </c>
      <c r="F861">
        <f>($B$44/$D$44)*$B861</f>
        <v>1199.7751622717528</v>
      </c>
      <c r="G861">
        <f t="shared" ref="G861:G869" si="93">(($D$125*(F861^5)+$E$125*(F861^4)+$F$125*(F861^3)+$G$125*(F861^2)+$H$125*F861+$I$125)*$D$4*$E$149)</f>
        <v>1819.6944635593693</v>
      </c>
      <c r="H861">
        <f>($B$44/$E$44)*B861</f>
        <v>715.2505775081604</v>
      </c>
      <c r="I861">
        <f>(($D$125*(H861^5)+$E$125*(H861^4)+$F$125*(H861^3)+$G$125*(H861^2)+$H$125*H861+$I$125)*$D$5*$F$149)</f>
        <v>1006.4576878835049</v>
      </c>
    </row>
    <row r="862" spans="2:13">
      <c r="B862">
        <v>20</v>
      </c>
      <c r="C862">
        <f>0.5*$D$211*$D$212*1.22*((B862/3.6)^2)</f>
        <v>30.06317086666667</v>
      </c>
      <c r="D862">
        <f t="shared" si="92"/>
        <v>2768.7119129348148</v>
      </c>
      <c r="E862">
        <f t="shared" si="91"/>
        <v>3691.5388698621127</v>
      </c>
      <c r="F862">
        <f>($B$44/$D$44)*$B862</f>
        <v>1599.700216362337</v>
      </c>
      <c r="G862">
        <f t="shared" si="93"/>
        <v>1939.8791446798414</v>
      </c>
      <c r="H862">
        <f t="shared" ref="H862:H875" si="94">($B$44/$E$44)*B862</f>
        <v>953.66743667754713</v>
      </c>
      <c r="I862">
        <f t="shared" ref="I862:I876" si="95">(($D$125*(H862^5)+$E$125*(H862^4)+$F$125*(H862^3)+$G$125*(H862^2)+$H$125*H862+$I$125)*$D$5*$F$149)</f>
        <v>1042.2978929705603</v>
      </c>
      <c r="J862">
        <f>($B$44/$F$44)*B862</f>
        <v>683.63257109501592</v>
      </c>
      <c r="K862">
        <f>($D$125*(J862^5)+$E$125*(J862^4)+$F$125*(J862^3)+$G$125*(J862^2)+$H$125*J862+$I$125)*$D$6*$G$149</f>
        <v>748.11741090449709</v>
      </c>
    </row>
    <row r="863" spans="2:13">
      <c r="B863">
        <v>25</v>
      </c>
      <c r="C863">
        <f>0.5*$D$211*$D$212*1.22*((B863/3.6)^2)</f>
        <v>46.973704479166678</v>
      </c>
      <c r="D863">
        <f t="shared" si="92"/>
        <v>3460.8898911685187</v>
      </c>
      <c r="E863">
        <f t="shared" si="91"/>
        <v>3487.5586401901783</v>
      </c>
      <c r="F863">
        <f>($B$44/$D$44)*$B863</f>
        <v>1999.6252704529211</v>
      </c>
      <c r="G863">
        <f t="shared" si="93"/>
        <v>2044.8446671098304</v>
      </c>
      <c r="H863">
        <f t="shared" si="94"/>
        <v>1192.0842958469341</v>
      </c>
      <c r="I863">
        <f t="shared" si="95"/>
        <v>1083.4414741309872</v>
      </c>
      <c r="J863">
        <f t="shared" ref="J863:J884" si="96">($B$44/$F$44)*B863</f>
        <v>854.5407138687699</v>
      </c>
      <c r="K863">
        <f t="shared" ref="K863:K884" si="97">($D$125*(J863^5)+$E$125*(J863^4)+$F$125*(J863^3)+$G$125*(J863^2)+$H$125*J863+$I$125)*$D$6*$G$149</f>
        <v>766.21883941642091</v>
      </c>
      <c r="L863">
        <f t="shared" ref="L863:L888" si="98">($B$44/$G$44)*B863</f>
        <v>725.50506607458556</v>
      </c>
      <c r="M863">
        <f>($D$125*(L863^5)+$E$125*(L863^4)+$F$125*(L863^3)+$G$125*(L863^2)+$H$125*L863+$I$125)*$D$7*$H$149</f>
        <v>613.37457186219729</v>
      </c>
    </row>
    <row r="864" spans="2:13">
      <c r="B864">
        <v>30</v>
      </c>
      <c r="C864">
        <f>0.5*$D$211*$D$212*1.22*((B864/3.6)^2)</f>
        <v>67.642134450000029</v>
      </c>
      <c r="D864">
        <f t="shared" si="92"/>
        <v>4153.0678694022226</v>
      </c>
      <c r="E864">
        <f t="shared" si="91"/>
        <v>2884.5532251646118</v>
      </c>
      <c r="F864">
        <f>($B$44/$D$44)*$B864</f>
        <v>2399.5503245435057</v>
      </c>
      <c r="G864">
        <f t="shared" si="93"/>
        <v>2114.406855435685</v>
      </c>
      <c r="H864">
        <f t="shared" si="94"/>
        <v>1430.5011550163208</v>
      </c>
      <c r="I864">
        <f t="shared" si="95"/>
        <v>1126.4866025085992</v>
      </c>
      <c r="J864">
        <f t="shared" si="96"/>
        <v>1025.4488566425239</v>
      </c>
      <c r="K864">
        <f t="shared" si="97"/>
        <v>786.92410324501736</v>
      </c>
      <c r="L864">
        <f t="shared" si="98"/>
        <v>870.60607928950276</v>
      </c>
      <c r="M864">
        <f t="shared" ref="M864:M888" si="99">($D$125*(L864^5)+$E$125*(L864^4)+$F$125*(L864^3)+$G$125*(L864^2)+$H$125*L864+$I$125)*$D$7*$H$149</f>
        <v>626.26849101267806</v>
      </c>
    </row>
    <row r="865" spans="2:13">
      <c r="B865">
        <v>35</v>
      </c>
      <c r="C865">
        <f>0.5*$D$211*$D$212*1.22*((B865/3.6)^2)</f>
        <v>92.068460779166671</v>
      </c>
      <c r="F865">
        <f>($B$44/$D$44)*$B865</f>
        <v>2799.4753786340898</v>
      </c>
      <c r="G865">
        <f t="shared" si="93"/>
        <v>2132.094979643618</v>
      </c>
      <c r="H865">
        <f t="shared" si="94"/>
        <v>1668.9180141857075</v>
      </c>
      <c r="I865">
        <f t="shared" si="95"/>
        <v>1168.311069609264</v>
      </c>
      <c r="J865">
        <f t="shared" si="96"/>
        <v>1196.3569994162779</v>
      </c>
      <c r="K865">
        <f t="shared" si="97"/>
        <v>809.25502584977471</v>
      </c>
      <c r="L865">
        <f t="shared" si="98"/>
        <v>1015.7070925044198</v>
      </c>
      <c r="M865">
        <f t="shared" si="99"/>
        <v>640.63657949729838</v>
      </c>
    </row>
    <row r="866" spans="2:13">
      <c r="B866">
        <v>40</v>
      </c>
      <c r="C866">
        <f>0.5*$D$211*$D$212*1.22*((B866/3.6)^2)</f>
        <v>120.25268346666668</v>
      </c>
      <c r="F866">
        <f>($B$44/$D$44)*$B866</f>
        <v>3199.4004327246739</v>
      </c>
      <c r="G866">
        <f t="shared" si="93"/>
        <v>2085.1517551197071</v>
      </c>
      <c r="H866">
        <f t="shared" si="94"/>
        <v>1907.3348733550943</v>
      </c>
      <c r="I866">
        <f t="shared" si="95"/>
        <v>1206.0722873009065</v>
      </c>
      <c r="J866">
        <f t="shared" si="96"/>
        <v>1367.2651421900318</v>
      </c>
      <c r="K866">
        <f t="shared" si="97"/>
        <v>832.288542618169</v>
      </c>
      <c r="L866">
        <f t="shared" si="98"/>
        <v>1160.8081057193369</v>
      </c>
      <c r="M866">
        <f t="shared" si="99"/>
        <v>655.99125578533597</v>
      </c>
    </row>
    <row r="867" spans="2:13">
      <c r="B867">
        <v>45</v>
      </c>
      <c r="C867">
        <f>0.5*$D$211*$D$212*1.22*((B867/3.6)^2)</f>
        <v>152.19480251250002</v>
      </c>
      <c r="F867">
        <f>($B$44/$D$44)*$B867</f>
        <v>3599.325486815258</v>
      </c>
      <c r="G867">
        <f t="shared" si="93"/>
        <v>1964.5333426498923</v>
      </c>
      <c r="H867">
        <f t="shared" si="94"/>
        <v>2145.7517325244812</v>
      </c>
      <c r="I867">
        <f t="shared" si="95"/>
        <v>1237.2072878135059</v>
      </c>
      <c r="J867">
        <f t="shared" si="96"/>
        <v>1538.1732849637858</v>
      </c>
      <c r="K867">
        <f t="shared" si="97"/>
        <v>855.15670086566445</v>
      </c>
      <c r="L867">
        <f t="shared" si="98"/>
        <v>1305.9091189342541</v>
      </c>
      <c r="M867">
        <f t="shared" si="99"/>
        <v>671.86828562150549</v>
      </c>
    </row>
    <row r="868" spans="2:13">
      <c r="B868">
        <v>50</v>
      </c>
      <c r="C868">
        <f>0.5*$D$211*$D$212*1.22*((B868/3.6)^2)</f>
        <v>187.89481791666671</v>
      </c>
      <c r="F868">
        <f>($B$44/$D$44)*$B868</f>
        <v>3999.2505409058422</v>
      </c>
      <c r="G868">
        <f t="shared" si="93"/>
        <v>1764.9093484199775</v>
      </c>
      <c r="H868">
        <f t="shared" si="94"/>
        <v>2384.1685916938682</v>
      </c>
      <c r="I868">
        <f t="shared" si="95"/>
        <v>1259.4327237390994</v>
      </c>
      <c r="J868">
        <f t="shared" si="96"/>
        <v>1709.0814277375398</v>
      </c>
      <c r="K868">
        <f t="shared" si="97"/>
        <v>877.04665983571329</v>
      </c>
      <c r="L868">
        <f t="shared" si="98"/>
        <v>1451.0101321491711</v>
      </c>
      <c r="M868">
        <f t="shared" si="99"/>
        <v>687.82678202595775</v>
      </c>
    </row>
    <row r="869" spans="2:13">
      <c r="B869">
        <v>55</v>
      </c>
      <c r="C869">
        <f>0.5*$D$211*$D$212*1.22*((B869/3.6)^2)</f>
        <v>227.35272967916666</v>
      </c>
      <c r="F869">
        <f>($B$44/$D$44)*$B869</f>
        <v>4399.1755949964263</v>
      </c>
      <c r="G869">
        <f t="shared" si="93"/>
        <v>1484.6628240156313</v>
      </c>
      <c r="H869">
        <f t="shared" si="94"/>
        <v>2622.5854508632547</v>
      </c>
      <c r="I869">
        <f t="shared" si="95"/>
        <v>1270.7448680317782</v>
      </c>
      <c r="J869">
        <f t="shared" si="96"/>
        <v>1879.9895705112938</v>
      </c>
      <c r="K869">
        <f t="shared" si="97"/>
        <v>897.20069069975546</v>
      </c>
      <c r="L869">
        <f t="shared" si="98"/>
        <v>1596.1111453640883</v>
      </c>
      <c r="M869">
        <f t="shared" si="99"/>
        <v>703.44920529428077</v>
      </c>
    </row>
    <row r="870" spans="2:13">
      <c r="B870">
        <v>60</v>
      </c>
      <c r="C870">
        <f>0.5*$D$211*$D$212*1.22*((B870/3.6)^2)</f>
        <v>270.56853780000012</v>
      </c>
      <c r="H870">
        <f t="shared" si="94"/>
        <v>2861.0023100326416</v>
      </c>
      <c r="I870">
        <f t="shared" si="95"/>
        <v>1269.4196140076908</v>
      </c>
      <c r="J870">
        <f t="shared" si="96"/>
        <v>2050.8977132850478</v>
      </c>
      <c r="K870">
        <f t="shared" si="97"/>
        <v>914.91617655721916</v>
      </c>
      <c r="L870">
        <f t="shared" si="98"/>
        <v>1741.2121585790055</v>
      </c>
      <c r="M870">
        <f t="shared" si="99"/>
        <v>718.34136299749878</v>
      </c>
    </row>
    <row r="871" spans="2:13">
      <c r="B871">
        <v>65</v>
      </c>
      <c r="C871">
        <f>0.5*$D$211*$D$212*1.22*((B871/3.6)^2)</f>
        <v>317.54224227916666</v>
      </c>
      <c r="H871">
        <f t="shared" si="94"/>
        <v>3099.4191692020286</v>
      </c>
      <c r="I871">
        <f t="shared" si="95"/>
        <v>1254.0124753450411</v>
      </c>
      <c r="J871">
        <f t="shared" si="96"/>
        <v>2221.8058560588015</v>
      </c>
      <c r="K871">
        <f t="shared" si="97"/>
        <v>929.54561243552041</v>
      </c>
      <c r="L871">
        <f t="shared" si="98"/>
        <v>1886.3131717939225</v>
      </c>
      <c r="M871">
        <f t="shared" si="99"/>
        <v>732.132409982073</v>
      </c>
    </row>
    <row r="872" spans="2:13">
      <c r="B872">
        <v>70</v>
      </c>
      <c r="C872">
        <f>0.5*$D$211*$D$212*1.22*((B872/3.6)^2)</f>
        <v>368.27384311666668</v>
      </c>
      <c r="H872">
        <f t="shared" si="94"/>
        <v>3337.8360283714151</v>
      </c>
      <c r="I872">
        <f t="shared" si="95"/>
        <v>1223.3585860840881</v>
      </c>
      <c r="J872">
        <f t="shared" si="96"/>
        <v>2392.7139988325557</v>
      </c>
      <c r="K872">
        <f t="shared" si="97"/>
        <v>940.49660529006314</v>
      </c>
      <c r="L872">
        <f t="shared" si="98"/>
        <v>2031.4141850088397</v>
      </c>
      <c r="M872">
        <f t="shared" si="99"/>
        <v>744.47484836990111</v>
      </c>
    </row>
    <row r="873" spans="2:13">
      <c r="B873">
        <v>75</v>
      </c>
      <c r="C873">
        <f>0.5*$D$211*$D$212*1.22*((B873/3.6)^2)</f>
        <v>422.76334031250002</v>
      </c>
      <c r="H873">
        <f t="shared" si="94"/>
        <v>3576.252887540802</v>
      </c>
      <c r="I873">
        <f t="shared" si="95"/>
        <v>1176.5727006271477</v>
      </c>
      <c r="J873">
        <f t="shared" si="96"/>
        <v>2563.6221416063095</v>
      </c>
      <c r="K873">
        <f t="shared" si="97"/>
        <v>947.23187400423967</v>
      </c>
      <c r="L873">
        <f t="shared" si="98"/>
        <v>2176.5151982237567</v>
      </c>
      <c r="M873">
        <f t="shared" si="99"/>
        <v>755.04452755831755</v>
      </c>
    </row>
    <row r="874" spans="2:13">
      <c r="B874">
        <v>80</v>
      </c>
      <c r="C874">
        <f>0.5*$D$211*$D$212*1.22*((B874/3.6)^2)</f>
        <v>481.01073386666673</v>
      </c>
      <c r="H874">
        <f t="shared" si="94"/>
        <v>3814.6697467101885</v>
      </c>
      <c r="I874">
        <f t="shared" si="95"/>
        <v>1113.0491937385921</v>
      </c>
      <c r="J874">
        <f t="shared" si="96"/>
        <v>2734.5302843800637</v>
      </c>
      <c r="K874">
        <f t="shared" si="97"/>
        <v>949.26924938942955</v>
      </c>
      <c r="L874">
        <f t="shared" si="98"/>
        <v>2321.6162114386739</v>
      </c>
      <c r="M874">
        <f t="shared" si="99"/>
        <v>763.54064422009333</v>
      </c>
    </row>
    <row r="875" spans="2:13">
      <c r="B875">
        <v>85</v>
      </c>
      <c r="C875">
        <f>0.5*$D$211*$D$212*1.22*((B875/3.6)^2)</f>
        <v>543.01602377916674</v>
      </c>
      <c r="H875">
        <f t="shared" si="94"/>
        <v>4053.0866058795755</v>
      </c>
      <c r="I875">
        <f t="shared" si="95"/>
        <v>1032.4620605448474</v>
      </c>
      <c r="J875">
        <f t="shared" si="96"/>
        <v>2905.4384271538174</v>
      </c>
      <c r="K875">
        <f t="shared" si="97"/>
        <v>946.18167418500104</v>
      </c>
      <c r="L875">
        <f t="shared" si="98"/>
        <v>2466.7172246535911</v>
      </c>
      <c r="M875">
        <f t="shared" si="99"/>
        <v>769.68574230343631</v>
      </c>
    </row>
    <row r="876" spans="2:13">
      <c r="B876">
        <v>90</v>
      </c>
      <c r="C876">
        <f>0.5*$D$211*$D$212*1.22*((B876/3.6)^2)</f>
        <v>608.77921005000007</v>
      </c>
      <c r="H876">
        <f>($B$44/$E$44)*B876</f>
        <v>4291.5034650489624</v>
      </c>
      <c r="I876">
        <f t="shared" si="95"/>
        <v>934.76491653439837</v>
      </c>
      <c r="J876">
        <f t="shared" si="96"/>
        <v>3076.3465699275716</v>
      </c>
      <c r="K876">
        <f t="shared" si="97"/>
        <v>937.59720305831001</v>
      </c>
      <c r="L876">
        <f t="shared" si="98"/>
        <v>2611.8182378685083</v>
      </c>
      <c r="M876">
        <f t="shared" si="99"/>
        <v>773.22571303199084</v>
      </c>
    </row>
    <row r="877" spans="2:13">
      <c r="B877">
        <v>95</v>
      </c>
      <c r="C877">
        <f>0.5*$D$211*$D$212*1.22*((B877/3.6)^2)</f>
        <v>678.30029267916677</v>
      </c>
      <c r="J877">
        <f t="shared" si="96"/>
        <v>3247.2547127013254</v>
      </c>
      <c r="K877">
        <f t="shared" si="97"/>
        <v>923.19900260470069</v>
      </c>
      <c r="L877">
        <f t="shared" si="98"/>
        <v>2756.9192510834255</v>
      </c>
      <c r="M877">
        <f t="shared" si="99"/>
        <v>773.9297949048381</v>
      </c>
    </row>
    <row r="878" spans="2:13">
      <c r="B878">
        <v>100</v>
      </c>
      <c r="C878">
        <f>0.5*$D$211*$D$212*1.22*((B878/3.6)^2)</f>
        <v>751.57927166666684</v>
      </c>
      <c r="J878">
        <f t="shared" si="96"/>
        <v>3418.1628554750796</v>
      </c>
      <c r="K878">
        <f t="shared" si="97"/>
        <v>902.72535134750422</v>
      </c>
      <c r="L878">
        <f t="shared" si="98"/>
        <v>2902.0202642983422</v>
      </c>
      <c r="M878">
        <f t="shared" si="99"/>
        <v>771.59057369649577</v>
      </c>
    </row>
    <row r="879" spans="2:13">
      <c r="B879">
        <v>105</v>
      </c>
      <c r="C879">
        <f>0.5*$D$211*$D$212*1.22*((B879/3.6)^2)</f>
        <v>828.61614701250005</v>
      </c>
      <c r="J879">
        <f t="shared" si="96"/>
        <v>3589.0709982488333</v>
      </c>
      <c r="K879">
        <f t="shared" si="97"/>
        <v>875.96963973804066</v>
      </c>
      <c r="L879">
        <f t="shared" si="98"/>
        <v>3047.1212775132594</v>
      </c>
      <c r="M879">
        <f t="shared" si="99"/>
        <v>766.02398245691836</v>
      </c>
    </row>
    <row r="880" spans="2:13">
      <c r="B880">
        <v>110</v>
      </c>
      <c r="C880">
        <f>0.5*$D$211*$D$212*1.22*((B880/3.6)^2)</f>
        <v>909.41091871666663</v>
      </c>
      <c r="J880">
        <f t="shared" si="96"/>
        <v>3759.9791410225876</v>
      </c>
      <c r="K880">
        <f t="shared" si="97"/>
        <v>842.78037015561836</v>
      </c>
      <c r="L880">
        <f t="shared" si="98"/>
        <v>3192.2222907281766</v>
      </c>
      <c r="M880">
        <f t="shared" si="99"/>
        <v>757.06930151149652</v>
      </c>
    </row>
    <row r="881" spans="1:13">
      <c r="B881">
        <v>115</v>
      </c>
      <c r="C881">
        <f>0.5*$D$211*$D$212*1.22*((B881/3.6)^2)</f>
        <v>993.96358677916669</v>
      </c>
      <c r="J881">
        <f>($B$44/$F$44)*B881</f>
        <v>3930.8872837963413</v>
      </c>
      <c r="K881">
        <f t="shared" si="97"/>
        <v>803.06115690753313</v>
      </c>
      <c r="L881">
        <f t="shared" si="98"/>
        <v>3337.3233039430938</v>
      </c>
      <c r="M881">
        <f t="shared" si="99"/>
        <v>744.58915846105879</v>
      </c>
    </row>
    <row r="882" spans="1:13">
      <c r="B882">
        <v>120</v>
      </c>
      <c r="C882">
        <f>0.5*$D$211*$D$212*1.22*((B882/3.6)^2)</f>
        <v>1082.2741512000005</v>
      </c>
      <c r="J882">
        <f t="shared" si="96"/>
        <v>4101.7954265700955</v>
      </c>
      <c r="K882">
        <f t="shared" si="97"/>
        <v>756.77072622906724</v>
      </c>
      <c r="L882">
        <f t="shared" si="98"/>
        <v>3482.424317158011</v>
      </c>
      <c r="M882">
        <f t="shared" si="99"/>
        <v>728.46952818186878</v>
      </c>
    </row>
    <row r="883" spans="1:13">
      <c r="B883">
        <v>125</v>
      </c>
      <c r="C883">
        <f>0.5*$D$211*$D$212*1.22*((B883/3.6)^2)</f>
        <v>1174.3426119791668</v>
      </c>
      <c r="J883">
        <f t="shared" si="96"/>
        <v>4272.7035693438493</v>
      </c>
      <c r="K883">
        <f t="shared" si="97"/>
        <v>703.92291628349506</v>
      </c>
      <c r="L883">
        <f t="shared" si="98"/>
        <v>3627.5253303729282</v>
      </c>
      <c r="M883">
        <f t="shared" si="99"/>
        <v>708.61973282562826</v>
      </c>
    </row>
    <row r="884" spans="1:13">
      <c r="B884">
        <v>130</v>
      </c>
      <c r="C884">
        <f>0.5*$D$211*$D$212*1.22*((B884/3.6)^2)</f>
        <v>1270.1689691166666</v>
      </c>
      <c r="J884">
        <f t="shared" si="96"/>
        <v>4443.611712117603</v>
      </c>
      <c r="K884">
        <f t="shared" si="97"/>
        <v>644.5866771620739</v>
      </c>
      <c r="L884">
        <f t="shared" si="98"/>
        <v>3772.626343587845</v>
      </c>
      <c r="M884">
        <f t="shared" si="99"/>
        <v>684.97244181947497</v>
      </c>
    </row>
    <row r="885" spans="1:13">
      <c r="B885">
        <v>135</v>
      </c>
      <c r="C885">
        <f>0.5*$D$211*$D$212*1.22*((B885/3.6)^2)</f>
        <v>1369.7532226125002</v>
      </c>
      <c r="L885">
        <f t="shared" si="98"/>
        <v>3917.7273568027622</v>
      </c>
      <c r="M885">
        <f t="shared" si="99"/>
        <v>657.48367186598261</v>
      </c>
    </row>
    <row r="886" spans="1:13">
      <c r="B886">
        <v>140</v>
      </c>
      <c r="C886">
        <f>0.5*$D$211*$D$212*1.22*((B886/3.6)^2)</f>
        <v>1473.0953724666667</v>
      </c>
      <c r="L886">
        <f t="shared" si="98"/>
        <v>4062.8283700176794</v>
      </c>
      <c r="M886">
        <f t="shared" si="99"/>
        <v>626.13278694316239</v>
      </c>
    </row>
    <row r="887" spans="1:13">
      <c r="B887">
        <v>145</v>
      </c>
      <c r="C887">
        <f>0.5*$D$211*$D$212*1.22*((B887/3.6)^2)</f>
        <v>1580.195418679167</v>
      </c>
      <c r="L887">
        <f t="shared" si="98"/>
        <v>4207.9293832325966</v>
      </c>
      <c r="M887">
        <f t="shared" si="99"/>
        <v>590.92249830446281</v>
      </c>
    </row>
    <row r="888" spans="1:13">
      <c r="B888">
        <v>150</v>
      </c>
      <c r="C888">
        <f>0.5*$D$211*$D$212*1.22*((B888/3.6)^2)</f>
        <v>1691.0533612500001</v>
      </c>
      <c r="L888">
        <f t="shared" si="98"/>
        <v>4353.0303964475133</v>
      </c>
      <c r="M888">
        <f t="shared" si="99"/>
        <v>551.87886447876838</v>
      </c>
    </row>
    <row r="890" spans="1:13">
      <c r="A890" t="s">
        <v>101</v>
      </c>
    </row>
    <row r="909" spans="1:1">
      <c r="A909" t="s">
        <v>102</v>
      </c>
    </row>
  </sheetData>
  <pageMargins left="0.7" right="0.7" top="0.75" bottom="0.75" header="0.3" footer="0.3"/>
  <pageSetup paperSize="9" orientation="portrait" r:id="rId1"/>
  <drawing r:id="rId2"/>
  <tableParts count="3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cp:lastPrinted>2023-11-07T13:46:45Z</cp:lastPrinted>
  <dcterms:created xsi:type="dcterms:W3CDTF">2023-09-18T08:59:40Z</dcterms:created>
  <dcterms:modified xsi:type="dcterms:W3CDTF">2023-11-15T17:42:39Z</dcterms:modified>
</cp:coreProperties>
</file>