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dits" sheetId="1" r:id="rId3"/>
    <sheet state="visible" name="New Weights (KB Formula) v2" sheetId="2" r:id="rId4"/>
    <sheet state="visible" name="Weight comparisons (Crusade)" sheetId="3" r:id="rId5"/>
    <sheet state="visible" name="Weight comparisons (Official)" sheetId="4" r:id="rId6"/>
    <sheet state="visible" name="Init_Attributes" sheetId="5" r:id="rId7"/>
    <sheet state="visible" name="Attribute_Ranks" sheetId="6" r:id="rId8"/>
    <sheet state="visible" name="Mario" sheetId="7" r:id="rId9"/>
    <sheet state="visible" name="Dr.Mario" sheetId="8" r:id="rId10"/>
    <sheet state="visible" name="Luigi (WIP)" sheetId="9" r:id="rId11"/>
    <sheet state="visible" name="Meta Knight (WIP)" sheetId="10" r:id="rId12"/>
    <sheet state="visible" name="Gooey (WIP)"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Metaknight has alot of multi hit moves, and as such ive seperated them by weaker hits first then strong hit. with the numbers before the final one being the weaker hits.</t>
      </text>
    </comment>
    <comment authorId="0" ref="E36">
      <text>
        <t xml:space="preserve">just says direction for the tornado hits
</t>
      </text>
    </comment>
    <comment authorId="0" ref="B37">
      <text>
        <t xml:space="preserve">First number is when used on the ground, the second number is for when its used in the air</t>
      </text>
    </comment>
    <comment authorId="0" ref="G37">
      <text>
        <t xml:space="preserve">First number is when used on the ground, the second number is when its used in the air</t>
      </text>
    </comment>
  </commentList>
</comments>
</file>

<file path=xl/sharedStrings.xml><?xml version="1.0" encoding="utf-8"?>
<sst xmlns="http://schemas.openxmlformats.org/spreadsheetml/2006/main" count="2103" uniqueCount="379">
  <si>
    <t>Put Together by:</t>
  </si>
  <si>
    <t>Athorment</t>
  </si>
  <si>
    <t>This will be built up over time (Help would be appreciated)</t>
  </si>
  <si>
    <t>May this help modders, balancers and people who just want to discuss competitive</t>
  </si>
  <si>
    <t>How to Read:</t>
  </si>
  <si>
    <t>1) If it's gray, it's part of the move above it (late hit, sourspot, etc.)</t>
  </si>
  <si>
    <t>2) If you see an arrow pointing up, it's the same value as the cell above it</t>
  </si>
  <si>
    <t>3) Subtract -1 to "Move Duration". Code specifies at which frame you can act again.</t>
  </si>
  <si>
    <t>4) Hitbox Durations with numbers on paranthesis,      i.e. 6 (2) mean that the hitbox lasts 6 frames, but is updated after 2 (usually a late hit)</t>
  </si>
  <si>
    <t>5) Hitbox duration starts counting at 0. If a move starts frame 1 and it's duration is 5, it will be active 6 frames and then disappear on frame 7</t>
  </si>
  <si>
    <t>6) Target Weight stands for "Collateral Hitboxes" during throws (i.e. Hitting during Mario's back throw animation)</t>
  </si>
  <si>
    <t>Credits:</t>
  </si>
  <si>
    <t>Init_Attributes</t>
  </si>
  <si>
    <t>Attribute_ranks</t>
  </si>
  <si>
    <t>Mario</t>
  </si>
  <si>
    <t>Dr.Mario</t>
  </si>
  <si>
    <t>Luigi</t>
  </si>
  <si>
    <t>WIP</t>
  </si>
  <si>
    <t>Garfunkle</t>
  </si>
  <si>
    <t>Meta Knight</t>
  </si>
  <si>
    <t>Darkness3827</t>
  </si>
  <si>
    <t>Gooey</t>
  </si>
  <si>
    <t>Character</t>
  </si>
  <si>
    <t>Weight Class</t>
  </si>
  <si>
    <t>New Weight Crusade</t>
  </si>
  <si>
    <t>v0.9.2 Crusade</t>
  </si>
  <si>
    <t>Ultimate Value</t>
  </si>
  <si>
    <t>Porky</t>
  </si>
  <si>
    <t>Super Heavyweight</t>
  </si>
  <si>
    <t>N/A</t>
  </si>
  <si>
    <t>Bowser</t>
  </si>
  <si>
    <t>Petey Piranha</t>
  </si>
  <si>
    <t>Donkey Kong</t>
  </si>
  <si>
    <t>Ganondorf</t>
  </si>
  <si>
    <t>Samus</t>
  </si>
  <si>
    <t>Heavyweight</t>
  </si>
  <si>
    <t>Ridley</t>
  </si>
  <si>
    <t>Wario</t>
  </si>
  <si>
    <t>Snake</t>
  </si>
  <si>
    <t>R.O.B.</t>
  </si>
  <si>
    <t>Link</t>
  </si>
  <si>
    <t>Yoshi</t>
  </si>
  <si>
    <t>C. Falcon</t>
  </si>
  <si>
    <t>Ryu</t>
  </si>
  <si>
    <t>Mega Man</t>
  </si>
  <si>
    <t>Mach Rider</t>
  </si>
  <si>
    <t>Middleweight</t>
  </si>
  <si>
    <t>Goku</t>
  </si>
  <si>
    <t>Dr. Mario</t>
  </si>
  <si>
    <t>Crash</t>
  </si>
  <si>
    <t>Waluigi</t>
  </si>
  <si>
    <t>PAC-MAN</t>
  </si>
  <si>
    <t>Marth (Centered)</t>
  </si>
  <si>
    <t>Lucas</t>
  </si>
  <si>
    <t>Ness</t>
  </si>
  <si>
    <t>Phoenix Wright</t>
  </si>
  <si>
    <t>Ice Climbers</t>
  </si>
  <si>
    <t>Lucario (Auraless)</t>
  </si>
  <si>
    <t>Lucario</t>
  </si>
  <si>
    <t>Toon Link</t>
  </si>
  <si>
    <t>Marth</t>
  </si>
  <si>
    <t>Evil Ryu</t>
  </si>
  <si>
    <t>Chun-Li</t>
  </si>
  <si>
    <t>Knuckles</t>
  </si>
  <si>
    <t>Shadow</t>
  </si>
  <si>
    <t>Lightweight</t>
  </si>
  <si>
    <t>Peach</t>
  </si>
  <si>
    <t>Marth (Spread)</t>
  </si>
  <si>
    <t>Geno</t>
  </si>
  <si>
    <t>Little Mac</t>
  </si>
  <si>
    <t>Ray man</t>
  </si>
  <si>
    <t>Bomberman</t>
  </si>
  <si>
    <t>Krystal</t>
  </si>
  <si>
    <t>Mewtwo</t>
  </si>
  <si>
    <t>Sonic</t>
  </si>
  <si>
    <t>Duck Hunt</t>
  </si>
  <si>
    <t>Nega Shantae</t>
  </si>
  <si>
    <t>Shantae</t>
  </si>
  <si>
    <t>Saki Amamiya</t>
  </si>
  <si>
    <t>Ashley</t>
  </si>
  <si>
    <t>Featherweight</t>
  </si>
  <si>
    <t>Falco</t>
  </si>
  <si>
    <t>Toad</t>
  </si>
  <si>
    <t>Tingle</t>
  </si>
  <si>
    <t>Kirby</t>
  </si>
  <si>
    <t>Ristar</t>
  </si>
  <si>
    <t>Zero Suit Samus</t>
  </si>
  <si>
    <t>Pikachu</t>
  </si>
  <si>
    <t>Olimar</t>
  </si>
  <si>
    <t>Fox</t>
  </si>
  <si>
    <t>Game &amp; Watch</t>
  </si>
  <si>
    <t>Snivy</t>
  </si>
  <si>
    <t>Klonoa</t>
  </si>
  <si>
    <t>Tails</t>
  </si>
  <si>
    <t>Jigglypuff</t>
  </si>
  <si>
    <t>Balloonweight</t>
  </si>
  <si>
    <t>Pichu</t>
  </si>
  <si>
    <t>Original Crusade</t>
  </si>
  <si>
    <t>Weight Value</t>
  </si>
  <si>
    <t>Init Attributes</t>
  </si>
  <si>
    <t>Lucario 
(Aura)</t>
  </si>
  <si>
    <t>Lucario 
(Auraless)</t>
  </si>
  <si>
    <t>Link 
(Items)</t>
  </si>
  <si>
    <t>Link 
(Hidden Skills)</t>
  </si>
  <si>
    <t>Marth
(Tipper)</t>
  </si>
  <si>
    <t>Marth
(Centered)</t>
  </si>
  <si>
    <t>Marth
(Spread)</t>
  </si>
  <si>
    <t>Zero Suit 
Samus</t>
  </si>
  <si>
    <t>Captain Falcon</t>
  </si>
  <si>
    <t>Little Mac
(Crusade)</t>
  </si>
  <si>
    <t>Little Mac
(Sm4sh)</t>
  </si>
  <si>
    <t>Mr. Game
&amp; Watch</t>
  </si>
  <si>
    <t>Saki</t>
  </si>
  <si>
    <t>Ray Man</t>
  </si>
  <si>
    <t>knuckles</t>
  </si>
  <si>
    <t>Pac-Man</t>
  </si>
  <si>
    <t>Lowest</t>
  </si>
  <si>
    <t>Highest</t>
  </si>
  <si>
    <t>Weight</t>
  </si>
  <si>
    <t>Gravity</t>
  </si>
  <si>
    <t>Jumps</t>
  </si>
  <si>
    <t>Walk Speed</t>
  </si>
  <si>
    <t>Run Start Speed</t>
  </si>
  <si>
    <t>Run Accel</t>
  </si>
  <si>
    <t>Run Speed</t>
  </si>
  <si>
    <t>Dash Speed</t>
  </si>
  <si>
    <t>Jump Timer</t>
  </si>
  <si>
    <t>Jump Speed</t>
  </si>
  <si>
    <t>Mid Jump Speed</t>
  </si>
  <si>
    <t>Short Hop Speed</t>
  </si>
  <si>
    <t>Jump Momentum</t>
  </si>
  <si>
    <t>Air Speed</t>
  </si>
  <si>
    <t>Fall Speed</t>
  </si>
  <si>
    <t>FastFall Multiplier</t>
  </si>
  <si>
    <t>Air Accel</t>
  </si>
  <si>
    <t>Air Friction</t>
  </si>
  <si>
    <t>Airdash Speed</t>
  </si>
  <si>
    <t>Friction</t>
  </si>
  <si>
    <t>Worst</t>
  </si>
  <si>
    <t>Best</t>
  </si>
  <si>
    <t>Attribute Ranks</t>
  </si>
  <si>
    <t>Move Duration</t>
  </si>
  <si>
    <t>Interruptible from</t>
  </si>
  <si>
    <t>Hitbox Activation</t>
  </si>
  <si>
    <t>Damage (%)</t>
  </si>
  <si>
    <t>Angle</t>
  </si>
  <si>
    <t>Base KB</t>
  </si>
  <si>
    <t>KB Growth</t>
  </si>
  <si>
    <t>Shield Damage</t>
  </si>
  <si>
    <t>Hit Lag</t>
  </si>
  <si>
    <t>SFX</t>
  </si>
  <si>
    <t>Hitbox SizeX</t>
  </si>
  <si>
    <t>Hitbox SizeY</t>
  </si>
  <si>
    <t>Hitbox DisjointX</t>
  </si>
  <si>
    <t>Hitbox DisjointY</t>
  </si>
  <si>
    <t>Hitbox Duration</t>
  </si>
  <si>
    <t>Priority</t>
  </si>
  <si>
    <t>Active Frames</t>
  </si>
  <si>
    <t>Intangibility</t>
  </si>
  <si>
    <t>Jab 1</t>
  </si>
  <si>
    <t>9-19</t>
  </si>
  <si>
    <t>punch1</t>
  </si>
  <si>
    <t>Jab 2</t>
  </si>
  <si>
    <t>9-18</t>
  </si>
  <si>
    <t>Jab Gentleman</t>
  </si>
  <si>
    <t>kick2</t>
  </si>
  <si>
    <t>Rapid Jab</t>
  </si>
  <si>
    <t>n/a</t>
  </si>
  <si>
    <t>Jab Finisher</t>
  </si>
  <si>
    <t>Side Tilt</t>
  </si>
  <si>
    <t>Side Smash</t>
  </si>
  <si>
    <t>fire3</t>
  </si>
  <si>
    <t>Sour Spot</t>
  </si>
  <si>
    <t>↑</t>
  </si>
  <si>
    <t>punch2</t>
  </si>
  <si>
    <t>Up Tilt</t>
  </si>
  <si>
    <t>Up Smash</t>
  </si>
  <si>
    <t>punch3</t>
  </si>
  <si>
    <t>6 (2)</t>
  </si>
  <si>
    <t>Late Hit</t>
  </si>
  <si>
    <t>Down Tilt</t>
  </si>
  <si>
    <t>kick1</t>
  </si>
  <si>
    <t>Down Smash</t>
  </si>
  <si>
    <t>kick3</t>
  </si>
  <si>
    <t>Back Hit</t>
  </si>
  <si>
    <t>Neutral Air</t>
  </si>
  <si>
    <t>18 (5)</t>
  </si>
  <si>
    <t>18 (13)</t>
  </si>
  <si>
    <t>Forward Air</t>
  </si>
  <si>
    <t>punch4</t>
  </si>
  <si>
    <t>Back Air</t>
  </si>
  <si>
    <t>8 (2)</t>
  </si>
  <si>
    <t>Reverse Hitbox2</t>
  </si>
  <si>
    <t>Late Hitbox1</t>
  </si>
  <si>
    <t>8 (6)</t>
  </si>
  <si>
    <t>Late Hitbox2</t>
  </si>
  <si>
    <t>Up Air</t>
  </si>
  <si>
    <t>Hitbox2</t>
  </si>
  <si>
    <t>12 (4)</t>
  </si>
  <si>
    <t>Down Air</t>
  </si>
  <si>
    <t>8/16/24</t>
  </si>
  <si>
    <t>Multi Hit B</t>
  </si>
  <si>
    <t>12/20/28</t>
  </si>
  <si>
    <t>Ender Hit</t>
  </si>
  <si>
    <t>Landing Hitbox</t>
  </si>
  <si>
    <t>Upon Landing</t>
  </si>
  <si>
    <t>Dash Attack</t>
  </si>
  <si>
    <t>18 (4)</t>
  </si>
  <si>
    <t>18 (14)</t>
  </si>
  <si>
    <t>GetUp Attack</t>
  </si>
  <si>
    <t>Ledge Attack</t>
  </si>
  <si>
    <t>Grab</t>
  </si>
  <si>
    <t>Dash Grab</t>
  </si>
  <si>
    <t>Pummel</t>
  </si>
  <si>
    <t>Forward Throw</t>
  </si>
  <si>
    <t>attacksnd2</t>
  </si>
  <si>
    <t>Back Throw</t>
  </si>
  <si>
    <t>8+(target1.weight&gt;0.29)</t>
  </si>
  <si>
    <t>Throw box</t>
  </si>
  <si>
    <t>Up Throw</t>
  </si>
  <si>
    <t>Down Throw</t>
  </si>
  <si>
    <t>Neutral Special</t>
  </si>
  <si>
    <t>fire1</t>
  </si>
  <si>
    <t>Side Special</t>
  </si>
  <si>
    <t>Up Special</t>
  </si>
  <si>
    <t>coin</t>
  </si>
  <si>
    <t>Multi Hit</t>
  </si>
  <si>
    <t>8/10/12/14/16</t>
  </si>
  <si>
    <t>Down Special</t>
  </si>
  <si>
    <t>7/15/23</t>
  </si>
  <si>
    <t>Ender Hit2</t>
  </si>
  <si>
    <t>electric3</t>
  </si>
  <si>
    <t>Late Hitbox</t>
  </si>
  <si>
    <t>21 (13)</t>
  </si>
  <si>
    <t>21 (8)</t>
  </si>
  <si>
    <t>8+(target1.weight&gt;.29)</t>
  </si>
  <si>
    <t>char_custom2</t>
  </si>
  <si>
    <t>shock3</t>
  </si>
  <si>
    <t>no_script</t>
  </si>
  <si>
    <t>0+(temp*4.25)</t>
  </si>
  <si>
    <t>fire2</t>
  </si>
  <si>
    <t>explodehit2</t>
  </si>
  <si>
    <t>ice1</t>
  </si>
  <si>
    <t>freeze3</t>
  </si>
  <si>
    <t>ice2</t>
  </si>
  <si>
    <t>8-19</t>
  </si>
  <si>
    <t>10-19</t>
  </si>
  <si>
    <t>paperhit</t>
  </si>
  <si>
    <t>10 (2)</t>
  </si>
  <si>
    <t>10 (3)</t>
  </si>
  <si>
    <t>10 (5)</t>
  </si>
  <si>
    <t>5 (2)</t>
  </si>
  <si>
    <t>5 (1)</t>
  </si>
  <si>
    <t>22 (7)</t>
  </si>
  <si>
    <t>22 (15)</t>
  </si>
  <si>
    <t>4 (1)</t>
  </si>
  <si>
    <t>Hitbox position</t>
  </si>
  <si>
    <t>4 (3)</t>
  </si>
  <si>
    <t>8 (1)</t>
  </si>
  <si>
    <t>8 (7)</t>
  </si>
  <si>
    <t>7 (2)</t>
  </si>
  <si>
    <t>7 (1)</t>
  </si>
  <si>
    <t>Hitbox3</t>
  </si>
  <si>
    <t>7 (5)</t>
  </si>
  <si>
    <t>koopa_hit</t>
  </si>
  <si>
    <t>12/18/27/33/42</t>
  </si>
  <si>
    <t>4-((timer&gt;20)*0.3)</t>
  </si>
  <si>
    <t>Pre-Ender Hit</t>
  </si>
  <si>
    <t>12/28</t>
  </si>
  <si>
    <t>Collateral Hit</t>
  </si>
  <si>
    <t>20/36</t>
  </si>
  <si>
    <t>shock1</t>
  </si>
  <si>
    <t>char_custom1</t>
  </si>
  <si>
    <t>7+temp/5</t>
  </si>
  <si>
    <t>5.5+temp/33</t>
  </si>
  <si>
    <t>4.7+temp/18</t>
  </si>
  <si>
    <t>10+temp/4</t>
  </si>
  <si>
    <t>6+temp/10</t>
  </si>
  <si>
    <t>Misfire</t>
  </si>
  <si>
    <t>specialhit</t>
  </si>
  <si>
    <t>Sourspot</t>
  </si>
  <si>
    <t xml:space="preserve">Meta Knight
</t>
  </si>
  <si>
    <t>40/35/140/35</t>
  </si>
  <si>
    <t>2.5, 2.8</t>
  </si>
  <si>
    <t xml:space="preserve">0.15, 0.1
</t>
  </si>
  <si>
    <t>slash1</t>
  </si>
  <si>
    <t xml:space="preserve">0.5/0.6/0.7/0.8/0.9
</t>
  </si>
  <si>
    <t>0.5/0.55/1</t>
  </si>
  <si>
    <t>120, 130</t>
  </si>
  <si>
    <t>2.7, 2.8</t>
  </si>
  <si>
    <t>slash2, slash1</t>
  </si>
  <si>
    <t>0.5, 0.8</t>
  </si>
  <si>
    <t xml:space="preserve">       Side Tilt 2</t>
  </si>
  <si>
    <t>slash2</t>
  </si>
  <si>
    <t xml:space="preserve">       Side Tilt 3</t>
  </si>
  <si>
    <t>slash3</t>
  </si>
  <si>
    <t>Hitbox 2</t>
  </si>
  <si>
    <r>
      <rPr/>
      <t>3, 2,</t>
    </r>
    <r>
      <rPr>
        <color rgb="FFFFFFFF"/>
      </rPr>
      <t>/</t>
    </r>
    <r>
      <rPr/>
      <t>4</t>
    </r>
  </si>
  <si>
    <t>105, 74</t>
  </si>
  <si>
    <t>Second Hit</t>
  </si>
  <si>
    <t>105, 75</t>
  </si>
  <si>
    <t xml:space="preserve">Final Hit
</t>
  </si>
  <si>
    <t>80, 102</t>
  </si>
  <si>
    <t>0.7, 0.8</t>
  </si>
  <si>
    <t>80,20</t>
  </si>
  <si>
    <t>6.1, 4.7</t>
  </si>
  <si>
    <t>1.75, 4.1</t>
  </si>
  <si>
    <t>0.7, 0.4</t>
  </si>
  <si>
    <t>0.65, 0.85</t>
  </si>
  <si>
    <t>0.5, 0.7</t>
  </si>
  <si>
    <t>145, 35</t>
  </si>
  <si>
    <t xml:space="preserve">0.48, 0.07 </t>
  </si>
  <si>
    <t>0.48, 0.07</t>
  </si>
  <si>
    <t>7,12</t>
  </si>
  <si>
    <t>0.7, 0.5, 0.5</t>
  </si>
  <si>
    <t>0.65, 0.5, 0.5</t>
  </si>
  <si>
    <t>78, 102</t>
  </si>
  <si>
    <t>2.2, 2.6</t>
  </si>
  <si>
    <t>270. 240</t>
  </si>
  <si>
    <t>0.8, 0.6</t>
  </si>
  <si>
    <t>14,</t>
  </si>
  <si>
    <t>3, 7.7</t>
  </si>
  <si>
    <t xml:space="preserve"> 0, 4.4</t>
  </si>
  <si>
    <t>-1, 1</t>
  </si>
  <si>
    <t>18,23,29,35,40,46,52</t>
  </si>
  <si>
    <t>270,60</t>
  </si>
  <si>
    <t>0.1, 6.7</t>
  </si>
  <si>
    <t>0,1</t>
  </si>
  <si>
    <t>0.6, 0.8</t>
  </si>
  <si>
    <t>3.6, 2.6</t>
  </si>
  <si>
    <t>0.8,0.9</t>
  </si>
  <si>
    <t>0.8, 0.9</t>
  </si>
  <si>
    <t>18,24,30,36,42,48,54</t>
  </si>
  <si>
    <t>1,4</t>
  </si>
  <si>
    <t>direction,40</t>
  </si>
  <si>
    <t>4.45/6.2</t>
  </si>
  <si>
    <t>0,6.5</t>
  </si>
  <si>
    <t>3,6</t>
  </si>
  <si>
    <t>2,9</t>
  </si>
  <si>
    <t>slash2, slash 3</t>
  </si>
  <si>
    <t>5,3</t>
  </si>
  <si>
    <t>3,4</t>
  </si>
  <si>
    <t>46/40</t>
  </si>
  <si>
    <t>8, 22</t>
  </si>
  <si>
    <t>86, 25</t>
  </si>
  <si>
    <t xml:space="preserve">7,7.4 </t>
  </si>
  <si>
    <t>0, 0, 4.4/4.2</t>
  </si>
  <si>
    <t>Landing Lag</t>
  </si>
  <si>
    <t>4 - 7</t>
  </si>
  <si>
    <t>6 - 11</t>
  </si>
  <si>
    <t>Jab 3</t>
  </si>
  <si>
    <t>6 - 10</t>
  </si>
  <si>
    <t>6 - 14</t>
  </si>
  <si>
    <t>15 - 24</t>
  </si>
  <si>
    <t>↓</t>
  </si>
  <si>
    <t>Early Hitbox1</t>
  </si>
  <si>
    <t>freeze1</t>
  </si>
  <si>
    <t>6 - 9</t>
  </si>
  <si>
    <t>Early Hitbox2</t>
  </si>
  <si>
    <t>Mid Hitboxes1</t>
  </si>
  <si>
    <t>10, 14, 18, 22</t>
  </si>
  <si>
    <t>10 - 25 overall</t>
  </si>
  <si>
    <t>Mid Hitboxes2</t>
  </si>
  <si>
    <t>freeze2</t>
  </si>
  <si>
    <t>26 - 30</t>
  </si>
  <si>
    <t>Landing Hitbox1</t>
  </si>
  <si>
    <t>Land before F26</t>
  </si>
  <si>
    <t>Landing Hitbox2</t>
  </si>
  <si>
    <t>10 - 14</t>
  </si>
  <si>
    <t>Meteor Hitbox</t>
  </si>
  <si>
    <t>10 - 13</t>
  </si>
  <si>
    <t>9 - 20</t>
  </si>
  <si>
    <t>First Hit</t>
  </si>
  <si>
    <t>Third Hit</t>
  </si>
  <si>
    <t>14 - 17</t>
  </si>
  <si>
    <t>Third Hit Late</t>
  </si>
  <si>
    <t>12 (8)</t>
  </si>
  <si>
    <t>18 - 26</t>
  </si>
  <si>
    <t>10 - 40</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</si>
</sst>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
    <numFmt numFmtId="165" formatCode="0.0"/>
    <numFmt numFmtId="166" formatCode="★#"/>
    <numFmt numFmtId="167" formatCode="d/m/yy"/>
    <numFmt numFmtId="168" formatCode="d, m"/>
    <numFmt numFmtId="169" formatCode="d, m, yy"/>
  </numFmts>
  <fonts count="4">
    <font>
      <sz val="10.0"/>
      <color rgb="FF000000"/>
      <name val="Arial"/>
    </font>
    <font/>
    <font>
      <i/>
    </font>
    <font>
      <b/>
    </font>
  </fonts>
  <fills count="12">
    <fill>
      <patternFill patternType="none"/>
    </fill>
    <fill>
      <patternFill patternType="lightGray"/>
    </fill>
    <fill>
      <patternFill patternType="solid">
        <fgColor rgb="FFEFEFEF"/>
        <bgColor rgb="FFEFEFEF"/>
      </patternFill>
    </fill>
    <fill>
      <patternFill patternType="solid">
        <fgColor rgb="FFE6B8AF"/>
        <bgColor rgb="FFE6B8AF"/>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
      <patternFill patternType="solid">
        <fgColor rgb="FFD9EAD3"/>
        <bgColor rgb="FFD9EAD3"/>
      </patternFill>
    </fill>
    <fill>
      <patternFill patternType="solid">
        <fgColor rgb="FFBBFFB8"/>
        <bgColor rgb="FFBBFFB8"/>
      </patternFill>
    </fill>
    <fill>
      <patternFill patternType="solid">
        <fgColor rgb="FFF3F3F3"/>
        <bgColor rgb="FFF3F3F3"/>
      </patternFill>
    </fill>
    <fill>
      <patternFill patternType="solid">
        <fgColor rgb="FFD9D9D9"/>
        <bgColor rgb="FFD9D9D9"/>
      </patternFill>
    </fill>
    <fill>
      <patternFill patternType="solid">
        <fgColor rgb="FF000000"/>
        <bgColor rgb="FF000000"/>
      </patternFill>
    </fill>
  </fills>
  <borders count="16">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right style="thin">
        <color rgb="FF000000"/>
      </right>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vertical="top"/>
    </xf>
    <xf borderId="0" fillId="0" fontId="1" numFmtId="0" xfId="0" applyAlignment="1" applyFont="1">
      <alignment readingOrder="0"/>
    </xf>
    <xf borderId="0" fillId="2" fontId="1" numFmtId="0" xfId="0" applyAlignment="1" applyFill="1" applyFont="1">
      <alignment readingOrder="0"/>
    </xf>
    <xf borderId="1" fillId="2" fontId="2" numFmtId="0" xfId="0" applyAlignment="1" applyBorder="1" applyFont="1">
      <alignment horizontal="center" readingOrder="0"/>
    </xf>
    <xf borderId="0" fillId="2" fontId="1" numFmtId="0" xfId="0" applyAlignment="1" applyFont="1">
      <alignment horizontal="center" readingOrder="0"/>
    </xf>
    <xf borderId="0" fillId="3" fontId="1" numFmtId="0" xfId="0" applyAlignment="1" applyFill="1" applyFont="1">
      <alignment readingOrder="0"/>
    </xf>
    <xf borderId="2" fillId="3" fontId="3" numFmtId="0" xfId="0" applyAlignment="1" applyBorder="1" applyFont="1">
      <alignment horizontal="center" readingOrder="0"/>
    </xf>
    <xf borderId="0" fillId="3" fontId="1" numFmtId="0" xfId="0" applyAlignment="1" applyFont="1">
      <alignment horizontal="center" readingOrder="0"/>
    </xf>
    <xf borderId="0" fillId="4" fontId="1" numFmtId="0" xfId="0" applyAlignment="1" applyFill="1" applyFont="1">
      <alignment readingOrder="0"/>
    </xf>
    <xf borderId="2" fillId="4" fontId="3" numFmtId="0" xfId="0" applyAlignment="1" applyBorder="1" applyFont="1">
      <alignment horizontal="center" readingOrder="0"/>
    </xf>
    <xf borderId="0" fillId="4" fontId="1" numFmtId="0" xfId="0" applyAlignment="1" applyFont="1">
      <alignment horizontal="center" readingOrder="0"/>
    </xf>
    <xf borderId="0" fillId="5" fontId="1" numFmtId="0" xfId="0" applyAlignment="1" applyFill="1" applyFont="1">
      <alignment readingOrder="0"/>
    </xf>
    <xf borderId="2" fillId="5" fontId="3" numFmtId="0" xfId="0" applyAlignment="1" applyBorder="1" applyFont="1">
      <alignment horizontal="center" readingOrder="0"/>
    </xf>
    <xf borderId="0" fillId="5" fontId="1" numFmtId="0" xfId="0" applyAlignment="1" applyFont="1">
      <alignment horizontal="center" readingOrder="0"/>
    </xf>
    <xf borderId="0" fillId="6" fontId="1" numFmtId="0" xfId="0" applyAlignment="1" applyFill="1" applyFont="1">
      <alignment readingOrder="0"/>
    </xf>
    <xf borderId="2" fillId="6" fontId="3" numFmtId="0" xfId="0" applyAlignment="1" applyBorder="1" applyFont="1">
      <alignment horizontal="center" readingOrder="0"/>
    </xf>
    <xf borderId="0" fillId="6" fontId="1" numFmtId="0" xfId="0" applyAlignment="1" applyFont="1">
      <alignment horizontal="center" readingOrder="0"/>
    </xf>
    <xf borderId="0" fillId="7" fontId="1" numFmtId="0" xfId="0" applyAlignment="1" applyFill="1" applyFont="1">
      <alignment readingOrder="0"/>
    </xf>
    <xf borderId="2" fillId="7" fontId="3" numFmtId="0" xfId="0" applyAlignment="1" applyBorder="1" applyFont="1">
      <alignment horizontal="center" readingOrder="0"/>
    </xf>
    <xf borderId="0" fillId="7" fontId="1" numFmtId="0" xfId="0" applyAlignment="1" applyFont="1">
      <alignment horizontal="center" readingOrder="0"/>
    </xf>
    <xf borderId="0" fillId="8" fontId="1" numFmtId="0" xfId="0" applyAlignment="1" applyFill="1" applyFont="1">
      <alignment readingOrder="0"/>
    </xf>
    <xf borderId="2" fillId="8" fontId="3" numFmtId="0" xfId="0" applyAlignment="1" applyBorder="1" applyFont="1">
      <alignment horizontal="center" readingOrder="0"/>
    </xf>
    <xf borderId="0" fillId="8" fontId="1" numFmtId="0" xfId="0" applyAlignment="1" applyFont="1">
      <alignment horizontal="center" readingOrder="0"/>
    </xf>
    <xf borderId="3" fillId="8" fontId="3" numFmtId="0" xfId="0" applyAlignment="1" applyBorder="1" applyFont="1">
      <alignment horizontal="center" readingOrder="0"/>
    </xf>
    <xf borderId="4" fillId="9" fontId="2" numFmtId="0" xfId="0" applyAlignment="1" applyBorder="1" applyFill="1" applyFont="1">
      <alignment horizontal="center" readingOrder="0" vertical="top"/>
    </xf>
    <xf borderId="4" fillId="10" fontId="1" numFmtId="0" xfId="0" applyAlignment="1" applyBorder="1" applyFill="1" applyFont="1">
      <alignment horizontal="center" readingOrder="0" vertical="top"/>
    </xf>
    <xf borderId="0" fillId="11" fontId="1" numFmtId="0" xfId="0" applyAlignment="1" applyFill="1" applyFont="1">
      <alignment horizontal="center" readingOrder="0" vertical="top"/>
    </xf>
    <xf borderId="5" fillId="10" fontId="1" numFmtId="0" xfId="0" applyAlignment="1" applyBorder="1" applyFont="1">
      <alignment horizontal="center" readingOrder="0" vertical="top"/>
    </xf>
    <xf borderId="6" fillId="0" fontId="1" numFmtId="0" xfId="0" applyBorder="1" applyFont="1"/>
    <xf borderId="7" fillId="10" fontId="1" numFmtId="0" xfId="0" applyAlignment="1" applyBorder="1" applyFont="1">
      <alignment horizontal="center" readingOrder="0" vertical="top"/>
    </xf>
    <xf borderId="0" fillId="10" fontId="1" numFmtId="0" xfId="0" applyAlignment="1" applyFont="1">
      <alignment horizontal="center" readingOrder="0" vertical="top"/>
    </xf>
    <xf borderId="4" fillId="10" fontId="1" numFmtId="0" xfId="0" applyAlignment="1" applyBorder="1" applyFont="1">
      <alignment readingOrder="0"/>
    </xf>
    <xf borderId="2" fillId="0" fontId="1" numFmtId="0" xfId="0" applyAlignment="1" applyBorder="1" applyFont="1">
      <alignment readingOrder="0"/>
    </xf>
    <xf borderId="8" fillId="0" fontId="1" numFmtId="0" xfId="0" applyAlignment="1" applyBorder="1" applyFont="1">
      <alignment readingOrder="0"/>
    </xf>
    <xf borderId="9" fillId="0" fontId="1" numFmtId="0" xfId="0" applyAlignment="1" applyBorder="1" applyFont="1">
      <alignment readingOrder="0"/>
    </xf>
    <xf borderId="0" fillId="11" fontId="1" numFmtId="0" xfId="0" applyAlignment="1" applyFont="1">
      <alignment readingOrder="0"/>
    </xf>
    <xf borderId="1" fillId="0" fontId="1" numFmtId="0" xfId="0" applyAlignment="1" applyBorder="1" applyFont="1">
      <alignment readingOrder="0"/>
    </xf>
    <xf borderId="10" fillId="0" fontId="1" numFmtId="0" xfId="0" applyAlignment="1" applyBorder="1" applyFont="1">
      <alignment horizontal="center" readingOrder="0"/>
    </xf>
    <xf borderId="11" fillId="0" fontId="1" numFmtId="0" xfId="0" applyAlignment="1" applyBorder="1" applyFont="1">
      <alignment horizontal="center" readingOrder="0"/>
    </xf>
    <xf borderId="0" fillId="0" fontId="1" numFmtId="0" xfId="0" applyAlignment="1" applyFont="1">
      <alignment horizontal="center" readingOrder="0"/>
    </xf>
    <xf borderId="2" fillId="9" fontId="1" numFmtId="0" xfId="0" applyAlignment="1" applyBorder="1" applyFont="1">
      <alignment readingOrder="0"/>
    </xf>
    <xf borderId="8" fillId="9" fontId="1" numFmtId="0" xfId="0" applyAlignment="1" applyBorder="1" applyFont="1">
      <alignment readingOrder="0"/>
    </xf>
    <xf borderId="9" fillId="9" fontId="1" numFmtId="0" xfId="0" applyAlignment="1" applyBorder="1" applyFont="1">
      <alignment readingOrder="0"/>
    </xf>
    <xf borderId="0" fillId="9" fontId="1" numFmtId="0" xfId="0" applyAlignment="1" applyFont="1">
      <alignment horizontal="center" readingOrder="0"/>
    </xf>
    <xf borderId="9" fillId="9" fontId="1" numFmtId="0" xfId="0" applyAlignment="1" applyBorder="1" applyFont="1">
      <alignment horizontal="center" readingOrder="0"/>
    </xf>
    <xf borderId="9" fillId="0" fontId="1" numFmtId="0" xfId="0" applyAlignment="1" applyBorder="1" applyFont="1">
      <alignment horizontal="center" readingOrder="0"/>
    </xf>
    <xf borderId="4" fillId="10" fontId="1" numFmtId="164" xfId="0" applyAlignment="1" applyBorder="1" applyFont="1" applyNumberFormat="1">
      <alignment readingOrder="0"/>
    </xf>
    <xf borderId="2" fillId="9" fontId="1" numFmtId="2" xfId="0" applyAlignment="1" applyBorder="1" applyFont="1" applyNumberFormat="1">
      <alignment readingOrder="0"/>
    </xf>
    <xf borderId="8" fillId="9" fontId="1" numFmtId="1" xfId="0" applyAlignment="1" applyBorder="1" applyFont="1" applyNumberFormat="1">
      <alignment readingOrder="0"/>
    </xf>
    <xf borderId="8" fillId="9" fontId="1" numFmtId="165" xfId="0" applyAlignment="1" applyBorder="1" applyFont="1" applyNumberFormat="1">
      <alignment readingOrder="0"/>
    </xf>
    <xf borderId="8" fillId="9" fontId="1" numFmtId="2" xfId="0" applyAlignment="1" applyBorder="1" applyFont="1" applyNumberFormat="1">
      <alignment readingOrder="0"/>
    </xf>
    <xf borderId="9" fillId="9" fontId="1" numFmtId="165" xfId="0" applyAlignment="1" applyBorder="1" applyFont="1" applyNumberFormat="1">
      <alignment readingOrder="0"/>
    </xf>
    <xf borderId="9" fillId="9" fontId="1" numFmtId="1" xfId="0" applyAlignment="1" applyBorder="1" applyFont="1" applyNumberFormat="1">
      <alignment readingOrder="0"/>
    </xf>
    <xf borderId="0" fillId="11" fontId="1" numFmtId="164" xfId="0" applyFont="1" applyNumberFormat="1"/>
    <xf borderId="0" fillId="9" fontId="1" numFmtId="164" xfId="0" applyAlignment="1" applyFont="1" applyNumberFormat="1">
      <alignment horizontal="center" readingOrder="0"/>
    </xf>
    <xf borderId="9" fillId="9" fontId="1" numFmtId="164" xfId="0" applyAlignment="1" applyBorder="1" applyFont="1" applyNumberFormat="1">
      <alignment horizontal="center" readingOrder="0"/>
    </xf>
    <xf borderId="2" fillId="0" fontId="1" numFmtId="0" xfId="0" applyBorder="1" applyFont="1"/>
    <xf borderId="8" fillId="0" fontId="1" numFmtId="0" xfId="0" applyBorder="1" applyFont="1"/>
    <xf borderId="9" fillId="0" fontId="1" numFmtId="0" xfId="0" applyBorder="1" applyFont="1"/>
    <xf borderId="0" fillId="0" fontId="1" numFmtId="0" xfId="0" applyAlignment="1" applyFont="1">
      <alignment horizontal="center" readingOrder="0" shrinkToFit="0" wrapText="0"/>
    </xf>
    <xf borderId="9" fillId="0" fontId="1" numFmtId="0" xfId="0" applyAlignment="1" applyBorder="1" applyFont="1">
      <alignment horizontal="center" readingOrder="0" shrinkToFit="0" wrapText="0"/>
    </xf>
    <xf borderId="0" fillId="11" fontId="1" numFmtId="0" xfId="0" applyFont="1"/>
    <xf borderId="2" fillId="9" fontId="1" numFmtId="0" xfId="0" applyBorder="1" applyFont="1"/>
    <xf borderId="8" fillId="9" fontId="1" numFmtId="0" xfId="0" applyBorder="1" applyFont="1"/>
    <xf borderId="9" fillId="9" fontId="1" numFmtId="0" xfId="0" applyBorder="1" applyFont="1"/>
    <xf borderId="3" fillId="9" fontId="1" numFmtId="0" xfId="0" applyAlignment="1" applyBorder="1" applyFont="1">
      <alignment readingOrder="0"/>
    </xf>
    <xf borderId="12" fillId="9" fontId="1" numFmtId="0" xfId="0" applyAlignment="1" applyBorder="1" applyFont="1">
      <alignment readingOrder="0"/>
    </xf>
    <xf borderId="13" fillId="9" fontId="1" numFmtId="0" xfId="0" applyAlignment="1" applyBorder="1" applyFont="1">
      <alignment readingOrder="0"/>
    </xf>
    <xf borderId="14" fillId="11" fontId="1" numFmtId="0" xfId="0" applyAlignment="1" applyBorder="1" applyFont="1">
      <alignment readingOrder="0"/>
    </xf>
    <xf borderId="14" fillId="9" fontId="1" numFmtId="0" xfId="0" applyAlignment="1" applyBorder="1" applyFont="1">
      <alignment horizontal="center" readingOrder="0"/>
    </xf>
    <xf borderId="13" fillId="9" fontId="1" numFmtId="0" xfId="0" applyAlignment="1" applyBorder="1" applyFont="1">
      <alignment horizontal="center" readingOrder="0"/>
    </xf>
    <xf borderId="4" fillId="9" fontId="1" numFmtId="0" xfId="0" applyAlignment="1" applyBorder="1" applyFont="1">
      <alignment horizontal="center" readingOrder="0" vertical="top"/>
    </xf>
    <xf borderId="12" fillId="10" fontId="1" numFmtId="0" xfId="0" applyAlignment="1" applyBorder="1" applyFont="1">
      <alignment horizontal="center" readingOrder="0" vertical="top"/>
    </xf>
    <xf borderId="13" fillId="0" fontId="1" numFmtId="0" xfId="0" applyBorder="1" applyFont="1"/>
    <xf borderId="15" fillId="0" fontId="1" numFmtId="0" xfId="0" applyAlignment="1" applyBorder="1" applyFont="1">
      <alignment readingOrder="0"/>
    </xf>
    <xf borderId="10" fillId="0" fontId="1" numFmtId="0" xfId="0" applyAlignment="1" applyBorder="1" applyFont="1">
      <alignment readingOrder="0"/>
    </xf>
    <xf borderId="4" fillId="10" fontId="1" numFmtId="166" xfId="0" applyAlignment="1" applyBorder="1" applyFont="1" applyNumberFormat="1">
      <alignment horizontal="left" readingOrder="0"/>
    </xf>
    <xf borderId="2" fillId="0" fontId="1" numFmtId="166" xfId="0" applyAlignment="1" applyBorder="1" applyFont="1" applyNumberFormat="1">
      <alignment horizontal="center" readingOrder="0"/>
    </xf>
    <xf borderId="0" fillId="11" fontId="1" numFmtId="166" xfId="0" applyAlignment="1" applyFont="1" applyNumberFormat="1">
      <alignment horizontal="center" readingOrder="0"/>
    </xf>
    <xf borderId="8" fillId="0" fontId="1" numFmtId="49" xfId="0" applyAlignment="1" applyBorder="1" applyFont="1" applyNumberFormat="1">
      <alignment horizontal="right"/>
    </xf>
    <xf borderId="0" fillId="0" fontId="1" numFmtId="166" xfId="0" applyAlignment="1" applyFont="1" applyNumberFormat="1">
      <alignment horizontal="center" readingOrder="0"/>
    </xf>
    <xf borderId="9" fillId="0" fontId="1" numFmtId="166" xfId="0" applyAlignment="1" applyBorder="1" applyFont="1" applyNumberFormat="1">
      <alignment horizontal="center" readingOrder="0"/>
    </xf>
    <xf borderId="2" fillId="9" fontId="1" numFmtId="166" xfId="0" applyAlignment="1" applyBorder="1" applyFont="1" applyNumberFormat="1">
      <alignment horizontal="center" readingOrder="0"/>
    </xf>
    <xf borderId="9" fillId="9" fontId="1" numFmtId="166" xfId="0" applyAlignment="1" applyBorder="1" applyFont="1" applyNumberFormat="1">
      <alignment horizontal="center" readingOrder="0"/>
    </xf>
    <xf borderId="2" fillId="0" fontId="1" numFmtId="2" xfId="0" applyAlignment="1" applyBorder="1" applyFont="1" applyNumberFormat="1">
      <alignment readingOrder="0"/>
    </xf>
    <xf borderId="2" fillId="0" fontId="1" numFmtId="1" xfId="0" applyAlignment="1" applyBorder="1" applyFont="1" applyNumberFormat="1">
      <alignment readingOrder="0"/>
    </xf>
    <xf borderId="2" fillId="0" fontId="1" numFmtId="165" xfId="0" applyAlignment="1" applyBorder="1" applyFont="1" applyNumberFormat="1">
      <alignment readingOrder="0"/>
    </xf>
    <xf borderId="8" fillId="0" fontId="1" numFmtId="2" xfId="0" applyAlignment="1" applyBorder="1" applyFont="1" applyNumberFormat="1">
      <alignment readingOrder="0"/>
    </xf>
    <xf borderId="9" fillId="0" fontId="1" numFmtId="164" xfId="0" applyAlignment="1" applyBorder="1" applyFont="1" applyNumberFormat="1">
      <alignment horizontal="center" readingOrder="0"/>
    </xf>
    <xf borderId="0" fillId="0" fontId="1" numFmtId="2" xfId="0" applyAlignment="1" applyFont="1" applyNumberFormat="1">
      <alignment readingOrder="0"/>
    </xf>
    <xf borderId="0" fillId="0" fontId="1" numFmtId="164" xfId="0" applyAlignment="1" applyFont="1" applyNumberFormat="1">
      <alignment horizontal="center" readingOrder="0"/>
    </xf>
    <xf borderId="13" fillId="9" fontId="1" numFmtId="166" xfId="0" applyAlignment="1" applyBorder="1" applyFont="1" applyNumberFormat="1">
      <alignment horizontal="center" readingOrder="0"/>
    </xf>
    <xf borderId="4" fillId="10" fontId="3" numFmtId="0" xfId="0" applyAlignment="1" applyBorder="1" applyFont="1">
      <alignment horizontal="center" readingOrder="0"/>
    </xf>
    <xf borderId="4" fillId="0" fontId="1" numFmtId="0" xfId="0" applyAlignment="1" applyBorder="1" applyFont="1">
      <alignment horizontal="right" readingOrder="0"/>
    </xf>
    <xf borderId="4" fillId="0" fontId="1" numFmtId="0" xfId="0" applyAlignment="1" applyBorder="1" applyFont="1">
      <alignment horizontal="center" readingOrder="0"/>
    </xf>
    <xf borderId="4" fillId="0" fontId="1" numFmtId="0" xfId="0" applyAlignment="1" applyBorder="1" applyFont="1">
      <alignment readingOrder="0"/>
    </xf>
    <xf borderId="0" fillId="0" fontId="1" numFmtId="0" xfId="0" applyAlignment="1" applyFont="1">
      <alignment horizontal="right" readingOrder="0"/>
    </xf>
    <xf borderId="0" fillId="11" fontId="1" numFmtId="0" xfId="0" applyAlignment="1" applyFont="1">
      <alignment horizontal="right" readingOrder="0"/>
    </xf>
    <xf borderId="4" fillId="11" fontId="1" numFmtId="0" xfId="0" applyAlignment="1" applyBorder="1" applyFont="1">
      <alignment readingOrder="0"/>
    </xf>
    <xf borderId="4" fillId="2" fontId="2" numFmtId="0" xfId="0" applyAlignment="1" applyBorder="1" applyFont="1">
      <alignment horizontal="right" readingOrder="0"/>
    </xf>
    <xf borderId="0" fillId="2" fontId="1" numFmtId="0" xfId="0" applyAlignment="1" applyFont="1">
      <alignment horizontal="right" readingOrder="0"/>
    </xf>
    <xf borderId="0" fillId="2" fontId="1" numFmtId="0" xfId="0" applyFont="1"/>
    <xf borderId="0" fillId="0" fontId="1" numFmtId="0" xfId="0" applyAlignment="1" applyFont="1">
      <alignment horizontal="right"/>
    </xf>
    <xf borderId="0" fillId="11" fontId="1" numFmtId="0" xfId="0" applyAlignment="1" applyFont="1">
      <alignment horizontal="right"/>
    </xf>
    <xf borderId="0" fillId="0" fontId="1" numFmtId="0" xfId="0" applyAlignment="1" applyFont="1">
      <alignment horizontal="left" readingOrder="0" shrinkToFit="0" wrapText="0"/>
    </xf>
    <xf borderId="0" fillId="2" fontId="1" numFmtId="0" xfId="0" applyAlignment="1" applyFont="1">
      <alignment horizontal="left" readingOrder="0" shrinkToFit="0" wrapText="0"/>
    </xf>
    <xf borderId="0" fillId="2" fontId="1" numFmtId="0" xfId="0" applyAlignment="1" applyFont="1">
      <alignment horizontal="right" readingOrder="0" shrinkToFit="0" wrapText="0"/>
    </xf>
    <xf borderId="0" fillId="0" fontId="1" numFmtId="167" xfId="0" applyAlignment="1" applyFont="1" applyNumberFormat="1">
      <alignment horizontal="right" readingOrder="0"/>
    </xf>
    <xf borderId="0" fillId="2" fontId="1" numFmtId="0" xfId="0" applyAlignment="1" applyFont="1">
      <alignment horizontal="left" readingOrder="0"/>
    </xf>
    <xf borderId="0" fillId="0" fontId="1" numFmtId="0" xfId="0" applyAlignment="1" applyFont="1">
      <alignment horizontal="right" readingOrder="0" shrinkToFit="0" wrapText="0"/>
    </xf>
    <xf borderId="0" fillId="0" fontId="1" numFmtId="168" xfId="0" applyAlignment="1" applyFont="1" applyNumberFormat="1">
      <alignment horizontal="right" readingOrder="0"/>
    </xf>
    <xf borderId="0" fillId="0" fontId="1" numFmtId="169" xfId="0" applyAlignment="1" applyFont="1" applyNumberFormat="1">
      <alignment horizontal="right" readingOrder="0"/>
    </xf>
    <xf borderId="0" fillId="2"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5" max="5" width="15.88"/>
    <col customWidth="1" min="6" max="6" width="2.25"/>
  </cols>
  <sheetData>
    <row r="2">
      <c r="B2" s="1" t="s">
        <v>0</v>
      </c>
      <c r="C2" s="1" t="s">
        <v>1</v>
      </c>
    </row>
    <row r="3" ht="10.5" customHeight="1"/>
    <row r="4">
      <c r="B4" s="1" t="s">
        <v>2</v>
      </c>
    </row>
    <row r="5" ht="10.5" customHeight="1"/>
    <row r="6">
      <c r="B6" s="2" t="s">
        <v>3</v>
      </c>
    </row>
    <row r="7" ht="7.5" customHeight="1">
      <c r="B7" s="2"/>
      <c r="C7" s="2"/>
      <c r="D7" s="2"/>
    </row>
    <row r="8">
      <c r="B8" s="3" t="s">
        <v>4</v>
      </c>
      <c r="C8" s="2" t="s">
        <v>5</v>
      </c>
    </row>
    <row r="9">
      <c r="B9" s="1"/>
      <c r="C9" s="2" t="s">
        <v>6</v>
      </c>
    </row>
    <row r="10">
      <c r="B10" s="1"/>
      <c r="C10" s="2" t="s">
        <v>7</v>
      </c>
    </row>
    <row r="11">
      <c r="B11" s="1"/>
      <c r="C11" s="2" t="s">
        <v>8</v>
      </c>
    </row>
    <row r="12">
      <c r="B12" s="1"/>
      <c r="C12" s="2" t="s">
        <v>9</v>
      </c>
    </row>
    <row r="13">
      <c r="B13" s="1"/>
      <c r="C13" s="2" t="s">
        <v>10</v>
      </c>
    </row>
    <row r="14" ht="8.25" customHeight="1">
      <c r="B14" s="1"/>
      <c r="C14" s="1"/>
      <c r="D14" s="1"/>
    </row>
    <row r="15">
      <c r="B15" s="1" t="s">
        <v>11</v>
      </c>
      <c r="C15" s="1" t="s">
        <v>1</v>
      </c>
      <c r="D15" s="1" t="s">
        <v>12</v>
      </c>
    </row>
    <row r="16">
      <c r="B16" s="1"/>
      <c r="C16" s="1"/>
      <c r="D16" s="1" t="s">
        <v>13</v>
      </c>
    </row>
    <row r="17">
      <c r="B17" s="1"/>
      <c r="C17" s="1"/>
      <c r="D17" s="1" t="s">
        <v>14</v>
      </c>
    </row>
    <row r="18">
      <c r="B18" s="1"/>
      <c r="C18" s="1"/>
      <c r="D18" s="1" t="s">
        <v>15</v>
      </c>
    </row>
    <row r="19">
      <c r="C19" s="1"/>
      <c r="D19" s="1" t="s">
        <v>16</v>
      </c>
      <c r="E19" s="1" t="s">
        <v>17</v>
      </c>
    </row>
    <row r="20">
      <c r="C20" s="1" t="s">
        <v>18</v>
      </c>
      <c r="D20" s="1" t="s">
        <v>19</v>
      </c>
      <c r="E20" s="1" t="s">
        <v>17</v>
      </c>
    </row>
    <row r="21">
      <c r="C21" s="4" t="s">
        <v>20</v>
      </c>
      <c r="D21" s="1" t="s">
        <v>21</v>
      </c>
      <c r="E21" s="1" t="s">
        <v>17</v>
      </c>
    </row>
  </sheetData>
  <mergeCells count="7">
    <mergeCell ref="B6:E6"/>
    <mergeCell ref="C8:E8"/>
    <mergeCell ref="C9:E9"/>
    <mergeCell ref="C10:E10"/>
    <mergeCell ref="C11:E11"/>
    <mergeCell ref="C12:E12"/>
    <mergeCell ref="C13:E1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95" t="s">
        <v>281</v>
      </c>
      <c r="B1" s="96" t="s">
        <v>141</v>
      </c>
      <c r="C1" s="96" t="s">
        <v>143</v>
      </c>
      <c r="D1" s="96" t="s">
        <v>144</v>
      </c>
      <c r="E1" s="96" t="s">
        <v>145</v>
      </c>
      <c r="F1" s="96" t="s">
        <v>146</v>
      </c>
      <c r="G1" s="96" t="s">
        <v>147</v>
      </c>
      <c r="H1" s="96" t="s">
        <v>148</v>
      </c>
      <c r="I1" s="96" t="s">
        <v>149</v>
      </c>
      <c r="J1" s="96" t="s">
        <v>150</v>
      </c>
      <c r="K1" s="96" t="s">
        <v>151</v>
      </c>
      <c r="L1" s="96" t="s">
        <v>152</v>
      </c>
      <c r="M1" s="96" t="s">
        <v>153</v>
      </c>
      <c r="N1" s="96" t="s">
        <v>154</v>
      </c>
      <c r="O1" s="96" t="s">
        <v>155</v>
      </c>
      <c r="P1" s="96" t="s">
        <v>156</v>
      </c>
      <c r="Q1" s="96" t="s">
        <v>157</v>
      </c>
      <c r="R1" s="96" t="s">
        <v>158</v>
      </c>
    </row>
    <row r="2" ht="18.0" customHeight="1">
      <c r="A2" s="98" t="s">
        <v>166</v>
      </c>
      <c r="B2" s="99">
        <v>46.0</v>
      </c>
      <c r="C2" s="99">
        <v>3.0</v>
      </c>
      <c r="D2" s="99">
        <v>1.0</v>
      </c>
      <c r="E2" s="99" t="s">
        <v>282</v>
      </c>
      <c r="F2" s="99" t="s">
        <v>283</v>
      </c>
      <c r="G2" s="99" t="s">
        <v>284</v>
      </c>
      <c r="H2" s="99">
        <v>3.0</v>
      </c>
      <c r="I2" s="99">
        <v>2.0</v>
      </c>
      <c r="J2" s="99" t="s">
        <v>285</v>
      </c>
      <c r="K2" s="99" t="s">
        <v>286</v>
      </c>
      <c r="L2" s="99" t="s">
        <v>287</v>
      </c>
      <c r="O2" s="99">
        <v>1.0</v>
      </c>
      <c r="P2" s="99">
        <v>2.0</v>
      </c>
      <c r="Q2" s="99"/>
      <c r="R2" s="99"/>
    </row>
    <row r="3">
      <c r="A3" s="98" t="s">
        <v>169</v>
      </c>
      <c r="B3" s="99">
        <v>29.0</v>
      </c>
      <c r="C3" s="99">
        <v>4.0</v>
      </c>
      <c r="D3" s="99">
        <v>2.0</v>
      </c>
      <c r="E3" s="99" t="s">
        <v>288</v>
      </c>
      <c r="F3" s="99" t="s">
        <v>289</v>
      </c>
      <c r="G3" s="99">
        <v>0.0</v>
      </c>
      <c r="H3" s="113">
        <v>43591.0</v>
      </c>
      <c r="I3" s="99">
        <v>2.0</v>
      </c>
      <c r="J3" s="99" t="s">
        <v>290</v>
      </c>
      <c r="K3" s="99">
        <v>0.8</v>
      </c>
      <c r="L3" s="99" t="s">
        <v>291</v>
      </c>
      <c r="O3" s="99">
        <v>1.0</v>
      </c>
      <c r="P3" s="99">
        <v>3.0</v>
      </c>
      <c r="Q3" s="99"/>
      <c r="R3" s="99"/>
    </row>
    <row r="4" ht="18.75" customHeight="1">
      <c r="A4" s="102" t="s">
        <v>292</v>
      </c>
      <c r="B4" s="103" t="s">
        <v>173</v>
      </c>
      <c r="C4" s="103" t="s">
        <v>173</v>
      </c>
      <c r="D4" s="103" t="s">
        <v>173</v>
      </c>
      <c r="E4" s="103">
        <v>65.0</v>
      </c>
      <c r="F4" s="103">
        <v>2.15</v>
      </c>
      <c r="G4" s="103">
        <v>0.05</v>
      </c>
      <c r="H4" s="103">
        <v>6.0</v>
      </c>
      <c r="I4" s="103">
        <v>3.0</v>
      </c>
      <c r="J4" s="103" t="s">
        <v>293</v>
      </c>
      <c r="K4" s="103">
        <v>1.0</v>
      </c>
      <c r="L4" s="103">
        <v>0.7</v>
      </c>
      <c r="M4" s="104"/>
      <c r="N4" s="104"/>
      <c r="O4" s="103">
        <v>1.0</v>
      </c>
      <c r="P4" s="103">
        <v>3.0</v>
      </c>
      <c r="Q4" s="103"/>
      <c r="R4" s="103"/>
    </row>
    <row r="5" ht="18.75" customHeight="1">
      <c r="A5" s="102" t="s">
        <v>294</v>
      </c>
      <c r="B5" s="103" t="s">
        <v>173</v>
      </c>
      <c r="C5" s="103" t="s">
        <v>173</v>
      </c>
      <c r="D5" s="5">
        <v>4.0</v>
      </c>
      <c r="E5" s="103">
        <v>45.0</v>
      </c>
      <c r="F5" s="103">
        <v>5.95</v>
      </c>
      <c r="G5" s="103">
        <v>3.75</v>
      </c>
      <c r="H5" s="103">
        <v>7.0</v>
      </c>
      <c r="I5" s="103">
        <v>6.0</v>
      </c>
      <c r="J5" s="103" t="s">
        <v>295</v>
      </c>
      <c r="K5" s="103">
        <v>1.15</v>
      </c>
      <c r="L5" s="103">
        <v>1.15</v>
      </c>
      <c r="M5" s="104"/>
      <c r="N5" s="104"/>
      <c r="O5" s="103">
        <v>1.0</v>
      </c>
      <c r="P5" s="103">
        <v>3.0</v>
      </c>
      <c r="Q5" s="103"/>
      <c r="R5" s="103"/>
    </row>
    <row r="6">
      <c r="A6" s="98" t="s">
        <v>170</v>
      </c>
      <c r="B6" s="99">
        <v>48.0</v>
      </c>
      <c r="C6" s="99">
        <v>24.0</v>
      </c>
      <c r="D6" s="99">
        <v>14.0</v>
      </c>
      <c r="E6" s="99">
        <v>20.0</v>
      </c>
      <c r="F6" s="99">
        <v>6.8</v>
      </c>
      <c r="G6" s="99">
        <v>6.4</v>
      </c>
      <c r="H6" s="99">
        <v>21.0</v>
      </c>
      <c r="I6" s="99">
        <v>7.0</v>
      </c>
      <c r="J6" s="99" t="s">
        <v>295</v>
      </c>
      <c r="K6" s="99">
        <v>0.6</v>
      </c>
      <c r="L6" s="99">
        <v>0.5</v>
      </c>
      <c r="O6" s="99">
        <v>2.0</v>
      </c>
      <c r="P6" s="99">
        <v>4.0</v>
      </c>
      <c r="Q6" s="99"/>
      <c r="R6" s="99"/>
    </row>
    <row r="7">
      <c r="A7" s="102" t="s">
        <v>296</v>
      </c>
      <c r="B7" s="103" t="s">
        <v>173</v>
      </c>
      <c r="C7" s="103" t="s">
        <v>173</v>
      </c>
      <c r="D7" s="103" t="s">
        <v>173</v>
      </c>
      <c r="E7" s="103" t="s">
        <v>173</v>
      </c>
      <c r="F7" s="103" t="s">
        <v>173</v>
      </c>
      <c r="G7" s="103" t="s">
        <v>173</v>
      </c>
      <c r="H7" s="103" t="s">
        <v>173</v>
      </c>
      <c r="I7" s="103" t="s">
        <v>173</v>
      </c>
      <c r="J7" s="103" t="s">
        <v>173</v>
      </c>
      <c r="K7" s="103">
        <v>0.8</v>
      </c>
      <c r="L7" s="103">
        <v>0.75</v>
      </c>
      <c r="M7" s="104"/>
      <c r="N7" s="104"/>
      <c r="O7" s="103">
        <v>2.0</v>
      </c>
      <c r="P7" s="103">
        <v>4.0</v>
      </c>
      <c r="Q7" s="103"/>
      <c r="R7" s="103"/>
    </row>
    <row r="8">
      <c r="A8" s="98" t="s">
        <v>175</v>
      </c>
      <c r="B8" s="99">
        <v>34.0</v>
      </c>
      <c r="C8" s="99">
        <v>8.0</v>
      </c>
      <c r="D8" s="99">
        <v>7.0</v>
      </c>
      <c r="E8" s="99">
        <v>95.0</v>
      </c>
      <c r="F8" s="99">
        <v>7.0</v>
      </c>
      <c r="G8" s="99">
        <v>2.0</v>
      </c>
      <c r="H8" s="99">
        <v>5.0</v>
      </c>
      <c r="I8" s="99">
        <v>5.0</v>
      </c>
      <c r="J8" s="99" t="s">
        <v>293</v>
      </c>
      <c r="K8" s="99">
        <v>0.4</v>
      </c>
      <c r="L8" s="99">
        <v>0.8</v>
      </c>
      <c r="O8" s="99">
        <v>2.0</v>
      </c>
      <c r="P8" s="99">
        <v>2.0</v>
      </c>
      <c r="Q8" s="99"/>
      <c r="R8" s="99"/>
    </row>
    <row r="9">
      <c r="A9" s="102" t="s">
        <v>296</v>
      </c>
      <c r="B9" s="103"/>
      <c r="C9" s="103"/>
      <c r="D9" s="103">
        <v>5.0</v>
      </c>
      <c r="E9" s="103" t="s">
        <v>173</v>
      </c>
      <c r="F9" s="103" t="s">
        <v>173</v>
      </c>
      <c r="G9" s="103" t="s">
        <v>173</v>
      </c>
      <c r="H9" s="103" t="s">
        <v>173</v>
      </c>
      <c r="I9" s="103">
        <v>4.0</v>
      </c>
      <c r="J9" s="103" t="s">
        <v>173</v>
      </c>
      <c r="K9" s="103">
        <v>0.8</v>
      </c>
      <c r="L9" s="103">
        <v>0.8</v>
      </c>
      <c r="M9" s="104"/>
      <c r="N9" s="104"/>
      <c r="O9" s="103" t="s">
        <v>173</v>
      </c>
      <c r="P9" s="103" t="s">
        <v>173</v>
      </c>
      <c r="Q9" s="103"/>
      <c r="R9" s="103"/>
    </row>
    <row r="10">
      <c r="A10" s="98" t="s">
        <v>176</v>
      </c>
      <c r="B10" s="99">
        <v>50.0</v>
      </c>
      <c r="C10" s="114">
        <v>43077.0</v>
      </c>
      <c r="D10" s="99" t="s">
        <v>297</v>
      </c>
      <c r="E10" s="99" t="s">
        <v>298</v>
      </c>
      <c r="F10" s="99">
        <v>2.0</v>
      </c>
      <c r="G10" s="99">
        <v>0.0</v>
      </c>
      <c r="H10" s="99">
        <v>6.0</v>
      </c>
      <c r="I10" s="99">
        <v>4.0</v>
      </c>
      <c r="J10" s="99" t="s">
        <v>293</v>
      </c>
      <c r="K10" s="99">
        <v>0.8</v>
      </c>
      <c r="L10" s="99">
        <v>1.1</v>
      </c>
      <c r="O10" s="99">
        <v>1.0</v>
      </c>
      <c r="P10" s="99">
        <v>3.0</v>
      </c>
      <c r="Q10" s="99"/>
      <c r="R10" s="99"/>
    </row>
    <row r="11">
      <c r="A11" s="102" t="s">
        <v>299</v>
      </c>
      <c r="B11" s="103"/>
      <c r="C11" s="103"/>
      <c r="D11" s="103"/>
      <c r="E11" s="103" t="s">
        <v>300</v>
      </c>
      <c r="F11" s="103">
        <v>1.0</v>
      </c>
      <c r="G11" s="103">
        <v>0.0</v>
      </c>
      <c r="H11" s="103">
        <v>6.0</v>
      </c>
      <c r="I11" s="103">
        <v>4.0</v>
      </c>
      <c r="J11" s="103" t="s">
        <v>293</v>
      </c>
      <c r="K11" s="103">
        <v>0.8</v>
      </c>
      <c r="L11" s="103">
        <v>1.1</v>
      </c>
      <c r="M11" s="104"/>
      <c r="N11" s="104"/>
      <c r="O11" s="103">
        <v>1.0</v>
      </c>
      <c r="P11" s="103">
        <v>3.0</v>
      </c>
      <c r="Q11" s="103"/>
      <c r="R11" s="103"/>
    </row>
    <row r="12" ht="15.0" customHeight="1">
      <c r="A12" s="102" t="s">
        <v>301</v>
      </c>
      <c r="B12" s="103"/>
      <c r="C12" s="103"/>
      <c r="D12" s="103"/>
      <c r="E12" s="103" t="s">
        <v>302</v>
      </c>
      <c r="F12" s="103">
        <v>6.5</v>
      </c>
      <c r="G12" s="103">
        <v>5.65</v>
      </c>
      <c r="H12" s="103">
        <v>8.0</v>
      </c>
      <c r="I12" s="103">
        <v>4.0</v>
      </c>
      <c r="J12" s="103" t="s">
        <v>295</v>
      </c>
      <c r="K12" s="103" t="s">
        <v>303</v>
      </c>
      <c r="L12" s="103">
        <v>1.1</v>
      </c>
      <c r="M12" s="104"/>
      <c r="N12" s="104"/>
      <c r="O12" s="103">
        <v>1.0</v>
      </c>
      <c r="P12" s="103">
        <v>3.0</v>
      </c>
      <c r="Q12" s="103"/>
      <c r="R12" s="103"/>
    </row>
    <row r="13">
      <c r="A13" s="98" t="s">
        <v>180</v>
      </c>
      <c r="B13" s="99">
        <v>21.0</v>
      </c>
      <c r="C13" s="99">
        <v>5.0</v>
      </c>
      <c r="D13" s="99">
        <v>4.0</v>
      </c>
      <c r="E13" s="99" t="s">
        <v>304</v>
      </c>
      <c r="F13" s="99" t="s">
        <v>305</v>
      </c>
      <c r="G13" s="99" t="s">
        <v>306</v>
      </c>
      <c r="H13" s="99">
        <v>8.0</v>
      </c>
      <c r="I13" s="99">
        <v>4.0</v>
      </c>
      <c r="J13" s="99" t="s">
        <v>293</v>
      </c>
      <c r="K13" s="99" t="s">
        <v>307</v>
      </c>
      <c r="L13" s="99">
        <v>0.4</v>
      </c>
      <c r="O13" s="99">
        <v>2.0</v>
      </c>
      <c r="P13" s="99">
        <v>1.0</v>
      </c>
      <c r="Q13" s="99"/>
      <c r="R13" s="99"/>
    </row>
    <row r="14">
      <c r="A14" s="98" t="s">
        <v>182</v>
      </c>
      <c r="B14" s="99">
        <v>45.0</v>
      </c>
      <c r="C14" s="99">
        <v>6.0</v>
      </c>
      <c r="D14" s="99">
        <v>10.0</v>
      </c>
      <c r="E14" s="99">
        <v>35.0</v>
      </c>
      <c r="F14" s="99">
        <v>6.3</v>
      </c>
      <c r="G14" s="99">
        <v>4.4</v>
      </c>
      <c r="H14" s="99">
        <v>10.0</v>
      </c>
      <c r="I14" s="99">
        <v>9.0</v>
      </c>
      <c r="J14" s="99" t="s">
        <v>293</v>
      </c>
      <c r="K14" s="99" t="s">
        <v>308</v>
      </c>
      <c r="L14" s="99" t="s">
        <v>309</v>
      </c>
      <c r="O14" s="99">
        <v>1.0</v>
      </c>
      <c r="P14" s="99">
        <v>4.0</v>
      </c>
      <c r="Q14" s="99"/>
      <c r="R14" s="99"/>
    </row>
    <row r="15">
      <c r="A15" s="102" t="s">
        <v>184</v>
      </c>
      <c r="B15" s="103"/>
      <c r="C15" s="103">
        <v>12.0</v>
      </c>
      <c r="D15" s="103">
        <v>12.0</v>
      </c>
      <c r="E15" s="103">
        <v>145.0</v>
      </c>
      <c r="F15" s="103">
        <v>6.7</v>
      </c>
      <c r="G15" s="103">
        <v>4.5</v>
      </c>
      <c r="H15" s="103">
        <v>13.0</v>
      </c>
      <c r="I15" s="103">
        <v>10.0</v>
      </c>
      <c r="J15" s="103" t="s">
        <v>295</v>
      </c>
      <c r="K15" s="103">
        <v>0.85</v>
      </c>
      <c r="L15" s="103">
        <v>0.7</v>
      </c>
      <c r="M15" s="104"/>
      <c r="N15" s="104"/>
      <c r="O15" s="103">
        <v>1.0</v>
      </c>
      <c r="P15" s="103">
        <v>4.0</v>
      </c>
      <c r="Q15" s="103"/>
      <c r="R15" s="103"/>
    </row>
    <row r="16">
      <c r="A16" s="98" t="s">
        <v>185</v>
      </c>
      <c r="B16" s="99">
        <v>43.0</v>
      </c>
      <c r="C16" s="99">
        <v>6.0</v>
      </c>
      <c r="D16" s="99">
        <v>10.0</v>
      </c>
      <c r="E16" s="99" t="s">
        <v>310</v>
      </c>
      <c r="F16" s="99">
        <v>6.1</v>
      </c>
      <c r="G16" s="99">
        <v>5.4</v>
      </c>
      <c r="H16" s="99">
        <v>16.0</v>
      </c>
      <c r="I16" s="99">
        <v>6.0</v>
      </c>
      <c r="J16" s="99" t="s">
        <v>295</v>
      </c>
      <c r="K16" s="99" t="s">
        <v>311</v>
      </c>
      <c r="L16" s="99" t="s">
        <v>312</v>
      </c>
      <c r="O16" s="113">
        <v>43512.0</v>
      </c>
      <c r="P16" s="99">
        <v>2.0</v>
      </c>
      <c r="Q16" s="99"/>
      <c r="R16" s="99"/>
    </row>
    <row r="17">
      <c r="A17" s="98" t="s">
        <v>188</v>
      </c>
      <c r="B17" s="99">
        <v>41.0</v>
      </c>
      <c r="C17" s="99" t="s">
        <v>313</v>
      </c>
      <c r="D17" s="99">
        <v>2.0</v>
      </c>
      <c r="E17" s="99">
        <v>60.0</v>
      </c>
      <c r="F17" s="99">
        <v>1.5</v>
      </c>
      <c r="G17" s="99">
        <v>0.0</v>
      </c>
      <c r="H17" s="99">
        <v>5.0</v>
      </c>
      <c r="I17" s="99">
        <v>4.0</v>
      </c>
      <c r="J17" s="99" t="s">
        <v>285</v>
      </c>
      <c r="K17" s="99" t="s">
        <v>314</v>
      </c>
      <c r="L17" s="99" t="s">
        <v>315</v>
      </c>
      <c r="O17" s="99">
        <v>2.0</v>
      </c>
      <c r="P17" s="99">
        <v>1.0</v>
      </c>
      <c r="Q17" s="99"/>
      <c r="R17" s="99"/>
    </row>
    <row r="18" ht="18.0" customHeight="1">
      <c r="A18" s="102" t="s">
        <v>301</v>
      </c>
      <c r="B18" s="103" t="s">
        <v>173</v>
      </c>
      <c r="C18" s="103">
        <v>18.0</v>
      </c>
      <c r="D18" s="103">
        <v>4.0</v>
      </c>
      <c r="E18" s="103">
        <v>40.0</v>
      </c>
      <c r="F18" s="103">
        <v>6.6</v>
      </c>
      <c r="G18" s="103">
        <v>3.2</v>
      </c>
      <c r="H18" s="103" t="s">
        <v>173</v>
      </c>
      <c r="I18" s="103">
        <v>5.0</v>
      </c>
      <c r="J18" s="103" t="s">
        <v>173</v>
      </c>
      <c r="K18" s="103" t="s">
        <v>173</v>
      </c>
      <c r="L18" s="103" t="s">
        <v>173</v>
      </c>
      <c r="M18" s="104"/>
      <c r="N18" s="104"/>
      <c r="O18" s="103" t="s">
        <v>173</v>
      </c>
      <c r="P18" s="103">
        <v>1.0</v>
      </c>
      <c r="Q18" s="103"/>
      <c r="R18" s="103"/>
    </row>
    <row r="19">
      <c r="A19" s="98" t="s">
        <v>190</v>
      </c>
      <c r="B19" s="99">
        <v>31.0</v>
      </c>
      <c r="C19" s="99">
        <v>9.0</v>
      </c>
      <c r="D19" s="99">
        <v>9.0</v>
      </c>
      <c r="E19" s="99">
        <v>115.0</v>
      </c>
      <c r="F19" s="99">
        <v>6.4</v>
      </c>
      <c r="G19" s="99">
        <v>2.2</v>
      </c>
      <c r="H19" s="99">
        <v>12.0</v>
      </c>
      <c r="I19" s="99">
        <v>7.0</v>
      </c>
      <c r="J19" s="99" t="s">
        <v>295</v>
      </c>
      <c r="K19" s="99">
        <v>0.9</v>
      </c>
      <c r="L19" s="99">
        <v>1.4</v>
      </c>
      <c r="O19" s="99">
        <v>2.0</v>
      </c>
      <c r="P19" s="99">
        <v>3.0</v>
      </c>
      <c r="Q19" s="99"/>
      <c r="R19" s="99"/>
    </row>
    <row r="20">
      <c r="A20" s="98" t="s">
        <v>196</v>
      </c>
      <c r="B20" s="99">
        <v>22.0</v>
      </c>
      <c r="C20" s="99">
        <v>5.0</v>
      </c>
      <c r="D20" s="99">
        <v>5.0</v>
      </c>
      <c r="E20" s="99" t="s">
        <v>316</v>
      </c>
      <c r="F20" s="99">
        <v>5.2</v>
      </c>
      <c r="G20" s="99" t="s">
        <v>317</v>
      </c>
      <c r="H20" s="99">
        <v>6.0</v>
      </c>
      <c r="I20" s="99">
        <v>5.0</v>
      </c>
      <c r="J20" s="99" t="s">
        <v>293</v>
      </c>
      <c r="K20" s="99">
        <v>0.55</v>
      </c>
      <c r="L20" s="99">
        <v>0.55</v>
      </c>
      <c r="O20" s="99">
        <v>2.0</v>
      </c>
      <c r="P20" s="99">
        <v>1.0</v>
      </c>
      <c r="Q20" s="99"/>
      <c r="R20" s="99"/>
    </row>
    <row r="21">
      <c r="A21" s="98" t="s">
        <v>199</v>
      </c>
      <c r="B21" s="99">
        <v>30.0</v>
      </c>
      <c r="C21" s="99">
        <v>5.0</v>
      </c>
      <c r="D21" s="99">
        <v>6.0</v>
      </c>
      <c r="E21" s="99" t="s">
        <v>318</v>
      </c>
      <c r="F21" s="99">
        <v>3.0</v>
      </c>
      <c r="G21" s="99">
        <v>1.0</v>
      </c>
      <c r="H21" s="99">
        <v>4.0</v>
      </c>
      <c r="I21" s="99">
        <v>4.0</v>
      </c>
      <c r="J21" s="99" t="s">
        <v>293</v>
      </c>
      <c r="K21" s="99" t="s">
        <v>319</v>
      </c>
      <c r="L21" s="99">
        <v>0.75</v>
      </c>
      <c r="O21" s="99">
        <v>2.0</v>
      </c>
      <c r="P21" s="99">
        <v>3.0</v>
      </c>
      <c r="Q21" s="99"/>
      <c r="R21" s="99"/>
    </row>
    <row r="22">
      <c r="A22" s="98" t="s">
        <v>206</v>
      </c>
      <c r="B22" s="99">
        <v>32.0</v>
      </c>
      <c r="C22" s="99">
        <v>7.0</v>
      </c>
      <c r="D22" s="99">
        <v>6.0</v>
      </c>
      <c r="E22" s="99">
        <v>65.0</v>
      </c>
      <c r="F22" s="99">
        <v>6.6</v>
      </c>
      <c r="G22" s="99">
        <v>2.0</v>
      </c>
      <c r="H22" s="99">
        <v>12.0</v>
      </c>
      <c r="I22" s="99">
        <v>5.0</v>
      </c>
      <c r="J22" s="99" t="s">
        <v>183</v>
      </c>
      <c r="K22" s="99">
        <v>0.5</v>
      </c>
      <c r="L22" s="99">
        <v>0.5</v>
      </c>
      <c r="O22" s="99">
        <v>5.0</v>
      </c>
      <c r="P22" s="99">
        <v>2.0</v>
      </c>
      <c r="Q22" s="99"/>
      <c r="R22" s="99"/>
    </row>
    <row r="23">
      <c r="A23" s="98" t="s">
        <v>209</v>
      </c>
      <c r="B23" s="99">
        <v>26.0</v>
      </c>
      <c r="C23" s="99" t="s">
        <v>320</v>
      </c>
      <c r="D23" s="99">
        <v>7.0</v>
      </c>
      <c r="E23" s="99">
        <v>362.0</v>
      </c>
      <c r="F23" s="99">
        <v>5.4</v>
      </c>
      <c r="G23" s="99">
        <v>4.4</v>
      </c>
      <c r="H23" s="99">
        <v>8.0</v>
      </c>
      <c r="I23" s="99">
        <v>8.0</v>
      </c>
      <c r="J23" s="99" t="s">
        <v>293</v>
      </c>
      <c r="K23" s="99">
        <v>0.95</v>
      </c>
      <c r="L23" s="99">
        <v>0.95</v>
      </c>
      <c r="O23" s="99">
        <v>3.0</v>
      </c>
      <c r="P23" s="99">
        <v>3.0</v>
      </c>
      <c r="Q23" s="99"/>
      <c r="R23" s="99"/>
    </row>
    <row r="24">
      <c r="A24" s="102" t="s">
        <v>184</v>
      </c>
      <c r="B24" s="103"/>
      <c r="C24" s="103">
        <v>18.0</v>
      </c>
      <c r="D24" s="103">
        <v>7.0</v>
      </c>
      <c r="E24" s="103">
        <v>362.0</v>
      </c>
      <c r="F24" s="103">
        <v>5.4</v>
      </c>
      <c r="G24" s="103">
        <v>4.9</v>
      </c>
      <c r="H24" s="103">
        <v>8.0</v>
      </c>
      <c r="I24" s="103">
        <v>8.0</v>
      </c>
      <c r="J24" s="103" t="s">
        <v>293</v>
      </c>
      <c r="K24" s="103">
        <v>0.95</v>
      </c>
      <c r="L24" s="103">
        <v>0.95</v>
      </c>
      <c r="M24" s="104"/>
      <c r="N24" s="104"/>
      <c r="O24" s="103">
        <v>3.0</v>
      </c>
      <c r="P24" s="103">
        <v>3.0</v>
      </c>
      <c r="Q24" s="103"/>
      <c r="R24" s="103"/>
    </row>
    <row r="25">
      <c r="A25" s="98" t="s">
        <v>210</v>
      </c>
      <c r="B25" s="99">
        <v>42.0</v>
      </c>
      <c r="C25" s="99">
        <v>20.0</v>
      </c>
      <c r="D25" s="99">
        <v>7.0</v>
      </c>
      <c r="E25" s="99">
        <v>30.0</v>
      </c>
      <c r="F25" s="99">
        <v>6.0</v>
      </c>
      <c r="G25" s="99">
        <v>2.5</v>
      </c>
      <c r="H25" s="99">
        <v>11.0</v>
      </c>
      <c r="I25" s="99">
        <v>6.0</v>
      </c>
      <c r="J25" s="99" t="s">
        <v>293</v>
      </c>
      <c r="K25" s="99">
        <v>1.0</v>
      </c>
      <c r="L25" s="99">
        <v>1.0</v>
      </c>
      <c r="O25" s="99">
        <v>3.0</v>
      </c>
      <c r="P25" s="99">
        <v>2.0</v>
      </c>
      <c r="Q25" s="99"/>
      <c r="R25" s="99"/>
    </row>
    <row r="26">
      <c r="A26" s="98" t="s">
        <v>211</v>
      </c>
      <c r="B26" s="99">
        <v>30.0</v>
      </c>
      <c r="C26" s="99">
        <v>6.0</v>
      </c>
      <c r="D26" s="106"/>
      <c r="E26" s="106"/>
      <c r="F26" s="106"/>
      <c r="G26" s="106"/>
      <c r="H26" s="106"/>
      <c r="I26" s="106"/>
      <c r="J26" s="106"/>
      <c r="K26" s="105"/>
      <c r="L26" s="105"/>
      <c r="O26" s="99">
        <v>2.0</v>
      </c>
      <c r="P26" s="106"/>
      <c r="Q26" s="106"/>
      <c r="R26" s="106"/>
    </row>
    <row r="27">
      <c r="A27" s="98" t="s">
        <v>212</v>
      </c>
      <c r="B27" s="99">
        <v>37.0</v>
      </c>
      <c r="C27" s="99">
        <v>10.0</v>
      </c>
      <c r="D27" s="100"/>
      <c r="E27" s="106"/>
      <c r="F27" s="106"/>
      <c r="G27" s="106"/>
      <c r="H27" s="106"/>
      <c r="I27" s="106"/>
      <c r="J27" s="106"/>
      <c r="K27" s="105"/>
      <c r="L27" s="105"/>
      <c r="M27" s="105"/>
      <c r="O27" s="1">
        <v>5.0</v>
      </c>
      <c r="P27" s="100"/>
      <c r="Q27" s="100"/>
      <c r="R27" s="100"/>
    </row>
    <row r="28">
      <c r="A28" s="98" t="s">
        <v>213</v>
      </c>
      <c r="B28" s="105"/>
      <c r="C28" s="99">
        <v>12.0</v>
      </c>
      <c r="D28" s="99">
        <v>2.0</v>
      </c>
      <c r="E28" s="99">
        <v>361.0</v>
      </c>
      <c r="F28" s="99">
        <v>1.0</v>
      </c>
      <c r="G28" s="99">
        <v>1.0</v>
      </c>
      <c r="H28" s="99">
        <v>4.0</v>
      </c>
      <c r="I28" s="99">
        <v>6.0</v>
      </c>
      <c r="J28" s="99"/>
      <c r="K28" s="99">
        <v>0.8</v>
      </c>
      <c r="L28" s="99">
        <v>0.8</v>
      </c>
      <c r="O28" s="99">
        <v>2.0</v>
      </c>
      <c r="P28" s="99">
        <v>0.0</v>
      </c>
      <c r="Q28" s="99"/>
      <c r="R28" s="99"/>
    </row>
    <row r="29">
      <c r="A29" s="98" t="s">
        <v>214</v>
      </c>
      <c r="B29" s="99">
        <v>29.0</v>
      </c>
      <c r="C29" s="99">
        <v>9.0</v>
      </c>
      <c r="D29" s="99">
        <v>3.0</v>
      </c>
      <c r="E29" s="99">
        <v>90.0</v>
      </c>
      <c r="F29" s="99">
        <v>1.0</v>
      </c>
      <c r="G29" s="99">
        <v>0.0</v>
      </c>
      <c r="H29" s="99">
        <v>8.0</v>
      </c>
      <c r="I29" s="99">
        <v>7.0</v>
      </c>
      <c r="J29" s="99" t="s">
        <v>183</v>
      </c>
      <c r="K29" s="99">
        <v>0.6</v>
      </c>
      <c r="L29" s="99">
        <v>0.5</v>
      </c>
      <c r="O29" s="99">
        <v>1.0</v>
      </c>
      <c r="P29" s="99">
        <v>5.0</v>
      </c>
      <c r="Q29" s="99"/>
      <c r="R29" s="99"/>
    </row>
    <row r="30">
      <c r="A30" s="102" t="s">
        <v>218</v>
      </c>
      <c r="B30" s="103"/>
      <c r="C30" s="103"/>
      <c r="D30" s="103">
        <v>5.0</v>
      </c>
      <c r="E30" s="103">
        <v>40.0</v>
      </c>
      <c r="F30" s="103">
        <v>8.5</v>
      </c>
      <c r="G30" s="103">
        <v>1.8</v>
      </c>
      <c r="H30" s="103">
        <v>1.0</v>
      </c>
      <c r="I30" s="103">
        <v>1.0</v>
      </c>
      <c r="J30" s="103"/>
      <c r="K30" s="103">
        <v>0.6</v>
      </c>
      <c r="L30" s="103">
        <v>0.5</v>
      </c>
      <c r="M30" s="104"/>
      <c r="N30" s="104"/>
      <c r="O30" s="103"/>
      <c r="P30" s="103">
        <v>1.0</v>
      </c>
      <c r="Q30" s="103"/>
      <c r="R30" s="103"/>
    </row>
    <row r="31">
      <c r="A31" s="98" t="s">
        <v>216</v>
      </c>
      <c r="B31" s="99">
        <v>55.0</v>
      </c>
      <c r="C31" s="99">
        <v>20.0</v>
      </c>
      <c r="D31" s="107">
        <v>3.0</v>
      </c>
      <c r="E31" s="99">
        <v>90.0</v>
      </c>
      <c r="F31" s="99">
        <v>1.0</v>
      </c>
      <c r="G31" s="99">
        <v>0.0</v>
      </c>
      <c r="H31" s="99">
        <v>8.0</v>
      </c>
      <c r="I31" s="99">
        <v>4.0</v>
      </c>
      <c r="J31" s="99" t="s">
        <v>295</v>
      </c>
      <c r="K31" s="99">
        <v>0.5</v>
      </c>
      <c r="L31" s="99">
        <v>0.8</v>
      </c>
      <c r="O31" s="99">
        <v>1.0</v>
      </c>
      <c r="P31" s="99">
        <v>5.0</v>
      </c>
      <c r="Q31" s="99"/>
      <c r="R31" s="99"/>
    </row>
    <row r="32">
      <c r="A32" s="102" t="s">
        <v>218</v>
      </c>
      <c r="B32" s="103"/>
      <c r="C32" s="103">
        <v>21.0</v>
      </c>
      <c r="D32" s="109">
        <v>6.0</v>
      </c>
      <c r="E32" s="103">
        <v>155.0</v>
      </c>
      <c r="F32" s="103">
        <v>6.5</v>
      </c>
      <c r="G32" s="103">
        <v>4.4</v>
      </c>
      <c r="H32" s="103">
        <v>1.0</v>
      </c>
      <c r="I32" s="103">
        <v>1.0</v>
      </c>
      <c r="J32" s="103"/>
      <c r="K32" s="103">
        <v>0.5</v>
      </c>
      <c r="L32" s="103">
        <v>0.8</v>
      </c>
      <c r="M32" s="104"/>
      <c r="N32" s="104"/>
      <c r="O32" s="103"/>
      <c r="P32" s="103">
        <v>5.0</v>
      </c>
      <c r="Q32" s="103"/>
      <c r="R32" s="103"/>
    </row>
    <row r="33">
      <c r="A33" s="98" t="s">
        <v>219</v>
      </c>
      <c r="B33" s="99">
        <v>110.0</v>
      </c>
      <c r="C33" s="99">
        <v>103.0</v>
      </c>
      <c r="D33" s="113">
        <v>43679.0</v>
      </c>
      <c r="E33" s="99" t="s">
        <v>321</v>
      </c>
      <c r="F33" s="99" t="s">
        <v>321</v>
      </c>
      <c r="G33" s="99" t="s">
        <v>322</v>
      </c>
      <c r="H33" s="99" t="s">
        <v>323</v>
      </c>
      <c r="I33" s="99">
        <v>4.0</v>
      </c>
      <c r="J33" s="99" t="s">
        <v>165</v>
      </c>
      <c r="K33" s="99">
        <v>0.8</v>
      </c>
      <c r="L33" s="99">
        <v>0.6</v>
      </c>
      <c r="O33" s="99">
        <v>2.0</v>
      </c>
      <c r="P33" s="99">
        <v>5.0</v>
      </c>
      <c r="Q33" s="99"/>
      <c r="R33" s="99"/>
    </row>
    <row r="34">
      <c r="A34" s="98" t="s">
        <v>220</v>
      </c>
      <c r="B34" s="99">
        <v>79.0</v>
      </c>
      <c r="C34" s="99" t="s">
        <v>324</v>
      </c>
      <c r="D34" s="99">
        <v>1.0</v>
      </c>
      <c r="E34" s="99" t="s">
        <v>325</v>
      </c>
      <c r="F34" s="99" t="s">
        <v>326</v>
      </c>
      <c r="G34" s="99" t="s">
        <v>327</v>
      </c>
      <c r="H34" s="99">
        <v>1.0</v>
      </c>
      <c r="I34" s="113">
        <v>43525.0</v>
      </c>
      <c r="J34" s="99" t="s">
        <v>165</v>
      </c>
      <c r="K34" s="99" t="s">
        <v>328</v>
      </c>
      <c r="L34" s="99" t="s">
        <v>291</v>
      </c>
      <c r="O34" s="99">
        <v>1.0</v>
      </c>
      <c r="P34" s="99">
        <v>5.0</v>
      </c>
      <c r="Q34" s="99"/>
      <c r="R34" s="99"/>
    </row>
    <row r="35">
      <c r="A35" s="98" t="s">
        <v>221</v>
      </c>
      <c r="B35" s="99">
        <v>65.0</v>
      </c>
      <c r="C35" s="99">
        <v>14.0</v>
      </c>
      <c r="D35" s="99">
        <v>1.0</v>
      </c>
      <c r="E35" s="99">
        <v>90.0</v>
      </c>
      <c r="F35" s="99" t="s">
        <v>329</v>
      </c>
      <c r="G35" s="99">
        <v>0.0</v>
      </c>
      <c r="H35" s="99">
        <v>4.0</v>
      </c>
      <c r="I35" s="99">
        <v>1.0</v>
      </c>
      <c r="J35" s="99" t="s">
        <v>285</v>
      </c>
      <c r="K35" s="99" t="s">
        <v>330</v>
      </c>
      <c r="L35" s="99" t="s">
        <v>331</v>
      </c>
      <c r="O35" s="99">
        <v>3.0</v>
      </c>
      <c r="P35" s="99">
        <v>-1.0</v>
      </c>
      <c r="Q35" s="99"/>
      <c r="R35" s="99"/>
    </row>
    <row r="36">
      <c r="A36" s="98" t="s">
        <v>223</v>
      </c>
      <c r="B36" s="99">
        <v>76.0</v>
      </c>
      <c r="C36" s="99" t="s">
        <v>332</v>
      </c>
      <c r="D36" s="99" t="s">
        <v>333</v>
      </c>
      <c r="E36" s="99" t="s">
        <v>334</v>
      </c>
      <c r="F36" s="99" t="s">
        <v>335</v>
      </c>
      <c r="G36" s="99" t="s">
        <v>336</v>
      </c>
      <c r="H36" s="99" t="s">
        <v>337</v>
      </c>
      <c r="I36" s="99" t="s">
        <v>338</v>
      </c>
      <c r="J36" s="99" t="s">
        <v>339</v>
      </c>
      <c r="K36" s="99">
        <v>1.4</v>
      </c>
      <c r="L36" s="99">
        <v>1.1</v>
      </c>
      <c r="O36" s="99" t="s">
        <v>340</v>
      </c>
      <c r="P36" s="99" t="s">
        <v>341</v>
      </c>
      <c r="Q36" s="99"/>
      <c r="R36" s="99"/>
    </row>
    <row r="37">
      <c r="A37" s="98" t="s">
        <v>224</v>
      </c>
      <c r="B37" s="99" t="s">
        <v>342</v>
      </c>
      <c r="C37" s="99" t="s">
        <v>343</v>
      </c>
      <c r="D37" s="113">
        <v>43681.0</v>
      </c>
      <c r="E37" s="99" t="s">
        <v>344</v>
      </c>
      <c r="F37" s="99" t="s">
        <v>345</v>
      </c>
      <c r="G37" s="99" t="s">
        <v>346</v>
      </c>
      <c r="H37" s="99">
        <v>11.0</v>
      </c>
      <c r="I37" s="99">
        <v>7.0</v>
      </c>
      <c r="J37" s="99" t="s">
        <v>293</v>
      </c>
      <c r="K37" s="99">
        <v>0.7</v>
      </c>
      <c r="L37" s="99">
        <v>0.7</v>
      </c>
      <c r="O37" s="99">
        <v>5.0</v>
      </c>
      <c r="P37" s="99">
        <v>2.0</v>
      </c>
      <c r="Q37" s="99"/>
      <c r="R37" s="99"/>
    </row>
    <row r="38">
      <c r="A38" s="98" t="s">
        <v>228</v>
      </c>
      <c r="B38" s="99">
        <v>63.0</v>
      </c>
      <c r="C38" s="99">
        <v>34.0</v>
      </c>
      <c r="D38" s="99">
        <v>14.0</v>
      </c>
      <c r="E38" s="99">
        <v>30.0</v>
      </c>
      <c r="F38" s="99">
        <v>7.1</v>
      </c>
      <c r="G38" s="99">
        <v>7.0</v>
      </c>
      <c r="H38" s="99">
        <v>22.0</v>
      </c>
      <c r="I38" s="99">
        <v>9.0</v>
      </c>
      <c r="J38" s="99" t="s">
        <v>295</v>
      </c>
      <c r="K38" s="99">
        <v>1.05</v>
      </c>
      <c r="L38" s="99">
        <v>1.05</v>
      </c>
      <c r="O38" s="99">
        <v>2.0</v>
      </c>
      <c r="P38" s="99">
        <v>5.0</v>
      </c>
      <c r="Q38" s="99"/>
      <c r="R38" s="99"/>
    </row>
    <row r="39">
      <c r="A39" s="1"/>
      <c r="B39" s="99"/>
      <c r="C39" s="99"/>
      <c r="D39" s="99"/>
      <c r="E39" s="99"/>
      <c r="F39" s="99"/>
      <c r="G39" s="99"/>
      <c r="H39" s="99"/>
      <c r="I39" s="99"/>
      <c r="J39" s="99"/>
      <c r="K39" s="99"/>
      <c r="L39" s="99"/>
      <c r="O39" s="99"/>
      <c r="P39" s="99"/>
      <c r="Q39" s="99"/>
      <c r="R39" s="99"/>
    </row>
    <row r="40">
      <c r="A40" s="1"/>
      <c r="B40" s="99"/>
      <c r="C40" s="99"/>
      <c r="D40" s="99"/>
      <c r="E40" s="99"/>
      <c r="F40" s="99"/>
      <c r="G40" s="99"/>
      <c r="H40" s="99"/>
      <c r="I40" s="99"/>
      <c r="J40" s="99"/>
      <c r="K40" s="99"/>
      <c r="L40" s="99"/>
      <c r="O40" s="99"/>
      <c r="P40" s="99"/>
      <c r="Q40" s="99"/>
      <c r="R40" s="99"/>
    </row>
    <row r="41">
      <c r="A41" s="1"/>
      <c r="B41" s="99"/>
      <c r="C41" s="99"/>
      <c r="D41" s="99"/>
      <c r="E41" s="99"/>
      <c r="F41" s="99"/>
      <c r="G41" s="99"/>
      <c r="H41" s="99"/>
      <c r="I41" s="99"/>
      <c r="J41" s="99"/>
      <c r="K41" s="99"/>
      <c r="L41" s="99"/>
      <c r="O41" s="99"/>
      <c r="P41" s="99"/>
      <c r="Q41" s="99"/>
      <c r="R41" s="99"/>
    </row>
    <row r="42">
      <c r="A42" s="1"/>
      <c r="B42" s="99"/>
      <c r="C42" s="99"/>
      <c r="D42" s="99"/>
      <c r="E42" s="99"/>
      <c r="F42" s="99"/>
      <c r="G42" s="99"/>
      <c r="H42" s="99"/>
      <c r="I42" s="99"/>
      <c r="J42" s="99"/>
      <c r="K42" s="99"/>
      <c r="L42" s="99"/>
      <c r="O42" s="99"/>
      <c r="P42" s="99"/>
      <c r="Q42" s="99"/>
      <c r="R42" s="99"/>
    </row>
    <row r="43">
      <c r="A43" s="1"/>
      <c r="B43" s="99"/>
      <c r="C43" s="99"/>
      <c r="D43" s="99"/>
      <c r="E43" s="99"/>
      <c r="F43" s="99"/>
      <c r="G43" s="99"/>
      <c r="H43" s="99"/>
      <c r="I43" s="99"/>
      <c r="J43" s="99"/>
      <c r="K43" s="99"/>
      <c r="L43" s="99"/>
      <c r="O43" s="99"/>
      <c r="P43" s="99"/>
      <c r="Q43" s="99"/>
      <c r="R43" s="99"/>
    </row>
    <row r="44">
      <c r="A44" s="1"/>
      <c r="B44" s="99"/>
      <c r="C44" s="99"/>
      <c r="D44" s="99"/>
      <c r="E44" s="99"/>
      <c r="F44" s="99"/>
      <c r="G44" s="99"/>
      <c r="H44" s="99"/>
      <c r="I44" s="99"/>
      <c r="J44" s="99"/>
      <c r="K44" s="99"/>
      <c r="L44" s="99"/>
      <c r="O44" s="99"/>
      <c r="P44" s="99"/>
      <c r="Q44" s="99"/>
      <c r="R44" s="99"/>
    </row>
    <row r="45">
      <c r="A45" s="1"/>
      <c r="B45" s="99"/>
      <c r="C45" s="99"/>
      <c r="D45" s="99"/>
      <c r="E45" s="99"/>
      <c r="F45" s="99"/>
      <c r="G45" s="99"/>
      <c r="H45" s="99"/>
      <c r="I45" s="99"/>
      <c r="J45" s="99"/>
      <c r="K45" s="99"/>
      <c r="L45" s="99"/>
      <c r="O45" s="99"/>
      <c r="P45" s="99"/>
      <c r="Q45" s="99"/>
      <c r="R45" s="99"/>
    </row>
    <row r="46">
      <c r="A46" s="1"/>
      <c r="B46" s="99"/>
      <c r="C46" s="99"/>
      <c r="D46" s="99"/>
      <c r="E46" s="99"/>
      <c r="F46" s="99"/>
      <c r="G46" s="99"/>
      <c r="H46" s="99"/>
      <c r="I46" s="99"/>
      <c r="J46" s="99"/>
      <c r="K46" s="99"/>
      <c r="L46" s="99"/>
      <c r="O46" s="99"/>
      <c r="P46" s="99"/>
      <c r="Q46" s="99"/>
      <c r="R46" s="99"/>
    </row>
    <row r="47">
      <c r="A47" s="1"/>
      <c r="B47" s="99"/>
      <c r="C47" s="99"/>
      <c r="D47" s="99"/>
      <c r="E47" s="99"/>
      <c r="F47" s="99"/>
      <c r="G47" s="99"/>
      <c r="H47" s="99"/>
      <c r="I47" s="99"/>
      <c r="J47" s="99"/>
      <c r="K47" s="99"/>
      <c r="L47" s="99"/>
      <c r="O47" s="99"/>
      <c r="P47" s="99"/>
      <c r="Q47" s="99"/>
      <c r="R47" s="99"/>
    </row>
    <row r="48">
      <c r="A48" s="1"/>
      <c r="B48" s="99"/>
      <c r="C48" s="99"/>
      <c r="D48" s="99"/>
      <c r="E48" s="99"/>
      <c r="F48" s="99"/>
      <c r="G48" s="99"/>
      <c r="H48" s="99"/>
      <c r="I48" s="99"/>
      <c r="J48" s="99"/>
      <c r="K48" s="99"/>
      <c r="L48" s="99"/>
      <c r="O48" s="99"/>
      <c r="P48" s="99"/>
      <c r="Q48" s="99"/>
      <c r="R48" s="99"/>
    </row>
    <row r="49">
      <c r="A49" s="1"/>
      <c r="B49" s="99"/>
      <c r="C49" s="99"/>
      <c r="D49" s="99"/>
      <c r="E49" s="99"/>
      <c r="F49" s="99"/>
      <c r="G49" s="99"/>
      <c r="H49" s="99"/>
      <c r="I49" s="99"/>
      <c r="J49" s="99"/>
      <c r="K49" s="99"/>
      <c r="L49" s="99"/>
      <c r="O49" s="99"/>
      <c r="P49" s="99"/>
      <c r="Q49" s="99"/>
      <c r="R49" s="99"/>
    </row>
    <row r="50">
      <c r="A50" s="1"/>
      <c r="B50" s="99"/>
      <c r="C50" s="99"/>
      <c r="D50" s="99"/>
      <c r="E50" s="99"/>
      <c r="F50" s="99"/>
      <c r="G50" s="99"/>
      <c r="H50" s="99"/>
      <c r="I50" s="99"/>
      <c r="J50" s="99"/>
      <c r="K50" s="99"/>
      <c r="L50" s="99"/>
      <c r="O50" s="99"/>
      <c r="P50" s="99"/>
      <c r="Q50" s="99"/>
      <c r="R50" s="99"/>
    </row>
    <row r="51">
      <c r="A51" s="1"/>
      <c r="B51" s="99"/>
      <c r="C51" s="99"/>
      <c r="D51" s="99"/>
      <c r="E51" s="99"/>
      <c r="F51" s="99"/>
      <c r="G51" s="99"/>
      <c r="H51" s="99"/>
      <c r="I51" s="99"/>
      <c r="J51" s="99"/>
      <c r="K51" s="99"/>
      <c r="L51" s="99"/>
      <c r="O51" s="99"/>
      <c r="P51" s="99"/>
      <c r="Q51" s="99"/>
      <c r="R51" s="99"/>
    </row>
    <row r="52">
      <c r="A52" s="1"/>
      <c r="B52" s="99"/>
      <c r="C52" s="99"/>
      <c r="D52" s="99"/>
      <c r="E52" s="99"/>
      <c r="F52" s="99"/>
      <c r="G52" s="99"/>
      <c r="H52" s="99"/>
      <c r="I52" s="99"/>
      <c r="J52" s="99"/>
      <c r="K52" s="99"/>
      <c r="L52" s="99"/>
      <c r="O52" s="99"/>
      <c r="P52" s="99"/>
      <c r="Q52" s="99"/>
      <c r="R52" s="99"/>
    </row>
    <row r="53">
      <c r="A53" s="1"/>
      <c r="B53" s="99"/>
      <c r="C53" s="99"/>
      <c r="D53" s="99"/>
      <c r="E53" s="99"/>
      <c r="F53" s="99"/>
      <c r="G53" s="99"/>
      <c r="H53" s="99"/>
      <c r="I53" s="99"/>
      <c r="J53" s="99"/>
      <c r="K53" s="99"/>
      <c r="L53" s="99"/>
      <c r="O53" s="99"/>
      <c r="P53" s="99"/>
      <c r="Q53" s="99"/>
      <c r="R53" s="99"/>
    </row>
    <row r="54">
      <c r="A54" s="1"/>
      <c r="B54" s="99"/>
      <c r="C54" s="99"/>
      <c r="D54" s="99"/>
      <c r="E54" s="99"/>
      <c r="F54" s="99"/>
      <c r="G54" s="99"/>
      <c r="H54" s="99"/>
      <c r="I54" s="99"/>
      <c r="J54" s="99"/>
      <c r="K54" s="99"/>
      <c r="L54" s="99"/>
      <c r="O54" s="99"/>
      <c r="P54" s="99"/>
      <c r="Q54" s="99"/>
      <c r="R54" s="99"/>
    </row>
    <row r="55">
      <c r="A55" s="1"/>
      <c r="B55" s="99"/>
      <c r="C55" s="99"/>
      <c r="D55" s="99"/>
      <c r="E55" s="99"/>
      <c r="F55" s="99"/>
      <c r="G55" s="99"/>
      <c r="H55" s="99"/>
      <c r="I55" s="99"/>
      <c r="J55" s="99"/>
      <c r="K55" s="99"/>
      <c r="L55" s="99"/>
      <c r="O55" s="99"/>
      <c r="P55" s="99"/>
      <c r="Q55" s="99"/>
      <c r="R55" s="99"/>
    </row>
    <row r="56">
      <c r="A56" s="1"/>
      <c r="B56" s="99"/>
      <c r="C56" s="99"/>
      <c r="D56" s="99"/>
      <c r="E56" s="99"/>
      <c r="F56" s="99"/>
      <c r="G56" s="99"/>
      <c r="H56" s="99"/>
      <c r="I56" s="99"/>
      <c r="J56" s="99"/>
      <c r="K56" s="99"/>
      <c r="L56" s="99"/>
      <c r="O56" s="99"/>
      <c r="P56" s="99"/>
      <c r="Q56" s="99"/>
      <c r="R56" s="99"/>
    </row>
    <row r="57">
      <c r="A57" s="1"/>
      <c r="B57" s="99"/>
      <c r="C57" s="99"/>
      <c r="D57" s="99"/>
      <c r="E57" s="99"/>
      <c r="F57" s="99"/>
      <c r="G57" s="99"/>
      <c r="H57" s="99"/>
      <c r="I57" s="99"/>
      <c r="J57" s="99"/>
      <c r="K57" s="99"/>
      <c r="L57" s="99"/>
      <c r="O57" s="99"/>
      <c r="P57" s="99"/>
      <c r="Q57" s="99"/>
      <c r="R57" s="99"/>
    </row>
    <row r="58">
      <c r="A58" s="1"/>
      <c r="B58" s="99"/>
      <c r="C58" s="99"/>
      <c r="D58" s="99"/>
      <c r="E58" s="99"/>
      <c r="F58" s="99"/>
      <c r="G58" s="99"/>
      <c r="H58" s="99"/>
      <c r="I58" s="99"/>
      <c r="J58" s="99"/>
      <c r="K58" s="99"/>
      <c r="L58" s="99"/>
      <c r="O58" s="99"/>
      <c r="P58" s="99"/>
      <c r="Q58" s="99"/>
      <c r="R58" s="99"/>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hidden="1" min="3" max="3" width="12.63"/>
  </cols>
  <sheetData>
    <row r="1">
      <c r="A1" s="95" t="s">
        <v>21</v>
      </c>
      <c r="B1" s="96" t="s">
        <v>141</v>
      </c>
      <c r="C1" s="97" t="s">
        <v>142</v>
      </c>
      <c r="D1" s="96" t="s">
        <v>143</v>
      </c>
      <c r="E1" s="96" t="s">
        <v>144</v>
      </c>
      <c r="F1" s="96" t="s">
        <v>145</v>
      </c>
      <c r="G1" s="96" t="s">
        <v>146</v>
      </c>
      <c r="H1" s="96" t="s">
        <v>147</v>
      </c>
      <c r="I1" s="96" t="s">
        <v>148</v>
      </c>
      <c r="J1" s="96" t="s">
        <v>149</v>
      </c>
      <c r="K1" s="96" t="s">
        <v>150</v>
      </c>
      <c r="L1" s="96" t="s">
        <v>151</v>
      </c>
      <c r="M1" s="96" t="s">
        <v>152</v>
      </c>
      <c r="N1" s="96" t="s">
        <v>153</v>
      </c>
      <c r="O1" s="96" t="s">
        <v>154</v>
      </c>
      <c r="P1" s="96" t="s">
        <v>155</v>
      </c>
      <c r="Q1" s="96" t="s">
        <v>156</v>
      </c>
      <c r="R1" s="98" t="s">
        <v>157</v>
      </c>
      <c r="S1" s="98" t="s">
        <v>158</v>
      </c>
      <c r="T1" s="98" t="s">
        <v>347</v>
      </c>
    </row>
    <row r="2">
      <c r="A2" s="98" t="s">
        <v>159</v>
      </c>
      <c r="B2" s="99">
        <v>27.0</v>
      </c>
      <c r="C2" s="105"/>
      <c r="D2" s="99">
        <v>4.0</v>
      </c>
      <c r="E2" s="99">
        <v>3.0</v>
      </c>
      <c r="F2" s="99">
        <v>115.0</v>
      </c>
      <c r="G2" s="99">
        <v>2.5</v>
      </c>
      <c r="H2" s="99">
        <v>0.0</v>
      </c>
      <c r="I2" s="99">
        <v>5.0</v>
      </c>
      <c r="J2" s="99">
        <v>5.0</v>
      </c>
      <c r="K2" s="99" t="s">
        <v>161</v>
      </c>
      <c r="L2" s="99">
        <v>0.6</v>
      </c>
      <c r="M2" s="99">
        <v>0.24</v>
      </c>
      <c r="N2" s="99">
        <v>14.0</v>
      </c>
      <c r="O2" s="99">
        <v>8.0</v>
      </c>
      <c r="P2" s="99">
        <v>3.0</v>
      </c>
      <c r="Q2" s="99">
        <v>4.0</v>
      </c>
      <c r="R2" s="99" t="s">
        <v>348</v>
      </c>
      <c r="S2" s="99" t="s">
        <v>29</v>
      </c>
      <c r="T2" s="105"/>
    </row>
    <row r="3">
      <c r="A3" s="102" t="s">
        <v>197</v>
      </c>
      <c r="B3" s="103" t="s">
        <v>173</v>
      </c>
      <c r="C3" s="103" t="s">
        <v>173</v>
      </c>
      <c r="D3" s="103" t="s">
        <v>173</v>
      </c>
      <c r="E3" s="103">
        <v>3.0</v>
      </c>
      <c r="F3" s="103">
        <v>145.0</v>
      </c>
      <c r="G3" s="103">
        <v>4.75</v>
      </c>
      <c r="H3" s="103">
        <v>0.0</v>
      </c>
      <c r="I3" s="103">
        <v>5.0</v>
      </c>
      <c r="J3" s="103">
        <v>5.0</v>
      </c>
      <c r="K3" s="103" t="s">
        <v>161</v>
      </c>
      <c r="L3" s="103">
        <v>0.65</v>
      </c>
      <c r="M3" s="103">
        <v>0.4</v>
      </c>
      <c r="N3" s="103">
        <v>35.0</v>
      </c>
      <c r="O3" s="103">
        <v>7.0</v>
      </c>
      <c r="P3" s="103">
        <v>3.0</v>
      </c>
      <c r="Q3" s="103">
        <v>4.0</v>
      </c>
      <c r="R3" s="103" t="s">
        <v>348</v>
      </c>
      <c r="S3" s="103" t="s">
        <v>29</v>
      </c>
      <c r="T3" s="115"/>
    </row>
    <row r="4">
      <c r="A4" s="98" t="s">
        <v>162</v>
      </c>
      <c r="B4" s="99">
        <v>25.0</v>
      </c>
      <c r="C4" s="105"/>
      <c r="D4" s="99">
        <v>6.0</v>
      </c>
      <c r="E4" s="99">
        <v>2.0</v>
      </c>
      <c r="F4" s="99">
        <v>90.0</v>
      </c>
      <c r="G4" s="99">
        <v>1.45</v>
      </c>
      <c r="H4" s="99">
        <v>0.0</v>
      </c>
      <c r="I4" s="99">
        <v>4.0</v>
      </c>
      <c r="J4" s="99">
        <v>5.0</v>
      </c>
      <c r="K4" s="99" t="s">
        <v>174</v>
      </c>
      <c r="L4" s="99">
        <v>1.0</v>
      </c>
      <c r="M4" s="99">
        <v>0.4</v>
      </c>
      <c r="N4" s="99">
        <v>7.0</v>
      </c>
      <c r="O4" s="99">
        <v>7.0</v>
      </c>
      <c r="P4" s="99">
        <v>5.0</v>
      </c>
      <c r="Q4" s="99">
        <v>4.0</v>
      </c>
      <c r="R4" s="99" t="s">
        <v>349</v>
      </c>
      <c r="S4" s="99" t="s">
        <v>29</v>
      </c>
      <c r="T4" s="105"/>
    </row>
    <row r="5">
      <c r="A5" s="98" t="s">
        <v>350</v>
      </c>
      <c r="B5" s="99">
        <v>31.0</v>
      </c>
      <c r="C5" s="105"/>
      <c r="D5" s="99">
        <v>6.0</v>
      </c>
      <c r="E5" s="99">
        <v>4.0</v>
      </c>
      <c r="F5" s="99">
        <v>35.0</v>
      </c>
      <c r="G5" s="99">
        <v>7.3</v>
      </c>
      <c r="H5" s="99">
        <v>4.75</v>
      </c>
      <c r="I5" s="99">
        <v>7.0</v>
      </c>
      <c r="J5" s="99">
        <v>5.0</v>
      </c>
      <c r="K5" s="99" t="s">
        <v>293</v>
      </c>
      <c r="L5" s="99">
        <v>0.9</v>
      </c>
      <c r="M5" s="99">
        <v>0.66</v>
      </c>
      <c r="N5" s="99">
        <v>2.0</v>
      </c>
      <c r="O5" s="99">
        <v>12.0</v>
      </c>
      <c r="P5" s="99">
        <v>4.0</v>
      </c>
      <c r="Q5" s="99">
        <v>6.0</v>
      </c>
      <c r="R5" s="99" t="s">
        <v>351</v>
      </c>
      <c r="S5" s="99" t="s">
        <v>29</v>
      </c>
      <c r="T5" s="105"/>
    </row>
    <row r="6">
      <c r="A6" s="101" t="s">
        <v>166</v>
      </c>
      <c r="B6" s="106"/>
      <c r="C6" s="106"/>
      <c r="D6" s="106"/>
      <c r="E6" s="106"/>
      <c r="F6" s="106"/>
      <c r="G6" s="106"/>
      <c r="H6" s="106"/>
      <c r="I6" s="106"/>
      <c r="J6" s="106"/>
      <c r="K6" s="106"/>
      <c r="L6" s="106"/>
      <c r="M6" s="106"/>
      <c r="N6" s="106"/>
      <c r="O6" s="106"/>
      <c r="P6" s="106"/>
      <c r="Q6" s="106"/>
      <c r="R6" s="106"/>
      <c r="S6" s="106"/>
      <c r="T6" s="106"/>
    </row>
    <row r="7">
      <c r="A7" s="101" t="s">
        <v>168</v>
      </c>
      <c r="B7" s="106"/>
      <c r="C7" s="106"/>
      <c r="D7" s="106"/>
      <c r="E7" s="106"/>
      <c r="F7" s="106"/>
      <c r="G7" s="106"/>
      <c r="H7" s="106"/>
      <c r="I7" s="106"/>
      <c r="J7" s="106"/>
      <c r="K7" s="106"/>
      <c r="L7" s="106"/>
      <c r="M7" s="106"/>
      <c r="N7" s="106"/>
      <c r="O7" s="106"/>
      <c r="P7" s="106"/>
      <c r="Q7" s="106"/>
      <c r="R7" s="106"/>
      <c r="S7" s="106"/>
      <c r="T7" s="106"/>
    </row>
    <row r="8">
      <c r="A8" s="98" t="s">
        <v>169</v>
      </c>
      <c r="B8" s="105"/>
      <c r="C8" s="105"/>
      <c r="D8" s="105"/>
      <c r="E8" s="105"/>
      <c r="F8" s="105"/>
      <c r="G8" s="105"/>
      <c r="H8" s="105"/>
      <c r="I8" s="105"/>
      <c r="J8" s="105"/>
      <c r="K8" s="105"/>
      <c r="L8" s="105"/>
      <c r="M8" s="105"/>
      <c r="N8" s="105"/>
      <c r="O8" s="105"/>
      <c r="P8" s="105"/>
      <c r="Q8" s="105"/>
      <c r="R8" s="105"/>
      <c r="S8" s="105"/>
      <c r="T8" s="105"/>
    </row>
    <row r="9">
      <c r="A9" s="98" t="s">
        <v>170</v>
      </c>
      <c r="B9" s="105"/>
      <c r="C9" s="105"/>
      <c r="D9" s="105"/>
      <c r="E9" s="105"/>
      <c r="F9" s="105"/>
      <c r="G9" s="105"/>
      <c r="H9" s="105"/>
      <c r="I9" s="105"/>
      <c r="J9" s="105"/>
      <c r="K9" s="105"/>
      <c r="L9" s="105"/>
      <c r="M9" s="105"/>
      <c r="N9" s="105"/>
      <c r="O9" s="105"/>
      <c r="P9" s="105"/>
      <c r="Q9" s="105"/>
      <c r="R9" s="105"/>
      <c r="S9" s="105"/>
      <c r="T9" s="105"/>
    </row>
    <row r="10">
      <c r="A10" s="102" t="s">
        <v>172</v>
      </c>
      <c r="B10" s="115"/>
      <c r="C10" s="115"/>
      <c r="D10" s="115"/>
      <c r="E10" s="115"/>
      <c r="F10" s="115"/>
      <c r="G10" s="115"/>
      <c r="H10" s="115"/>
      <c r="I10" s="115"/>
      <c r="J10" s="115"/>
      <c r="K10" s="115"/>
      <c r="L10" s="115"/>
      <c r="M10" s="115"/>
      <c r="N10" s="115"/>
      <c r="O10" s="115"/>
      <c r="P10" s="115"/>
      <c r="Q10" s="115"/>
      <c r="R10" s="115"/>
      <c r="S10" s="115"/>
      <c r="T10" s="115"/>
    </row>
    <row r="11">
      <c r="A11" s="98" t="s">
        <v>175</v>
      </c>
      <c r="B11" s="105"/>
      <c r="C11" s="105"/>
      <c r="D11" s="105"/>
      <c r="E11" s="105"/>
      <c r="F11" s="105"/>
      <c r="G11" s="105"/>
      <c r="H11" s="105"/>
      <c r="I11" s="105"/>
      <c r="J11" s="105"/>
      <c r="K11" s="105"/>
      <c r="L11" s="105"/>
      <c r="M11" s="105"/>
      <c r="N11" s="105"/>
      <c r="O11" s="105"/>
      <c r="P11" s="105"/>
      <c r="Q11" s="105"/>
      <c r="R11" s="105"/>
      <c r="S11" s="105"/>
      <c r="T11" s="105"/>
    </row>
    <row r="12">
      <c r="A12" s="102" t="s">
        <v>172</v>
      </c>
      <c r="B12" s="115"/>
      <c r="C12" s="115"/>
      <c r="D12" s="115"/>
      <c r="E12" s="115"/>
      <c r="F12" s="115"/>
      <c r="G12" s="115"/>
      <c r="H12" s="115"/>
      <c r="I12" s="115"/>
      <c r="J12" s="115"/>
      <c r="K12" s="115"/>
      <c r="L12" s="115"/>
      <c r="M12" s="115"/>
      <c r="N12" s="115"/>
      <c r="O12" s="115"/>
      <c r="P12" s="115"/>
      <c r="Q12" s="115"/>
      <c r="R12" s="115"/>
      <c r="S12" s="115"/>
      <c r="T12" s="115"/>
    </row>
    <row r="13">
      <c r="A13" s="98" t="s">
        <v>176</v>
      </c>
      <c r="B13" s="105"/>
      <c r="C13" s="105"/>
      <c r="D13" s="105"/>
      <c r="E13" s="105"/>
      <c r="F13" s="105"/>
      <c r="G13" s="105"/>
      <c r="H13" s="105"/>
      <c r="I13" s="105"/>
      <c r="J13" s="105"/>
      <c r="K13" s="105"/>
      <c r="L13" s="105"/>
      <c r="M13" s="105"/>
      <c r="N13" s="105"/>
      <c r="O13" s="105"/>
      <c r="P13" s="105"/>
      <c r="Q13" s="105"/>
      <c r="R13" s="105"/>
      <c r="S13" s="105"/>
      <c r="T13" s="105"/>
    </row>
    <row r="14">
      <c r="A14" s="102" t="s">
        <v>179</v>
      </c>
      <c r="B14" s="115"/>
      <c r="C14" s="115"/>
      <c r="D14" s="115"/>
      <c r="E14" s="115"/>
      <c r="F14" s="115"/>
      <c r="G14" s="115"/>
      <c r="H14" s="115"/>
      <c r="I14" s="115"/>
      <c r="J14" s="115"/>
      <c r="K14" s="115"/>
      <c r="L14" s="115"/>
      <c r="M14" s="115"/>
      <c r="N14" s="115"/>
      <c r="O14" s="115"/>
      <c r="P14" s="115"/>
      <c r="Q14" s="115"/>
      <c r="R14" s="115"/>
      <c r="S14" s="115"/>
      <c r="T14" s="115"/>
    </row>
    <row r="15">
      <c r="A15" s="98" t="s">
        <v>180</v>
      </c>
      <c r="B15" s="99">
        <v>22.0</v>
      </c>
      <c r="C15" s="99">
        <v>21.0</v>
      </c>
      <c r="D15" s="99">
        <v>6.0</v>
      </c>
      <c r="E15" s="99">
        <v>8.0</v>
      </c>
      <c r="F15" s="99">
        <v>15.0</v>
      </c>
      <c r="G15" s="99">
        <v>4.8</v>
      </c>
      <c r="H15" s="99">
        <v>5.0</v>
      </c>
      <c r="I15" s="99">
        <v>11.0</v>
      </c>
      <c r="J15" s="99">
        <v>6.0</v>
      </c>
      <c r="K15" s="99" t="s">
        <v>165</v>
      </c>
      <c r="L15" s="99">
        <v>0.75</v>
      </c>
      <c r="M15" s="99">
        <v>0.4</v>
      </c>
      <c r="N15" s="99">
        <v>7.0</v>
      </c>
      <c r="O15" s="99">
        <v>4.0</v>
      </c>
      <c r="P15" s="99">
        <v>8.0</v>
      </c>
      <c r="Q15" s="99">
        <v>2.0</v>
      </c>
      <c r="R15" s="99" t="s">
        <v>352</v>
      </c>
      <c r="S15" s="99" t="s">
        <v>29</v>
      </c>
      <c r="T15" s="99" t="s">
        <v>29</v>
      </c>
    </row>
    <row r="16">
      <c r="A16" s="102" t="s">
        <v>197</v>
      </c>
      <c r="B16" s="103" t="s">
        <v>173</v>
      </c>
      <c r="C16" s="103" t="s">
        <v>173</v>
      </c>
      <c r="D16" s="103" t="s">
        <v>173</v>
      </c>
      <c r="E16" s="103">
        <v>8.0</v>
      </c>
      <c r="F16" s="103">
        <v>165.0</v>
      </c>
      <c r="G16" s="103">
        <v>4.8</v>
      </c>
      <c r="H16" s="103">
        <v>5.0</v>
      </c>
      <c r="I16" s="103">
        <v>11.0</v>
      </c>
      <c r="J16" s="103">
        <v>6.0</v>
      </c>
      <c r="K16" s="103" t="s">
        <v>165</v>
      </c>
      <c r="L16" s="103">
        <v>0.75</v>
      </c>
      <c r="M16" s="103">
        <v>0.4</v>
      </c>
      <c r="N16" s="103">
        <v>-7.0</v>
      </c>
      <c r="O16" s="103">
        <v>4.0</v>
      </c>
      <c r="P16" s="103">
        <v>8.0</v>
      </c>
      <c r="Q16" s="103">
        <v>2.0</v>
      </c>
      <c r="R16" s="103" t="s">
        <v>352</v>
      </c>
      <c r="S16" s="103" t="s">
        <v>173</v>
      </c>
      <c r="T16" s="103" t="s">
        <v>173</v>
      </c>
    </row>
    <row r="17">
      <c r="A17" s="98" t="s">
        <v>182</v>
      </c>
      <c r="B17" s="99">
        <v>54.0</v>
      </c>
      <c r="C17" s="105"/>
      <c r="D17" s="99">
        <v>15.0</v>
      </c>
      <c r="E17" s="99">
        <v>14.0</v>
      </c>
      <c r="F17" s="99">
        <v>25.0</v>
      </c>
      <c r="G17" s="99">
        <v>6.2</v>
      </c>
      <c r="H17" s="99">
        <v>6.8</v>
      </c>
      <c r="I17" s="99">
        <v>21.0</v>
      </c>
      <c r="J17" s="99">
        <v>9.0</v>
      </c>
      <c r="K17" s="99" t="s">
        <v>295</v>
      </c>
      <c r="L17" s="99">
        <v>0.7</v>
      </c>
      <c r="M17" s="99">
        <v>0.9</v>
      </c>
      <c r="N17" s="99">
        <v>8.0</v>
      </c>
      <c r="O17" s="99">
        <v>14.0</v>
      </c>
      <c r="P17" s="99">
        <v>9.0</v>
      </c>
      <c r="Q17" s="99">
        <v>4.0</v>
      </c>
      <c r="R17" s="99" t="s">
        <v>353</v>
      </c>
      <c r="S17" s="105"/>
      <c r="T17" s="105"/>
    </row>
    <row r="18">
      <c r="A18" s="102" t="s">
        <v>197</v>
      </c>
      <c r="B18" s="103" t="s">
        <v>173</v>
      </c>
      <c r="C18" s="115"/>
      <c r="D18" s="103" t="s">
        <v>173</v>
      </c>
      <c r="E18" s="103">
        <v>14.0</v>
      </c>
      <c r="F18" s="103">
        <v>155.0</v>
      </c>
      <c r="G18" s="103">
        <v>6.2</v>
      </c>
      <c r="H18" s="103">
        <v>6.8</v>
      </c>
      <c r="I18" s="103">
        <v>21.0</v>
      </c>
      <c r="J18" s="103">
        <v>9.0</v>
      </c>
      <c r="K18" s="103" t="s">
        <v>295</v>
      </c>
      <c r="L18" s="103">
        <v>0.7</v>
      </c>
      <c r="M18" s="103">
        <v>0.9</v>
      </c>
      <c r="N18" s="103">
        <v>-7.0</v>
      </c>
      <c r="O18" s="103">
        <v>14.0</v>
      </c>
      <c r="P18" s="103">
        <v>9.0</v>
      </c>
      <c r="Q18" s="103">
        <v>4.0</v>
      </c>
      <c r="R18" s="103" t="s">
        <v>353</v>
      </c>
      <c r="S18" s="115"/>
      <c r="T18" s="115"/>
    </row>
    <row r="19">
      <c r="A19" s="102" t="s">
        <v>262</v>
      </c>
      <c r="B19" s="103" t="s">
        <v>173</v>
      </c>
      <c r="C19" s="115"/>
      <c r="D19" s="103" t="s">
        <v>173</v>
      </c>
      <c r="E19" s="103">
        <v>15.0</v>
      </c>
      <c r="F19" s="103">
        <v>90.0</v>
      </c>
      <c r="G19" s="103">
        <v>6.2</v>
      </c>
      <c r="H19" s="103">
        <v>6.8</v>
      </c>
      <c r="I19" s="103">
        <v>21.0</v>
      </c>
      <c r="J19" s="103">
        <v>11.0</v>
      </c>
      <c r="K19" s="103" t="s">
        <v>295</v>
      </c>
      <c r="L19" s="103">
        <v>0.7</v>
      </c>
      <c r="M19" s="103">
        <v>0.7</v>
      </c>
      <c r="N19" s="103">
        <v>0.5</v>
      </c>
      <c r="O19" s="103">
        <v>20.0</v>
      </c>
      <c r="P19" s="103">
        <v>9.0</v>
      </c>
      <c r="Q19" s="103">
        <v>4.0</v>
      </c>
      <c r="R19" s="103" t="s">
        <v>353</v>
      </c>
      <c r="S19" s="115"/>
      <c r="T19" s="115"/>
    </row>
    <row r="20">
      <c r="A20" s="98" t="s">
        <v>185</v>
      </c>
      <c r="B20" s="99">
        <v>39.0</v>
      </c>
      <c r="C20" s="105"/>
      <c r="D20" s="99" t="s">
        <v>354</v>
      </c>
      <c r="E20" s="99" t="s">
        <v>354</v>
      </c>
      <c r="F20" s="99" t="s">
        <v>354</v>
      </c>
      <c r="G20" s="99" t="s">
        <v>354</v>
      </c>
      <c r="H20" s="99" t="s">
        <v>354</v>
      </c>
      <c r="I20" s="99" t="s">
        <v>354</v>
      </c>
      <c r="J20" s="99" t="s">
        <v>354</v>
      </c>
      <c r="K20" s="99" t="s">
        <v>354</v>
      </c>
      <c r="L20" s="99" t="s">
        <v>354</v>
      </c>
      <c r="M20" s="99" t="s">
        <v>354</v>
      </c>
      <c r="N20" s="99" t="s">
        <v>354</v>
      </c>
      <c r="O20" s="99" t="s">
        <v>354</v>
      </c>
      <c r="P20" s="99" t="s">
        <v>354</v>
      </c>
      <c r="Q20" s="99" t="s">
        <v>354</v>
      </c>
      <c r="R20" s="99" t="s">
        <v>354</v>
      </c>
      <c r="S20" s="99" t="s">
        <v>29</v>
      </c>
      <c r="T20" s="99">
        <v>8.0</v>
      </c>
    </row>
    <row r="21">
      <c r="A21" s="102" t="s">
        <v>355</v>
      </c>
      <c r="B21" s="103" t="s">
        <v>173</v>
      </c>
      <c r="C21" s="115"/>
      <c r="D21" s="103">
        <v>6.0</v>
      </c>
      <c r="E21" s="103">
        <v>2.0</v>
      </c>
      <c r="F21" s="103">
        <v>120.0</v>
      </c>
      <c r="G21" s="103">
        <v>3.0</v>
      </c>
      <c r="H21" s="103">
        <v>0.0</v>
      </c>
      <c r="I21" s="103">
        <v>3.0</v>
      </c>
      <c r="J21" s="103">
        <v>2.0</v>
      </c>
      <c r="K21" s="103" t="s">
        <v>356</v>
      </c>
      <c r="L21" s="103">
        <v>0.67</v>
      </c>
      <c r="M21" s="103">
        <v>0.85</v>
      </c>
      <c r="N21" s="103">
        <v>-2.0</v>
      </c>
      <c r="O21" s="103">
        <v>7.0</v>
      </c>
      <c r="P21" s="103">
        <v>3.0</v>
      </c>
      <c r="Q21" s="103">
        <v>2.0</v>
      </c>
      <c r="R21" s="103" t="s">
        <v>357</v>
      </c>
      <c r="S21" s="103" t="s">
        <v>173</v>
      </c>
      <c r="T21" s="103" t="s">
        <v>173</v>
      </c>
    </row>
    <row r="22">
      <c r="A22" s="102" t="s">
        <v>358</v>
      </c>
      <c r="B22" s="103" t="s">
        <v>173</v>
      </c>
      <c r="C22" s="115"/>
      <c r="D22" s="103">
        <v>6.0</v>
      </c>
      <c r="E22" s="103">
        <v>2.0</v>
      </c>
      <c r="F22" s="103">
        <v>60.0</v>
      </c>
      <c r="G22" s="103">
        <v>2.5</v>
      </c>
      <c r="H22" s="103">
        <v>0.0</v>
      </c>
      <c r="I22" s="103">
        <v>3.0</v>
      </c>
      <c r="J22" s="103">
        <v>2.0</v>
      </c>
      <c r="K22" s="103" t="s">
        <v>356</v>
      </c>
      <c r="L22" s="103">
        <v>0.67</v>
      </c>
      <c r="M22" s="103">
        <v>0.8</v>
      </c>
      <c r="N22" s="103">
        <v>3.0</v>
      </c>
      <c r="O22" s="103">
        <v>7.0</v>
      </c>
      <c r="P22" s="103">
        <v>3.0</v>
      </c>
      <c r="Q22" s="103">
        <v>2.0</v>
      </c>
      <c r="R22" s="103" t="s">
        <v>357</v>
      </c>
      <c r="S22" s="103" t="s">
        <v>173</v>
      </c>
      <c r="T22" s="103" t="s">
        <v>173</v>
      </c>
    </row>
    <row r="23">
      <c r="A23" s="102" t="s">
        <v>359</v>
      </c>
      <c r="B23" s="103" t="s">
        <v>173</v>
      </c>
      <c r="C23" s="115"/>
      <c r="D23" s="103" t="s">
        <v>360</v>
      </c>
      <c r="E23" s="103">
        <v>2.0</v>
      </c>
      <c r="F23" s="103">
        <v>150.0</v>
      </c>
      <c r="G23" s="103">
        <v>3.0</v>
      </c>
      <c r="H23" s="103">
        <v>0.0</v>
      </c>
      <c r="I23" s="103">
        <v>3.0</v>
      </c>
      <c r="J23" s="103">
        <v>2.0</v>
      </c>
      <c r="K23" s="103" t="s">
        <v>356</v>
      </c>
      <c r="L23" s="103">
        <v>0.8</v>
      </c>
      <c r="M23" s="103">
        <v>0.8</v>
      </c>
      <c r="N23" s="103">
        <v>4.0</v>
      </c>
      <c r="O23" s="103">
        <v>7.0</v>
      </c>
      <c r="P23" s="103">
        <v>3.0</v>
      </c>
      <c r="Q23" s="103">
        <v>2.0</v>
      </c>
      <c r="R23" s="103" t="s">
        <v>361</v>
      </c>
      <c r="S23" s="103" t="s">
        <v>173</v>
      </c>
      <c r="T23" s="103" t="s">
        <v>173</v>
      </c>
    </row>
    <row r="24">
      <c r="A24" s="102" t="s">
        <v>362</v>
      </c>
      <c r="B24" s="103" t="s">
        <v>173</v>
      </c>
      <c r="C24" s="115"/>
      <c r="D24" s="103" t="s">
        <v>360</v>
      </c>
      <c r="E24" s="103">
        <v>2.0</v>
      </c>
      <c r="F24" s="103">
        <v>30.0</v>
      </c>
      <c r="G24" s="103">
        <v>2.5</v>
      </c>
      <c r="H24" s="103">
        <v>0.0</v>
      </c>
      <c r="I24" s="103">
        <v>3.0</v>
      </c>
      <c r="J24" s="103">
        <v>2.0</v>
      </c>
      <c r="K24" s="103" t="s">
        <v>356</v>
      </c>
      <c r="L24" s="103">
        <v>0.75</v>
      </c>
      <c r="M24" s="103">
        <v>0.8</v>
      </c>
      <c r="N24" s="103">
        <v>-3.0</v>
      </c>
      <c r="O24" s="103">
        <v>7.0</v>
      </c>
      <c r="P24" s="103">
        <v>3.0</v>
      </c>
      <c r="Q24" s="103">
        <v>2.0</v>
      </c>
      <c r="R24" s="103" t="s">
        <v>361</v>
      </c>
      <c r="S24" s="103" t="s">
        <v>173</v>
      </c>
      <c r="T24" s="103" t="s">
        <v>173</v>
      </c>
    </row>
    <row r="25">
      <c r="A25" s="102" t="s">
        <v>193</v>
      </c>
      <c r="B25" s="103" t="s">
        <v>173</v>
      </c>
      <c r="C25" s="115"/>
      <c r="D25" s="103">
        <v>26.0</v>
      </c>
      <c r="E25" s="103">
        <v>3.0</v>
      </c>
      <c r="F25" s="103">
        <v>60.0</v>
      </c>
      <c r="G25" s="103">
        <v>5.7</v>
      </c>
      <c r="H25" s="103">
        <v>5.6</v>
      </c>
      <c r="I25" s="103">
        <v>5.0</v>
      </c>
      <c r="J25" s="103">
        <v>3.0</v>
      </c>
      <c r="K25" s="103" t="s">
        <v>363</v>
      </c>
      <c r="L25" s="103">
        <v>0.8</v>
      </c>
      <c r="M25" s="103">
        <v>0.8</v>
      </c>
      <c r="N25" s="103">
        <v>5.0</v>
      </c>
      <c r="O25" s="103">
        <v>7.0</v>
      </c>
      <c r="P25" s="103">
        <v>4.0</v>
      </c>
      <c r="Q25" s="103">
        <v>2.0</v>
      </c>
      <c r="R25" s="103" t="s">
        <v>364</v>
      </c>
      <c r="S25" s="103" t="s">
        <v>173</v>
      </c>
      <c r="T25" s="103" t="s">
        <v>173</v>
      </c>
    </row>
    <row r="26">
      <c r="A26" s="102" t="s">
        <v>195</v>
      </c>
      <c r="B26" s="103" t="s">
        <v>173</v>
      </c>
      <c r="C26" s="115"/>
      <c r="D26" s="103">
        <v>26.0</v>
      </c>
      <c r="E26" s="103">
        <v>3.0</v>
      </c>
      <c r="F26" s="103">
        <v>120.0</v>
      </c>
      <c r="G26" s="103">
        <v>5.7</v>
      </c>
      <c r="H26" s="103">
        <v>5.6</v>
      </c>
      <c r="I26" s="103">
        <v>4.0</v>
      </c>
      <c r="J26" s="103">
        <v>3.0</v>
      </c>
      <c r="K26" s="103" t="s">
        <v>363</v>
      </c>
      <c r="L26" s="103">
        <v>0.75</v>
      </c>
      <c r="M26" s="103">
        <v>0.8</v>
      </c>
      <c r="N26" s="103">
        <v>-4.0</v>
      </c>
      <c r="O26" s="103">
        <v>7.0</v>
      </c>
      <c r="P26" s="103">
        <v>4.0</v>
      </c>
      <c r="Q26" s="103">
        <v>2.0</v>
      </c>
      <c r="R26" s="103" t="s">
        <v>364</v>
      </c>
      <c r="S26" s="103" t="s">
        <v>173</v>
      </c>
      <c r="T26" s="103" t="s">
        <v>173</v>
      </c>
    </row>
    <row r="27">
      <c r="A27" s="102" t="s">
        <v>365</v>
      </c>
      <c r="B27" s="103" t="s">
        <v>173</v>
      </c>
      <c r="C27" s="115"/>
      <c r="D27" s="103" t="s">
        <v>366</v>
      </c>
      <c r="E27" s="103">
        <v>3.0</v>
      </c>
      <c r="F27" s="103">
        <v>60.0</v>
      </c>
      <c r="G27" s="103">
        <v>5.7</v>
      </c>
      <c r="H27" s="103">
        <v>5.6</v>
      </c>
      <c r="I27" s="103">
        <v>5.0</v>
      </c>
      <c r="J27" s="103">
        <v>3.0</v>
      </c>
      <c r="K27" s="103" t="s">
        <v>363</v>
      </c>
      <c r="L27" s="103">
        <v>0.8</v>
      </c>
      <c r="M27" s="103">
        <v>0.8</v>
      </c>
      <c r="N27" s="103">
        <v>5.0</v>
      </c>
      <c r="O27" s="103">
        <v>7.0</v>
      </c>
      <c r="P27" s="103">
        <v>4.0</v>
      </c>
      <c r="Q27" s="103">
        <v>2.0</v>
      </c>
      <c r="R27" s="103" t="s">
        <v>29</v>
      </c>
      <c r="S27" s="103" t="s">
        <v>173</v>
      </c>
      <c r="T27" s="103" t="s">
        <v>173</v>
      </c>
    </row>
    <row r="28">
      <c r="A28" s="102" t="s">
        <v>367</v>
      </c>
      <c r="B28" s="103" t="s">
        <v>173</v>
      </c>
      <c r="C28" s="115"/>
      <c r="D28" s="103" t="s">
        <v>366</v>
      </c>
      <c r="E28" s="103">
        <v>3.0</v>
      </c>
      <c r="F28" s="103">
        <v>120.0</v>
      </c>
      <c r="G28" s="103">
        <v>5.7</v>
      </c>
      <c r="H28" s="103">
        <v>5.6</v>
      </c>
      <c r="I28" s="103">
        <v>4.0</v>
      </c>
      <c r="J28" s="103">
        <v>3.0</v>
      </c>
      <c r="K28" s="103" t="s">
        <v>363</v>
      </c>
      <c r="L28" s="103">
        <v>0.75</v>
      </c>
      <c r="M28" s="103">
        <v>0.8</v>
      </c>
      <c r="N28" s="103">
        <v>-4.0</v>
      </c>
      <c r="O28" s="103">
        <v>7.0</v>
      </c>
      <c r="P28" s="103">
        <v>4.0</v>
      </c>
      <c r="Q28" s="103">
        <v>2.0</v>
      </c>
      <c r="R28" s="103" t="s">
        <v>29</v>
      </c>
      <c r="S28" s="103" t="s">
        <v>173</v>
      </c>
      <c r="T28" s="103" t="s">
        <v>173</v>
      </c>
    </row>
    <row r="29">
      <c r="A29" s="98" t="s">
        <v>188</v>
      </c>
      <c r="B29" s="99">
        <v>46.0</v>
      </c>
      <c r="C29" s="99">
        <v>44.0</v>
      </c>
      <c r="D29" s="99">
        <v>10.0</v>
      </c>
      <c r="E29" s="99">
        <v>12.0</v>
      </c>
      <c r="F29" s="99">
        <v>25.0</v>
      </c>
      <c r="G29" s="99">
        <v>5.25</v>
      </c>
      <c r="H29" s="99">
        <v>5.25</v>
      </c>
      <c r="I29" s="99">
        <v>16.0</v>
      </c>
      <c r="J29" s="99">
        <v>8.0</v>
      </c>
      <c r="K29" s="99" t="s">
        <v>174</v>
      </c>
      <c r="L29" s="99">
        <v>0.6</v>
      </c>
      <c r="M29" s="99">
        <v>0.45</v>
      </c>
      <c r="N29" s="99">
        <v>19.25</v>
      </c>
      <c r="O29" s="99">
        <v>-0.75</v>
      </c>
      <c r="P29" s="99">
        <v>4.0</v>
      </c>
      <c r="Q29" s="99">
        <v>2.0</v>
      </c>
      <c r="R29" s="99" t="s">
        <v>368</v>
      </c>
      <c r="S29" s="99" t="s">
        <v>29</v>
      </c>
      <c r="T29" s="99">
        <v>11.0</v>
      </c>
    </row>
    <row r="30">
      <c r="A30" s="102" t="s">
        <v>369</v>
      </c>
      <c r="B30" s="103" t="s">
        <v>173</v>
      </c>
      <c r="C30" s="103" t="s">
        <v>173</v>
      </c>
      <c r="D30" s="103">
        <v>10.0</v>
      </c>
      <c r="E30" s="103">
        <v>14.0</v>
      </c>
      <c r="F30" s="103">
        <v>270.0</v>
      </c>
      <c r="G30" s="103">
        <v>5.9</v>
      </c>
      <c r="H30" s="103">
        <v>3.7</v>
      </c>
      <c r="I30" s="103">
        <v>18.0</v>
      </c>
      <c r="J30" s="103">
        <v>9.0</v>
      </c>
      <c r="K30" s="103" t="s">
        <v>177</v>
      </c>
      <c r="L30" s="103">
        <v>0.22</v>
      </c>
      <c r="M30" s="103">
        <v>0.24</v>
      </c>
      <c r="N30" s="103">
        <v>24.0</v>
      </c>
      <c r="O30" s="103">
        <v>-0.75</v>
      </c>
      <c r="P30" s="103">
        <v>3.0</v>
      </c>
      <c r="Q30" s="103">
        <v>2.0</v>
      </c>
      <c r="R30" s="103" t="s">
        <v>370</v>
      </c>
      <c r="S30" s="103" t="s">
        <v>173</v>
      </c>
      <c r="T30" s="103" t="s">
        <v>173</v>
      </c>
    </row>
    <row r="31">
      <c r="A31" s="98" t="s">
        <v>190</v>
      </c>
      <c r="B31" s="99">
        <v>39.0</v>
      </c>
      <c r="C31" s="105"/>
      <c r="D31" s="99">
        <v>6.0</v>
      </c>
      <c r="E31" s="99">
        <v>12.0</v>
      </c>
      <c r="F31" s="99">
        <v>155.0</v>
      </c>
      <c r="G31" s="99">
        <v>5.8</v>
      </c>
      <c r="H31" s="99">
        <v>4.1</v>
      </c>
      <c r="I31" s="99">
        <v>16.0</v>
      </c>
      <c r="J31" s="99">
        <v>9.0</v>
      </c>
      <c r="K31" s="99" t="s">
        <v>183</v>
      </c>
      <c r="L31" s="99">
        <v>0.45</v>
      </c>
      <c r="M31" s="99">
        <v>0.65</v>
      </c>
      <c r="N31" s="99">
        <v>-11.0</v>
      </c>
      <c r="O31" s="99">
        <v>7.5</v>
      </c>
      <c r="P31" s="99">
        <v>3.0</v>
      </c>
      <c r="Q31" s="99">
        <v>3.0</v>
      </c>
      <c r="R31" s="99" t="s">
        <v>357</v>
      </c>
      <c r="S31" s="99" t="s">
        <v>29</v>
      </c>
      <c r="T31" s="99">
        <v>14.0</v>
      </c>
    </row>
    <row r="32">
      <c r="A32" s="102" t="s">
        <v>197</v>
      </c>
      <c r="B32" s="103" t="s">
        <v>173</v>
      </c>
      <c r="C32" s="115"/>
      <c r="D32" s="103">
        <v>6.0</v>
      </c>
      <c r="E32" s="103">
        <v>7.0</v>
      </c>
      <c r="F32" s="103">
        <v>155.0</v>
      </c>
      <c r="G32" s="103">
        <v>5.25</v>
      </c>
      <c r="H32" s="103">
        <v>3.5</v>
      </c>
      <c r="I32" s="103">
        <v>16.0</v>
      </c>
      <c r="J32" s="103">
        <v>9.0</v>
      </c>
      <c r="K32" s="103" t="s">
        <v>181</v>
      </c>
      <c r="L32" s="103">
        <v>0.91</v>
      </c>
      <c r="M32" s="103">
        <v>0.68</v>
      </c>
      <c r="N32" s="103">
        <v>-33.0</v>
      </c>
      <c r="O32" s="103">
        <v>7.5</v>
      </c>
      <c r="P32" s="103">
        <v>8.0</v>
      </c>
      <c r="Q32" s="103">
        <v>2.0</v>
      </c>
      <c r="R32" s="103" t="s">
        <v>352</v>
      </c>
      <c r="S32" s="103" t="s">
        <v>173</v>
      </c>
      <c r="T32" s="103" t="s">
        <v>173</v>
      </c>
    </row>
    <row r="33">
      <c r="A33" s="98" t="s">
        <v>196</v>
      </c>
      <c r="B33" s="105"/>
      <c r="C33" s="105"/>
      <c r="D33" s="105"/>
      <c r="E33" s="105"/>
      <c r="F33" s="105"/>
      <c r="G33" s="105"/>
      <c r="H33" s="105"/>
      <c r="I33" s="105"/>
      <c r="J33" s="105"/>
      <c r="K33" s="105"/>
      <c r="L33" s="105"/>
      <c r="M33" s="105"/>
      <c r="N33" s="105"/>
      <c r="O33" s="105"/>
      <c r="P33" s="105"/>
      <c r="Q33" s="105"/>
      <c r="R33" s="105"/>
      <c r="S33" s="105"/>
      <c r="T33" s="105"/>
    </row>
    <row r="34">
      <c r="A34" s="98" t="s">
        <v>199</v>
      </c>
      <c r="B34" s="99">
        <v>24.0</v>
      </c>
      <c r="C34" s="105"/>
      <c r="D34" s="99">
        <v>9.0</v>
      </c>
      <c r="E34" s="99">
        <v>11.0</v>
      </c>
      <c r="F34" s="99">
        <v>362.0</v>
      </c>
      <c r="G34" s="99">
        <v>5.7</v>
      </c>
      <c r="H34" s="99">
        <v>6.3</v>
      </c>
      <c r="I34" s="99">
        <v>15.0</v>
      </c>
      <c r="J34" s="99">
        <v>7.0</v>
      </c>
      <c r="K34" s="99" t="s">
        <v>177</v>
      </c>
      <c r="L34" s="99">
        <v>0.78</v>
      </c>
      <c r="M34" s="99">
        <v>0.5</v>
      </c>
      <c r="N34" s="99">
        <v>0.0</v>
      </c>
      <c r="O34" s="99">
        <v>5.25</v>
      </c>
      <c r="P34" s="99">
        <v>11.0</v>
      </c>
      <c r="Q34" s="99">
        <v>1.0</v>
      </c>
      <c r="R34" s="99" t="s">
        <v>371</v>
      </c>
      <c r="S34" s="99" t="s">
        <v>29</v>
      </c>
      <c r="T34" s="99">
        <v>12.0</v>
      </c>
    </row>
    <row r="35">
      <c r="A35" s="102" t="s">
        <v>197</v>
      </c>
      <c r="B35" s="103" t="s">
        <v>173</v>
      </c>
      <c r="C35" s="115"/>
      <c r="D35" s="103" t="s">
        <v>173</v>
      </c>
      <c r="E35" s="103">
        <v>11.0</v>
      </c>
      <c r="F35" s="103">
        <v>362.0</v>
      </c>
      <c r="G35" s="103">
        <v>6.0</v>
      </c>
      <c r="H35" s="103">
        <v>6.3</v>
      </c>
      <c r="I35" s="103">
        <v>15.0</v>
      </c>
      <c r="J35" s="103">
        <v>7.0</v>
      </c>
      <c r="K35" s="103" t="s">
        <v>177</v>
      </c>
      <c r="L35" s="103">
        <v>0.38</v>
      </c>
      <c r="M35" s="103">
        <v>0.38</v>
      </c>
      <c r="N35" s="103">
        <v>0.0</v>
      </c>
      <c r="O35" s="103">
        <v>-4.5</v>
      </c>
      <c r="P35" s="103">
        <v>11.0</v>
      </c>
      <c r="Q35" s="103">
        <v>2.0</v>
      </c>
      <c r="R35" s="103" t="s">
        <v>371</v>
      </c>
      <c r="S35" s="103" t="s">
        <v>173</v>
      </c>
      <c r="T35" s="103" t="s">
        <v>173</v>
      </c>
    </row>
    <row r="36">
      <c r="A36" s="102" t="s">
        <v>262</v>
      </c>
      <c r="B36" s="103" t="s">
        <v>173</v>
      </c>
      <c r="C36" s="115"/>
      <c r="D36" s="103" t="s">
        <v>173</v>
      </c>
      <c r="E36" s="103">
        <v>11.0</v>
      </c>
      <c r="F36" s="103">
        <v>362.0</v>
      </c>
      <c r="G36" s="103">
        <v>6.0</v>
      </c>
      <c r="H36" s="103">
        <v>6.3</v>
      </c>
      <c r="I36" s="103">
        <v>15.0</v>
      </c>
      <c r="J36" s="103">
        <v>7.0</v>
      </c>
      <c r="K36" s="103" t="s">
        <v>177</v>
      </c>
      <c r="L36" s="103">
        <v>0.1</v>
      </c>
      <c r="M36" s="103">
        <v>0.2</v>
      </c>
      <c r="N36" s="103">
        <v>0.0</v>
      </c>
      <c r="O36" s="103">
        <v>-11.25</v>
      </c>
      <c r="P36" s="103">
        <v>11.0</v>
      </c>
      <c r="Q36" s="103">
        <v>3.0</v>
      </c>
      <c r="R36" s="103" t="s">
        <v>371</v>
      </c>
      <c r="S36" s="103" t="s">
        <v>173</v>
      </c>
      <c r="T36" s="103" t="s">
        <v>173</v>
      </c>
    </row>
    <row r="37">
      <c r="A37" s="98" t="s">
        <v>206</v>
      </c>
      <c r="B37" s="99">
        <v>54.0</v>
      </c>
      <c r="C37" s="105"/>
      <c r="D37" s="99" t="s">
        <v>354</v>
      </c>
      <c r="E37" s="99" t="s">
        <v>354</v>
      </c>
      <c r="F37" s="99" t="s">
        <v>354</v>
      </c>
      <c r="G37" s="99" t="s">
        <v>354</v>
      </c>
      <c r="H37" s="99" t="s">
        <v>354</v>
      </c>
      <c r="I37" s="99" t="s">
        <v>354</v>
      </c>
      <c r="J37" s="99" t="s">
        <v>354</v>
      </c>
      <c r="K37" s="99" t="s">
        <v>354</v>
      </c>
      <c r="L37" s="99" t="s">
        <v>354</v>
      </c>
      <c r="M37" s="99" t="s">
        <v>354</v>
      </c>
      <c r="N37" s="99" t="s">
        <v>354</v>
      </c>
      <c r="O37" s="99" t="s">
        <v>354</v>
      </c>
      <c r="P37" s="99" t="s">
        <v>354</v>
      </c>
      <c r="Q37" s="99" t="s">
        <v>354</v>
      </c>
      <c r="R37" s="99" t="s">
        <v>354</v>
      </c>
      <c r="S37" s="99" t="s">
        <v>29</v>
      </c>
      <c r="T37" s="99" t="s">
        <v>29</v>
      </c>
    </row>
    <row r="38">
      <c r="A38" s="102" t="s">
        <v>372</v>
      </c>
      <c r="B38" s="103" t="s">
        <v>173</v>
      </c>
      <c r="C38" s="115"/>
      <c r="D38" s="103">
        <v>6.0</v>
      </c>
      <c r="E38" s="103">
        <v>4.0</v>
      </c>
      <c r="F38" s="103">
        <v>20.0</v>
      </c>
      <c r="G38" s="103">
        <v>4.0</v>
      </c>
      <c r="H38" s="103">
        <v>0.0</v>
      </c>
      <c r="I38" s="103">
        <v>7.0</v>
      </c>
      <c r="J38" s="103">
        <v>6.0</v>
      </c>
      <c r="K38" s="103" t="s">
        <v>240</v>
      </c>
      <c r="L38" s="103">
        <v>1.0</v>
      </c>
      <c r="M38" s="103">
        <v>0.9</v>
      </c>
      <c r="N38" s="103">
        <v>-2.0</v>
      </c>
      <c r="O38" s="103">
        <v>11.0</v>
      </c>
      <c r="P38" s="103">
        <v>3.0</v>
      </c>
      <c r="Q38" s="103">
        <v>3.0</v>
      </c>
      <c r="R38" s="103" t="s">
        <v>357</v>
      </c>
      <c r="S38" s="103" t="s">
        <v>173</v>
      </c>
      <c r="T38" s="103" t="s">
        <v>173</v>
      </c>
    </row>
    <row r="39">
      <c r="A39" s="102" t="s">
        <v>299</v>
      </c>
      <c r="B39" s="103" t="s">
        <v>173</v>
      </c>
      <c r="C39" s="115"/>
      <c r="D39" s="103">
        <v>10.0</v>
      </c>
      <c r="E39" s="103">
        <v>3.0</v>
      </c>
      <c r="F39" s="103">
        <v>20.0</v>
      </c>
      <c r="G39" s="103">
        <v>3.8</v>
      </c>
      <c r="H39" s="103">
        <v>0.0</v>
      </c>
      <c r="I39" s="103">
        <v>6.0</v>
      </c>
      <c r="J39" s="103">
        <v>6.0</v>
      </c>
      <c r="K39" s="103" t="s">
        <v>240</v>
      </c>
      <c r="L39" s="103">
        <v>1.0</v>
      </c>
      <c r="M39" s="103">
        <v>0.9</v>
      </c>
      <c r="N39" s="103">
        <v>-2.0</v>
      </c>
      <c r="O39" s="103">
        <v>11.0</v>
      </c>
      <c r="P39" s="103">
        <v>3.0</v>
      </c>
      <c r="Q39" s="103">
        <v>3.0</v>
      </c>
      <c r="R39" s="103" t="s">
        <v>370</v>
      </c>
      <c r="S39" s="103" t="s">
        <v>173</v>
      </c>
      <c r="T39" s="103" t="s">
        <v>173</v>
      </c>
    </row>
    <row r="40">
      <c r="A40" s="102" t="s">
        <v>373</v>
      </c>
      <c r="B40" s="103" t="s">
        <v>173</v>
      </c>
      <c r="C40" s="115"/>
      <c r="D40" s="103">
        <v>14.0</v>
      </c>
      <c r="E40" s="103">
        <v>5.0</v>
      </c>
      <c r="F40" s="103">
        <v>50.0</v>
      </c>
      <c r="G40" s="103">
        <v>6.0</v>
      </c>
      <c r="H40" s="103">
        <v>7.0</v>
      </c>
      <c r="I40" s="103">
        <v>9.0</v>
      </c>
      <c r="J40" s="103">
        <v>6.0</v>
      </c>
      <c r="K40" s="103" t="s">
        <v>240</v>
      </c>
      <c r="L40" s="103">
        <v>1.0</v>
      </c>
      <c r="M40" s="103">
        <v>0.9</v>
      </c>
      <c r="N40" s="103">
        <v>-2.0</v>
      </c>
      <c r="O40" s="103">
        <v>11.0</v>
      </c>
      <c r="P40" s="103" t="s">
        <v>198</v>
      </c>
      <c r="Q40" s="103">
        <v>3.0</v>
      </c>
      <c r="R40" s="103" t="s">
        <v>374</v>
      </c>
      <c r="S40" s="103" t="s">
        <v>173</v>
      </c>
      <c r="T40" s="103" t="s">
        <v>173</v>
      </c>
    </row>
    <row r="41">
      <c r="A41" s="102" t="s">
        <v>375</v>
      </c>
      <c r="B41" s="103" t="s">
        <v>173</v>
      </c>
      <c r="C41" s="115"/>
      <c r="D41" s="103">
        <v>18.0</v>
      </c>
      <c r="E41" s="103">
        <v>5.0</v>
      </c>
      <c r="F41" s="103">
        <v>50.0</v>
      </c>
      <c r="G41" s="103">
        <v>5.5</v>
      </c>
      <c r="H41" s="103">
        <v>6.5</v>
      </c>
      <c r="I41" s="103">
        <v>9.0</v>
      </c>
      <c r="J41" s="103">
        <v>6.0</v>
      </c>
      <c r="K41" s="103" t="s">
        <v>240</v>
      </c>
      <c r="L41" s="103">
        <v>1.0</v>
      </c>
      <c r="M41" s="103">
        <v>0.9</v>
      </c>
      <c r="N41" s="103">
        <v>-2.0</v>
      </c>
      <c r="O41" s="103">
        <v>11.0</v>
      </c>
      <c r="P41" s="103" t="s">
        <v>376</v>
      </c>
      <c r="Q41" s="103">
        <v>3.0</v>
      </c>
      <c r="R41" s="103" t="s">
        <v>377</v>
      </c>
      <c r="S41" s="103" t="s">
        <v>173</v>
      </c>
      <c r="T41" s="103" t="s">
        <v>173</v>
      </c>
    </row>
    <row r="42">
      <c r="A42" s="98" t="s">
        <v>209</v>
      </c>
      <c r="B42" s="105"/>
      <c r="C42" s="105"/>
      <c r="D42" s="105"/>
      <c r="E42" s="105"/>
      <c r="F42" s="105"/>
      <c r="G42" s="105"/>
      <c r="H42" s="105"/>
      <c r="I42" s="105"/>
      <c r="J42" s="105"/>
      <c r="K42" s="105"/>
      <c r="L42" s="105"/>
      <c r="M42" s="105"/>
      <c r="N42" s="105"/>
      <c r="O42" s="105"/>
      <c r="P42" s="105"/>
      <c r="Q42" s="105"/>
      <c r="R42" s="105"/>
      <c r="S42" s="105"/>
      <c r="T42" s="105"/>
    </row>
    <row r="43">
      <c r="A43" s="98" t="s">
        <v>210</v>
      </c>
      <c r="B43" s="105"/>
      <c r="C43" s="105"/>
      <c r="D43" s="105"/>
      <c r="E43" s="105"/>
      <c r="F43" s="105"/>
      <c r="G43" s="105"/>
      <c r="H43" s="105"/>
      <c r="I43" s="105"/>
      <c r="J43" s="105"/>
      <c r="K43" s="105"/>
      <c r="L43" s="105"/>
      <c r="M43" s="105"/>
      <c r="N43" s="105"/>
      <c r="O43" s="105"/>
      <c r="P43" s="105"/>
      <c r="Q43" s="105"/>
      <c r="R43" s="105"/>
      <c r="S43" s="105"/>
      <c r="T43" s="105"/>
    </row>
    <row r="44">
      <c r="A44" s="98" t="s">
        <v>211</v>
      </c>
      <c r="B44" s="105"/>
      <c r="C44" s="105"/>
      <c r="D44" s="105"/>
      <c r="E44" s="106"/>
      <c r="F44" s="106"/>
      <c r="G44" s="106"/>
      <c r="H44" s="106"/>
      <c r="I44" s="106"/>
      <c r="J44" s="106"/>
      <c r="K44" s="106"/>
      <c r="L44" s="105"/>
      <c r="M44" s="105"/>
      <c r="N44" s="105"/>
      <c r="O44" s="105"/>
      <c r="P44" s="105"/>
      <c r="Q44" s="106"/>
      <c r="R44" s="105"/>
      <c r="S44" s="106"/>
      <c r="T44" s="105"/>
    </row>
    <row r="45">
      <c r="A45" s="98" t="s">
        <v>212</v>
      </c>
      <c r="B45" s="105"/>
      <c r="C45" s="105"/>
      <c r="D45" s="105"/>
      <c r="E45" s="106"/>
      <c r="F45" s="106"/>
      <c r="G45" s="106"/>
      <c r="H45" s="106"/>
      <c r="I45" s="106"/>
      <c r="J45" s="106"/>
      <c r="K45" s="106"/>
      <c r="L45" s="105"/>
      <c r="M45" s="105"/>
      <c r="N45" s="105"/>
      <c r="O45" s="105"/>
      <c r="P45" s="105"/>
      <c r="Q45" s="106"/>
      <c r="R45" s="105"/>
      <c r="S45" s="106"/>
      <c r="T45" s="105"/>
    </row>
    <row r="46">
      <c r="A46" s="98" t="s">
        <v>213</v>
      </c>
      <c r="B46" s="105"/>
      <c r="C46" s="105"/>
      <c r="D46" s="105"/>
      <c r="E46" s="105"/>
      <c r="F46" s="105"/>
      <c r="G46" s="105"/>
      <c r="H46" s="105"/>
      <c r="I46" s="105"/>
      <c r="J46" s="105"/>
      <c r="K46" s="105"/>
      <c r="L46" s="105"/>
      <c r="M46" s="105"/>
      <c r="N46" s="105"/>
      <c r="O46" s="105"/>
      <c r="P46" s="105"/>
      <c r="Q46" s="105"/>
      <c r="R46" s="105"/>
      <c r="S46" s="105"/>
      <c r="T46" s="105"/>
    </row>
    <row r="47">
      <c r="A47" s="98" t="s">
        <v>214</v>
      </c>
      <c r="B47" s="105"/>
      <c r="C47" s="105"/>
      <c r="D47" s="105"/>
      <c r="E47" s="105"/>
      <c r="F47" s="105"/>
      <c r="G47" s="105"/>
      <c r="H47" s="105"/>
      <c r="I47" s="105"/>
      <c r="J47" s="105"/>
      <c r="K47" s="105"/>
      <c r="L47" s="105"/>
      <c r="M47" s="105"/>
      <c r="N47" s="105"/>
      <c r="O47" s="105"/>
      <c r="P47" s="105"/>
      <c r="Q47" s="105"/>
      <c r="R47" s="105"/>
      <c r="S47" s="105"/>
      <c r="T47" s="105"/>
    </row>
    <row r="48">
      <c r="A48" s="98" t="s">
        <v>216</v>
      </c>
      <c r="B48" s="105"/>
      <c r="C48" s="105"/>
      <c r="D48" s="105"/>
      <c r="E48" s="105"/>
      <c r="F48" s="105"/>
      <c r="G48" s="105"/>
      <c r="H48" s="105"/>
      <c r="I48" s="105"/>
      <c r="J48" s="105"/>
      <c r="K48" s="105"/>
      <c r="L48" s="105"/>
      <c r="M48" s="105"/>
      <c r="N48" s="105"/>
      <c r="O48" s="105"/>
      <c r="P48" s="105"/>
      <c r="Q48" s="105"/>
      <c r="R48" s="105"/>
      <c r="S48" s="105"/>
      <c r="T48" s="105"/>
    </row>
    <row r="49">
      <c r="A49" s="102" t="s">
        <v>218</v>
      </c>
      <c r="B49" s="115"/>
      <c r="C49" s="115"/>
      <c r="D49" s="115"/>
      <c r="E49" s="115"/>
      <c r="F49" s="115"/>
      <c r="G49" s="115"/>
      <c r="H49" s="115"/>
      <c r="I49" s="115"/>
      <c r="J49" s="115"/>
      <c r="K49" s="115"/>
      <c r="L49" s="115"/>
      <c r="M49" s="115"/>
      <c r="N49" s="115"/>
      <c r="O49" s="115"/>
      <c r="P49" s="115"/>
      <c r="Q49" s="115"/>
      <c r="R49" s="115"/>
      <c r="S49" s="115"/>
      <c r="T49" s="115"/>
    </row>
    <row r="50">
      <c r="A50" s="98" t="s">
        <v>219</v>
      </c>
      <c r="B50" s="105"/>
      <c r="C50" s="105"/>
      <c r="D50" s="105"/>
      <c r="E50" s="105"/>
      <c r="F50" s="105"/>
      <c r="G50" s="105"/>
      <c r="H50" s="105"/>
      <c r="I50" s="105"/>
      <c r="J50" s="105"/>
      <c r="K50" s="105"/>
      <c r="L50" s="105"/>
      <c r="M50" s="105"/>
      <c r="N50" s="105"/>
      <c r="O50" s="105"/>
      <c r="P50" s="105"/>
      <c r="Q50" s="105"/>
      <c r="R50" s="105"/>
      <c r="S50" s="105"/>
      <c r="T50" s="105"/>
    </row>
    <row r="51">
      <c r="A51" s="98" t="s">
        <v>220</v>
      </c>
      <c r="B51" s="105"/>
      <c r="C51" s="105"/>
      <c r="D51" s="105"/>
      <c r="E51" s="105"/>
      <c r="F51" s="105"/>
      <c r="G51" s="105"/>
      <c r="H51" s="105"/>
      <c r="I51" s="105"/>
      <c r="J51" s="105"/>
      <c r="K51" s="105"/>
      <c r="L51" s="105"/>
      <c r="M51" s="105"/>
      <c r="N51" s="105"/>
      <c r="O51" s="105"/>
      <c r="P51" s="105"/>
      <c r="Q51" s="105"/>
      <c r="R51" s="105"/>
      <c r="S51" s="105"/>
      <c r="T51" s="105"/>
    </row>
    <row r="52">
      <c r="A52" s="102" t="s">
        <v>218</v>
      </c>
      <c r="B52" s="115"/>
      <c r="C52" s="115"/>
      <c r="D52" s="115"/>
      <c r="E52" s="115"/>
      <c r="F52" s="115"/>
      <c r="G52" s="115"/>
      <c r="H52" s="115"/>
      <c r="I52" s="115"/>
      <c r="J52" s="115"/>
      <c r="K52" s="115"/>
      <c r="L52" s="115"/>
      <c r="M52" s="115"/>
      <c r="N52" s="115"/>
      <c r="O52" s="115"/>
      <c r="P52" s="115"/>
      <c r="Q52" s="115"/>
      <c r="R52" s="115"/>
      <c r="S52" s="115"/>
      <c r="T52" s="115"/>
    </row>
    <row r="53">
      <c r="A53" s="98" t="s">
        <v>221</v>
      </c>
      <c r="B53" s="105"/>
      <c r="C53" s="105"/>
      <c r="D53" s="105"/>
      <c r="E53" s="105"/>
      <c r="F53" s="105"/>
      <c r="G53" s="105"/>
      <c r="H53" s="105"/>
      <c r="I53" s="105"/>
      <c r="J53" s="105"/>
      <c r="K53" s="105"/>
      <c r="L53" s="105"/>
      <c r="M53" s="105"/>
      <c r="N53" s="105"/>
      <c r="O53" s="105"/>
      <c r="P53" s="105"/>
      <c r="Q53" s="105"/>
      <c r="R53" s="105"/>
      <c r="S53" s="105"/>
      <c r="T53" s="105"/>
    </row>
    <row r="54">
      <c r="A54" s="98" t="s">
        <v>223</v>
      </c>
      <c r="B54" s="105"/>
      <c r="C54" s="105"/>
      <c r="D54" s="105"/>
      <c r="E54" s="105"/>
      <c r="F54" s="105"/>
      <c r="G54" s="105"/>
      <c r="H54" s="105"/>
      <c r="I54" s="105"/>
      <c r="J54" s="105"/>
      <c r="K54" s="105"/>
      <c r="L54" s="105"/>
      <c r="M54" s="105"/>
      <c r="N54" s="105"/>
      <c r="O54" s="105"/>
      <c r="P54" s="105"/>
      <c r="Q54" s="105"/>
      <c r="R54" s="105"/>
      <c r="S54" s="105"/>
      <c r="T54" s="105"/>
    </row>
    <row r="55">
      <c r="A55" s="98" t="s">
        <v>224</v>
      </c>
      <c r="B55" s="99">
        <v>54.0</v>
      </c>
      <c r="C55" s="105"/>
      <c r="D55" s="100" t="s">
        <v>29</v>
      </c>
      <c r="E55" s="100" t="s">
        <v>29</v>
      </c>
      <c r="F55" s="100" t="s">
        <v>29</v>
      </c>
      <c r="G55" s="100" t="s">
        <v>29</v>
      </c>
      <c r="H55" s="100" t="s">
        <v>29</v>
      </c>
      <c r="I55" s="100" t="s">
        <v>29</v>
      </c>
      <c r="J55" s="100" t="s">
        <v>29</v>
      </c>
      <c r="K55" s="100" t="s">
        <v>29</v>
      </c>
      <c r="L55" s="100" t="s">
        <v>29</v>
      </c>
      <c r="M55" s="100" t="s">
        <v>29</v>
      </c>
      <c r="N55" s="100" t="s">
        <v>29</v>
      </c>
      <c r="O55" s="100" t="s">
        <v>29</v>
      </c>
      <c r="P55" s="100" t="s">
        <v>29</v>
      </c>
      <c r="Q55" s="100" t="s">
        <v>29</v>
      </c>
      <c r="R55" s="100" t="s">
        <v>29</v>
      </c>
      <c r="S55" s="99" t="s">
        <v>378</v>
      </c>
      <c r="T55" s="99" t="s">
        <v>29</v>
      </c>
    </row>
    <row r="56">
      <c r="A56" s="98" t="s">
        <v>228</v>
      </c>
      <c r="B56" s="105"/>
      <c r="C56" s="105"/>
      <c r="D56" s="105"/>
      <c r="E56" s="105"/>
      <c r="F56" s="105"/>
      <c r="G56" s="105"/>
      <c r="H56" s="105"/>
      <c r="I56" s="105"/>
      <c r="J56" s="105"/>
      <c r="K56" s="105"/>
      <c r="L56" s="105"/>
      <c r="M56" s="105"/>
      <c r="N56" s="105"/>
      <c r="O56" s="105"/>
      <c r="P56" s="105"/>
      <c r="Q56" s="105"/>
      <c r="R56" s="105"/>
      <c r="S56" s="105"/>
      <c r="T56" s="105"/>
    </row>
    <row r="57">
      <c r="A57" s="102" t="s">
        <v>230</v>
      </c>
      <c r="B57" s="115"/>
      <c r="C57" s="115"/>
      <c r="D57" s="115"/>
      <c r="E57" s="115"/>
      <c r="F57" s="115"/>
      <c r="G57" s="115"/>
      <c r="H57" s="115"/>
      <c r="I57" s="115"/>
      <c r="J57" s="115"/>
      <c r="K57" s="115"/>
      <c r="L57" s="115"/>
      <c r="M57" s="115"/>
      <c r="N57" s="115"/>
      <c r="O57" s="115"/>
      <c r="P57" s="115"/>
      <c r="Q57" s="115"/>
      <c r="R57" s="115"/>
      <c r="S57" s="115"/>
      <c r="T57" s="1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4" width="17.63"/>
  </cols>
  <sheetData>
    <row r="1">
      <c r="A1" s="5" t="s">
        <v>22</v>
      </c>
      <c r="B1" s="5" t="s">
        <v>23</v>
      </c>
      <c r="C1" s="6" t="s">
        <v>24</v>
      </c>
      <c r="D1" s="7" t="s">
        <v>25</v>
      </c>
      <c r="E1" s="7" t="s">
        <v>26</v>
      </c>
    </row>
    <row r="2">
      <c r="A2" s="8" t="s">
        <v>27</v>
      </c>
      <c r="B2" s="8" t="s">
        <v>28</v>
      </c>
      <c r="C2" s="9">
        <v>140.0</v>
      </c>
      <c r="D2" s="10">
        <v>0.34</v>
      </c>
      <c r="E2" s="10" t="s">
        <v>29</v>
      </c>
    </row>
    <row r="3">
      <c r="A3" s="8" t="s">
        <v>30</v>
      </c>
      <c r="B3" s="8" t="s">
        <v>28</v>
      </c>
      <c r="C3" s="9">
        <v>135.0</v>
      </c>
      <c r="D3" s="10">
        <v>0.36</v>
      </c>
      <c r="E3" s="10">
        <v>135.0</v>
      </c>
    </row>
    <row r="4">
      <c r="A4" s="8" t="s">
        <v>31</v>
      </c>
      <c r="B4" s="8" t="s">
        <v>28</v>
      </c>
      <c r="C4" s="9">
        <v>130.0</v>
      </c>
      <c r="D4" s="10">
        <v>0.35</v>
      </c>
      <c r="E4" s="10" t="s">
        <v>29</v>
      </c>
    </row>
    <row r="5">
      <c r="A5" s="8" t="s">
        <v>32</v>
      </c>
      <c r="B5" s="8" t="s">
        <v>28</v>
      </c>
      <c r="C5" s="9">
        <v>127.0</v>
      </c>
      <c r="D5" s="10">
        <v>0.33</v>
      </c>
      <c r="E5" s="10">
        <v>127.0</v>
      </c>
    </row>
    <row r="6">
      <c r="A6" s="8" t="s">
        <v>33</v>
      </c>
      <c r="B6" s="8" t="s">
        <v>28</v>
      </c>
      <c r="C6" s="9">
        <v>118.0</v>
      </c>
      <c r="D6" s="10">
        <v>0.33</v>
      </c>
      <c r="E6" s="10">
        <v>118.0</v>
      </c>
    </row>
    <row r="7">
      <c r="A7" s="11" t="s">
        <v>34</v>
      </c>
      <c r="B7" s="11" t="s">
        <v>35</v>
      </c>
      <c r="C7" s="12">
        <v>108.0</v>
      </c>
      <c r="D7" s="13">
        <v>0.26</v>
      </c>
      <c r="E7" s="13">
        <v>108.0</v>
      </c>
    </row>
    <row r="8">
      <c r="A8" s="11" t="s">
        <v>36</v>
      </c>
      <c r="B8" s="11" t="s">
        <v>35</v>
      </c>
      <c r="C8" s="12">
        <v>107.0</v>
      </c>
      <c r="D8" s="13">
        <v>0.27</v>
      </c>
      <c r="E8" s="13">
        <v>107.0</v>
      </c>
    </row>
    <row r="9">
      <c r="A9" s="11" t="s">
        <v>37</v>
      </c>
      <c r="B9" s="11" t="s">
        <v>35</v>
      </c>
      <c r="C9" s="12">
        <v>107.0</v>
      </c>
      <c r="D9" s="13">
        <v>0.295</v>
      </c>
      <c r="E9" s="13">
        <v>107.0</v>
      </c>
    </row>
    <row r="10">
      <c r="A10" s="11" t="s">
        <v>38</v>
      </c>
      <c r="B10" s="11" t="s">
        <v>35</v>
      </c>
      <c r="C10" s="12">
        <v>106.0</v>
      </c>
      <c r="D10" s="13">
        <v>0.28</v>
      </c>
      <c r="E10" s="13">
        <v>106.0</v>
      </c>
    </row>
    <row r="11">
      <c r="A11" s="11" t="s">
        <v>39</v>
      </c>
      <c r="B11" s="11" t="s">
        <v>35</v>
      </c>
      <c r="C11" s="12">
        <v>106.0</v>
      </c>
      <c r="D11" s="13">
        <v>0.28</v>
      </c>
      <c r="E11" s="13">
        <v>106.0</v>
      </c>
    </row>
    <row r="12">
      <c r="A12" s="11" t="s">
        <v>40</v>
      </c>
      <c r="B12" s="11" t="s">
        <v>35</v>
      </c>
      <c r="C12" s="12">
        <v>105.0</v>
      </c>
      <c r="D12" s="13">
        <v>0.29</v>
      </c>
      <c r="E12" s="13">
        <v>104.0</v>
      </c>
    </row>
    <row r="13">
      <c r="A13" s="11" t="s">
        <v>41</v>
      </c>
      <c r="B13" s="11" t="s">
        <v>35</v>
      </c>
      <c r="C13" s="12">
        <v>104.0</v>
      </c>
      <c r="D13" s="13">
        <v>0.298</v>
      </c>
      <c r="E13" s="13">
        <v>104.0</v>
      </c>
    </row>
    <row r="14">
      <c r="A14" s="11" t="s">
        <v>42</v>
      </c>
      <c r="B14" s="11" t="s">
        <v>35</v>
      </c>
      <c r="C14" s="12">
        <v>104.0</v>
      </c>
      <c r="D14" s="13">
        <v>0.29</v>
      </c>
      <c r="E14" s="13">
        <v>104.0</v>
      </c>
    </row>
    <row r="15">
      <c r="A15" s="11" t="s">
        <v>43</v>
      </c>
      <c r="B15" s="11" t="s">
        <v>35</v>
      </c>
      <c r="C15" s="12">
        <v>103.0</v>
      </c>
      <c r="D15" s="13">
        <v>0.29</v>
      </c>
      <c r="E15" s="13">
        <v>103.0</v>
      </c>
    </row>
    <row r="16">
      <c r="A16" s="11" t="s">
        <v>44</v>
      </c>
      <c r="B16" s="11" t="s">
        <v>35</v>
      </c>
      <c r="C16" s="12">
        <v>102.0</v>
      </c>
      <c r="D16" s="13">
        <v>0.28</v>
      </c>
      <c r="E16" s="13">
        <v>102.0</v>
      </c>
    </row>
    <row r="17">
      <c r="A17" s="14" t="s">
        <v>45</v>
      </c>
      <c r="B17" s="14" t="s">
        <v>46</v>
      </c>
      <c r="C17" s="15">
        <v>101.0</v>
      </c>
      <c r="D17" s="16">
        <v>0.29</v>
      </c>
      <c r="E17" s="16" t="s">
        <v>29</v>
      </c>
    </row>
    <row r="18">
      <c r="A18" s="14" t="s">
        <v>47</v>
      </c>
      <c r="B18" s="14" t="s">
        <v>46</v>
      </c>
      <c r="C18" s="15">
        <v>99.0</v>
      </c>
      <c r="D18" s="16">
        <v>0.28</v>
      </c>
      <c r="E18" s="16" t="s">
        <v>29</v>
      </c>
    </row>
    <row r="19">
      <c r="A19" s="14" t="s">
        <v>48</v>
      </c>
      <c r="B19" s="14" t="s">
        <v>46</v>
      </c>
      <c r="C19" s="15">
        <v>99.0</v>
      </c>
      <c r="D19" s="16">
        <v>0.25</v>
      </c>
      <c r="E19" s="16">
        <v>98.0</v>
      </c>
    </row>
    <row r="20">
      <c r="A20" s="14" t="s">
        <v>14</v>
      </c>
      <c r="B20" s="14" t="s">
        <v>46</v>
      </c>
      <c r="C20" s="15">
        <v>98.0</v>
      </c>
      <c r="D20" s="16">
        <v>0.25</v>
      </c>
      <c r="E20" s="16">
        <v>98.0</v>
      </c>
    </row>
    <row r="21">
      <c r="A21" s="14" t="s">
        <v>49</v>
      </c>
      <c r="B21" s="14" t="s">
        <v>46</v>
      </c>
      <c r="C21" s="15">
        <v>98.0</v>
      </c>
      <c r="D21" s="16">
        <v>0.25</v>
      </c>
      <c r="E21" s="16" t="s">
        <v>29</v>
      </c>
    </row>
    <row r="22">
      <c r="A22" s="14" t="s">
        <v>50</v>
      </c>
      <c r="B22" s="14" t="s">
        <v>46</v>
      </c>
      <c r="C22" s="15">
        <v>97.0</v>
      </c>
      <c r="D22" s="16">
        <v>0.275</v>
      </c>
      <c r="E22" s="16" t="s">
        <v>29</v>
      </c>
    </row>
    <row r="23">
      <c r="A23" s="14" t="s">
        <v>16</v>
      </c>
      <c r="B23" s="14" t="s">
        <v>46</v>
      </c>
      <c r="C23" s="15">
        <v>97.0</v>
      </c>
      <c r="D23" s="16">
        <v>0.248</v>
      </c>
      <c r="E23" s="16">
        <v>97.0</v>
      </c>
    </row>
    <row r="24">
      <c r="A24" s="14" t="s">
        <v>51</v>
      </c>
      <c r="B24" s="14" t="s">
        <v>46</v>
      </c>
      <c r="C24" s="15">
        <v>95.0</v>
      </c>
      <c r="D24" s="16">
        <v>0.235</v>
      </c>
      <c r="E24" s="16">
        <v>95.0</v>
      </c>
    </row>
    <row r="25">
      <c r="A25" s="14" t="s">
        <v>52</v>
      </c>
      <c r="B25" s="14" t="s">
        <v>46</v>
      </c>
      <c r="C25" s="15">
        <v>95.0</v>
      </c>
      <c r="D25" s="16">
        <v>0.25</v>
      </c>
      <c r="E25" s="16">
        <v>95.0</v>
      </c>
    </row>
    <row r="26">
      <c r="A26" s="14" t="s">
        <v>53</v>
      </c>
      <c r="B26" s="14" t="s">
        <v>46</v>
      </c>
      <c r="C26" s="15">
        <v>94.0</v>
      </c>
      <c r="D26" s="16">
        <v>0.26</v>
      </c>
      <c r="E26" s="16">
        <v>94.0</v>
      </c>
    </row>
    <row r="27">
      <c r="A27" s="14" t="s">
        <v>54</v>
      </c>
      <c r="B27" s="14" t="s">
        <v>46</v>
      </c>
      <c r="C27" s="15">
        <v>94.0</v>
      </c>
      <c r="D27" s="16">
        <v>0.23</v>
      </c>
      <c r="E27" s="16">
        <v>94.0</v>
      </c>
    </row>
    <row r="28">
      <c r="A28" s="14" t="s">
        <v>55</v>
      </c>
      <c r="B28" s="14" t="s">
        <v>46</v>
      </c>
      <c r="C28" s="15">
        <v>94.0</v>
      </c>
      <c r="D28" s="16">
        <v>0.25</v>
      </c>
      <c r="E28" s="16" t="s">
        <v>29</v>
      </c>
    </row>
    <row r="29">
      <c r="A29" s="14" t="s">
        <v>56</v>
      </c>
      <c r="B29" s="14" t="s">
        <v>46</v>
      </c>
      <c r="C29" s="15">
        <v>92.0</v>
      </c>
      <c r="D29" s="16">
        <v>0.225</v>
      </c>
      <c r="E29" s="16">
        <v>92.0</v>
      </c>
    </row>
    <row r="30">
      <c r="A30" s="14" t="s">
        <v>57</v>
      </c>
      <c r="B30" s="14" t="s">
        <v>46</v>
      </c>
      <c r="C30" s="15">
        <v>92.0</v>
      </c>
      <c r="D30" s="16">
        <v>0.25</v>
      </c>
      <c r="E30" s="16" t="s">
        <v>29</v>
      </c>
    </row>
    <row r="31">
      <c r="A31" s="14" t="s">
        <v>58</v>
      </c>
      <c r="B31" s="14" t="s">
        <v>46</v>
      </c>
      <c r="C31" s="15">
        <v>91.0</v>
      </c>
      <c r="D31" s="16">
        <v>0.245</v>
      </c>
      <c r="E31" s="16">
        <v>92.0</v>
      </c>
    </row>
    <row r="32">
      <c r="A32" s="14" t="s">
        <v>59</v>
      </c>
      <c r="B32" s="14" t="s">
        <v>46</v>
      </c>
      <c r="C32" s="15">
        <v>91.0</v>
      </c>
      <c r="D32" s="16">
        <v>0.22</v>
      </c>
      <c r="E32" s="16">
        <v>91.0</v>
      </c>
    </row>
    <row r="33">
      <c r="A33" s="14" t="s">
        <v>60</v>
      </c>
      <c r="B33" s="14" t="s">
        <v>46</v>
      </c>
      <c r="C33" s="15">
        <v>90.0</v>
      </c>
      <c r="D33" s="16">
        <v>0.225</v>
      </c>
      <c r="E33" s="16">
        <v>90.0</v>
      </c>
    </row>
    <row r="34">
      <c r="A34" s="14" t="s">
        <v>61</v>
      </c>
      <c r="B34" s="14" t="s">
        <v>46</v>
      </c>
      <c r="C34" s="15">
        <v>90.0</v>
      </c>
      <c r="D34" s="16">
        <v>0.26</v>
      </c>
      <c r="E34" s="16" t="s">
        <v>29</v>
      </c>
    </row>
    <row r="35">
      <c r="A35" s="14" t="s">
        <v>62</v>
      </c>
      <c r="B35" s="14" t="s">
        <v>46</v>
      </c>
      <c r="C35" s="15">
        <v>90.0</v>
      </c>
      <c r="D35" s="16">
        <v>0.26</v>
      </c>
      <c r="E35" s="16" t="s">
        <v>29</v>
      </c>
    </row>
    <row r="36">
      <c r="A36" s="14" t="s">
        <v>63</v>
      </c>
      <c r="B36" s="14" t="s">
        <v>46</v>
      </c>
      <c r="C36" s="15">
        <v>90.0</v>
      </c>
      <c r="D36" s="16">
        <v>0.25</v>
      </c>
      <c r="E36" s="16" t="s">
        <v>29</v>
      </c>
    </row>
    <row r="37">
      <c r="A37" s="17" t="s">
        <v>64</v>
      </c>
      <c r="B37" s="17" t="s">
        <v>65</v>
      </c>
      <c r="C37" s="18">
        <v>89.0</v>
      </c>
      <c r="D37" s="19">
        <v>0.247</v>
      </c>
      <c r="E37" s="19" t="s">
        <v>29</v>
      </c>
    </row>
    <row r="38">
      <c r="A38" s="17" t="s">
        <v>66</v>
      </c>
      <c r="B38" s="17" t="s">
        <v>65</v>
      </c>
      <c r="C38" s="18">
        <v>89.0</v>
      </c>
      <c r="D38" s="19">
        <v>0.23</v>
      </c>
      <c r="E38" s="19">
        <v>89.0</v>
      </c>
    </row>
    <row r="39">
      <c r="A39" s="17" t="s">
        <v>67</v>
      </c>
      <c r="B39" s="17" t="s">
        <v>65</v>
      </c>
      <c r="C39" s="18">
        <v>88.0</v>
      </c>
      <c r="D39" s="19">
        <v>0.22</v>
      </c>
      <c r="E39" s="19" t="s">
        <v>29</v>
      </c>
    </row>
    <row r="40">
      <c r="A40" s="17" t="s">
        <v>68</v>
      </c>
      <c r="B40" s="17" t="s">
        <v>65</v>
      </c>
      <c r="C40" s="18">
        <v>87.0</v>
      </c>
      <c r="D40" s="19">
        <v>0.225</v>
      </c>
      <c r="E40" s="19" t="s">
        <v>29</v>
      </c>
    </row>
    <row r="41">
      <c r="A41" s="17" t="s">
        <v>69</v>
      </c>
      <c r="B41" s="17" t="s">
        <v>65</v>
      </c>
      <c r="C41" s="18">
        <v>87.0</v>
      </c>
      <c r="D41" s="19">
        <v>0.27</v>
      </c>
      <c r="E41" s="19">
        <v>87.0</v>
      </c>
    </row>
    <row r="42">
      <c r="A42" s="17" t="s">
        <v>70</v>
      </c>
      <c r="B42" s="17" t="s">
        <v>65</v>
      </c>
      <c r="C42" s="18">
        <v>87.0</v>
      </c>
      <c r="D42" s="19">
        <v>0.234</v>
      </c>
      <c r="E42" s="19" t="s">
        <v>29</v>
      </c>
    </row>
    <row r="43">
      <c r="A43" s="17" t="s">
        <v>71</v>
      </c>
      <c r="B43" s="17" t="s">
        <v>65</v>
      </c>
      <c r="C43" s="18">
        <v>86.0</v>
      </c>
      <c r="D43" s="19">
        <v>0.23</v>
      </c>
      <c r="E43" s="19" t="s">
        <v>29</v>
      </c>
    </row>
    <row r="44">
      <c r="A44" s="17" t="s">
        <v>72</v>
      </c>
      <c r="B44" s="17" t="s">
        <v>65</v>
      </c>
      <c r="C44" s="18">
        <v>86.0</v>
      </c>
      <c r="D44" s="19">
        <v>0.26</v>
      </c>
      <c r="E44" s="19" t="s">
        <v>29</v>
      </c>
    </row>
    <row r="45">
      <c r="A45" s="17" t="s">
        <v>73</v>
      </c>
      <c r="B45" s="17" t="s">
        <v>65</v>
      </c>
      <c r="C45" s="18">
        <v>86.0</v>
      </c>
      <c r="D45" s="19">
        <v>0.278</v>
      </c>
      <c r="E45" s="19">
        <v>77.0</v>
      </c>
    </row>
    <row r="46">
      <c r="A46" s="17" t="s">
        <v>74</v>
      </c>
      <c r="B46" s="17" t="s">
        <v>65</v>
      </c>
      <c r="C46" s="18">
        <v>86.0</v>
      </c>
      <c r="D46" s="19">
        <v>0.24</v>
      </c>
      <c r="E46" s="19">
        <v>86.0</v>
      </c>
    </row>
    <row r="47">
      <c r="A47" s="17" t="s">
        <v>75</v>
      </c>
      <c r="B47" s="17" t="s">
        <v>65</v>
      </c>
      <c r="C47" s="18">
        <v>86.0</v>
      </c>
      <c r="D47" s="19">
        <v>0.28</v>
      </c>
      <c r="E47" s="19">
        <v>86.0</v>
      </c>
    </row>
    <row r="48">
      <c r="A48" s="17" t="s">
        <v>76</v>
      </c>
      <c r="B48" s="17" t="s">
        <v>65</v>
      </c>
      <c r="C48" s="18">
        <v>85.0</v>
      </c>
      <c r="D48" s="19">
        <v>0.24</v>
      </c>
      <c r="E48" s="19" t="s">
        <v>29</v>
      </c>
    </row>
    <row r="49">
      <c r="A49" s="17" t="s">
        <v>77</v>
      </c>
      <c r="B49" s="17" t="s">
        <v>65</v>
      </c>
      <c r="C49" s="18">
        <v>85.0</v>
      </c>
      <c r="D49" s="19">
        <v>0.22</v>
      </c>
      <c r="E49" s="19" t="s">
        <v>29</v>
      </c>
    </row>
    <row r="50">
      <c r="A50" s="17" t="s">
        <v>78</v>
      </c>
      <c r="B50" s="17" t="s">
        <v>65</v>
      </c>
      <c r="C50" s="18">
        <v>84.0</v>
      </c>
      <c r="D50" s="19">
        <v>0.235</v>
      </c>
      <c r="E50" s="19" t="s">
        <v>29</v>
      </c>
    </row>
    <row r="51">
      <c r="A51" s="20" t="s">
        <v>79</v>
      </c>
      <c r="B51" s="20" t="s">
        <v>80</v>
      </c>
      <c r="C51" s="21">
        <v>83.0</v>
      </c>
      <c r="D51" s="22">
        <v>0.22</v>
      </c>
      <c r="E51" s="22" t="s">
        <v>29</v>
      </c>
    </row>
    <row r="52">
      <c r="A52" s="20" t="s">
        <v>81</v>
      </c>
      <c r="B52" s="20" t="s">
        <v>80</v>
      </c>
      <c r="C52" s="21">
        <v>82.0</v>
      </c>
      <c r="D52" s="22">
        <v>0.24</v>
      </c>
      <c r="E52" s="22">
        <v>82.0</v>
      </c>
    </row>
    <row r="53">
      <c r="A53" s="20" t="s">
        <v>82</v>
      </c>
      <c r="B53" s="20" t="s">
        <v>80</v>
      </c>
      <c r="C53" s="21">
        <v>81.0</v>
      </c>
      <c r="D53" s="22">
        <v>0.2</v>
      </c>
      <c r="E53" s="22" t="s">
        <v>29</v>
      </c>
    </row>
    <row r="54">
      <c r="A54" s="20" t="s">
        <v>19</v>
      </c>
      <c r="B54" s="20" t="s">
        <v>80</v>
      </c>
      <c r="C54" s="21">
        <v>80.0</v>
      </c>
      <c r="D54" s="22">
        <v>0.2</v>
      </c>
      <c r="E54" s="22">
        <v>80.0</v>
      </c>
    </row>
    <row r="55">
      <c r="A55" s="20" t="s">
        <v>83</v>
      </c>
      <c r="B55" s="20" t="s">
        <v>80</v>
      </c>
      <c r="C55" s="21">
        <v>80.0</v>
      </c>
      <c r="D55" s="22">
        <v>0.22</v>
      </c>
      <c r="E55" s="22" t="s">
        <v>29</v>
      </c>
    </row>
    <row r="56">
      <c r="A56" s="20" t="s">
        <v>84</v>
      </c>
      <c r="B56" s="20" t="s">
        <v>80</v>
      </c>
      <c r="C56" s="21">
        <v>80.0</v>
      </c>
      <c r="D56" s="22">
        <v>0.18</v>
      </c>
      <c r="E56" s="22">
        <v>79.0</v>
      </c>
    </row>
    <row r="57">
      <c r="A57" s="20" t="s">
        <v>85</v>
      </c>
      <c r="B57" s="20" t="s">
        <v>80</v>
      </c>
      <c r="C57" s="21">
        <v>80.0</v>
      </c>
      <c r="D57" s="22">
        <v>0.2</v>
      </c>
      <c r="E57" s="22" t="s">
        <v>29</v>
      </c>
    </row>
    <row r="58">
      <c r="A58" s="20" t="s">
        <v>21</v>
      </c>
      <c r="B58" s="20" t="s">
        <v>80</v>
      </c>
      <c r="C58" s="21">
        <v>79.0</v>
      </c>
      <c r="D58" s="22">
        <v>0.21</v>
      </c>
      <c r="E58" s="22" t="s">
        <v>29</v>
      </c>
    </row>
    <row r="59">
      <c r="A59" s="20" t="s">
        <v>86</v>
      </c>
      <c r="B59" s="20" t="s">
        <v>80</v>
      </c>
      <c r="C59" s="21">
        <v>79.0</v>
      </c>
      <c r="D59" s="22">
        <v>0.22</v>
      </c>
      <c r="E59" s="22">
        <v>80.0</v>
      </c>
    </row>
    <row r="60">
      <c r="A60" s="20" t="s">
        <v>87</v>
      </c>
      <c r="B60" s="20" t="s">
        <v>80</v>
      </c>
      <c r="C60" s="21">
        <v>79.0</v>
      </c>
      <c r="D60" s="22">
        <v>0.19</v>
      </c>
      <c r="E60" s="22">
        <v>79.0</v>
      </c>
    </row>
    <row r="61">
      <c r="A61" s="20" t="s">
        <v>88</v>
      </c>
      <c r="B61" s="20" t="s">
        <v>80</v>
      </c>
      <c r="C61" s="21">
        <v>78.0</v>
      </c>
      <c r="D61" s="22">
        <v>0.27</v>
      </c>
      <c r="E61" s="22">
        <v>79.0</v>
      </c>
    </row>
    <row r="62">
      <c r="A62" s="20" t="s">
        <v>89</v>
      </c>
      <c r="B62" s="20" t="s">
        <v>80</v>
      </c>
      <c r="C62" s="21">
        <v>77.0</v>
      </c>
      <c r="D62" s="22">
        <v>0.22</v>
      </c>
      <c r="E62" s="22">
        <v>77.0</v>
      </c>
    </row>
    <row r="63">
      <c r="A63" s="20" t="s">
        <v>90</v>
      </c>
      <c r="B63" s="20" t="s">
        <v>80</v>
      </c>
      <c r="C63" s="21">
        <v>75.0</v>
      </c>
      <c r="D63" s="22">
        <v>0.19</v>
      </c>
      <c r="E63" s="22">
        <v>75.0</v>
      </c>
    </row>
    <row r="64">
      <c r="A64" s="20" t="s">
        <v>91</v>
      </c>
      <c r="B64" s="20" t="s">
        <v>80</v>
      </c>
      <c r="C64" s="21">
        <v>75.0</v>
      </c>
      <c r="D64" s="22">
        <v>0.22</v>
      </c>
      <c r="E64" s="22" t="s">
        <v>29</v>
      </c>
    </row>
    <row r="65">
      <c r="A65" s="20" t="s">
        <v>92</v>
      </c>
      <c r="B65" s="20" t="s">
        <v>80</v>
      </c>
      <c r="C65" s="21">
        <v>73.0</v>
      </c>
      <c r="D65" s="22">
        <v>0.2</v>
      </c>
      <c r="E65" s="22" t="s">
        <v>29</v>
      </c>
    </row>
    <row r="66">
      <c r="A66" s="20" t="s">
        <v>93</v>
      </c>
      <c r="B66" s="20" t="s">
        <v>80</v>
      </c>
      <c r="C66" s="21">
        <v>70.0</v>
      </c>
      <c r="D66" s="22">
        <v>0.15</v>
      </c>
      <c r="E66" s="22" t="s">
        <v>29</v>
      </c>
    </row>
    <row r="67">
      <c r="A67" s="23" t="s">
        <v>94</v>
      </c>
      <c r="B67" s="23" t="s">
        <v>95</v>
      </c>
      <c r="C67" s="24">
        <v>68.0</v>
      </c>
      <c r="D67" s="25">
        <v>0.182</v>
      </c>
      <c r="E67" s="25">
        <v>68.0</v>
      </c>
    </row>
    <row r="68">
      <c r="A68" s="23" t="s">
        <v>96</v>
      </c>
      <c r="B68" s="23" t="s">
        <v>95</v>
      </c>
      <c r="C68" s="26">
        <v>62.0</v>
      </c>
      <c r="D68" s="25">
        <v>0.22</v>
      </c>
      <c r="E68" s="25">
        <v>62.0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17.63"/>
  </cols>
  <sheetData>
    <row r="1">
      <c r="A1" s="5" t="s">
        <v>22</v>
      </c>
      <c r="B1" s="5" t="s">
        <v>23</v>
      </c>
      <c r="C1" s="5" t="s">
        <v>97</v>
      </c>
      <c r="D1" s="5" t="s">
        <v>98</v>
      </c>
    </row>
    <row r="2">
      <c r="A2" s="1" t="s">
        <v>30</v>
      </c>
      <c r="B2" s="1" t="s">
        <v>28</v>
      </c>
      <c r="C2" s="1">
        <v>0.36</v>
      </c>
      <c r="D2" s="1">
        <v>135.0</v>
      </c>
    </row>
    <row r="3">
      <c r="A3" s="1" t="s">
        <v>31</v>
      </c>
      <c r="C3" s="1">
        <v>0.35</v>
      </c>
    </row>
    <row r="4">
      <c r="A4" s="1" t="s">
        <v>27</v>
      </c>
      <c r="C4" s="1">
        <v>0.34</v>
      </c>
    </row>
    <row r="5">
      <c r="A5" s="1" t="s">
        <v>32</v>
      </c>
      <c r="B5" s="1" t="s">
        <v>28</v>
      </c>
      <c r="C5" s="1">
        <v>0.33</v>
      </c>
      <c r="D5" s="1">
        <v>127.0</v>
      </c>
    </row>
    <row r="6">
      <c r="A6" s="1" t="s">
        <v>33</v>
      </c>
      <c r="B6" s="1" t="s">
        <v>28</v>
      </c>
      <c r="C6" s="1">
        <v>0.33</v>
      </c>
      <c r="D6" s="1">
        <v>118.0</v>
      </c>
    </row>
    <row r="7">
      <c r="A7" s="1" t="s">
        <v>41</v>
      </c>
      <c r="B7" s="1" t="s">
        <v>35</v>
      </c>
      <c r="C7" s="1">
        <v>0.298</v>
      </c>
      <c r="D7" s="1">
        <v>104.0</v>
      </c>
    </row>
    <row r="8">
      <c r="A8" s="1" t="s">
        <v>37</v>
      </c>
      <c r="B8" s="1" t="s">
        <v>35</v>
      </c>
      <c r="C8" s="1">
        <v>0.295</v>
      </c>
      <c r="D8" s="1">
        <v>107.0</v>
      </c>
    </row>
    <row r="9">
      <c r="A9" s="1" t="s">
        <v>42</v>
      </c>
      <c r="B9" s="1" t="s">
        <v>35</v>
      </c>
      <c r="C9" s="1">
        <v>0.29</v>
      </c>
      <c r="D9" s="1">
        <v>104.0</v>
      </c>
    </row>
    <row r="10">
      <c r="A10" s="1" t="s">
        <v>43</v>
      </c>
      <c r="B10" s="1" t="s">
        <v>35</v>
      </c>
      <c r="C10" s="1">
        <v>0.29</v>
      </c>
      <c r="D10" s="1">
        <v>103.0</v>
      </c>
    </row>
    <row r="11">
      <c r="A11" s="1" t="s">
        <v>45</v>
      </c>
      <c r="C11" s="1">
        <v>0.29</v>
      </c>
    </row>
    <row r="12">
      <c r="A12" s="1" t="s">
        <v>40</v>
      </c>
      <c r="B12" s="1" t="s">
        <v>35</v>
      </c>
      <c r="C12" s="1">
        <v>0.29</v>
      </c>
      <c r="D12" s="1">
        <v>104.0</v>
      </c>
    </row>
    <row r="13">
      <c r="A13" s="1" t="s">
        <v>47</v>
      </c>
      <c r="C13" s="1">
        <v>0.28</v>
      </c>
    </row>
    <row r="14">
      <c r="A14" s="1" t="s">
        <v>38</v>
      </c>
      <c r="B14" s="1" t="s">
        <v>35</v>
      </c>
      <c r="C14" s="1">
        <v>0.28</v>
      </c>
      <c r="D14" s="1">
        <v>106.0</v>
      </c>
    </row>
    <row r="15">
      <c r="A15" s="1" t="s">
        <v>39</v>
      </c>
      <c r="B15" s="1" t="s">
        <v>35</v>
      </c>
      <c r="C15" s="1">
        <v>0.28</v>
      </c>
      <c r="D15" s="1">
        <v>106.0</v>
      </c>
    </row>
    <row r="16">
      <c r="A16" s="1" t="s">
        <v>75</v>
      </c>
      <c r="B16" s="1" t="s">
        <v>65</v>
      </c>
      <c r="C16" s="1">
        <v>0.28</v>
      </c>
      <c r="D16" s="1">
        <v>86.0</v>
      </c>
    </row>
    <row r="17">
      <c r="A17" s="1" t="s">
        <v>44</v>
      </c>
      <c r="B17" s="1" t="s">
        <v>35</v>
      </c>
      <c r="C17" s="1">
        <v>0.28</v>
      </c>
      <c r="D17" s="1">
        <v>102.0</v>
      </c>
    </row>
    <row r="18">
      <c r="A18" s="1" t="s">
        <v>73</v>
      </c>
      <c r="B18" s="1" t="s">
        <v>80</v>
      </c>
      <c r="C18" s="1">
        <v>0.278</v>
      </c>
      <c r="D18" s="1">
        <v>77.0</v>
      </c>
    </row>
    <row r="19">
      <c r="A19" s="1" t="s">
        <v>50</v>
      </c>
      <c r="C19" s="1">
        <v>0.275</v>
      </c>
    </row>
    <row r="20">
      <c r="A20" s="1" t="s">
        <v>69</v>
      </c>
      <c r="B20" s="1" t="s">
        <v>65</v>
      </c>
      <c r="C20" s="1">
        <v>0.27</v>
      </c>
      <c r="D20" s="1">
        <v>87.0</v>
      </c>
    </row>
    <row r="21">
      <c r="A21" s="1" t="s">
        <v>88</v>
      </c>
      <c r="B21" s="1" t="s">
        <v>80</v>
      </c>
      <c r="C21" s="1">
        <v>0.27</v>
      </c>
      <c r="D21" s="1">
        <v>79.0</v>
      </c>
    </row>
    <row r="22">
      <c r="A22" s="1" t="s">
        <v>36</v>
      </c>
      <c r="B22" s="1" t="s">
        <v>35</v>
      </c>
      <c r="C22" s="1">
        <v>0.27</v>
      </c>
      <c r="D22" s="1">
        <v>107.0</v>
      </c>
    </row>
    <row r="23">
      <c r="A23" s="1" t="s">
        <v>34</v>
      </c>
      <c r="B23" s="1" t="s">
        <v>35</v>
      </c>
      <c r="C23" s="1">
        <v>0.26</v>
      </c>
      <c r="D23" s="1">
        <v>108.0</v>
      </c>
    </row>
    <row r="24">
      <c r="A24" s="1" t="s">
        <v>61</v>
      </c>
      <c r="C24" s="1">
        <v>0.26</v>
      </c>
    </row>
    <row r="25">
      <c r="A25" s="1" t="s">
        <v>62</v>
      </c>
      <c r="C25" s="1">
        <v>0.26</v>
      </c>
    </row>
    <row r="26">
      <c r="A26" s="1" t="s">
        <v>53</v>
      </c>
      <c r="B26" s="1" t="s">
        <v>46</v>
      </c>
      <c r="C26" s="1">
        <v>0.26</v>
      </c>
      <c r="D26" s="1">
        <v>94.0</v>
      </c>
    </row>
    <row r="27">
      <c r="A27" s="1" t="s">
        <v>72</v>
      </c>
      <c r="C27" s="1">
        <v>0.26</v>
      </c>
    </row>
    <row r="28">
      <c r="A28" s="1" t="s">
        <v>52</v>
      </c>
      <c r="C28" s="1">
        <v>0.25</v>
      </c>
    </row>
    <row r="29">
      <c r="A29" s="1" t="s">
        <v>57</v>
      </c>
      <c r="C29" s="1">
        <v>0.25</v>
      </c>
    </row>
    <row r="30">
      <c r="A30" s="1" t="s">
        <v>49</v>
      </c>
      <c r="C30" s="1">
        <v>0.25</v>
      </c>
    </row>
    <row r="31">
      <c r="A31" s="1" t="s">
        <v>55</v>
      </c>
      <c r="C31" s="1">
        <v>0.25</v>
      </c>
    </row>
    <row r="32">
      <c r="A32" s="1" t="s">
        <v>63</v>
      </c>
      <c r="C32" s="1">
        <v>0.25</v>
      </c>
    </row>
    <row r="33">
      <c r="A33" s="1" t="s">
        <v>14</v>
      </c>
      <c r="B33" s="1" t="s">
        <v>46</v>
      </c>
      <c r="C33" s="1">
        <v>0.25</v>
      </c>
      <c r="D33" s="1">
        <v>98.0</v>
      </c>
    </row>
    <row r="34">
      <c r="A34" s="1" t="s">
        <v>48</v>
      </c>
      <c r="B34" s="1" t="s">
        <v>46</v>
      </c>
      <c r="C34" s="1">
        <v>0.25</v>
      </c>
      <c r="D34" s="1">
        <v>98.0</v>
      </c>
    </row>
    <row r="35">
      <c r="A35" s="1" t="s">
        <v>16</v>
      </c>
      <c r="B35" s="1" t="s">
        <v>46</v>
      </c>
      <c r="C35" s="1">
        <v>0.248</v>
      </c>
      <c r="D35" s="1">
        <v>97.0</v>
      </c>
    </row>
    <row r="36">
      <c r="A36" s="1" t="s">
        <v>64</v>
      </c>
      <c r="C36" s="1">
        <v>0.247</v>
      </c>
    </row>
    <row r="37">
      <c r="A37" s="1" t="s">
        <v>58</v>
      </c>
      <c r="B37" s="1" t="s">
        <v>46</v>
      </c>
      <c r="C37" s="1">
        <v>0.245</v>
      </c>
      <c r="D37" s="1">
        <v>92.0</v>
      </c>
    </row>
    <row r="38">
      <c r="A38" s="1" t="s">
        <v>76</v>
      </c>
      <c r="C38" s="1">
        <v>0.24</v>
      </c>
    </row>
    <row r="39">
      <c r="A39" s="1" t="s">
        <v>74</v>
      </c>
      <c r="B39" s="1" t="s">
        <v>65</v>
      </c>
      <c r="C39" s="1">
        <v>0.24</v>
      </c>
      <c r="D39" s="1">
        <v>86.0</v>
      </c>
    </row>
    <row r="40">
      <c r="A40" s="1" t="s">
        <v>81</v>
      </c>
      <c r="B40" s="1" t="s">
        <v>80</v>
      </c>
      <c r="C40" s="1">
        <v>0.24</v>
      </c>
      <c r="D40" s="1">
        <v>82.0</v>
      </c>
    </row>
    <row r="41">
      <c r="A41" s="1" t="s">
        <v>51</v>
      </c>
      <c r="B41" s="1" t="s">
        <v>46</v>
      </c>
      <c r="C41" s="1">
        <v>0.235</v>
      </c>
      <c r="D41" s="1">
        <v>95.0</v>
      </c>
    </row>
    <row r="42">
      <c r="A42" s="1" t="s">
        <v>78</v>
      </c>
      <c r="C42" s="1">
        <v>0.235</v>
      </c>
    </row>
    <row r="43">
      <c r="A43" s="1" t="s">
        <v>70</v>
      </c>
      <c r="C43" s="1">
        <v>0.234</v>
      </c>
    </row>
    <row r="44">
      <c r="A44" s="1" t="s">
        <v>54</v>
      </c>
      <c r="B44" s="1" t="s">
        <v>46</v>
      </c>
      <c r="C44" s="1">
        <v>0.23</v>
      </c>
      <c r="D44" s="1">
        <v>94.0</v>
      </c>
    </row>
    <row r="45">
      <c r="A45" s="1" t="s">
        <v>66</v>
      </c>
      <c r="B45" s="1" t="s">
        <v>65</v>
      </c>
      <c r="C45" s="1">
        <v>0.23</v>
      </c>
      <c r="D45" s="1">
        <v>89.0</v>
      </c>
    </row>
    <row r="46">
      <c r="A46" s="1" t="s">
        <v>71</v>
      </c>
      <c r="C46" s="1">
        <v>0.23</v>
      </c>
    </row>
    <row r="47">
      <c r="A47" s="1" t="s">
        <v>56</v>
      </c>
      <c r="B47" s="1" t="s">
        <v>46</v>
      </c>
      <c r="C47" s="1">
        <v>0.225</v>
      </c>
      <c r="D47" s="1">
        <v>92.0</v>
      </c>
    </row>
    <row r="48">
      <c r="A48" s="1" t="s">
        <v>60</v>
      </c>
      <c r="B48" s="1" t="s">
        <v>46</v>
      </c>
      <c r="C48" s="1">
        <v>0.225</v>
      </c>
      <c r="D48" s="1">
        <v>90.0</v>
      </c>
    </row>
    <row r="49">
      <c r="A49" s="1" t="s">
        <v>68</v>
      </c>
      <c r="C49" s="1">
        <v>0.225</v>
      </c>
    </row>
    <row r="50">
      <c r="A50" s="1" t="s">
        <v>59</v>
      </c>
      <c r="B50" s="1" t="s">
        <v>46</v>
      </c>
      <c r="C50" s="1">
        <v>0.22</v>
      </c>
      <c r="D50" s="1">
        <v>91.0</v>
      </c>
    </row>
    <row r="51">
      <c r="A51" s="1" t="s">
        <v>86</v>
      </c>
      <c r="B51" s="1" t="s">
        <v>80</v>
      </c>
      <c r="C51" s="1">
        <v>0.22</v>
      </c>
      <c r="D51" s="1">
        <v>80.0</v>
      </c>
    </row>
    <row r="52">
      <c r="A52" s="1" t="s">
        <v>79</v>
      </c>
      <c r="C52" s="1">
        <v>0.22</v>
      </c>
    </row>
    <row r="53">
      <c r="A53" s="1" t="s">
        <v>91</v>
      </c>
      <c r="C53" s="1">
        <v>0.22</v>
      </c>
    </row>
    <row r="54">
      <c r="A54" s="1" t="s">
        <v>83</v>
      </c>
      <c r="C54" s="1">
        <v>0.22</v>
      </c>
    </row>
    <row r="55">
      <c r="A55" s="1" t="s">
        <v>67</v>
      </c>
      <c r="C55" s="1">
        <v>0.22</v>
      </c>
    </row>
    <row r="56">
      <c r="A56" s="1" t="s">
        <v>96</v>
      </c>
      <c r="B56" s="1" t="s">
        <v>95</v>
      </c>
      <c r="C56" s="1">
        <v>0.22</v>
      </c>
      <c r="D56" s="1">
        <v>62.0</v>
      </c>
    </row>
    <row r="57">
      <c r="A57" s="1" t="s">
        <v>89</v>
      </c>
      <c r="B57" s="1" t="s">
        <v>80</v>
      </c>
      <c r="C57" s="1">
        <v>0.22</v>
      </c>
      <c r="D57" s="1">
        <v>77.0</v>
      </c>
    </row>
    <row r="58">
      <c r="A58" s="1" t="s">
        <v>77</v>
      </c>
      <c r="C58" s="1">
        <v>0.22</v>
      </c>
    </row>
    <row r="59">
      <c r="A59" s="1" t="s">
        <v>21</v>
      </c>
      <c r="C59" s="1">
        <v>0.21</v>
      </c>
    </row>
    <row r="60">
      <c r="A60" s="1" t="s">
        <v>85</v>
      </c>
      <c r="C60" s="1">
        <v>0.2</v>
      </c>
    </row>
    <row r="61">
      <c r="A61" s="1" t="s">
        <v>92</v>
      </c>
      <c r="C61" s="1">
        <v>0.2</v>
      </c>
    </row>
    <row r="62">
      <c r="A62" s="1" t="s">
        <v>82</v>
      </c>
      <c r="C62" s="1">
        <v>0.2</v>
      </c>
    </row>
    <row r="63">
      <c r="A63" s="1" t="s">
        <v>19</v>
      </c>
      <c r="B63" s="1" t="s">
        <v>80</v>
      </c>
      <c r="C63" s="1">
        <v>0.2</v>
      </c>
      <c r="D63" s="1">
        <v>80.0</v>
      </c>
    </row>
    <row r="64">
      <c r="A64" s="1" t="s">
        <v>90</v>
      </c>
      <c r="B64" s="1" t="s">
        <v>80</v>
      </c>
      <c r="C64" s="1">
        <v>0.19</v>
      </c>
      <c r="D64" s="1">
        <v>75.0</v>
      </c>
    </row>
    <row r="65">
      <c r="A65" s="1" t="s">
        <v>87</v>
      </c>
      <c r="B65" s="1" t="s">
        <v>80</v>
      </c>
      <c r="C65" s="1">
        <v>0.19</v>
      </c>
      <c r="D65" s="1">
        <v>79.0</v>
      </c>
    </row>
    <row r="66">
      <c r="A66" s="1" t="s">
        <v>94</v>
      </c>
      <c r="B66" s="1" t="s">
        <v>95</v>
      </c>
      <c r="C66" s="1">
        <v>0.182</v>
      </c>
      <c r="D66" s="1">
        <v>68.0</v>
      </c>
    </row>
    <row r="67">
      <c r="A67" s="1" t="s">
        <v>84</v>
      </c>
      <c r="B67" s="1" t="s">
        <v>80</v>
      </c>
      <c r="C67" s="1">
        <v>0.18</v>
      </c>
      <c r="D67" s="1">
        <v>79.0</v>
      </c>
    </row>
    <row r="68">
      <c r="A68" s="1" t="s">
        <v>93</v>
      </c>
      <c r="C68" s="1">
        <v>0.15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17.63"/>
  </cols>
  <sheetData>
    <row r="1">
      <c r="A1" s="5" t="s">
        <v>22</v>
      </c>
      <c r="B1" s="5" t="s">
        <v>23</v>
      </c>
      <c r="C1" s="5" t="s">
        <v>97</v>
      </c>
      <c r="D1" s="5" t="s">
        <v>98</v>
      </c>
    </row>
    <row r="2">
      <c r="A2" s="1" t="s">
        <v>30</v>
      </c>
      <c r="B2" s="1" t="s">
        <v>28</v>
      </c>
      <c r="C2" s="1">
        <v>0.36</v>
      </c>
      <c r="D2" s="1">
        <v>135.0</v>
      </c>
    </row>
    <row r="3">
      <c r="A3" s="1" t="s">
        <v>32</v>
      </c>
      <c r="B3" s="1" t="s">
        <v>28</v>
      </c>
      <c r="C3" s="1">
        <v>0.33</v>
      </c>
      <c r="D3" s="1">
        <v>127.0</v>
      </c>
    </row>
    <row r="4">
      <c r="A4" s="1" t="s">
        <v>33</v>
      </c>
      <c r="B4" s="1" t="s">
        <v>28</v>
      </c>
      <c r="C4" s="1">
        <v>0.33</v>
      </c>
      <c r="D4" s="1">
        <v>118.0</v>
      </c>
    </row>
    <row r="5">
      <c r="A5" s="1" t="s">
        <v>34</v>
      </c>
      <c r="B5" s="1" t="s">
        <v>35</v>
      </c>
      <c r="C5" s="1">
        <v>0.26</v>
      </c>
      <c r="D5" s="1">
        <v>108.0</v>
      </c>
    </row>
    <row r="6">
      <c r="A6" s="1" t="s">
        <v>36</v>
      </c>
      <c r="B6" s="1" t="s">
        <v>35</v>
      </c>
      <c r="C6" s="1">
        <v>0.27</v>
      </c>
      <c r="D6" s="1">
        <v>107.0</v>
      </c>
    </row>
    <row r="7">
      <c r="A7" s="1" t="s">
        <v>37</v>
      </c>
      <c r="B7" s="1" t="s">
        <v>35</v>
      </c>
      <c r="C7" s="1">
        <v>0.295</v>
      </c>
      <c r="D7" s="1">
        <v>107.0</v>
      </c>
    </row>
    <row r="8">
      <c r="A8" s="1" t="s">
        <v>38</v>
      </c>
      <c r="B8" s="1" t="s">
        <v>35</v>
      </c>
      <c r="C8" s="1">
        <v>0.28</v>
      </c>
      <c r="D8" s="1">
        <v>106.0</v>
      </c>
    </row>
    <row r="9">
      <c r="A9" s="1" t="s">
        <v>39</v>
      </c>
      <c r="B9" s="1" t="s">
        <v>35</v>
      </c>
      <c r="C9" s="1">
        <v>0.28</v>
      </c>
      <c r="D9" s="1">
        <v>106.0</v>
      </c>
    </row>
    <row r="10">
      <c r="A10" s="1" t="s">
        <v>40</v>
      </c>
      <c r="B10" s="1" t="s">
        <v>35</v>
      </c>
      <c r="C10" s="1">
        <v>0.29</v>
      </c>
      <c r="D10" s="1">
        <v>104.0</v>
      </c>
    </row>
    <row r="11">
      <c r="A11" s="1" t="s">
        <v>41</v>
      </c>
      <c r="B11" s="1" t="s">
        <v>35</v>
      </c>
      <c r="C11" s="1">
        <v>0.298</v>
      </c>
      <c r="D11" s="1">
        <v>104.0</v>
      </c>
    </row>
    <row r="12">
      <c r="A12" s="1" t="s">
        <v>42</v>
      </c>
      <c r="B12" s="1" t="s">
        <v>35</v>
      </c>
      <c r="C12" s="1">
        <v>0.29</v>
      </c>
      <c r="D12" s="1">
        <v>104.0</v>
      </c>
    </row>
    <row r="13">
      <c r="A13" s="1" t="s">
        <v>43</v>
      </c>
      <c r="B13" s="1" t="s">
        <v>35</v>
      </c>
      <c r="C13" s="1">
        <v>0.29</v>
      </c>
      <c r="D13" s="1">
        <v>103.0</v>
      </c>
    </row>
    <row r="14">
      <c r="A14" s="1" t="s">
        <v>44</v>
      </c>
      <c r="B14" s="1" t="s">
        <v>35</v>
      </c>
      <c r="C14" s="1">
        <v>0.28</v>
      </c>
      <c r="D14" s="1">
        <v>102.0</v>
      </c>
    </row>
    <row r="15">
      <c r="A15" s="1" t="s">
        <v>14</v>
      </c>
      <c r="B15" s="1" t="s">
        <v>46</v>
      </c>
      <c r="C15" s="1">
        <v>0.25</v>
      </c>
      <c r="D15" s="1">
        <v>98.0</v>
      </c>
    </row>
    <row r="16">
      <c r="A16" s="1" t="s">
        <v>48</v>
      </c>
      <c r="B16" s="1" t="s">
        <v>46</v>
      </c>
      <c r="C16" s="1">
        <v>0.25</v>
      </c>
      <c r="D16" s="1">
        <v>98.0</v>
      </c>
    </row>
    <row r="17">
      <c r="A17" s="1" t="s">
        <v>16</v>
      </c>
      <c r="B17" s="1" t="s">
        <v>46</v>
      </c>
      <c r="C17" s="1">
        <v>0.248</v>
      </c>
      <c r="D17" s="1">
        <v>97.0</v>
      </c>
    </row>
    <row r="18">
      <c r="A18" s="1" t="s">
        <v>51</v>
      </c>
      <c r="B18" s="1" t="s">
        <v>46</v>
      </c>
      <c r="C18" s="1">
        <v>0.235</v>
      </c>
      <c r="D18" s="1">
        <v>95.0</v>
      </c>
    </row>
    <row r="19">
      <c r="A19" s="1" t="s">
        <v>54</v>
      </c>
      <c r="B19" s="1" t="s">
        <v>46</v>
      </c>
      <c r="C19" s="1">
        <v>0.23</v>
      </c>
      <c r="D19" s="1">
        <v>94.0</v>
      </c>
    </row>
    <row r="20">
      <c r="A20" s="1" t="s">
        <v>53</v>
      </c>
      <c r="B20" s="1" t="s">
        <v>46</v>
      </c>
      <c r="C20" s="1">
        <v>0.26</v>
      </c>
      <c r="D20" s="1">
        <v>94.0</v>
      </c>
    </row>
    <row r="21">
      <c r="A21" s="1" t="s">
        <v>56</v>
      </c>
      <c r="B21" s="1" t="s">
        <v>46</v>
      </c>
      <c r="C21" s="1">
        <v>0.225</v>
      </c>
      <c r="D21" s="1">
        <v>92.0</v>
      </c>
    </row>
    <row r="22">
      <c r="A22" s="1" t="s">
        <v>58</v>
      </c>
      <c r="B22" s="1" t="s">
        <v>46</v>
      </c>
      <c r="C22" s="1">
        <v>0.245</v>
      </c>
      <c r="D22" s="1">
        <v>92.0</v>
      </c>
    </row>
    <row r="23">
      <c r="A23" s="1" t="s">
        <v>59</v>
      </c>
      <c r="B23" s="1" t="s">
        <v>46</v>
      </c>
      <c r="C23" s="1">
        <v>0.22</v>
      </c>
      <c r="D23" s="1">
        <v>91.0</v>
      </c>
    </row>
    <row r="24">
      <c r="A24" s="1" t="s">
        <v>60</v>
      </c>
      <c r="B24" s="1" t="s">
        <v>46</v>
      </c>
      <c r="C24" s="1">
        <v>0.225</v>
      </c>
      <c r="D24" s="1">
        <v>90.0</v>
      </c>
    </row>
    <row r="25">
      <c r="A25" s="1" t="s">
        <v>66</v>
      </c>
      <c r="B25" s="1" t="s">
        <v>65</v>
      </c>
      <c r="C25" s="1">
        <v>0.23</v>
      </c>
      <c r="D25" s="1">
        <v>89.0</v>
      </c>
    </row>
    <row r="26">
      <c r="A26" s="1" t="s">
        <v>69</v>
      </c>
      <c r="B26" s="1" t="s">
        <v>65</v>
      </c>
      <c r="C26" s="1">
        <v>0.27</v>
      </c>
      <c r="D26" s="1">
        <v>87.0</v>
      </c>
    </row>
    <row r="27">
      <c r="A27" s="1" t="s">
        <v>74</v>
      </c>
      <c r="B27" s="1" t="s">
        <v>65</v>
      </c>
      <c r="C27" s="1">
        <v>0.24</v>
      </c>
      <c r="D27" s="1">
        <v>86.0</v>
      </c>
    </row>
    <row r="28">
      <c r="A28" s="1" t="s">
        <v>75</v>
      </c>
      <c r="B28" s="1" t="s">
        <v>65</v>
      </c>
      <c r="C28" s="1">
        <v>0.28</v>
      </c>
      <c r="D28" s="1">
        <v>86.0</v>
      </c>
    </row>
    <row r="29">
      <c r="A29" s="1" t="s">
        <v>81</v>
      </c>
      <c r="B29" s="1" t="s">
        <v>80</v>
      </c>
      <c r="C29" s="1">
        <v>0.24</v>
      </c>
      <c r="D29" s="1">
        <v>82.0</v>
      </c>
    </row>
    <row r="30">
      <c r="A30" s="1" t="s">
        <v>19</v>
      </c>
      <c r="B30" s="1" t="s">
        <v>80</v>
      </c>
      <c r="C30" s="1">
        <v>0.2</v>
      </c>
      <c r="D30" s="1">
        <v>80.0</v>
      </c>
    </row>
    <row r="31">
      <c r="A31" s="1" t="s">
        <v>86</v>
      </c>
      <c r="B31" s="1" t="s">
        <v>80</v>
      </c>
      <c r="C31" s="1">
        <v>0.22</v>
      </c>
      <c r="D31" s="1">
        <v>80.0</v>
      </c>
    </row>
    <row r="32">
      <c r="A32" s="1" t="s">
        <v>84</v>
      </c>
      <c r="B32" s="1" t="s">
        <v>80</v>
      </c>
      <c r="C32" s="1">
        <v>0.18</v>
      </c>
      <c r="D32" s="1">
        <v>79.0</v>
      </c>
    </row>
    <row r="33">
      <c r="A33" s="1" t="s">
        <v>87</v>
      </c>
      <c r="B33" s="1" t="s">
        <v>80</v>
      </c>
      <c r="C33" s="1">
        <v>0.19</v>
      </c>
      <c r="D33" s="1">
        <v>79.0</v>
      </c>
    </row>
    <row r="34">
      <c r="A34" s="1" t="s">
        <v>88</v>
      </c>
      <c r="B34" s="1" t="s">
        <v>80</v>
      </c>
      <c r="C34" s="1">
        <v>0.27</v>
      </c>
      <c r="D34" s="1">
        <v>79.0</v>
      </c>
    </row>
    <row r="35">
      <c r="A35" s="1" t="s">
        <v>73</v>
      </c>
      <c r="B35" s="1" t="s">
        <v>80</v>
      </c>
      <c r="C35" s="1">
        <v>0.278</v>
      </c>
      <c r="D35" s="1">
        <v>77.0</v>
      </c>
    </row>
    <row r="36">
      <c r="A36" s="1" t="s">
        <v>89</v>
      </c>
      <c r="B36" s="1" t="s">
        <v>80</v>
      </c>
      <c r="C36" s="1">
        <v>0.22</v>
      </c>
      <c r="D36" s="1">
        <v>77.0</v>
      </c>
    </row>
    <row r="37">
      <c r="A37" s="1" t="s">
        <v>90</v>
      </c>
      <c r="B37" s="1" t="s">
        <v>80</v>
      </c>
      <c r="C37" s="1">
        <v>0.19</v>
      </c>
      <c r="D37" s="1">
        <v>75.0</v>
      </c>
    </row>
    <row r="38">
      <c r="A38" s="1" t="s">
        <v>94</v>
      </c>
      <c r="B38" s="1" t="s">
        <v>95</v>
      </c>
      <c r="C38" s="1">
        <v>0.182</v>
      </c>
      <c r="D38" s="1">
        <v>68.0</v>
      </c>
    </row>
    <row r="39">
      <c r="A39" s="1" t="s">
        <v>96</v>
      </c>
      <c r="B39" s="1" t="s">
        <v>95</v>
      </c>
      <c r="C39" s="1">
        <v>0.22</v>
      </c>
      <c r="D39" s="1">
        <v>62.0</v>
      </c>
    </row>
    <row r="40">
      <c r="A40" s="1" t="s">
        <v>82</v>
      </c>
      <c r="C40" s="1">
        <v>0.2</v>
      </c>
    </row>
    <row r="41">
      <c r="A41" s="1" t="s">
        <v>31</v>
      </c>
      <c r="C41" s="1">
        <v>0.35</v>
      </c>
    </row>
    <row r="42">
      <c r="A42" s="1" t="s">
        <v>50</v>
      </c>
      <c r="C42" s="1">
        <v>0.275</v>
      </c>
    </row>
    <row r="43">
      <c r="A43" s="1" t="s">
        <v>79</v>
      </c>
      <c r="C43" s="1">
        <v>0.22</v>
      </c>
    </row>
    <row r="44">
      <c r="A44" s="1" t="s">
        <v>68</v>
      </c>
      <c r="C44" s="1">
        <v>0.225</v>
      </c>
    </row>
    <row r="45">
      <c r="A45" s="1" t="s">
        <v>57</v>
      </c>
      <c r="C45" s="1">
        <v>0.25</v>
      </c>
    </row>
    <row r="46">
      <c r="A46" s="1" t="s">
        <v>91</v>
      </c>
      <c r="C46" s="1">
        <v>0.22</v>
      </c>
    </row>
    <row r="47">
      <c r="A47" s="1" t="s">
        <v>83</v>
      </c>
      <c r="C47" s="1">
        <v>0.22</v>
      </c>
    </row>
    <row r="48">
      <c r="A48" s="1" t="s">
        <v>52</v>
      </c>
      <c r="C48" s="1">
        <v>0.25</v>
      </c>
    </row>
    <row r="49">
      <c r="A49" s="1" t="s">
        <v>67</v>
      </c>
      <c r="C49" s="1">
        <v>0.22</v>
      </c>
    </row>
    <row r="50">
      <c r="A50" s="1" t="s">
        <v>27</v>
      </c>
      <c r="C50" s="1">
        <v>0.34</v>
      </c>
    </row>
    <row r="51">
      <c r="A51" s="1" t="s">
        <v>72</v>
      </c>
      <c r="C51" s="1">
        <v>0.26</v>
      </c>
    </row>
    <row r="52">
      <c r="A52" s="1" t="s">
        <v>45</v>
      </c>
      <c r="C52" s="1">
        <v>0.29</v>
      </c>
    </row>
    <row r="53">
      <c r="A53" s="1" t="s">
        <v>21</v>
      </c>
      <c r="C53" s="1">
        <v>0.21</v>
      </c>
    </row>
    <row r="54">
      <c r="A54" s="1" t="s">
        <v>78</v>
      </c>
      <c r="C54" s="1">
        <v>0.235</v>
      </c>
    </row>
    <row r="55">
      <c r="A55" s="1" t="s">
        <v>70</v>
      </c>
      <c r="C55" s="1">
        <v>0.234</v>
      </c>
    </row>
    <row r="56">
      <c r="A56" s="1" t="s">
        <v>77</v>
      </c>
      <c r="C56" s="1">
        <v>0.22</v>
      </c>
    </row>
    <row r="57">
      <c r="A57" s="1" t="s">
        <v>76</v>
      </c>
      <c r="C57" s="1">
        <v>0.24</v>
      </c>
    </row>
    <row r="58">
      <c r="A58" s="1" t="s">
        <v>93</v>
      </c>
      <c r="C58" s="1">
        <v>0.15</v>
      </c>
    </row>
    <row r="59">
      <c r="A59" s="1" t="s">
        <v>63</v>
      </c>
      <c r="C59" s="1">
        <v>0.25</v>
      </c>
    </row>
    <row r="60">
      <c r="A60" s="1" t="s">
        <v>64</v>
      </c>
      <c r="C60" s="1">
        <v>0.247</v>
      </c>
    </row>
    <row r="61">
      <c r="A61" s="1" t="s">
        <v>85</v>
      </c>
      <c r="C61" s="1">
        <v>0.2</v>
      </c>
    </row>
    <row r="62">
      <c r="A62" s="1" t="s">
        <v>92</v>
      </c>
      <c r="C62" s="1">
        <v>0.2</v>
      </c>
    </row>
    <row r="63">
      <c r="A63" s="1" t="s">
        <v>71</v>
      </c>
      <c r="C63" s="1">
        <v>0.23</v>
      </c>
    </row>
    <row r="64">
      <c r="A64" s="1" t="s">
        <v>49</v>
      </c>
      <c r="C64" s="1">
        <v>0.25</v>
      </c>
    </row>
    <row r="65">
      <c r="A65" s="1" t="s">
        <v>55</v>
      </c>
      <c r="C65" s="1">
        <v>0.25</v>
      </c>
    </row>
    <row r="66">
      <c r="A66" s="1" t="s">
        <v>61</v>
      </c>
      <c r="C66" s="1">
        <v>0.26</v>
      </c>
    </row>
    <row r="67">
      <c r="A67" s="1" t="s">
        <v>62</v>
      </c>
      <c r="C67" s="1">
        <v>0.26</v>
      </c>
    </row>
    <row r="68">
      <c r="A68" s="1" t="s">
        <v>47</v>
      </c>
      <c r="C68" s="1">
        <v>0.28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63"/>
    <col customWidth="1" min="71" max="71" width="1.25"/>
  </cols>
  <sheetData>
    <row r="1">
      <c r="A1" s="27" t="s">
        <v>99</v>
      </c>
      <c r="B1" s="28" t="s">
        <v>14</v>
      </c>
      <c r="C1" s="28" t="s">
        <v>48</v>
      </c>
      <c r="D1" s="28" t="s">
        <v>16</v>
      </c>
      <c r="E1" s="28" t="s">
        <v>66</v>
      </c>
      <c r="F1" s="28" t="s">
        <v>82</v>
      </c>
      <c r="G1" s="28" t="s">
        <v>30</v>
      </c>
      <c r="H1" s="28" t="s">
        <v>31</v>
      </c>
      <c r="I1" s="28" t="s">
        <v>41</v>
      </c>
      <c r="J1" s="28" t="s">
        <v>32</v>
      </c>
      <c r="K1" s="28" t="s">
        <v>37</v>
      </c>
      <c r="L1" s="28" t="s">
        <v>50</v>
      </c>
      <c r="M1" s="28" t="s">
        <v>79</v>
      </c>
      <c r="N1" s="28" t="s">
        <v>68</v>
      </c>
      <c r="O1" s="28" t="s">
        <v>87</v>
      </c>
      <c r="P1" s="28" t="s">
        <v>96</v>
      </c>
      <c r="Q1" s="28" t="s">
        <v>94</v>
      </c>
      <c r="R1" s="28" t="s">
        <v>73</v>
      </c>
      <c r="S1" s="28" t="s">
        <v>100</v>
      </c>
      <c r="T1" s="28" t="s">
        <v>101</v>
      </c>
      <c r="U1" s="28" t="s">
        <v>91</v>
      </c>
      <c r="V1" s="28" t="s">
        <v>102</v>
      </c>
      <c r="W1" s="28" t="s">
        <v>103</v>
      </c>
      <c r="X1" s="28" t="s">
        <v>59</v>
      </c>
      <c r="Y1" s="28" t="s">
        <v>33</v>
      </c>
      <c r="Z1" s="28" t="s">
        <v>83</v>
      </c>
      <c r="AA1" s="28" t="s">
        <v>104</v>
      </c>
      <c r="AB1" s="28" t="s">
        <v>105</v>
      </c>
      <c r="AC1" s="28" t="s">
        <v>106</v>
      </c>
      <c r="AD1" s="28" t="s">
        <v>54</v>
      </c>
      <c r="AE1" s="28" t="s">
        <v>53</v>
      </c>
      <c r="AF1" s="28" t="s">
        <v>27</v>
      </c>
      <c r="AG1" s="28" t="s">
        <v>34</v>
      </c>
      <c r="AH1" s="28" t="s">
        <v>107</v>
      </c>
      <c r="AI1" s="28" t="s">
        <v>36</v>
      </c>
      <c r="AJ1" s="28" t="s">
        <v>89</v>
      </c>
      <c r="AK1" s="28" t="s">
        <v>81</v>
      </c>
      <c r="AL1" s="28" t="s">
        <v>72</v>
      </c>
      <c r="AM1" s="28" t="s">
        <v>108</v>
      </c>
      <c r="AN1" s="28" t="s">
        <v>109</v>
      </c>
      <c r="AO1" s="28" t="s">
        <v>110</v>
      </c>
      <c r="AP1" s="28" t="s">
        <v>111</v>
      </c>
      <c r="AQ1" s="28" t="s">
        <v>39</v>
      </c>
      <c r="AR1" s="28" t="s">
        <v>75</v>
      </c>
      <c r="AS1" s="28" t="s">
        <v>56</v>
      </c>
      <c r="AT1" s="28" t="s">
        <v>45</v>
      </c>
      <c r="AU1" s="28" t="s">
        <v>84</v>
      </c>
      <c r="AV1" s="28" t="s">
        <v>19</v>
      </c>
      <c r="AW1" s="28" t="s">
        <v>21</v>
      </c>
      <c r="AX1" s="28" t="s">
        <v>88</v>
      </c>
      <c r="AY1" s="28" t="s">
        <v>112</v>
      </c>
      <c r="AZ1" s="28" t="s">
        <v>113</v>
      </c>
      <c r="BA1" s="28" t="s">
        <v>77</v>
      </c>
      <c r="BB1" s="28" t="s">
        <v>76</v>
      </c>
      <c r="BC1" s="28" t="s">
        <v>74</v>
      </c>
      <c r="BD1" s="28" t="s">
        <v>93</v>
      </c>
      <c r="BE1" s="28" t="s">
        <v>114</v>
      </c>
      <c r="BF1" s="28" t="s">
        <v>64</v>
      </c>
      <c r="BG1" s="28" t="s">
        <v>85</v>
      </c>
      <c r="BH1" s="28" t="s">
        <v>115</v>
      </c>
      <c r="BI1" s="28" t="s">
        <v>92</v>
      </c>
      <c r="BJ1" s="28" t="s">
        <v>38</v>
      </c>
      <c r="BK1" s="28" t="s">
        <v>71</v>
      </c>
      <c r="BL1" s="28" t="s">
        <v>49</v>
      </c>
      <c r="BM1" s="28" t="s">
        <v>44</v>
      </c>
      <c r="BN1" s="28" t="s">
        <v>55</v>
      </c>
      <c r="BO1" s="28" t="s">
        <v>43</v>
      </c>
      <c r="BP1" s="28" t="s">
        <v>61</v>
      </c>
      <c r="BQ1" s="28" t="s">
        <v>62</v>
      </c>
      <c r="BR1" s="28" t="s">
        <v>47</v>
      </c>
      <c r="BS1" s="29"/>
      <c r="BT1" s="30" t="s">
        <v>116</v>
      </c>
      <c r="BU1" s="31"/>
      <c r="BV1" s="32" t="s">
        <v>117</v>
      </c>
      <c r="BW1" s="31"/>
      <c r="BX1" s="33"/>
      <c r="BY1" s="33"/>
      <c r="BZ1" s="33"/>
      <c r="CA1" s="33"/>
      <c r="CB1" s="33"/>
      <c r="CC1" s="33"/>
      <c r="CD1" s="33"/>
      <c r="CE1" s="33"/>
    </row>
    <row r="2">
      <c r="A2" s="34" t="s">
        <v>118</v>
      </c>
      <c r="B2" s="35">
        <v>0.25</v>
      </c>
      <c r="C2" s="35">
        <v>0.25</v>
      </c>
      <c r="D2" s="35">
        <v>0.248</v>
      </c>
      <c r="E2" s="35">
        <v>0.23</v>
      </c>
      <c r="F2" s="35">
        <v>0.2</v>
      </c>
      <c r="G2" s="35">
        <v>0.36</v>
      </c>
      <c r="H2" s="35">
        <v>0.35</v>
      </c>
      <c r="I2" s="35">
        <v>0.298</v>
      </c>
      <c r="J2" s="35">
        <v>0.33</v>
      </c>
      <c r="K2" s="35">
        <v>0.295</v>
      </c>
      <c r="L2" s="35">
        <v>0.275</v>
      </c>
      <c r="M2" s="35">
        <v>0.22</v>
      </c>
      <c r="N2" s="35">
        <v>0.225</v>
      </c>
      <c r="O2" s="35">
        <v>0.19</v>
      </c>
      <c r="P2" s="35">
        <v>0.22</v>
      </c>
      <c r="Q2" s="35">
        <v>0.182</v>
      </c>
      <c r="R2" s="35">
        <v>0.278</v>
      </c>
      <c r="S2" s="35">
        <v>0.245</v>
      </c>
      <c r="T2" s="35">
        <v>0.25</v>
      </c>
      <c r="U2" s="35">
        <v>0.22</v>
      </c>
      <c r="V2" s="35">
        <v>0.29</v>
      </c>
      <c r="W2" s="35">
        <v>0.29</v>
      </c>
      <c r="X2" s="36">
        <v>0.22</v>
      </c>
      <c r="Y2" s="36">
        <v>0.33</v>
      </c>
      <c r="Z2" s="35">
        <v>0.22</v>
      </c>
      <c r="AA2" s="37">
        <v>0.225</v>
      </c>
      <c r="AB2" s="37">
        <v>0.25</v>
      </c>
      <c r="AC2" s="37">
        <v>0.22</v>
      </c>
      <c r="AD2" s="36">
        <v>0.23</v>
      </c>
      <c r="AE2" s="36">
        <v>0.26</v>
      </c>
      <c r="AF2" s="36">
        <v>0.34</v>
      </c>
      <c r="AG2" s="36">
        <v>0.26</v>
      </c>
      <c r="AH2" s="36">
        <v>0.22</v>
      </c>
      <c r="AI2" s="36">
        <v>0.27</v>
      </c>
      <c r="AJ2" s="36">
        <v>0.22</v>
      </c>
      <c r="AK2" s="36">
        <v>0.24</v>
      </c>
      <c r="AL2" s="36">
        <v>0.26</v>
      </c>
      <c r="AM2" s="36">
        <v>0.29</v>
      </c>
      <c r="AN2" s="36">
        <v>0.27</v>
      </c>
      <c r="AO2" s="36">
        <v>0.22</v>
      </c>
      <c r="AP2" s="36">
        <v>0.19</v>
      </c>
      <c r="AQ2" s="36">
        <v>0.28</v>
      </c>
      <c r="AR2" s="36">
        <v>0.28</v>
      </c>
      <c r="AS2" s="36">
        <v>0.225</v>
      </c>
      <c r="AT2" s="36">
        <v>0.29</v>
      </c>
      <c r="AU2" s="36">
        <v>0.18</v>
      </c>
      <c r="AV2" s="36">
        <v>0.2</v>
      </c>
      <c r="AW2" s="36">
        <v>0.21</v>
      </c>
      <c r="AX2" s="35">
        <v>0.27</v>
      </c>
      <c r="AY2" s="37">
        <v>0.235</v>
      </c>
      <c r="AZ2" s="37">
        <v>0.234</v>
      </c>
      <c r="BA2" s="37">
        <v>0.22</v>
      </c>
      <c r="BB2" s="37">
        <v>0.24</v>
      </c>
      <c r="BC2" s="37">
        <v>0.24</v>
      </c>
      <c r="BD2" s="37">
        <v>0.15</v>
      </c>
      <c r="BE2" s="37">
        <v>0.25</v>
      </c>
      <c r="BF2" s="37">
        <v>0.247</v>
      </c>
      <c r="BG2" s="37">
        <v>0.2</v>
      </c>
      <c r="BH2" s="37">
        <v>0.235</v>
      </c>
      <c r="BI2" s="37">
        <v>0.2</v>
      </c>
      <c r="BJ2" s="37">
        <v>0.28</v>
      </c>
      <c r="BK2" s="37">
        <v>0.23</v>
      </c>
      <c r="BL2" s="37">
        <v>0.25</v>
      </c>
      <c r="BM2" s="37">
        <v>0.28</v>
      </c>
      <c r="BN2" s="37">
        <v>0.25</v>
      </c>
      <c r="BO2" s="37">
        <v>0.29</v>
      </c>
      <c r="BP2" s="37">
        <v>0.26</v>
      </c>
      <c r="BQ2" s="37">
        <v>0.26</v>
      </c>
      <c r="BR2" s="37">
        <v>0.28</v>
      </c>
      <c r="BS2" s="38"/>
      <c r="BT2" s="39">
        <f t="shared" ref="BT2:BT21" si="1">MIN($B2:$BR2)</f>
        <v>0.15</v>
      </c>
      <c r="BU2" s="40" t="str">
        <f>HLOOKUP(BT2,$A2:$BR$22,21,FALSE)</f>
        <v>Tails</v>
      </c>
      <c r="BV2" s="39">
        <f t="shared" ref="BV2:BV21" si="2">MAX($B2:$BR2)</f>
        <v>0.36</v>
      </c>
      <c r="BW2" s="41" t="str">
        <f>HLOOKUP(BV2,$A2:$BR$22,21,FALSE)</f>
        <v>Bowser</v>
      </c>
      <c r="BX2" s="42"/>
      <c r="BY2" s="42"/>
      <c r="BZ2" s="42"/>
      <c r="CA2" s="42"/>
      <c r="CB2" s="42"/>
      <c r="CC2" s="42"/>
      <c r="CD2" s="42"/>
      <c r="CE2" s="42"/>
    </row>
    <row r="3">
      <c r="A3" s="34" t="s">
        <v>119</v>
      </c>
      <c r="B3" s="43">
        <v>0.25</v>
      </c>
      <c r="C3" s="43">
        <v>0.25</v>
      </c>
      <c r="D3" s="43">
        <v>0.192</v>
      </c>
      <c r="E3" s="43">
        <v>0.175</v>
      </c>
      <c r="F3" s="43">
        <v>0.26</v>
      </c>
      <c r="G3" s="43">
        <v>0.25</v>
      </c>
      <c r="H3" s="43">
        <v>0.21</v>
      </c>
      <c r="I3" s="43">
        <v>0.28</v>
      </c>
      <c r="J3" s="43">
        <v>0.255</v>
      </c>
      <c r="K3" s="43">
        <v>0.26</v>
      </c>
      <c r="L3" s="43">
        <v>0.27</v>
      </c>
      <c r="M3" s="43">
        <v>0.25</v>
      </c>
      <c r="N3" s="43">
        <v>0.255</v>
      </c>
      <c r="O3" s="43">
        <v>0.26</v>
      </c>
      <c r="P3" s="43">
        <v>0.25</v>
      </c>
      <c r="Q3" s="43">
        <v>0.15</v>
      </c>
      <c r="R3" s="43">
        <v>0.2</v>
      </c>
      <c r="S3" s="43">
        <v>0.23</v>
      </c>
      <c r="T3" s="43">
        <v>0.26</v>
      </c>
      <c r="U3" s="43">
        <v>0.24</v>
      </c>
      <c r="V3" s="43">
        <v>0.26</v>
      </c>
      <c r="W3" s="43">
        <v>0.26</v>
      </c>
      <c r="X3" s="44">
        <v>0.23</v>
      </c>
      <c r="Y3" s="44">
        <v>0.29</v>
      </c>
      <c r="Z3" s="43">
        <v>0.26</v>
      </c>
      <c r="AA3" s="45">
        <v>0.213</v>
      </c>
      <c r="AB3" s="45">
        <v>0.25</v>
      </c>
      <c r="AC3" s="45">
        <v>0.17</v>
      </c>
      <c r="AD3" s="44">
        <v>0.27</v>
      </c>
      <c r="AE3" s="44">
        <v>0.23</v>
      </c>
      <c r="AF3" s="44">
        <v>0.265</v>
      </c>
      <c r="AG3" s="44">
        <v>0.2</v>
      </c>
      <c r="AH3" s="44">
        <v>0.26</v>
      </c>
      <c r="AI3" s="44">
        <v>0.25</v>
      </c>
      <c r="AJ3" s="44">
        <v>0.45</v>
      </c>
      <c r="AK3" s="44">
        <v>1.0</v>
      </c>
      <c r="AL3" s="44">
        <v>0.28</v>
      </c>
      <c r="AM3" s="44">
        <v>0.32</v>
      </c>
      <c r="AN3" s="44">
        <v>0.26</v>
      </c>
      <c r="AO3" s="44">
        <v>0.2</v>
      </c>
      <c r="AP3" s="44">
        <v>0.215</v>
      </c>
      <c r="AQ3" s="44">
        <v>0.27</v>
      </c>
      <c r="AR3" s="44">
        <v>0.25</v>
      </c>
      <c r="AS3" s="44">
        <v>0.28</v>
      </c>
      <c r="AT3" s="44">
        <v>0.3</v>
      </c>
      <c r="AU3" s="44">
        <v>0.16</v>
      </c>
      <c r="AV3" s="44">
        <v>0.17</v>
      </c>
      <c r="AW3" s="44">
        <v>0.26</v>
      </c>
      <c r="AX3" s="43">
        <v>0.21</v>
      </c>
      <c r="AY3" s="45">
        <v>0.33</v>
      </c>
      <c r="AZ3" s="45">
        <v>0.234</v>
      </c>
      <c r="BA3" s="45">
        <v>0.22</v>
      </c>
      <c r="BB3" s="45">
        <v>0.24</v>
      </c>
      <c r="BC3" s="45">
        <v>0.24</v>
      </c>
      <c r="BD3" s="45">
        <v>0.15</v>
      </c>
      <c r="BE3" s="45">
        <v>0.26</v>
      </c>
      <c r="BF3" s="45">
        <v>0.26</v>
      </c>
      <c r="BG3" s="45">
        <v>0.22</v>
      </c>
      <c r="BH3" s="45">
        <v>0.18</v>
      </c>
      <c r="BI3" s="45">
        <v>0.26</v>
      </c>
      <c r="BJ3" s="45">
        <v>0.26</v>
      </c>
      <c r="BK3" s="45">
        <v>0.24</v>
      </c>
      <c r="BL3" s="45">
        <v>0.25</v>
      </c>
      <c r="BM3" s="45">
        <v>0.25</v>
      </c>
      <c r="BN3" s="45">
        <v>0.32</v>
      </c>
      <c r="BO3" s="45">
        <v>0.26</v>
      </c>
      <c r="BP3" s="45">
        <v>0.28</v>
      </c>
      <c r="BQ3" s="45">
        <v>0.24</v>
      </c>
      <c r="BR3" s="45">
        <v>0.29</v>
      </c>
      <c r="BS3" s="38"/>
      <c r="BT3" s="43">
        <f t="shared" si="1"/>
        <v>0.15</v>
      </c>
      <c r="BU3" s="46" t="str">
        <f>HLOOKUP(BT3,$A3:$BR$22,20,FALSE)</f>
        <v>Jigglypuff</v>
      </c>
      <c r="BV3" s="43">
        <f t="shared" si="2"/>
        <v>1</v>
      </c>
      <c r="BW3" s="47" t="str">
        <f>HLOOKUP(BV3,$A3:$BR$22,20,FALSE)</f>
        <v>Falco</v>
      </c>
      <c r="BX3" s="46"/>
      <c r="BY3" s="46"/>
      <c r="BZ3" s="46"/>
      <c r="CA3" s="46"/>
      <c r="CB3" s="46"/>
      <c r="CC3" s="46"/>
      <c r="CD3" s="46"/>
      <c r="CE3" s="46"/>
    </row>
    <row r="4">
      <c r="A4" s="34" t="s">
        <v>120</v>
      </c>
      <c r="B4" s="35">
        <v>3.0</v>
      </c>
      <c r="C4" s="35">
        <v>3.0</v>
      </c>
      <c r="D4" s="35">
        <v>3.0</v>
      </c>
      <c r="E4" s="35">
        <v>3.0</v>
      </c>
      <c r="F4" s="35">
        <v>3.0</v>
      </c>
      <c r="G4" s="35">
        <v>3.0</v>
      </c>
      <c r="H4" s="35">
        <v>6.0</v>
      </c>
      <c r="I4" s="35">
        <v>3.0</v>
      </c>
      <c r="J4" s="35">
        <v>3.0</v>
      </c>
      <c r="K4" s="35">
        <v>3.0</v>
      </c>
      <c r="L4" s="35">
        <v>3.0</v>
      </c>
      <c r="M4" s="35">
        <v>3.0</v>
      </c>
      <c r="N4" s="35">
        <v>3.0</v>
      </c>
      <c r="O4" s="35">
        <v>3.0</v>
      </c>
      <c r="P4" s="35">
        <v>3.0</v>
      </c>
      <c r="Q4" s="35">
        <v>7.0</v>
      </c>
      <c r="R4" s="35">
        <v>3.0</v>
      </c>
      <c r="S4" s="35">
        <v>3.0</v>
      </c>
      <c r="T4" s="35">
        <v>3.0</v>
      </c>
      <c r="U4" s="35">
        <v>3.0</v>
      </c>
      <c r="V4" s="35">
        <v>3.0</v>
      </c>
      <c r="W4" s="35">
        <v>3.0</v>
      </c>
      <c r="X4" s="36">
        <v>3.0</v>
      </c>
      <c r="Y4" s="36">
        <v>3.0</v>
      </c>
      <c r="Z4" s="35">
        <v>3.0</v>
      </c>
      <c r="AA4" s="37">
        <v>3.0</v>
      </c>
      <c r="AB4" s="37">
        <v>3.0</v>
      </c>
      <c r="AC4" s="37">
        <v>3.0</v>
      </c>
      <c r="AD4" s="36">
        <v>3.0</v>
      </c>
      <c r="AE4" s="36">
        <v>3.0</v>
      </c>
      <c r="AF4" s="36">
        <v>3.0</v>
      </c>
      <c r="AG4" s="36">
        <v>3.0</v>
      </c>
      <c r="AH4" s="36">
        <v>3.0</v>
      </c>
      <c r="AI4" s="36">
        <v>5.0</v>
      </c>
      <c r="AJ4" s="36">
        <v>3.0</v>
      </c>
      <c r="AK4" s="36">
        <v>3.0</v>
      </c>
      <c r="AL4" s="36">
        <v>3.0</v>
      </c>
      <c r="AM4" s="36">
        <v>3.0</v>
      </c>
      <c r="AN4" s="36">
        <v>3.0</v>
      </c>
      <c r="AO4" s="36">
        <v>3.0</v>
      </c>
      <c r="AP4" s="36">
        <v>3.0</v>
      </c>
      <c r="AQ4" s="36">
        <v>3.0</v>
      </c>
      <c r="AR4" s="36">
        <v>3.0</v>
      </c>
      <c r="AS4" s="36">
        <v>3.0</v>
      </c>
      <c r="AT4" s="36">
        <v>3.0</v>
      </c>
      <c r="AU4" s="36">
        <v>7.0</v>
      </c>
      <c r="AV4" s="36">
        <v>5.0</v>
      </c>
      <c r="AW4" s="36">
        <v>3.0</v>
      </c>
      <c r="AX4" s="35">
        <v>3.0</v>
      </c>
      <c r="AY4" s="37">
        <v>3.0</v>
      </c>
      <c r="AZ4" s="37">
        <v>3.0</v>
      </c>
      <c r="BA4" s="37">
        <v>3.0</v>
      </c>
      <c r="BB4" s="37">
        <v>3.0</v>
      </c>
      <c r="BC4" s="37">
        <v>3.0</v>
      </c>
      <c r="BD4" s="37">
        <v>5.0</v>
      </c>
      <c r="BE4" s="37">
        <v>3.0</v>
      </c>
      <c r="BF4" s="37">
        <v>3.0</v>
      </c>
      <c r="BG4" s="37">
        <v>3.0</v>
      </c>
      <c r="BH4" s="37">
        <v>3.0</v>
      </c>
      <c r="BI4" s="37">
        <v>3.0</v>
      </c>
      <c r="BJ4" s="37">
        <v>3.0</v>
      </c>
      <c r="BK4" s="37">
        <v>3.0</v>
      </c>
      <c r="BL4" s="37">
        <v>3.0</v>
      </c>
      <c r="BM4" s="37">
        <v>3.0</v>
      </c>
      <c r="BN4" s="37">
        <v>3.0</v>
      </c>
      <c r="BO4" s="37">
        <v>3.0</v>
      </c>
      <c r="BP4" s="37">
        <v>3.0</v>
      </c>
      <c r="BQ4" s="37">
        <v>3.0</v>
      </c>
      <c r="BR4" s="37">
        <v>3.0</v>
      </c>
      <c r="BS4" s="38"/>
      <c r="BT4" s="35">
        <f t="shared" si="1"/>
        <v>3</v>
      </c>
      <c r="BU4" s="42" t="str">
        <f>HLOOKUP(BT4,$A4:$BR$22,19,FALSE)</f>
        <v>Mario</v>
      </c>
      <c r="BV4" s="35">
        <f t="shared" si="2"/>
        <v>7</v>
      </c>
      <c r="BW4" s="48" t="str">
        <f>HLOOKUP(BV4,$A4:$BR$22,19,FALSE)</f>
        <v>Jigglypuff</v>
      </c>
      <c r="BX4" s="42"/>
      <c r="BY4" s="42"/>
      <c r="BZ4" s="42"/>
      <c r="CA4" s="42"/>
      <c r="CB4" s="42"/>
      <c r="CC4" s="42"/>
      <c r="CD4" s="42"/>
      <c r="CE4" s="42"/>
    </row>
    <row r="5">
      <c r="A5" s="49" t="s">
        <v>121</v>
      </c>
      <c r="B5" s="50">
        <f t="shared" ref="B5:AH5" si="3">B$8*0.6</f>
        <v>2.1</v>
      </c>
      <c r="C5" s="50">
        <f t="shared" si="3"/>
        <v>1.92</v>
      </c>
      <c r="D5" s="50">
        <f t="shared" si="3"/>
        <v>2.01</v>
      </c>
      <c r="E5" s="50">
        <f t="shared" si="3"/>
        <v>1.5</v>
      </c>
      <c r="F5" s="50">
        <f t="shared" si="3"/>
        <v>2.49</v>
      </c>
      <c r="G5" s="50">
        <f t="shared" si="3"/>
        <v>1.98</v>
      </c>
      <c r="H5" s="50">
        <f t="shared" si="3"/>
        <v>1.8</v>
      </c>
      <c r="I5" s="50">
        <f t="shared" si="3"/>
        <v>2.4</v>
      </c>
      <c r="J5" s="50">
        <f t="shared" si="3"/>
        <v>1.92</v>
      </c>
      <c r="K5" s="50">
        <f t="shared" si="3"/>
        <v>2.25</v>
      </c>
      <c r="L5" s="50">
        <f t="shared" si="3"/>
        <v>2.1</v>
      </c>
      <c r="M5" s="50">
        <f t="shared" si="3"/>
        <v>1.86</v>
      </c>
      <c r="N5" s="50">
        <f t="shared" si="3"/>
        <v>2.28</v>
      </c>
      <c r="O5" s="50">
        <f t="shared" si="3"/>
        <v>2.52</v>
      </c>
      <c r="P5" s="50">
        <f t="shared" si="3"/>
        <v>2.58</v>
      </c>
      <c r="Q5" s="50">
        <f t="shared" si="3"/>
        <v>1.5</v>
      </c>
      <c r="R5" s="50">
        <f t="shared" si="3"/>
        <v>2.532</v>
      </c>
      <c r="S5" s="50">
        <f t="shared" si="3"/>
        <v>2.106</v>
      </c>
      <c r="T5" s="50">
        <f t="shared" si="3"/>
        <v>2.4</v>
      </c>
      <c r="U5" s="50">
        <f t="shared" si="3"/>
        <v>2.592</v>
      </c>
      <c r="V5" s="50">
        <f t="shared" si="3"/>
        <v>1.62</v>
      </c>
      <c r="W5" s="50">
        <f t="shared" si="3"/>
        <v>1.62</v>
      </c>
      <c r="X5" s="50">
        <f t="shared" si="3"/>
        <v>2.625</v>
      </c>
      <c r="Y5" s="50">
        <f t="shared" si="3"/>
        <v>2.025</v>
      </c>
      <c r="Z5" s="50">
        <f t="shared" si="3"/>
        <v>1.98</v>
      </c>
      <c r="AA5" s="50">
        <f t="shared" si="3"/>
        <v>2.28</v>
      </c>
      <c r="AB5" s="50">
        <f t="shared" si="3"/>
        <v>2.28</v>
      </c>
      <c r="AC5" s="50">
        <f t="shared" si="3"/>
        <v>2.22</v>
      </c>
      <c r="AD5" s="50">
        <f t="shared" si="3"/>
        <v>1.95</v>
      </c>
      <c r="AE5" s="50">
        <f t="shared" si="3"/>
        <v>1.95</v>
      </c>
      <c r="AF5" s="50">
        <f t="shared" si="3"/>
        <v>2.01</v>
      </c>
      <c r="AG5" s="50">
        <f t="shared" si="3"/>
        <v>1.92</v>
      </c>
      <c r="AH5" s="50">
        <f t="shared" si="3"/>
        <v>3.15</v>
      </c>
      <c r="AI5" s="51">
        <v>2.0</v>
      </c>
      <c r="AJ5" s="50">
        <f t="shared" ref="AJ5:AK5" si="4">AJ$8*0.6</f>
        <v>2.7</v>
      </c>
      <c r="AK5" s="50">
        <f t="shared" si="4"/>
        <v>1.92</v>
      </c>
      <c r="AL5" s="52">
        <v>2.1</v>
      </c>
      <c r="AM5" s="52">
        <v>2.1</v>
      </c>
      <c r="AN5" s="50">
        <f>AN$8*0.6</f>
        <v>2.7</v>
      </c>
      <c r="AO5" s="52">
        <v>2.5</v>
      </c>
      <c r="AP5" s="50">
        <f t="shared" ref="AP5:AS5" si="5">AP$8*0.6</f>
        <v>3.42</v>
      </c>
      <c r="AQ5" s="50">
        <f t="shared" si="5"/>
        <v>1.89</v>
      </c>
      <c r="AR5" s="50">
        <f t="shared" si="5"/>
        <v>2.4</v>
      </c>
      <c r="AS5" s="50">
        <f t="shared" si="5"/>
        <v>2.1</v>
      </c>
      <c r="AT5" s="51">
        <v>2.0</v>
      </c>
      <c r="AU5" s="50">
        <f>AU$8*0.6</f>
        <v>2.01</v>
      </c>
      <c r="AV5" s="53">
        <v>1.86</v>
      </c>
      <c r="AW5" s="50">
        <f t="shared" ref="AW5:AX5" si="6">AW$8*0.6</f>
        <v>2.1</v>
      </c>
      <c r="AX5" s="50">
        <f t="shared" si="6"/>
        <v>2.205</v>
      </c>
      <c r="AY5" s="54">
        <v>2.8</v>
      </c>
      <c r="AZ5" s="50">
        <f t="shared" ref="AZ5:BB5" si="7">AZ$8*0.6</f>
        <v>2.232</v>
      </c>
      <c r="BA5" s="50">
        <f t="shared" si="7"/>
        <v>1.944</v>
      </c>
      <c r="BB5" s="50">
        <f t="shared" si="7"/>
        <v>2.4</v>
      </c>
      <c r="BC5" s="54">
        <v>2.8</v>
      </c>
      <c r="BD5" s="50">
        <f t="shared" ref="BD5:BM5" si="8">BD$8*0.6</f>
        <v>2.04</v>
      </c>
      <c r="BE5" s="50">
        <f t="shared" si="8"/>
        <v>2.592</v>
      </c>
      <c r="BF5" s="50">
        <f t="shared" si="8"/>
        <v>2.82</v>
      </c>
      <c r="BG5" s="50">
        <f t="shared" si="8"/>
        <v>1.92</v>
      </c>
      <c r="BH5" s="50">
        <f t="shared" si="8"/>
        <v>1.938</v>
      </c>
      <c r="BI5" s="50">
        <f t="shared" si="8"/>
        <v>2.04</v>
      </c>
      <c r="BJ5" s="50">
        <f t="shared" si="8"/>
        <v>1.92</v>
      </c>
      <c r="BK5" s="50">
        <f t="shared" si="8"/>
        <v>1.8</v>
      </c>
      <c r="BL5" s="50">
        <f t="shared" si="8"/>
        <v>2.232</v>
      </c>
      <c r="BM5" s="50">
        <f t="shared" si="8"/>
        <v>1.92</v>
      </c>
      <c r="BN5" s="55">
        <v>2.0</v>
      </c>
      <c r="BO5" s="50">
        <f t="shared" ref="BO5:BR5" si="9">BO$8*0.6</f>
        <v>1.98</v>
      </c>
      <c r="BP5" s="50">
        <f t="shared" si="9"/>
        <v>2.04</v>
      </c>
      <c r="BQ5" s="50">
        <f t="shared" si="9"/>
        <v>2.64</v>
      </c>
      <c r="BR5" s="50">
        <f t="shared" si="9"/>
        <v>2.79</v>
      </c>
      <c r="BS5" s="56"/>
      <c r="BT5" s="50">
        <f t="shared" si="1"/>
        <v>1.5</v>
      </c>
      <c r="BU5" s="57" t="str">
        <f>HLOOKUP(BT5,$A5:$BR$22,18,FALSE)</f>
        <v>Peach</v>
      </c>
      <c r="BV5" s="50">
        <f t="shared" si="2"/>
        <v>3.42</v>
      </c>
      <c r="BW5" s="58" t="str">
        <f>HLOOKUP(BV5,$A5:$BR$22,18,FALSE)</f>
        <v>Mr. Game
&amp; Watch</v>
      </c>
      <c r="BX5" s="57"/>
      <c r="BY5" s="57"/>
      <c r="BZ5" s="57"/>
      <c r="CA5" s="57"/>
      <c r="CB5" s="57"/>
      <c r="CC5" s="57"/>
      <c r="CD5" s="57"/>
      <c r="CE5" s="57"/>
    </row>
    <row r="6">
      <c r="A6" s="34" t="s">
        <v>122</v>
      </c>
      <c r="B6" s="35">
        <v>3.0</v>
      </c>
      <c r="C6" s="35">
        <v>3.3</v>
      </c>
      <c r="D6" s="35">
        <v>3.0</v>
      </c>
      <c r="E6" s="35">
        <v>3.4</v>
      </c>
      <c r="F6" s="35">
        <v>3.9</v>
      </c>
      <c r="G6" s="35">
        <v>2.4</v>
      </c>
      <c r="H6" s="35">
        <v>2.85</v>
      </c>
      <c r="I6" s="35">
        <v>3.6</v>
      </c>
      <c r="J6" s="35">
        <v>3.2</v>
      </c>
      <c r="K6" s="35">
        <v>3.25</v>
      </c>
      <c r="L6" s="35">
        <v>3.3</v>
      </c>
      <c r="M6" s="35">
        <v>3.8</v>
      </c>
      <c r="N6" s="35">
        <v>3.8</v>
      </c>
      <c r="O6" s="35">
        <v>3.0</v>
      </c>
      <c r="P6" s="35">
        <v>4.3</v>
      </c>
      <c r="Q6" s="35">
        <v>2.75</v>
      </c>
      <c r="R6" s="35">
        <v>3.0</v>
      </c>
      <c r="S6" s="35">
        <v>3.875</v>
      </c>
      <c r="T6" s="35">
        <v>4.2</v>
      </c>
      <c r="U6" s="35">
        <v>3.8</v>
      </c>
      <c r="V6" s="35">
        <v>2.9</v>
      </c>
      <c r="W6" s="35">
        <v>2.9</v>
      </c>
      <c r="X6" s="36">
        <v>4.0</v>
      </c>
      <c r="Y6" s="36">
        <v>3.375</v>
      </c>
      <c r="Z6" s="35">
        <v>3.0</v>
      </c>
      <c r="AA6" s="37">
        <v>4.25</v>
      </c>
      <c r="AB6" s="37">
        <v>4.0</v>
      </c>
      <c r="AC6" s="37">
        <v>3.9</v>
      </c>
      <c r="AD6" s="36">
        <v>3.4</v>
      </c>
      <c r="AE6" s="36">
        <v>3.75</v>
      </c>
      <c r="AF6" s="36">
        <v>3.65</v>
      </c>
      <c r="AG6" s="36">
        <v>2.9</v>
      </c>
      <c r="AH6" s="36">
        <v>4.25</v>
      </c>
      <c r="AI6" s="36">
        <v>5.5</v>
      </c>
      <c r="AJ6" s="36">
        <v>4.13</v>
      </c>
      <c r="AK6" s="36">
        <v>4.5</v>
      </c>
      <c r="AL6" s="36">
        <v>3.85</v>
      </c>
      <c r="AM6" s="36">
        <v>4.15</v>
      </c>
      <c r="AN6" s="36">
        <v>3.8</v>
      </c>
      <c r="AO6" s="36">
        <v>5.5</v>
      </c>
      <c r="AP6" s="36">
        <v>3.3</v>
      </c>
      <c r="AQ6" s="36">
        <v>3.0</v>
      </c>
      <c r="AR6" s="36">
        <v>3.5</v>
      </c>
      <c r="AS6" s="36">
        <v>3.5</v>
      </c>
      <c r="AT6" s="36">
        <v>4.5</v>
      </c>
      <c r="AU6" s="36">
        <v>2.0</v>
      </c>
      <c r="AV6" s="36">
        <v>4.25</v>
      </c>
      <c r="AW6" s="36">
        <v>3.2</v>
      </c>
      <c r="AX6" s="35">
        <v>4.0</v>
      </c>
      <c r="AY6" s="37">
        <v>4.0</v>
      </c>
      <c r="AZ6" s="37">
        <v>3.3</v>
      </c>
      <c r="BA6" s="37">
        <v>2.82</v>
      </c>
      <c r="BB6" s="37">
        <v>3.8</v>
      </c>
      <c r="BC6" s="37">
        <v>5.55</v>
      </c>
      <c r="BD6" s="37">
        <v>3.4</v>
      </c>
      <c r="BE6" s="37">
        <v>4.32</v>
      </c>
      <c r="BF6" s="37">
        <v>3.45</v>
      </c>
      <c r="BG6" s="37">
        <v>3.2</v>
      </c>
      <c r="BH6" s="37">
        <v>4.2</v>
      </c>
      <c r="BI6" s="37">
        <v>3.3</v>
      </c>
      <c r="BJ6" s="37">
        <v>3.5</v>
      </c>
      <c r="BK6" s="37">
        <v>3.6</v>
      </c>
      <c r="BL6" s="37">
        <v>3.72</v>
      </c>
      <c r="BM6" s="37">
        <v>3.4</v>
      </c>
      <c r="BN6" s="37">
        <v>4.0</v>
      </c>
      <c r="BO6" s="37">
        <v>2.2</v>
      </c>
      <c r="BP6" s="37">
        <v>3.0</v>
      </c>
      <c r="BQ6" s="37">
        <v>4.4</v>
      </c>
      <c r="BR6" s="37">
        <v>4.8</v>
      </c>
      <c r="BS6" s="38"/>
      <c r="BT6" s="35">
        <f t="shared" si="1"/>
        <v>2</v>
      </c>
      <c r="BU6" s="42" t="str">
        <f>HLOOKUP(BT6,$A6:$BR$22,17,FALSE)</f>
        <v>Kirby</v>
      </c>
      <c r="BV6" s="35">
        <f t="shared" si="2"/>
        <v>5.55</v>
      </c>
      <c r="BW6" s="48" t="str">
        <f>HLOOKUP(BV6,$A6:$BR$22,17,FALSE)</f>
        <v>Sonic</v>
      </c>
      <c r="BX6" s="42"/>
      <c r="BY6" s="42"/>
      <c r="BZ6" s="42"/>
      <c r="CA6" s="42"/>
      <c r="CB6" s="42"/>
      <c r="CC6" s="42"/>
      <c r="CD6" s="42"/>
      <c r="CE6" s="42"/>
    </row>
    <row r="7">
      <c r="A7" s="34" t="s">
        <v>123</v>
      </c>
      <c r="B7" s="43">
        <v>0.08</v>
      </c>
      <c r="C7" s="43">
        <v>0.08</v>
      </c>
      <c r="D7" s="43">
        <v>0.08</v>
      </c>
      <c r="E7" s="43">
        <v>0.09</v>
      </c>
      <c r="F7" s="43">
        <v>0.08</v>
      </c>
      <c r="G7" s="43">
        <v>0.3</v>
      </c>
      <c r="H7" s="43">
        <v>0.08</v>
      </c>
      <c r="I7" s="43">
        <v>0.1</v>
      </c>
      <c r="J7" s="43">
        <v>0.05</v>
      </c>
      <c r="K7" s="43">
        <v>0.08</v>
      </c>
      <c r="L7" s="43">
        <v>0.075</v>
      </c>
      <c r="M7" s="43">
        <v>1.2</v>
      </c>
      <c r="N7" s="43">
        <v>0.095</v>
      </c>
      <c r="O7" s="43">
        <v>0.085</v>
      </c>
      <c r="P7" s="43">
        <v>0.8</v>
      </c>
      <c r="Q7" s="43">
        <v>0.075</v>
      </c>
      <c r="R7" s="43">
        <v>0.2</v>
      </c>
      <c r="S7" s="43">
        <v>0.08</v>
      </c>
      <c r="T7" s="43">
        <v>0.09</v>
      </c>
      <c r="U7" s="43">
        <v>0.16</v>
      </c>
      <c r="V7" s="43">
        <v>0.2</v>
      </c>
      <c r="W7" s="43">
        <v>0.2</v>
      </c>
      <c r="X7" s="44">
        <v>0.16</v>
      </c>
      <c r="Y7" s="44">
        <v>0.3</v>
      </c>
      <c r="Z7" s="43">
        <v>0.1</v>
      </c>
      <c r="AA7" s="45">
        <v>15.0</v>
      </c>
      <c r="AB7" s="45">
        <v>0.165</v>
      </c>
      <c r="AC7" s="45">
        <v>0.15</v>
      </c>
      <c r="AD7" s="44">
        <v>0.12</v>
      </c>
      <c r="AE7" s="44">
        <v>0.3</v>
      </c>
      <c r="AF7" s="44">
        <v>0.12</v>
      </c>
      <c r="AG7" s="44">
        <v>0.6</v>
      </c>
      <c r="AH7" s="44">
        <v>0.28</v>
      </c>
      <c r="AI7" s="44">
        <v>0.14</v>
      </c>
      <c r="AJ7" s="44">
        <v>0.25</v>
      </c>
      <c r="AK7" s="44">
        <v>0.2</v>
      </c>
      <c r="AL7" s="44">
        <v>0.15</v>
      </c>
      <c r="AM7" s="44">
        <v>0.2</v>
      </c>
      <c r="AN7" s="44">
        <v>0.4</v>
      </c>
      <c r="AO7" s="44">
        <v>0.2</v>
      </c>
      <c r="AP7" s="44">
        <v>0.075</v>
      </c>
      <c r="AQ7" s="44">
        <v>0.3</v>
      </c>
      <c r="AR7" s="44">
        <v>0.1</v>
      </c>
      <c r="AS7" s="44">
        <v>0.3</v>
      </c>
      <c r="AT7" s="44">
        <v>0.95</v>
      </c>
      <c r="AU7" s="44">
        <v>0.38</v>
      </c>
      <c r="AV7" s="44">
        <v>0.3</v>
      </c>
      <c r="AW7" s="44">
        <v>0.2</v>
      </c>
      <c r="AX7" s="43">
        <v>0.08</v>
      </c>
      <c r="AY7" s="45">
        <v>1.0</v>
      </c>
      <c r="AZ7" s="45">
        <v>0.4</v>
      </c>
      <c r="BA7" s="45">
        <v>0.08</v>
      </c>
      <c r="BB7" s="45">
        <v>0.09</v>
      </c>
      <c r="BC7" s="45">
        <v>0.35</v>
      </c>
      <c r="BD7" s="45">
        <v>0.1</v>
      </c>
      <c r="BE7" s="45">
        <v>0.08</v>
      </c>
      <c r="BF7" s="45">
        <v>0.3</v>
      </c>
      <c r="BG7" s="45">
        <v>0.09</v>
      </c>
      <c r="BH7" s="45">
        <v>0.09</v>
      </c>
      <c r="BI7" s="45">
        <v>0.2</v>
      </c>
      <c r="BJ7" s="45">
        <v>0.24</v>
      </c>
      <c r="BK7" s="45">
        <v>0.08</v>
      </c>
      <c r="BL7" s="45">
        <v>0.08</v>
      </c>
      <c r="BM7" s="45">
        <v>0.075</v>
      </c>
      <c r="BN7" s="45">
        <v>0.25</v>
      </c>
      <c r="BO7" s="45">
        <v>0.09</v>
      </c>
      <c r="BP7" s="45">
        <v>0.11</v>
      </c>
      <c r="BQ7" s="45">
        <v>0.12</v>
      </c>
      <c r="BR7" s="45">
        <v>0.15</v>
      </c>
      <c r="BS7" s="38"/>
      <c r="BT7" s="43">
        <f t="shared" si="1"/>
        <v>0.05</v>
      </c>
      <c r="BU7" s="46" t="str">
        <f>HLOOKUP(BT7,$A7:$BR$22,16,FALSE)</f>
        <v>Donkey Kong</v>
      </c>
      <c r="BV7" s="43">
        <f t="shared" si="2"/>
        <v>15</v>
      </c>
      <c r="BW7" s="47" t="str">
        <f>HLOOKUP(BV7,$A7:$BR$22,16,FALSE)</f>
        <v>Marth
(Tipper)</v>
      </c>
      <c r="BX7" s="46"/>
      <c r="BY7" s="46"/>
      <c r="BZ7" s="46"/>
      <c r="CA7" s="46"/>
      <c r="CB7" s="46"/>
      <c r="CC7" s="46"/>
      <c r="CD7" s="46"/>
      <c r="CE7" s="46"/>
    </row>
    <row r="8">
      <c r="A8" s="34" t="s">
        <v>124</v>
      </c>
      <c r="B8" s="35">
        <v>3.5</v>
      </c>
      <c r="C8" s="35">
        <v>3.2</v>
      </c>
      <c r="D8" s="35">
        <v>3.35</v>
      </c>
      <c r="E8" s="35">
        <v>2.5</v>
      </c>
      <c r="F8" s="35">
        <v>4.15</v>
      </c>
      <c r="G8" s="35">
        <v>3.3</v>
      </c>
      <c r="H8" s="35">
        <v>3.0</v>
      </c>
      <c r="I8" s="35">
        <v>4.0</v>
      </c>
      <c r="J8" s="35">
        <v>3.2</v>
      </c>
      <c r="K8" s="35">
        <v>3.75</v>
      </c>
      <c r="L8" s="35">
        <v>3.5</v>
      </c>
      <c r="M8" s="35">
        <v>3.1</v>
      </c>
      <c r="N8" s="35">
        <v>3.8</v>
      </c>
      <c r="O8" s="35">
        <v>4.2</v>
      </c>
      <c r="P8" s="35">
        <v>4.3</v>
      </c>
      <c r="Q8" s="35">
        <v>2.5</v>
      </c>
      <c r="R8" s="35">
        <v>4.22</v>
      </c>
      <c r="S8" s="35">
        <v>3.51</v>
      </c>
      <c r="T8" s="35">
        <v>4.0</v>
      </c>
      <c r="U8" s="35">
        <v>4.32</v>
      </c>
      <c r="V8" s="35">
        <v>2.7</v>
      </c>
      <c r="W8" s="35">
        <v>2.7</v>
      </c>
      <c r="X8" s="36">
        <v>4.375</v>
      </c>
      <c r="Y8" s="36">
        <v>3.375</v>
      </c>
      <c r="Z8" s="35">
        <v>3.3</v>
      </c>
      <c r="AA8" s="37">
        <v>3.8</v>
      </c>
      <c r="AB8" s="37">
        <v>3.8</v>
      </c>
      <c r="AC8" s="37">
        <v>3.7</v>
      </c>
      <c r="AD8" s="36">
        <v>3.25</v>
      </c>
      <c r="AE8" s="36">
        <v>3.25</v>
      </c>
      <c r="AF8" s="36">
        <v>3.35</v>
      </c>
      <c r="AG8" s="36">
        <v>3.2</v>
      </c>
      <c r="AH8" s="36">
        <v>5.25</v>
      </c>
      <c r="AI8" s="36">
        <v>4.5</v>
      </c>
      <c r="AJ8" s="36">
        <v>4.5</v>
      </c>
      <c r="AK8" s="36">
        <v>3.2</v>
      </c>
      <c r="AL8" s="36">
        <v>3.85</v>
      </c>
      <c r="AM8" s="36">
        <v>4.6</v>
      </c>
      <c r="AN8" s="36">
        <v>4.5</v>
      </c>
      <c r="AO8" s="36">
        <v>4.4</v>
      </c>
      <c r="AP8" s="36">
        <v>5.7</v>
      </c>
      <c r="AQ8" s="36">
        <v>3.15</v>
      </c>
      <c r="AR8" s="36">
        <v>4.0</v>
      </c>
      <c r="AS8" s="36">
        <v>3.5</v>
      </c>
      <c r="AT8" s="36">
        <v>4.45</v>
      </c>
      <c r="AU8" s="36">
        <v>3.35</v>
      </c>
      <c r="AV8" s="36">
        <v>4.75</v>
      </c>
      <c r="AW8" s="36">
        <v>3.5</v>
      </c>
      <c r="AX8" s="35">
        <v>3.675</v>
      </c>
      <c r="AY8" s="37">
        <v>4.15</v>
      </c>
      <c r="AZ8" s="37">
        <v>3.72</v>
      </c>
      <c r="BA8" s="37">
        <v>3.24</v>
      </c>
      <c r="BB8" s="37">
        <v>4.0</v>
      </c>
      <c r="BC8" s="37">
        <v>6.0</v>
      </c>
      <c r="BD8" s="37">
        <v>3.4</v>
      </c>
      <c r="BE8" s="37">
        <v>4.32</v>
      </c>
      <c r="BF8" s="37">
        <v>4.7</v>
      </c>
      <c r="BG8" s="37">
        <v>3.2</v>
      </c>
      <c r="BH8" s="37">
        <v>3.23</v>
      </c>
      <c r="BI8" s="37">
        <v>3.4</v>
      </c>
      <c r="BJ8" s="37">
        <v>3.2</v>
      </c>
      <c r="BK8" s="37">
        <v>3.0</v>
      </c>
      <c r="BL8" s="37">
        <v>3.72</v>
      </c>
      <c r="BM8" s="37">
        <v>3.2</v>
      </c>
      <c r="BN8" s="37">
        <v>2.35</v>
      </c>
      <c r="BO8" s="37">
        <v>3.3</v>
      </c>
      <c r="BP8" s="37">
        <v>3.4</v>
      </c>
      <c r="BQ8" s="37">
        <v>4.4</v>
      </c>
      <c r="BR8" s="37">
        <v>4.65</v>
      </c>
      <c r="BS8" s="38"/>
      <c r="BT8" s="35">
        <f t="shared" si="1"/>
        <v>2.35</v>
      </c>
      <c r="BU8" s="42" t="str">
        <f>HLOOKUP(BT8,$A8:$BR$22,15,FALSE)</f>
        <v>Phoenix Wright</v>
      </c>
      <c r="BV8" s="35">
        <f t="shared" si="2"/>
        <v>6</v>
      </c>
      <c r="BW8" s="48" t="str">
        <f>HLOOKUP(BV8,$A8:$BR$22,15,FALSE)</f>
        <v>Sonic</v>
      </c>
      <c r="BX8" s="42"/>
      <c r="BY8" s="42"/>
      <c r="BZ8" s="42"/>
      <c r="CA8" s="42"/>
      <c r="CB8" s="42"/>
      <c r="CC8" s="42"/>
      <c r="CD8" s="42"/>
      <c r="CE8" s="42"/>
    </row>
    <row r="9">
      <c r="A9" s="34" t="s">
        <v>125</v>
      </c>
      <c r="B9" s="43">
        <f>B$8*1.55</f>
        <v>5.425</v>
      </c>
      <c r="C9" s="43">
        <v>3.3</v>
      </c>
      <c r="D9" s="43">
        <v>3.0</v>
      </c>
      <c r="E9" s="43">
        <v>3.4</v>
      </c>
      <c r="F9" s="43">
        <f>F$8*1.55</f>
        <v>6.4325</v>
      </c>
      <c r="G9" s="43">
        <v>2.4</v>
      </c>
      <c r="H9" s="43">
        <f>H$8*1.55</f>
        <v>4.65</v>
      </c>
      <c r="I9" s="43">
        <v>4.0</v>
      </c>
      <c r="J9" s="43">
        <v>3.0</v>
      </c>
      <c r="K9" s="43">
        <f t="shared" ref="K9:N9" si="10">K$8*1.55</f>
        <v>5.8125</v>
      </c>
      <c r="L9" s="43">
        <f t="shared" si="10"/>
        <v>5.425</v>
      </c>
      <c r="M9" s="43">
        <f t="shared" si="10"/>
        <v>4.805</v>
      </c>
      <c r="N9" s="43">
        <f t="shared" si="10"/>
        <v>5.89</v>
      </c>
      <c r="O9" s="43">
        <v>4.2</v>
      </c>
      <c r="P9" s="43">
        <f t="shared" ref="P9:Q9" si="11">P$8*1.55</f>
        <v>6.665</v>
      </c>
      <c r="Q9" s="43">
        <f t="shared" si="11"/>
        <v>3.875</v>
      </c>
      <c r="R9" s="43">
        <v>3.0</v>
      </c>
      <c r="S9" s="43">
        <f t="shared" ref="S9:U9" si="12">S$8*1.55</f>
        <v>5.4405</v>
      </c>
      <c r="T9" s="43">
        <f t="shared" si="12"/>
        <v>6.2</v>
      </c>
      <c r="U9" s="43">
        <f t="shared" si="12"/>
        <v>6.696</v>
      </c>
      <c r="V9" s="43">
        <v>2.9</v>
      </c>
      <c r="W9" s="43">
        <v>2.9</v>
      </c>
      <c r="X9" s="43">
        <f>X$8*1.55</f>
        <v>6.78125</v>
      </c>
      <c r="Y9" s="44">
        <v>2.5</v>
      </c>
      <c r="Z9" s="43">
        <f>Z$8*1.55</f>
        <v>5.115</v>
      </c>
      <c r="AA9" s="45">
        <v>4.25</v>
      </c>
      <c r="AB9" s="43">
        <v>4.0</v>
      </c>
      <c r="AC9" s="43">
        <v>3.8</v>
      </c>
      <c r="AD9" s="44">
        <v>3.2</v>
      </c>
      <c r="AE9" s="43">
        <f t="shared" ref="AE9:AH9" si="13">AE$8*1.55</f>
        <v>5.0375</v>
      </c>
      <c r="AF9" s="43">
        <f t="shared" si="13"/>
        <v>5.1925</v>
      </c>
      <c r="AG9" s="43">
        <f t="shared" si="13"/>
        <v>4.96</v>
      </c>
      <c r="AH9" s="43">
        <f t="shared" si="13"/>
        <v>8.1375</v>
      </c>
      <c r="AI9" s="44">
        <v>5.5</v>
      </c>
      <c r="AJ9" s="43">
        <f>AJ$8*1.55</f>
        <v>6.975</v>
      </c>
      <c r="AK9" s="44">
        <v>3.2</v>
      </c>
      <c r="AL9" s="44">
        <v>4.5</v>
      </c>
      <c r="AM9" s="44">
        <v>4.15</v>
      </c>
      <c r="AN9" s="43">
        <f>AN$8*1.55</f>
        <v>6.975</v>
      </c>
      <c r="AO9" s="44">
        <v>5.5</v>
      </c>
      <c r="AP9" s="44">
        <v>3.3</v>
      </c>
      <c r="AQ9" s="43">
        <f>AQ$8*1.55</f>
        <v>4.8825</v>
      </c>
      <c r="AR9" s="44">
        <v>5.5</v>
      </c>
      <c r="AS9" s="44">
        <v>3.5</v>
      </c>
      <c r="AT9" s="43">
        <f>AT$8*1.55</f>
        <v>6.8975</v>
      </c>
      <c r="AU9" s="44">
        <v>2.9</v>
      </c>
      <c r="AV9" s="44">
        <v>4.8</v>
      </c>
      <c r="AW9" s="43">
        <f t="shared" ref="AW9:AX9" si="14">AW$8*1.55</f>
        <v>5.425</v>
      </c>
      <c r="AX9" s="43">
        <f t="shared" si="14"/>
        <v>5.69625</v>
      </c>
      <c r="AY9" s="45">
        <v>4.0</v>
      </c>
      <c r="AZ9" s="43">
        <f t="shared" ref="AZ9:BB9" si="15">AZ$8*1.55</f>
        <v>5.766</v>
      </c>
      <c r="BA9" s="43">
        <f t="shared" si="15"/>
        <v>5.022</v>
      </c>
      <c r="BB9" s="43">
        <f t="shared" si="15"/>
        <v>6.2</v>
      </c>
      <c r="BC9" s="45">
        <v>6.0</v>
      </c>
      <c r="BD9" s="43">
        <f t="shared" ref="BD9:BE9" si="16">BD$8*1.55</f>
        <v>5.27</v>
      </c>
      <c r="BE9" s="43">
        <f t="shared" si="16"/>
        <v>6.696</v>
      </c>
      <c r="BF9" s="45">
        <v>4.0</v>
      </c>
      <c r="BG9" s="43">
        <f>BG$8*1.55</f>
        <v>4.96</v>
      </c>
      <c r="BH9" s="45">
        <v>4.2</v>
      </c>
      <c r="BI9" s="43">
        <f t="shared" ref="BI9:BM9" si="17">BI$8*1.55</f>
        <v>5.27</v>
      </c>
      <c r="BJ9" s="43">
        <f t="shared" si="17"/>
        <v>4.96</v>
      </c>
      <c r="BK9" s="43">
        <f t="shared" si="17"/>
        <v>4.65</v>
      </c>
      <c r="BL9" s="43">
        <f t="shared" si="17"/>
        <v>5.766</v>
      </c>
      <c r="BM9" s="43">
        <f t="shared" si="17"/>
        <v>4.96</v>
      </c>
      <c r="BN9" s="45">
        <v>3.5</v>
      </c>
      <c r="BO9" s="43">
        <f t="shared" ref="BO9:BP9" si="18">BO$8*1.55</f>
        <v>5.115</v>
      </c>
      <c r="BP9" s="43">
        <f t="shared" si="18"/>
        <v>5.27</v>
      </c>
      <c r="BQ9" s="45">
        <v>3.8</v>
      </c>
      <c r="BR9" s="45">
        <v>4.8</v>
      </c>
      <c r="BS9" s="38"/>
      <c r="BT9" s="43">
        <f t="shared" si="1"/>
        <v>2.4</v>
      </c>
      <c r="BU9" s="46" t="str">
        <f>HLOOKUP(BT9,$A9:$BR$22,14,FALSE)</f>
        <v>Bowser</v>
      </c>
      <c r="BV9" s="43">
        <f t="shared" si="2"/>
        <v>8.1375</v>
      </c>
      <c r="BW9" s="47" t="str">
        <f>HLOOKUP(BV9,$A9:$BR$22,14,FALSE)</f>
        <v>Zero Suit 
Samus</v>
      </c>
      <c r="BX9" s="46"/>
      <c r="BY9" s="46"/>
      <c r="BZ9" s="46"/>
      <c r="CA9" s="46"/>
      <c r="CB9" s="46"/>
      <c r="CC9" s="46"/>
      <c r="CD9" s="46"/>
      <c r="CE9" s="46"/>
    </row>
    <row r="10">
      <c r="A10" s="34" t="s">
        <v>126</v>
      </c>
      <c r="B10" s="35">
        <v>1.0</v>
      </c>
      <c r="C10" s="35">
        <v>1.0</v>
      </c>
      <c r="D10" s="35">
        <v>1.0</v>
      </c>
      <c r="E10" s="35">
        <v>2.0</v>
      </c>
      <c r="F10" s="59"/>
      <c r="G10" s="35">
        <v>3.0</v>
      </c>
      <c r="H10" s="35">
        <v>2.0</v>
      </c>
      <c r="I10" s="35">
        <v>2.0</v>
      </c>
      <c r="J10" s="35">
        <v>2.0</v>
      </c>
      <c r="K10" s="35">
        <v>2.0</v>
      </c>
      <c r="L10" s="35">
        <v>1.0</v>
      </c>
      <c r="M10" s="59"/>
      <c r="N10" s="35">
        <v>1.0</v>
      </c>
      <c r="O10" s="59"/>
      <c r="P10" s="59"/>
      <c r="Q10" s="35">
        <v>2.0</v>
      </c>
      <c r="R10" s="35">
        <v>2.0</v>
      </c>
      <c r="S10" s="35">
        <v>1.0</v>
      </c>
      <c r="T10" s="35">
        <v>1.0</v>
      </c>
      <c r="U10" s="59"/>
      <c r="V10" s="35">
        <v>2.0</v>
      </c>
      <c r="W10" s="35">
        <v>2.0</v>
      </c>
      <c r="X10" s="36">
        <v>1.0</v>
      </c>
      <c r="Y10" s="36">
        <v>2.0</v>
      </c>
      <c r="Z10" s="59"/>
      <c r="AA10" s="37">
        <v>1.0</v>
      </c>
      <c r="AB10" s="37">
        <v>1.0</v>
      </c>
      <c r="AC10" s="37">
        <v>1.0</v>
      </c>
      <c r="AD10" s="36">
        <v>1.0</v>
      </c>
      <c r="AE10" s="36">
        <v>1.0</v>
      </c>
      <c r="AF10" s="36">
        <v>1.05</v>
      </c>
      <c r="AG10" s="60"/>
      <c r="AH10" s="36">
        <v>0.0</v>
      </c>
      <c r="AI10" s="36">
        <v>1.0</v>
      </c>
      <c r="AJ10" s="36">
        <v>0.0</v>
      </c>
      <c r="AK10" s="36">
        <v>1.0</v>
      </c>
      <c r="AL10" s="36">
        <v>1.0</v>
      </c>
      <c r="AM10" s="36">
        <v>1.0</v>
      </c>
      <c r="AN10" s="36">
        <v>1.0</v>
      </c>
      <c r="AO10" s="36">
        <v>0.8</v>
      </c>
      <c r="AP10" s="36">
        <v>1.0</v>
      </c>
      <c r="AQ10" s="36">
        <v>1.07</v>
      </c>
      <c r="AR10" s="36"/>
      <c r="AS10" s="60"/>
      <c r="AT10" s="36">
        <v>1.0</v>
      </c>
      <c r="AU10" s="36">
        <v>0.975</v>
      </c>
      <c r="AV10" s="36">
        <v>0.0</v>
      </c>
      <c r="AW10" s="36">
        <v>0.0</v>
      </c>
      <c r="AX10" s="59"/>
      <c r="AY10" s="37">
        <v>0.7</v>
      </c>
      <c r="AZ10" s="37">
        <v>0.0</v>
      </c>
      <c r="BA10" s="37">
        <v>1.0</v>
      </c>
      <c r="BB10" s="37">
        <v>0.0</v>
      </c>
      <c r="BC10" s="37">
        <v>1.0</v>
      </c>
      <c r="BD10" s="61"/>
      <c r="BE10" s="37">
        <v>1.0</v>
      </c>
      <c r="BF10" s="37">
        <v>1.02</v>
      </c>
      <c r="BG10" s="37">
        <v>1.0</v>
      </c>
      <c r="BH10" s="37">
        <v>0.92</v>
      </c>
      <c r="BI10" s="61"/>
      <c r="BJ10" s="37">
        <v>3.0</v>
      </c>
      <c r="BK10" s="37">
        <v>1.0</v>
      </c>
      <c r="BL10" s="61"/>
      <c r="BM10" s="37">
        <v>1.05</v>
      </c>
      <c r="BN10" s="37">
        <v>2.0</v>
      </c>
      <c r="BO10" s="37">
        <v>2.0</v>
      </c>
      <c r="BP10" s="37">
        <v>1.0</v>
      </c>
      <c r="BQ10" s="37">
        <v>1.0</v>
      </c>
      <c r="BR10" s="37">
        <v>0.0</v>
      </c>
      <c r="BS10" s="38"/>
      <c r="BT10" s="35">
        <f t="shared" si="1"/>
        <v>0</v>
      </c>
      <c r="BU10" s="62" t="str">
        <f>HLOOKUP(BT10,$A10:$BR$22,13,FALSE)</f>
        <v>Zero Suit 
Samus</v>
      </c>
      <c r="BV10" s="35">
        <f t="shared" si="2"/>
        <v>3</v>
      </c>
      <c r="BW10" s="63" t="str">
        <f>HLOOKUP(BV10,$A10:$BR$22,13,FALSE)</f>
        <v>Bowser</v>
      </c>
      <c r="BX10" s="62"/>
      <c r="BY10" s="62"/>
      <c r="BZ10" s="62"/>
      <c r="CA10" s="62"/>
      <c r="CB10" s="62"/>
      <c r="CC10" s="62"/>
      <c r="CD10" s="62"/>
      <c r="CE10" s="62"/>
    </row>
    <row r="11">
      <c r="A11" s="34" t="s">
        <v>127</v>
      </c>
      <c r="B11" s="43">
        <v>6.6</v>
      </c>
      <c r="C11" s="43">
        <v>6.1</v>
      </c>
      <c r="D11" s="43">
        <v>6.7</v>
      </c>
      <c r="E11" s="43">
        <v>5.5</v>
      </c>
      <c r="F11" s="43">
        <v>7.8</v>
      </c>
      <c r="G11" s="43">
        <v>6.25</v>
      </c>
      <c r="H11" s="43">
        <v>5.5</v>
      </c>
      <c r="I11" s="43">
        <v>6.7</v>
      </c>
      <c r="J11" s="43">
        <v>6.6</v>
      </c>
      <c r="K11" s="43">
        <v>6.3</v>
      </c>
      <c r="L11" s="43">
        <v>7.1</v>
      </c>
      <c r="M11" s="43">
        <v>6.9</v>
      </c>
      <c r="N11" s="43">
        <v>6.55</v>
      </c>
      <c r="O11" s="43">
        <v>6.95</v>
      </c>
      <c r="P11" s="43">
        <v>5.95</v>
      </c>
      <c r="Q11" s="43">
        <v>4.0</v>
      </c>
      <c r="R11" s="43">
        <v>5.85</v>
      </c>
      <c r="S11" s="43">
        <v>6.4</v>
      </c>
      <c r="T11" s="43">
        <v>6.8</v>
      </c>
      <c r="U11" s="43">
        <v>7.3</v>
      </c>
      <c r="V11" s="43">
        <v>7.2</v>
      </c>
      <c r="W11" s="43">
        <v>7.2</v>
      </c>
      <c r="X11" s="44">
        <v>6.8</v>
      </c>
      <c r="Y11" s="44">
        <v>6.8</v>
      </c>
      <c r="Z11" s="43">
        <v>8.0</v>
      </c>
      <c r="AA11" s="45">
        <v>6.25</v>
      </c>
      <c r="AB11" s="45">
        <v>6.35</v>
      </c>
      <c r="AC11" s="45">
        <v>5.5</v>
      </c>
      <c r="AD11" s="44">
        <v>7.1</v>
      </c>
      <c r="AE11" s="44">
        <v>7.4</v>
      </c>
      <c r="AF11" s="44">
        <v>6.5</v>
      </c>
      <c r="AG11" s="44">
        <v>6.35</v>
      </c>
      <c r="AH11" s="44">
        <v>7.0</v>
      </c>
      <c r="AI11" s="44">
        <v>7.2</v>
      </c>
      <c r="AJ11" s="44">
        <v>9.0</v>
      </c>
      <c r="AK11" s="44">
        <v>9.75</v>
      </c>
      <c r="AL11" s="44">
        <v>7.85</v>
      </c>
      <c r="AM11" s="44">
        <v>8.4</v>
      </c>
      <c r="AN11" s="44">
        <v>6.2</v>
      </c>
      <c r="AO11" s="44">
        <v>5.32</v>
      </c>
      <c r="AP11" s="44">
        <v>5.7</v>
      </c>
      <c r="AQ11" s="44">
        <v>6.8</v>
      </c>
      <c r="AR11" s="44">
        <v>6.0</v>
      </c>
      <c r="AS11" s="44">
        <v>7.0</v>
      </c>
      <c r="AT11" s="44">
        <v>7.95</v>
      </c>
      <c r="AU11" s="44">
        <v>4.65</v>
      </c>
      <c r="AV11" s="44">
        <v>5.3</v>
      </c>
      <c r="AW11" s="44">
        <v>6.5</v>
      </c>
      <c r="AX11" s="43">
        <v>6.2</v>
      </c>
      <c r="AY11" s="45">
        <v>8.0</v>
      </c>
      <c r="AZ11" s="45">
        <v>5.8</v>
      </c>
      <c r="BA11" s="45">
        <v>6.0</v>
      </c>
      <c r="BB11" s="45">
        <v>7.0</v>
      </c>
      <c r="BC11" s="45">
        <v>6.7</v>
      </c>
      <c r="BD11" s="45">
        <v>5.2</v>
      </c>
      <c r="BE11" s="45">
        <v>6.3</v>
      </c>
      <c r="BF11" s="45">
        <v>6.7</v>
      </c>
      <c r="BG11" s="45">
        <v>6.2</v>
      </c>
      <c r="BH11" s="45">
        <v>5.7</v>
      </c>
      <c r="BI11" s="45">
        <v>6.7</v>
      </c>
      <c r="BJ11" s="45">
        <v>6.7</v>
      </c>
      <c r="BK11" s="45">
        <v>6.9</v>
      </c>
      <c r="BL11" s="45">
        <v>6.6</v>
      </c>
      <c r="BM11" s="45">
        <v>6.6</v>
      </c>
      <c r="BN11" s="45">
        <v>7.95</v>
      </c>
      <c r="BO11" s="45">
        <v>6.15</v>
      </c>
      <c r="BP11" s="45">
        <v>7.3</v>
      </c>
      <c r="BQ11" s="45">
        <v>7.4</v>
      </c>
      <c r="BR11" s="45">
        <v>7.0</v>
      </c>
      <c r="BS11" s="38"/>
      <c r="BT11" s="43">
        <f t="shared" si="1"/>
        <v>4</v>
      </c>
      <c r="BU11" s="46" t="str">
        <f>HLOOKUP(BT11,$A11:$BR$22,12,FALSE)</f>
        <v>Jigglypuff</v>
      </c>
      <c r="BV11" s="43">
        <f t="shared" si="2"/>
        <v>9.75</v>
      </c>
      <c r="BW11" s="47" t="str">
        <f>HLOOKUP(BV11,$A11:$BR$22,12,FALSE)</f>
        <v>Falco</v>
      </c>
      <c r="BX11" s="46"/>
      <c r="BY11" s="46"/>
      <c r="BZ11" s="46"/>
      <c r="CA11" s="46"/>
      <c r="CB11" s="46"/>
      <c r="CC11" s="46"/>
      <c r="CD11" s="46"/>
      <c r="CE11" s="46"/>
    </row>
    <row r="12">
      <c r="A12" s="34" t="s">
        <v>128</v>
      </c>
      <c r="B12" s="35">
        <v>6.7</v>
      </c>
      <c r="C12" s="35">
        <v>6.2</v>
      </c>
      <c r="D12" s="35">
        <v>6.8</v>
      </c>
      <c r="E12" s="35">
        <v>6.0</v>
      </c>
      <c r="F12" s="35">
        <v>6.35</v>
      </c>
      <c r="G12" s="35">
        <v>6.0</v>
      </c>
      <c r="H12" s="35">
        <v>4.5</v>
      </c>
      <c r="I12" s="35">
        <v>8.15</v>
      </c>
      <c r="J12" s="35">
        <v>6.7</v>
      </c>
      <c r="K12" s="35">
        <v>6.3</v>
      </c>
      <c r="L12" s="35">
        <v>6.95</v>
      </c>
      <c r="M12" s="35">
        <v>6.5</v>
      </c>
      <c r="N12" s="35">
        <v>6.65</v>
      </c>
      <c r="O12" s="35">
        <v>2.8</v>
      </c>
      <c r="P12" s="35">
        <v>6.7</v>
      </c>
      <c r="Q12" s="35">
        <v>4.25</v>
      </c>
      <c r="R12" s="35">
        <v>6.0</v>
      </c>
      <c r="S12" s="35">
        <v>6.95</v>
      </c>
      <c r="T12" s="35">
        <v>6.0</v>
      </c>
      <c r="U12" s="35">
        <v>6.9</v>
      </c>
      <c r="V12" s="35">
        <v>6.9</v>
      </c>
      <c r="W12" s="35">
        <v>6.9</v>
      </c>
      <c r="X12" s="36">
        <v>6.75</v>
      </c>
      <c r="Y12" s="36">
        <v>6.75</v>
      </c>
      <c r="Z12" s="35">
        <v>8.0</v>
      </c>
      <c r="AA12" s="37">
        <v>5.75</v>
      </c>
      <c r="AB12" s="37">
        <v>6.2</v>
      </c>
      <c r="AC12" s="37">
        <v>5.6</v>
      </c>
      <c r="AD12" s="36">
        <v>7.2</v>
      </c>
      <c r="AE12" s="36">
        <v>7.0</v>
      </c>
      <c r="AF12" s="36">
        <v>6.4</v>
      </c>
      <c r="AG12" s="36">
        <v>5.7</v>
      </c>
      <c r="AH12" s="36">
        <v>7.6</v>
      </c>
      <c r="AI12" s="36">
        <v>5.9</v>
      </c>
      <c r="AJ12" s="36">
        <v>11.0</v>
      </c>
      <c r="AK12" s="36">
        <v>10.65</v>
      </c>
      <c r="AL12" s="36">
        <v>6.85</v>
      </c>
      <c r="AM12" s="36">
        <v>7.8</v>
      </c>
      <c r="AN12" s="36">
        <v>6.9</v>
      </c>
      <c r="AO12" s="36">
        <v>5.42</v>
      </c>
      <c r="AP12" s="36">
        <v>6.7</v>
      </c>
      <c r="AQ12" s="36">
        <v>6.75</v>
      </c>
      <c r="AR12" s="36">
        <v>7.0</v>
      </c>
      <c r="AS12" s="36">
        <v>6.75</v>
      </c>
      <c r="AT12" s="36">
        <v>6.8</v>
      </c>
      <c r="AU12" s="36">
        <v>4.435</v>
      </c>
      <c r="AV12" s="36">
        <v>4.7</v>
      </c>
      <c r="AW12" s="36">
        <v>6.4</v>
      </c>
      <c r="AX12" s="35">
        <v>6.8</v>
      </c>
      <c r="AY12" s="37">
        <v>7.82</v>
      </c>
      <c r="AZ12" s="37">
        <v>5.7</v>
      </c>
      <c r="BA12" s="37">
        <v>6.0</v>
      </c>
      <c r="BB12" s="37">
        <v>6.2</v>
      </c>
      <c r="BC12" s="37">
        <v>6.8</v>
      </c>
      <c r="BD12" s="37">
        <v>3.85</v>
      </c>
      <c r="BE12" s="37">
        <v>6.25</v>
      </c>
      <c r="BF12" s="37">
        <v>6.8</v>
      </c>
      <c r="BG12" s="37">
        <v>6.0</v>
      </c>
      <c r="BH12" s="37">
        <v>5.8</v>
      </c>
      <c r="BI12" s="37">
        <v>6.75</v>
      </c>
      <c r="BJ12" s="37">
        <v>6.0</v>
      </c>
      <c r="BK12" s="37">
        <v>6.9</v>
      </c>
      <c r="BL12" s="37">
        <v>6.5</v>
      </c>
      <c r="BM12" s="37">
        <v>6.7</v>
      </c>
      <c r="BN12" s="37">
        <v>7.8</v>
      </c>
      <c r="BO12" s="37">
        <v>6.85</v>
      </c>
      <c r="BP12" s="37">
        <v>7.0</v>
      </c>
      <c r="BQ12" s="37">
        <v>6.35</v>
      </c>
      <c r="BR12" s="37">
        <v>7.5</v>
      </c>
      <c r="BS12" s="38"/>
      <c r="BT12" s="35">
        <f t="shared" si="1"/>
        <v>2.8</v>
      </c>
      <c r="BU12" s="42" t="str">
        <f>HLOOKUP(BT12,$A12:$BR$22,11,FALSE)</f>
        <v>Pikachu</v>
      </c>
      <c r="BV12" s="35">
        <f t="shared" si="2"/>
        <v>11</v>
      </c>
      <c r="BW12" s="48" t="str">
        <f>HLOOKUP(BV12,$A12:$BR$22,11,FALSE)</f>
        <v>Fox</v>
      </c>
      <c r="BX12" s="42"/>
      <c r="BY12" s="42"/>
      <c r="BZ12" s="42"/>
      <c r="CA12" s="42"/>
      <c r="CB12" s="42"/>
      <c r="CC12" s="42"/>
      <c r="CD12" s="42"/>
      <c r="CE12" s="42"/>
    </row>
    <row r="13">
      <c r="A13" s="34" t="s">
        <v>129</v>
      </c>
      <c r="B13" s="43">
        <v>3.2</v>
      </c>
      <c r="C13" s="43">
        <v>3.2</v>
      </c>
      <c r="D13" s="43">
        <v>2.55</v>
      </c>
      <c r="E13" s="43">
        <v>2.6</v>
      </c>
      <c r="F13" s="43">
        <v>2.4</v>
      </c>
      <c r="G13" s="43">
        <v>3.3</v>
      </c>
      <c r="H13" s="43">
        <v>2.5</v>
      </c>
      <c r="I13" s="43">
        <v>3.4</v>
      </c>
      <c r="J13" s="43">
        <v>3.4</v>
      </c>
      <c r="K13" s="43">
        <v>2.8</v>
      </c>
      <c r="L13" s="43">
        <v>3.0</v>
      </c>
      <c r="M13" s="43">
        <v>3.3</v>
      </c>
      <c r="N13" s="43">
        <v>2.9</v>
      </c>
      <c r="O13" s="43">
        <v>6.6</v>
      </c>
      <c r="P13" s="43">
        <v>3.1</v>
      </c>
      <c r="Q13" s="43">
        <v>2.2</v>
      </c>
      <c r="R13" s="43">
        <v>3.0</v>
      </c>
      <c r="S13" s="43">
        <v>3.1</v>
      </c>
      <c r="T13" s="43">
        <v>2.85</v>
      </c>
      <c r="U13" s="43">
        <v>3.4</v>
      </c>
      <c r="V13" s="43">
        <v>2.9</v>
      </c>
      <c r="W13" s="43">
        <v>2.9</v>
      </c>
      <c r="X13" s="44">
        <v>3.0</v>
      </c>
      <c r="Y13" s="44">
        <v>4.0</v>
      </c>
      <c r="Z13" s="43">
        <v>3.55</v>
      </c>
      <c r="AA13" s="45">
        <v>2.75</v>
      </c>
      <c r="AB13" s="45">
        <v>2.55</v>
      </c>
      <c r="AC13" s="45">
        <v>2.4</v>
      </c>
      <c r="AD13" s="44">
        <v>3.1</v>
      </c>
      <c r="AE13" s="44">
        <v>3.5</v>
      </c>
      <c r="AF13" s="44">
        <v>3.0</v>
      </c>
      <c r="AG13" s="44">
        <v>3.3</v>
      </c>
      <c r="AH13" s="44">
        <v>3.5</v>
      </c>
      <c r="AI13" s="44">
        <v>3.1</v>
      </c>
      <c r="AJ13" s="44">
        <v>4.5</v>
      </c>
      <c r="AK13" s="44">
        <v>2.7</v>
      </c>
      <c r="AL13" s="44">
        <v>3.2</v>
      </c>
      <c r="AM13" s="44">
        <v>3.15</v>
      </c>
      <c r="AN13" s="44">
        <v>2.4</v>
      </c>
      <c r="AO13" s="44">
        <v>3.25</v>
      </c>
      <c r="AP13" s="44">
        <v>2.5</v>
      </c>
      <c r="AQ13" s="44">
        <v>3.2</v>
      </c>
      <c r="AR13" s="44">
        <v>3.0</v>
      </c>
      <c r="AS13" s="44">
        <v>3.7</v>
      </c>
      <c r="AT13" s="44">
        <v>2.7</v>
      </c>
      <c r="AU13" s="44">
        <v>3.0</v>
      </c>
      <c r="AV13" s="44">
        <v>2.4</v>
      </c>
      <c r="AW13" s="44">
        <v>2.7</v>
      </c>
      <c r="AX13" s="43">
        <v>3.1</v>
      </c>
      <c r="AY13" s="45">
        <v>3.0</v>
      </c>
      <c r="AZ13" s="45">
        <v>2.5</v>
      </c>
      <c r="BA13" s="45">
        <v>2.0</v>
      </c>
      <c r="BB13" s="45">
        <v>2.2</v>
      </c>
      <c r="BC13" s="45">
        <v>3.2</v>
      </c>
      <c r="BD13" s="45">
        <v>2.2</v>
      </c>
      <c r="BE13" s="45">
        <v>2.8</v>
      </c>
      <c r="BF13" s="45">
        <v>3.4</v>
      </c>
      <c r="BG13" s="45">
        <v>2.5</v>
      </c>
      <c r="BH13" s="45">
        <v>2.5</v>
      </c>
      <c r="BI13" s="45">
        <v>3.2</v>
      </c>
      <c r="BJ13" s="45">
        <v>2.9</v>
      </c>
      <c r="BK13" s="45">
        <v>2.8</v>
      </c>
      <c r="BL13" s="45">
        <v>2.7</v>
      </c>
      <c r="BM13" s="45">
        <v>3.0</v>
      </c>
      <c r="BN13" s="45">
        <v>3.0</v>
      </c>
      <c r="BO13" s="45">
        <v>2.8</v>
      </c>
      <c r="BP13" s="45">
        <v>2.85</v>
      </c>
      <c r="BQ13" s="45">
        <v>2.65</v>
      </c>
      <c r="BR13" s="45">
        <v>3.5</v>
      </c>
      <c r="BS13" s="38"/>
      <c r="BT13" s="43">
        <f t="shared" si="1"/>
        <v>2</v>
      </c>
      <c r="BU13" s="46" t="str">
        <f>HLOOKUP(BT13,$A13:$BR$22,10,FALSE)</f>
        <v>Shantae</v>
      </c>
      <c r="BV13" s="43">
        <f t="shared" si="2"/>
        <v>6.6</v>
      </c>
      <c r="BW13" s="47" t="str">
        <f>HLOOKUP(BV13,$A13:$BR$22,10,FALSE)</f>
        <v>Pikachu</v>
      </c>
      <c r="BX13" s="46"/>
      <c r="BY13" s="46"/>
      <c r="BZ13" s="46"/>
      <c r="CA13" s="46"/>
      <c r="CB13" s="46"/>
      <c r="CC13" s="46"/>
      <c r="CD13" s="46"/>
      <c r="CE13" s="46"/>
    </row>
    <row r="14">
      <c r="A14" s="34" t="s">
        <v>130</v>
      </c>
      <c r="B14" s="35"/>
      <c r="C14" s="35"/>
      <c r="D14" s="35"/>
      <c r="E14" s="35"/>
      <c r="F14" s="35"/>
      <c r="G14" s="35">
        <v>0.8</v>
      </c>
      <c r="H14" s="59"/>
      <c r="I14" s="35"/>
      <c r="J14" s="59"/>
      <c r="K14" s="59"/>
      <c r="L14" s="59"/>
      <c r="M14" s="59"/>
      <c r="N14" s="35"/>
      <c r="O14" s="59"/>
      <c r="P14" s="59"/>
      <c r="Q14" s="59"/>
      <c r="R14" s="59"/>
      <c r="S14" s="59"/>
      <c r="T14" s="59"/>
      <c r="U14" s="59"/>
      <c r="V14" s="59"/>
      <c r="W14" s="59"/>
      <c r="X14" s="60"/>
      <c r="Y14" s="60"/>
      <c r="Z14" s="59"/>
      <c r="AA14" s="37">
        <v>0.645</v>
      </c>
      <c r="AB14" s="61"/>
      <c r="AC14" s="61"/>
      <c r="AD14" s="60"/>
      <c r="AE14" s="60"/>
      <c r="AF14" s="60"/>
      <c r="AG14" s="60"/>
      <c r="AH14" s="60"/>
      <c r="AI14" s="60"/>
      <c r="AJ14" s="60"/>
      <c r="AK14" s="60"/>
      <c r="AL14" s="36"/>
      <c r="AM14" s="36">
        <v>0.82</v>
      </c>
      <c r="AN14" s="36">
        <v>0.5</v>
      </c>
      <c r="AO14" s="36">
        <v>0.5</v>
      </c>
      <c r="AP14" s="60"/>
      <c r="AQ14" s="60"/>
      <c r="AR14" s="60"/>
      <c r="AS14" s="60"/>
      <c r="AT14" s="60"/>
      <c r="AU14" s="60"/>
      <c r="AV14" s="60"/>
      <c r="AW14" s="60"/>
      <c r="AX14" s="59"/>
      <c r="AY14" s="37">
        <v>0.83</v>
      </c>
      <c r="AZ14" s="61"/>
      <c r="BA14" s="61"/>
      <c r="BB14" s="61"/>
      <c r="BC14" s="37">
        <v>0.59</v>
      </c>
      <c r="BD14" s="37">
        <v>0.9</v>
      </c>
      <c r="BE14" s="61"/>
      <c r="BF14" s="61"/>
      <c r="BG14" s="61"/>
      <c r="BH14" s="37">
        <v>0.72</v>
      </c>
      <c r="BI14" s="61"/>
      <c r="BJ14" s="61"/>
      <c r="BK14" s="61"/>
      <c r="BL14" s="61"/>
      <c r="BM14" s="61"/>
      <c r="BN14" s="61"/>
      <c r="BO14" s="37">
        <v>0.9</v>
      </c>
      <c r="BP14" s="61"/>
      <c r="BQ14" s="61"/>
      <c r="BR14" s="61"/>
      <c r="BS14" s="64"/>
      <c r="BT14" s="35">
        <f t="shared" si="1"/>
        <v>0.5</v>
      </c>
      <c r="BU14" s="42" t="str">
        <f>HLOOKUP(BT14,$A14:$BR$22,9,FALSE)</f>
        <v>Little Mac
(Crusade)</v>
      </c>
      <c r="BV14" s="35">
        <f t="shared" si="2"/>
        <v>0.9</v>
      </c>
      <c r="BW14" s="48" t="str">
        <f>HLOOKUP(BV14,$A14:$BR$22,9,FALSE)</f>
        <v>Tails</v>
      </c>
      <c r="BX14" s="42"/>
      <c r="BY14" s="42"/>
      <c r="BZ14" s="42"/>
      <c r="CA14" s="42"/>
      <c r="CB14" s="42"/>
      <c r="CC14" s="42"/>
      <c r="CD14" s="42"/>
      <c r="CE14" s="42"/>
    </row>
    <row r="15">
      <c r="A15" s="34" t="s">
        <v>131</v>
      </c>
      <c r="B15" s="43">
        <v>2.1</v>
      </c>
      <c r="C15" s="43">
        <v>2.1</v>
      </c>
      <c r="D15" s="43">
        <v>2.2</v>
      </c>
      <c r="E15" s="43">
        <v>2.5</v>
      </c>
      <c r="F15" s="43">
        <v>2.7</v>
      </c>
      <c r="G15" s="43">
        <v>1.9</v>
      </c>
      <c r="H15" s="43">
        <v>2.35</v>
      </c>
      <c r="I15" s="43">
        <v>2.9</v>
      </c>
      <c r="J15" s="43">
        <v>2.35</v>
      </c>
      <c r="K15" s="43">
        <v>3.1</v>
      </c>
      <c r="L15" s="43">
        <v>2.7</v>
      </c>
      <c r="M15" s="43">
        <v>2.5</v>
      </c>
      <c r="N15" s="43">
        <v>2.2</v>
      </c>
      <c r="O15" s="43">
        <v>2.3</v>
      </c>
      <c r="P15" s="43">
        <v>2.25</v>
      </c>
      <c r="Q15" s="43">
        <v>3.25</v>
      </c>
      <c r="R15" s="43">
        <v>2.25</v>
      </c>
      <c r="S15" s="43">
        <v>2.2</v>
      </c>
      <c r="T15" s="43">
        <v>2.25</v>
      </c>
      <c r="U15" s="43">
        <v>2.5</v>
      </c>
      <c r="V15" s="43">
        <v>2.5</v>
      </c>
      <c r="W15" s="43">
        <v>2.5</v>
      </c>
      <c r="X15" s="44">
        <v>2.5</v>
      </c>
      <c r="Y15" s="44">
        <v>2.35</v>
      </c>
      <c r="Z15" s="43">
        <v>2.7</v>
      </c>
      <c r="AA15" s="45">
        <v>2.5</v>
      </c>
      <c r="AB15" s="45">
        <v>3.0</v>
      </c>
      <c r="AC15" s="45">
        <v>2.0</v>
      </c>
      <c r="AD15" s="44">
        <v>2.35</v>
      </c>
      <c r="AE15" s="44">
        <v>2.6</v>
      </c>
      <c r="AF15" s="44">
        <v>2.0</v>
      </c>
      <c r="AG15" s="44">
        <v>2.0</v>
      </c>
      <c r="AH15" s="44">
        <v>1.9</v>
      </c>
      <c r="AI15" s="44">
        <v>2.3</v>
      </c>
      <c r="AJ15" s="44">
        <v>2.3</v>
      </c>
      <c r="AK15" s="44">
        <v>2.25</v>
      </c>
      <c r="AL15" s="44">
        <v>2.5</v>
      </c>
      <c r="AM15" s="44">
        <v>2.9</v>
      </c>
      <c r="AN15" s="44">
        <v>2.7</v>
      </c>
      <c r="AO15" s="44">
        <v>2.15</v>
      </c>
      <c r="AP15" s="44">
        <v>2.4</v>
      </c>
      <c r="AQ15" s="44">
        <v>2.4</v>
      </c>
      <c r="AR15" s="44">
        <v>2.8</v>
      </c>
      <c r="AS15" s="44">
        <v>2.3</v>
      </c>
      <c r="AT15" s="44">
        <v>2.5</v>
      </c>
      <c r="AU15" s="44">
        <v>2.098</v>
      </c>
      <c r="AV15" s="44">
        <v>1.9</v>
      </c>
      <c r="AW15" s="44">
        <v>2.1</v>
      </c>
      <c r="AX15" s="43">
        <v>2.45</v>
      </c>
      <c r="AY15" s="45">
        <v>2.3</v>
      </c>
      <c r="AZ15" s="45">
        <v>1.95</v>
      </c>
      <c r="BA15" s="45">
        <v>2.3</v>
      </c>
      <c r="BB15" s="45">
        <v>2.45</v>
      </c>
      <c r="BC15" s="45">
        <v>2.3</v>
      </c>
      <c r="BD15" s="45">
        <v>2.1</v>
      </c>
      <c r="BE15" s="45">
        <v>2.1</v>
      </c>
      <c r="BF15" s="45">
        <v>2.1</v>
      </c>
      <c r="BG15" s="45">
        <v>2.6</v>
      </c>
      <c r="BH15" s="45">
        <v>2.7</v>
      </c>
      <c r="BI15" s="45">
        <v>2.75</v>
      </c>
      <c r="BJ15" s="45">
        <v>2.15</v>
      </c>
      <c r="BK15" s="45">
        <v>2.3</v>
      </c>
      <c r="BL15" s="45">
        <v>2.3</v>
      </c>
      <c r="BM15" s="45">
        <v>2.5</v>
      </c>
      <c r="BN15" s="45">
        <v>2.8</v>
      </c>
      <c r="BO15" s="45">
        <v>1.3</v>
      </c>
      <c r="BP15" s="45">
        <v>1.3</v>
      </c>
      <c r="BQ15" s="45">
        <v>1.8</v>
      </c>
      <c r="BR15" s="45">
        <v>3.2</v>
      </c>
      <c r="BS15" s="38"/>
      <c r="BT15" s="43">
        <f t="shared" si="1"/>
        <v>1.3</v>
      </c>
      <c r="BU15" s="46" t="str">
        <f>HLOOKUP(BT15,$A15:$BR$22,8,FALSE)</f>
        <v>Ryu</v>
      </c>
      <c r="BV15" s="43">
        <f t="shared" si="2"/>
        <v>3.25</v>
      </c>
      <c r="BW15" s="47" t="str">
        <f>HLOOKUP(BV15,$A15:$BR$22,8,FALSE)</f>
        <v>Jigglypuff</v>
      </c>
      <c r="BX15" s="46"/>
      <c r="BY15" s="46"/>
      <c r="BZ15" s="46"/>
      <c r="CA15" s="46"/>
      <c r="CB15" s="46"/>
      <c r="CC15" s="46"/>
      <c r="CD15" s="46"/>
      <c r="CE15" s="46"/>
    </row>
    <row r="16">
      <c r="A16" s="34" t="s">
        <v>132</v>
      </c>
      <c r="B16" s="35">
        <v>3.1</v>
      </c>
      <c r="C16" s="35">
        <v>3.1</v>
      </c>
      <c r="D16" s="35">
        <v>2.52</v>
      </c>
      <c r="E16" s="35">
        <v>2.4</v>
      </c>
      <c r="F16" s="35">
        <v>3.6</v>
      </c>
      <c r="G16" s="35">
        <v>3.2</v>
      </c>
      <c r="H16" s="35">
        <v>2.65</v>
      </c>
      <c r="I16" s="35">
        <v>2.6</v>
      </c>
      <c r="J16" s="35">
        <v>3.45</v>
      </c>
      <c r="K16" s="35">
        <v>3.1</v>
      </c>
      <c r="L16" s="35">
        <v>3.3</v>
      </c>
      <c r="M16" s="35">
        <v>3.2</v>
      </c>
      <c r="N16" s="35">
        <v>3.0</v>
      </c>
      <c r="O16" s="35">
        <v>3.2</v>
      </c>
      <c r="P16" s="35">
        <v>2.8</v>
      </c>
      <c r="Q16" s="35">
        <v>2.7</v>
      </c>
      <c r="R16" s="35">
        <v>2.8</v>
      </c>
      <c r="S16" s="35">
        <v>2.9</v>
      </c>
      <c r="T16" s="35">
        <v>3.35</v>
      </c>
      <c r="U16" s="35">
        <v>3.3</v>
      </c>
      <c r="V16" s="35">
        <v>3.6</v>
      </c>
      <c r="W16" s="35">
        <v>3.6</v>
      </c>
      <c r="X16" s="36">
        <v>2.9</v>
      </c>
      <c r="Y16" s="36">
        <v>3.6</v>
      </c>
      <c r="Z16" s="35">
        <v>3.3</v>
      </c>
      <c r="AA16" s="37">
        <v>3.8</v>
      </c>
      <c r="AB16" s="37">
        <v>4.1</v>
      </c>
      <c r="AC16" s="37">
        <v>3.2</v>
      </c>
      <c r="AD16" s="36">
        <v>2.9</v>
      </c>
      <c r="AE16" s="36">
        <v>3.0</v>
      </c>
      <c r="AF16" s="36">
        <v>3.4</v>
      </c>
      <c r="AG16" s="36">
        <v>2.85</v>
      </c>
      <c r="AH16" s="36">
        <v>3.1</v>
      </c>
      <c r="AI16" s="36">
        <v>3.2</v>
      </c>
      <c r="AJ16" s="36">
        <v>4.7</v>
      </c>
      <c r="AK16" s="36">
        <v>5.0</v>
      </c>
      <c r="AL16" s="36">
        <v>3.9</v>
      </c>
      <c r="AM16" s="36">
        <v>4.2</v>
      </c>
      <c r="AN16" s="36">
        <v>3.3</v>
      </c>
      <c r="AO16" s="36">
        <v>3.5</v>
      </c>
      <c r="AP16" s="36">
        <v>2.75</v>
      </c>
      <c r="AQ16" s="36">
        <v>2.6</v>
      </c>
      <c r="AR16" s="36">
        <v>3.0</v>
      </c>
      <c r="AS16" s="36">
        <v>2.6</v>
      </c>
      <c r="AT16" s="36">
        <v>4.0</v>
      </c>
      <c r="AU16" s="36">
        <v>2.8</v>
      </c>
      <c r="AV16" s="36">
        <v>4.0</v>
      </c>
      <c r="AW16" s="36">
        <v>3.1</v>
      </c>
      <c r="AX16" s="35">
        <v>2.9</v>
      </c>
      <c r="AY16" s="37">
        <v>5.2</v>
      </c>
      <c r="AZ16" s="37">
        <v>3.5</v>
      </c>
      <c r="BA16" s="37">
        <v>3.1</v>
      </c>
      <c r="BB16" s="37">
        <v>2.1</v>
      </c>
      <c r="BC16" s="37">
        <v>3.4</v>
      </c>
      <c r="BD16" s="37">
        <v>3.6</v>
      </c>
      <c r="BE16" s="37">
        <v>3.0</v>
      </c>
      <c r="BF16" s="37">
        <v>3.7</v>
      </c>
      <c r="BG16" s="37">
        <v>2.95</v>
      </c>
      <c r="BH16" s="37">
        <v>3.2</v>
      </c>
      <c r="BI16" s="37">
        <v>3.2</v>
      </c>
      <c r="BJ16" s="37">
        <v>3.85</v>
      </c>
      <c r="BK16" s="37">
        <v>3.25</v>
      </c>
      <c r="BL16" s="37">
        <v>3.1</v>
      </c>
      <c r="BM16" s="37">
        <v>2.85</v>
      </c>
      <c r="BN16" s="37">
        <v>4.35</v>
      </c>
      <c r="BO16" s="37">
        <v>3.8</v>
      </c>
      <c r="BP16" s="37">
        <v>3.75</v>
      </c>
      <c r="BQ16" s="37">
        <v>3.4</v>
      </c>
      <c r="BR16" s="37">
        <v>3.8</v>
      </c>
      <c r="BS16" s="38"/>
      <c r="BT16" s="35">
        <f t="shared" si="1"/>
        <v>2.1</v>
      </c>
      <c r="BU16" s="42" t="str">
        <f>HLOOKUP(BT16,$A16:$BR$22,7,FALSE)</f>
        <v>Nega Shantae</v>
      </c>
      <c r="BV16" s="35">
        <f t="shared" si="2"/>
        <v>5.2</v>
      </c>
      <c r="BW16" s="48" t="str">
        <f>HLOOKUP(BV16,$A16:$BR$22,7,FALSE)</f>
        <v>Saki</v>
      </c>
      <c r="BX16" s="42"/>
      <c r="BY16" s="42"/>
      <c r="BZ16" s="42"/>
      <c r="CA16" s="42"/>
      <c r="CB16" s="42"/>
      <c r="CC16" s="42"/>
      <c r="CD16" s="42"/>
      <c r="CE16" s="42"/>
    </row>
    <row r="17">
      <c r="A17" s="34" t="s">
        <v>133</v>
      </c>
      <c r="B17" s="43"/>
      <c r="C17" s="43"/>
      <c r="D17" s="43"/>
      <c r="E17" s="43"/>
      <c r="F17" s="43">
        <v>1.4</v>
      </c>
      <c r="G17" s="65"/>
      <c r="H17" s="65"/>
      <c r="I17" s="65"/>
      <c r="J17" s="43">
        <v>1.5</v>
      </c>
      <c r="K17" s="43"/>
      <c r="L17" s="43"/>
      <c r="M17" s="65"/>
      <c r="N17" s="65"/>
      <c r="O17" s="65"/>
      <c r="P17" s="65"/>
      <c r="Q17" s="65"/>
      <c r="R17" s="65"/>
      <c r="S17" s="65"/>
      <c r="T17" s="43">
        <v>1.2</v>
      </c>
      <c r="U17" s="65"/>
      <c r="V17" s="65"/>
      <c r="W17" s="65"/>
      <c r="X17" s="44"/>
      <c r="Y17" s="66"/>
      <c r="Z17" s="65"/>
      <c r="AA17" s="45">
        <v>1.14</v>
      </c>
      <c r="AB17" s="67"/>
      <c r="AC17" s="67"/>
      <c r="AD17" s="66"/>
      <c r="AE17" s="66"/>
      <c r="AF17" s="66"/>
      <c r="AG17" s="66"/>
      <c r="AH17" s="66"/>
      <c r="AI17" s="66"/>
      <c r="AJ17" s="66"/>
      <c r="AK17" s="44">
        <v>1.4</v>
      </c>
      <c r="AL17" s="44">
        <v>0.95</v>
      </c>
      <c r="AM17" s="44">
        <v>1.2</v>
      </c>
      <c r="AN17" s="66"/>
      <c r="AO17" s="66"/>
      <c r="AP17" s="66"/>
      <c r="AQ17" s="66"/>
      <c r="AR17" s="66"/>
      <c r="AS17" s="66"/>
      <c r="AT17" s="44">
        <v>2.0</v>
      </c>
      <c r="AU17" s="66"/>
      <c r="AV17" s="44">
        <v>1.2</v>
      </c>
      <c r="AW17" s="66"/>
      <c r="AX17" s="65"/>
      <c r="AY17" s="45"/>
      <c r="AZ17" s="67"/>
      <c r="BA17" s="45">
        <v>1.5</v>
      </c>
      <c r="BB17" s="45">
        <v>1.5</v>
      </c>
      <c r="BC17" s="45"/>
      <c r="BD17" s="67"/>
      <c r="BE17" s="67"/>
      <c r="BF17" s="67"/>
      <c r="BG17" s="67"/>
      <c r="BH17" s="67"/>
      <c r="BI17" s="67"/>
      <c r="BJ17" s="67"/>
      <c r="BK17" s="67"/>
      <c r="BL17" s="67"/>
      <c r="BM17" s="45">
        <v>1.5</v>
      </c>
      <c r="BN17" s="67"/>
      <c r="BO17" s="67"/>
      <c r="BP17" s="67"/>
      <c r="BQ17" s="67"/>
      <c r="BR17" s="67"/>
      <c r="BS17" s="64"/>
      <c r="BT17" s="43">
        <f t="shared" si="1"/>
        <v>0.95</v>
      </c>
      <c r="BU17" s="46" t="str">
        <f>HLOOKUP(BT17,$A17:$BR$22,6,FALSE)</f>
        <v>Krystal</v>
      </c>
      <c r="BV17" s="43">
        <f t="shared" si="2"/>
        <v>2</v>
      </c>
      <c r="BW17" s="47" t="str">
        <f>HLOOKUP(BV17,$A17:$BR$22,6,FALSE)</f>
        <v>Mach Rider</v>
      </c>
      <c r="BX17" s="46"/>
      <c r="BY17" s="46"/>
      <c r="BZ17" s="46"/>
      <c r="CA17" s="46"/>
      <c r="CB17" s="46"/>
      <c r="CC17" s="46"/>
      <c r="CD17" s="46"/>
      <c r="CE17" s="46"/>
    </row>
    <row r="18">
      <c r="A18" s="34" t="s">
        <v>134</v>
      </c>
      <c r="B18" s="35">
        <v>0.2</v>
      </c>
      <c r="C18" s="35">
        <v>0.2</v>
      </c>
      <c r="D18" s="35">
        <v>0.2</v>
      </c>
      <c r="E18" s="35">
        <v>0.2</v>
      </c>
      <c r="F18" s="35">
        <v>0.25</v>
      </c>
      <c r="G18" s="35">
        <v>0.17</v>
      </c>
      <c r="H18" s="35">
        <v>0.18</v>
      </c>
      <c r="I18" s="35">
        <v>0.27</v>
      </c>
      <c r="J18" s="35">
        <v>0.2</v>
      </c>
      <c r="K18" s="35">
        <v>0.65</v>
      </c>
      <c r="L18" s="35">
        <v>0.27</v>
      </c>
      <c r="M18" s="35">
        <v>0.27</v>
      </c>
      <c r="N18" s="35">
        <v>0.22</v>
      </c>
      <c r="O18" s="35">
        <v>0.22</v>
      </c>
      <c r="P18" s="35">
        <v>0.24</v>
      </c>
      <c r="Q18" s="35">
        <v>0.78</v>
      </c>
      <c r="R18" s="35">
        <v>0.175</v>
      </c>
      <c r="S18" s="35">
        <v>0.2</v>
      </c>
      <c r="T18" s="35">
        <v>0.2</v>
      </c>
      <c r="U18" s="35">
        <v>0.24</v>
      </c>
      <c r="V18" s="35">
        <v>0.3</v>
      </c>
      <c r="W18" s="35">
        <v>0.3</v>
      </c>
      <c r="X18" s="36">
        <v>0.2</v>
      </c>
      <c r="Y18" s="36">
        <v>0.25</v>
      </c>
      <c r="Z18" s="35">
        <v>0.34</v>
      </c>
      <c r="AA18" s="37">
        <v>0.23</v>
      </c>
      <c r="AB18" s="37">
        <v>0.27</v>
      </c>
      <c r="AC18" s="37">
        <v>0.28</v>
      </c>
      <c r="AD18" s="36">
        <v>0.29</v>
      </c>
      <c r="AE18" s="36">
        <v>0.27</v>
      </c>
      <c r="AF18" s="36">
        <v>0.175</v>
      </c>
      <c r="AG18" s="36">
        <v>0.19</v>
      </c>
      <c r="AH18" s="36">
        <v>0.2</v>
      </c>
      <c r="AI18" s="36">
        <v>0.5</v>
      </c>
      <c r="AJ18" s="36">
        <v>0.2</v>
      </c>
      <c r="AK18" s="36">
        <v>0.36</v>
      </c>
      <c r="AL18" s="36">
        <v>0.19</v>
      </c>
      <c r="AM18" s="36">
        <v>0.27</v>
      </c>
      <c r="AN18" s="36">
        <v>0.25</v>
      </c>
      <c r="AO18" s="36">
        <v>0.16</v>
      </c>
      <c r="AP18" s="36">
        <v>0.22</v>
      </c>
      <c r="AQ18" s="36">
        <v>0.28</v>
      </c>
      <c r="AR18" s="36">
        <v>0.25</v>
      </c>
      <c r="AS18" s="36">
        <v>0.18</v>
      </c>
      <c r="AT18" s="36">
        <v>0.35</v>
      </c>
      <c r="AU18" s="36">
        <v>0.45</v>
      </c>
      <c r="AV18" s="36">
        <v>0.2</v>
      </c>
      <c r="AW18" s="36">
        <v>0.2</v>
      </c>
      <c r="AX18" s="35">
        <v>0.23</v>
      </c>
      <c r="AY18" s="37">
        <v>0.27</v>
      </c>
      <c r="AZ18" s="37">
        <v>0.25</v>
      </c>
      <c r="BA18" s="37">
        <v>0.2</v>
      </c>
      <c r="BB18" s="37">
        <v>0.2</v>
      </c>
      <c r="BC18" s="37">
        <v>0.2</v>
      </c>
      <c r="BD18" s="37">
        <v>0.18</v>
      </c>
      <c r="BE18" s="37">
        <v>0.18</v>
      </c>
      <c r="BF18" s="37">
        <v>0.19</v>
      </c>
      <c r="BG18" s="37">
        <v>0.28</v>
      </c>
      <c r="BH18" s="37">
        <v>0.28</v>
      </c>
      <c r="BI18" s="37">
        <v>0.23</v>
      </c>
      <c r="BJ18" s="37">
        <v>0.175</v>
      </c>
      <c r="BK18" s="37">
        <v>0.23</v>
      </c>
      <c r="BL18" s="37">
        <v>0.2</v>
      </c>
      <c r="BM18" s="37">
        <v>0.26</v>
      </c>
      <c r="BN18" s="37">
        <v>0.18</v>
      </c>
      <c r="BO18" s="37">
        <v>0.2</v>
      </c>
      <c r="BP18" s="37">
        <v>0.21</v>
      </c>
      <c r="BQ18" s="37">
        <v>0.22</v>
      </c>
      <c r="BR18" s="37">
        <v>0.2</v>
      </c>
      <c r="BS18" s="38"/>
      <c r="BT18" s="35">
        <f t="shared" si="1"/>
        <v>0.16</v>
      </c>
      <c r="BU18" s="42" t="str">
        <f>HLOOKUP(BT18,$A18:$BR$22,5,FALSE)</f>
        <v>Little Mac
(Sm4sh)</v>
      </c>
      <c r="BV18" s="35">
        <f t="shared" si="2"/>
        <v>0.78</v>
      </c>
      <c r="BW18" s="48" t="str">
        <f>HLOOKUP(BV18,$A18:$BR$22,5,FALSE)</f>
        <v>Jigglypuff</v>
      </c>
      <c r="BX18" s="42"/>
      <c r="BY18" s="42"/>
      <c r="BZ18" s="42"/>
      <c r="CA18" s="42"/>
      <c r="CB18" s="42"/>
      <c r="CC18" s="42"/>
      <c r="CD18" s="42"/>
      <c r="CE18" s="42"/>
    </row>
    <row r="19">
      <c r="A19" s="34" t="s">
        <v>135</v>
      </c>
      <c r="B19" s="43"/>
      <c r="C19" s="43"/>
      <c r="D19" s="43"/>
      <c r="E19" s="43"/>
      <c r="F19" s="43"/>
      <c r="G19" s="43"/>
      <c r="H19" s="43"/>
      <c r="I19" s="43"/>
      <c r="J19" s="43"/>
      <c r="K19" s="43"/>
      <c r="L19" s="43"/>
      <c r="M19" s="43"/>
      <c r="N19" s="43"/>
      <c r="O19" s="43"/>
      <c r="P19" s="43"/>
      <c r="Q19" s="43"/>
      <c r="R19" s="43"/>
      <c r="S19" s="43"/>
      <c r="T19" s="43"/>
      <c r="U19" s="43"/>
      <c r="V19" s="43"/>
      <c r="W19" s="43"/>
      <c r="X19" s="44"/>
      <c r="Y19" s="44"/>
      <c r="Z19" s="43"/>
      <c r="AA19" s="45"/>
      <c r="AB19" s="67"/>
      <c r="AC19" s="67"/>
      <c r="AD19" s="44"/>
      <c r="AE19" s="44"/>
      <c r="AF19" s="44"/>
      <c r="AG19" s="44"/>
      <c r="AH19" s="44"/>
      <c r="AI19" s="44"/>
      <c r="AJ19" s="44"/>
      <c r="AK19" s="44"/>
      <c r="AL19" s="44"/>
      <c r="AM19" s="44">
        <v>0.1</v>
      </c>
      <c r="AN19" s="66"/>
      <c r="AO19" s="66"/>
      <c r="AP19" s="66"/>
      <c r="AQ19" s="66"/>
      <c r="AR19" s="66"/>
      <c r="AS19" s="66"/>
      <c r="AT19" s="66"/>
      <c r="AU19" s="66"/>
      <c r="AV19" s="66"/>
      <c r="AW19" s="66"/>
      <c r="AX19" s="65"/>
      <c r="AY19" s="67"/>
      <c r="AZ19" s="67"/>
      <c r="BA19" s="67"/>
      <c r="BB19" s="67"/>
      <c r="BC19" s="67"/>
      <c r="BD19" s="67"/>
      <c r="BE19" s="67"/>
      <c r="BF19" s="67"/>
      <c r="BG19" s="67"/>
      <c r="BH19" s="67"/>
      <c r="BI19" s="67"/>
      <c r="BJ19" s="67"/>
      <c r="BK19" s="67"/>
      <c r="BL19" s="67"/>
      <c r="BM19" s="67"/>
      <c r="BN19" s="67"/>
      <c r="BO19" s="67"/>
      <c r="BP19" s="67"/>
      <c r="BQ19" s="67"/>
      <c r="BR19" s="67"/>
      <c r="BS19" s="64"/>
      <c r="BT19" s="43">
        <f t="shared" si="1"/>
        <v>0.1</v>
      </c>
      <c r="BU19" s="46" t="str">
        <f>HLOOKUP(BT19,$A19:$BR$22,4,FALSE)</f>
        <v>Captain Falcon</v>
      </c>
      <c r="BV19" s="43">
        <f t="shared" si="2"/>
        <v>0.1</v>
      </c>
      <c r="BW19" s="47" t="str">
        <f>HLOOKUP(BV19,$A19:$BR$22,4,FALSE)</f>
        <v>Captain Falcon</v>
      </c>
      <c r="BX19" s="46"/>
      <c r="BY19" s="46"/>
      <c r="BZ19" s="46"/>
      <c r="CA19" s="46"/>
      <c r="CB19" s="46"/>
      <c r="CC19" s="46"/>
      <c r="CD19" s="46"/>
      <c r="CE19" s="46"/>
    </row>
    <row r="20">
      <c r="A20" s="34" t="s">
        <v>136</v>
      </c>
      <c r="B20" s="35">
        <v>8.0</v>
      </c>
      <c r="C20" s="35">
        <v>8.0</v>
      </c>
      <c r="D20" s="35">
        <v>8.0</v>
      </c>
      <c r="E20" s="35">
        <v>8.0</v>
      </c>
      <c r="F20" s="35">
        <v>8.0</v>
      </c>
      <c r="G20" s="35">
        <v>8.0</v>
      </c>
      <c r="H20" s="35">
        <v>8.0</v>
      </c>
      <c r="I20" s="35">
        <v>8.0</v>
      </c>
      <c r="J20" s="35">
        <v>8.0</v>
      </c>
      <c r="K20" s="35">
        <v>8.0</v>
      </c>
      <c r="L20" s="35">
        <v>8.0</v>
      </c>
      <c r="M20" s="35">
        <v>8.0</v>
      </c>
      <c r="N20" s="35">
        <v>8.0</v>
      </c>
      <c r="O20" s="35">
        <v>8.0</v>
      </c>
      <c r="P20" s="35">
        <v>8.0</v>
      </c>
      <c r="Q20" s="35">
        <v>8.0</v>
      </c>
      <c r="R20" s="35">
        <v>8.0</v>
      </c>
      <c r="S20" s="35">
        <v>8.0</v>
      </c>
      <c r="T20" s="35">
        <v>8.0</v>
      </c>
      <c r="U20" s="35">
        <v>8.0</v>
      </c>
      <c r="V20" s="35">
        <v>8.0</v>
      </c>
      <c r="W20" s="35">
        <v>8.0</v>
      </c>
      <c r="X20" s="36">
        <v>8.0</v>
      </c>
      <c r="Y20" s="36">
        <v>8.0</v>
      </c>
      <c r="Z20" s="35">
        <v>8.0</v>
      </c>
      <c r="AA20" s="37">
        <v>8.0</v>
      </c>
      <c r="AB20" s="37">
        <v>8.0</v>
      </c>
      <c r="AC20" s="37">
        <v>8.0</v>
      </c>
      <c r="AD20" s="36">
        <v>8.0</v>
      </c>
      <c r="AE20" s="36">
        <v>7.0</v>
      </c>
      <c r="AF20" s="36">
        <v>8.0</v>
      </c>
      <c r="AG20" s="36">
        <v>8.0</v>
      </c>
      <c r="AH20" s="36">
        <v>8.0</v>
      </c>
      <c r="AI20" s="36">
        <v>8.0</v>
      </c>
      <c r="AJ20" s="36">
        <v>8.0</v>
      </c>
      <c r="AK20" s="36">
        <v>8.0</v>
      </c>
      <c r="AL20" s="36">
        <v>8.0</v>
      </c>
      <c r="AM20" s="36">
        <v>8.0</v>
      </c>
      <c r="AN20" s="36">
        <v>8.0</v>
      </c>
      <c r="AO20" s="36">
        <v>8.0</v>
      </c>
      <c r="AP20" s="36">
        <v>8.0</v>
      </c>
      <c r="AQ20" s="36">
        <v>8.0</v>
      </c>
      <c r="AR20" s="36">
        <v>8.0</v>
      </c>
      <c r="AS20" s="36">
        <v>8.0</v>
      </c>
      <c r="AT20" s="36">
        <v>8.0</v>
      </c>
      <c r="AU20" s="36">
        <v>8.0</v>
      </c>
      <c r="AV20" s="36">
        <v>8.0</v>
      </c>
      <c r="AW20" s="36">
        <v>8.0</v>
      </c>
      <c r="AX20" s="35">
        <v>8.0</v>
      </c>
      <c r="AY20" s="37">
        <v>8.0</v>
      </c>
      <c r="AZ20" s="37">
        <v>8.0</v>
      </c>
      <c r="BA20" s="61"/>
      <c r="BB20" s="61"/>
      <c r="BC20" s="37">
        <v>8.0</v>
      </c>
      <c r="BD20" s="37">
        <v>8.0</v>
      </c>
      <c r="BE20" s="37">
        <v>8.0</v>
      </c>
      <c r="BF20" s="37">
        <v>8.0</v>
      </c>
      <c r="BG20" s="37">
        <v>8.0</v>
      </c>
      <c r="BH20" s="37">
        <v>8.0</v>
      </c>
      <c r="BI20" s="37">
        <v>8.0</v>
      </c>
      <c r="BJ20" s="37">
        <v>8.0</v>
      </c>
      <c r="BK20" s="37">
        <v>8.0</v>
      </c>
      <c r="BL20" s="37">
        <v>8.0</v>
      </c>
      <c r="BM20" s="37">
        <v>8.0</v>
      </c>
      <c r="BN20" s="37">
        <v>8.0</v>
      </c>
      <c r="BO20" s="37">
        <v>8.0</v>
      </c>
      <c r="BP20" s="37">
        <v>8.0</v>
      </c>
      <c r="BQ20" s="37">
        <v>8.0</v>
      </c>
      <c r="BR20" s="37">
        <v>8.0</v>
      </c>
      <c r="BS20" s="38"/>
      <c r="BT20" s="35">
        <f t="shared" si="1"/>
        <v>7</v>
      </c>
      <c r="BU20" s="42" t="str">
        <f>HLOOKUP(BT20,$A20:$BR$22,3,FALSE)</f>
        <v>Lucas</v>
      </c>
      <c r="BV20" s="35">
        <f t="shared" si="2"/>
        <v>8</v>
      </c>
      <c r="BW20" s="48" t="str">
        <f>HLOOKUP(BV20,$A20:$BR$22,3,FALSE)</f>
        <v>Mario</v>
      </c>
      <c r="BX20" s="42"/>
      <c r="BY20" s="42"/>
      <c r="BZ20" s="42"/>
      <c r="CA20" s="42"/>
      <c r="CB20" s="42"/>
      <c r="CC20" s="42"/>
      <c r="CD20" s="42"/>
      <c r="CE20" s="42"/>
    </row>
    <row r="21">
      <c r="A21" s="34" t="s">
        <v>137</v>
      </c>
      <c r="B21" s="68">
        <v>0.88</v>
      </c>
      <c r="C21" s="68">
        <v>0.93</v>
      </c>
      <c r="D21" s="68">
        <v>0.79</v>
      </c>
      <c r="E21" s="68">
        <v>0.99</v>
      </c>
      <c r="F21" s="68">
        <v>0.82</v>
      </c>
      <c r="G21" s="68">
        <v>1.35</v>
      </c>
      <c r="H21" s="68">
        <v>1.1</v>
      </c>
      <c r="I21" s="68">
        <v>0.86</v>
      </c>
      <c r="J21" s="68">
        <v>1.08</v>
      </c>
      <c r="K21" s="68">
        <v>1.5</v>
      </c>
      <c r="L21" s="68">
        <v>0.76</v>
      </c>
      <c r="M21" s="68">
        <v>0.96</v>
      </c>
      <c r="N21" s="68">
        <v>1.25</v>
      </c>
      <c r="O21" s="68">
        <v>1.0</v>
      </c>
      <c r="P21" s="68">
        <v>1.5</v>
      </c>
      <c r="Q21" s="68">
        <v>1.5</v>
      </c>
      <c r="R21" s="68">
        <v>0.95</v>
      </c>
      <c r="S21" s="68">
        <v>0.94</v>
      </c>
      <c r="T21" s="68">
        <v>0.92</v>
      </c>
      <c r="U21" s="68">
        <v>1.05</v>
      </c>
      <c r="V21" s="68">
        <v>0.99</v>
      </c>
      <c r="W21" s="68">
        <v>0.99</v>
      </c>
      <c r="X21" s="69">
        <v>0.99</v>
      </c>
      <c r="Y21" s="69">
        <v>1.2</v>
      </c>
      <c r="Z21" s="68">
        <v>0.8</v>
      </c>
      <c r="AA21" s="70">
        <v>0.84</v>
      </c>
      <c r="AB21" s="70">
        <v>0.84</v>
      </c>
      <c r="AC21" s="70">
        <v>1.1</v>
      </c>
      <c r="AD21" s="69">
        <v>0.9</v>
      </c>
      <c r="AE21" s="69">
        <v>0.85</v>
      </c>
      <c r="AF21" s="69">
        <v>1.0</v>
      </c>
      <c r="AG21" s="69">
        <v>0.91</v>
      </c>
      <c r="AH21" s="69">
        <v>0.9</v>
      </c>
      <c r="AI21" s="69">
        <v>1.0</v>
      </c>
      <c r="AJ21" s="69">
        <v>0.93</v>
      </c>
      <c r="AK21" s="69">
        <v>1.1</v>
      </c>
      <c r="AL21" s="69">
        <v>0.99</v>
      </c>
      <c r="AM21" s="69">
        <v>0.96</v>
      </c>
      <c r="AN21" s="69">
        <v>1.15</v>
      </c>
      <c r="AO21" s="69">
        <v>0.95</v>
      </c>
      <c r="AP21" s="69">
        <v>0.95</v>
      </c>
      <c r="AQ21" s="69">
        <v>1.3</v>
      </c>
      <c r="AR21" s="69">
        <v>0.9</v>
      </c>
      <c r="AS21" s="69">
        <v>0.8</v>
      </c>
      <c r="AT21" s="69">
        <v>0.96</v>
      </c>
      <c r="AU21" s="69">
        <v>1.12</v>
      </c>
      <c r="AV21" s="69">
        <v>1.25</v>
      </c>
      <c r="AW21" s="69">
        <v>0.86</v>
      </c>
      <c r="AX21" s="68">
        <v>1.5</v>
      </c>
      <c r="AY21" s="70">
        <v>0.9</v>
      </c>
      <c r="AZ21" s="70">
        <v>1.5</v>
      </c>
      <c r="BA21" s="70">
        <v>1.05</v>
      </c>
      <c r="BB21" s="70">
        <v>0.9</v>
      </c>
      <c r="BC21" s="70">
        <v>1.06</v>
      </c>
      <c r="BD21" s="70">
        <v>0.98</v>
      </c>
      <c r="BE21" s="70">
        <v>1.5</v>
      </c>
      <c r="BF21" s="70">
        <v>0.91</v>
      </c>
      <c r="BG21" s="70">
        <v>1.4</v>
      </c>
      <c r="BH21" s="70">
        <v>0.8</v>
      </c>
      <c r="BI21" s="70">
        <v>0.9</v>
      </c>
      <c r="BJ21" s="70">
        <v>1.0</v>
      </c>
      <c r="BK21" s="70">
        <v>1.05</v>
      </c>
      <c r="BL21" s="70">
        <v>0.88</v>
      </c>
      <c r="BM21" s="70">
        <v>1.0</v>
      </c>
      <c r="BN21" s="70">
        <v>0.99</v>
      </c>
      <c r="BO21" s="70">
        <v>1.1</v>
      </c>
      <c r="BP21" s="70">
        <v>1.0</v>
      </c>
      <c r="BQ21" s="70">
        <v>0.96</v>
      </c>
      <c r="BR21" s="70">
        <v>1.0</v>
      </c>
      <c r="BS21" s="71"/>
      <c r="BT21" s="68">
        <f t="shared" si="1"/>
        <v>0.76</v>
      </c>
      <c r="BU21" s="72" t="str">
        <f>HLOOKUP(BT21,$A21:$BR$22,2,FALSE)</f>
        <v>Waluigi</v>
      </c>
      <c r="BV21" s="68">
        <f t="shared" si="2"/>
        <v>1.5</v>
      </c>
      <c r="BW21" s="73" t="str">
        <f>HLOOKUP(BV21,$A21:$BR$22,2,FALSE)</f>
        <v>Wario</v>
      </c>
      <c r="BX21" s="46"/>
      <c r="BY21" s="46"/>
      <c r="BZ21" s="46"/>
      <c r="CA21" s="46"/>
      <c r="CB21" s="46"/>
      <c r="CC21" s="46"/>
      <c r="CD21" s="46"/>
      <c r="CE21" s="46"/>
    </row>
    <row r="22" hidden="1">
      <c r="A22" s="74" t="s">
        <v>99</v>
      </c>
      <c r="B22" s="28" t="s">
        <v>14</v>
      </c>
      <c r="C22" s="28" t="s">
        <v>48</v>
      </c>
      <c r="D22" s="28" t="s">
        <v>16</v>
      </c>
      <c r="E22" s="28" t="s">
        <v>66</v>
      </c>
      <c r="F22" s="28" t="s">
        <v>82</v>
      </c>
      <c r="G22" s="28" t="s">
        <v>30</v>
      </c>
      <c r="H22" s="28" t="s">
        <v>31</v>
      </c>
      <c r="I22" s="28" t="s">
        <v>41</v>
      </c>
      <c r="J22" s="28" t="s">
        <v>32</v>
      </c>
      <c r="K22" s="28" t="s">
        <v>37</v>
      </c>
      <c r="L22" s="28" t="s">
        <v>50</v>
      </c>
      <c r="M22" s="28" t="s">
        <v>79</v>
      </c>
      <c r="N22" s="28" t="s">
        <v>68</v>
      </c>
      <c r="O22" s="28" t="s">
        <v>87</v>
      </c>
      <c r="P22" s="28" t="s">
        <v>96</v>
      </c>
      <c r="Q22" s="28" t="s">
        <v>94</v>
      </c>
      <c r="R22" s="28" t="s">
        <v>73</v>
      </c>
      <c r="S22" s="28" t="s">
        <v>100</v>
      </c>
      <c r="T22" s="28" t="s">
        <v>101</v>
      </c>
      <c r="U22" s="28" t="s">
        <v>91</v>
      </c>
      <c r="V22" s="28" t="s">
        <v>102</v>
      </c>
      <c r="W22" s="28" t="s">
        <v>103</v>
      </c>
      <c r="X22" s="28" t="s">
        <v>59</v>
      </c>
      <c r="Y22" s="28" t="s">
        <v>33</v>
      </c>
      <c r="Z22" s="28" t="s">
        <v>83</v>
      </c>
      <c r="AA22" s="28" t="s">
        <v>104</v>
      </c>
      <c r="AB22" s="28" t="s">
        <v>105</v>
      </c>
      <c r="AC22" s="28" t="s">
        <v>106</v>
      </c>
      <c r="AD22" s="28" t="s">
        <v>54</v>
      </c>
      <c r="AE22" s="28" t="s">
        <v>53</v>
      </c>
      <c r="AF22" s="28" t="s">
        <v>27</v>
      </c>
      <c r="AG22" s="28" t="s">
        <v>34</v>
      </c>
      <c r="AH22" s="28" t="s">
        <v>107</v>
      </c>
      <c r="AI22" s="28" t="s">
        <v>36</v>
      </c>
      <c r="AJ22" s="28" t="s">
        <v>89</v>
      </c>
      <c r="AK22" s="28" t="s">
        <v>81</v>
      </c>
      <c r="AL22" s="28" t="s">
        <v>72</v>
      </c>
      <c r="AM22" s="28" t="s">
        <v>108</v>
      </c>
      <c r="AN22" s="28" t="s">
        <v>109</v>
      </c>
      <c r="AO22" s="28" t="s">
        <v>110</v>
      </c>
      <c r="AP22" s="28" t="s">
        <v>111</v>
      </c>
      <c r="AQ22" s="28" t="s">
        <v>39</v>
      </c>
      <c r="AR22" s="28" t="s">
        <v>75</v>
      </c>
      <c r="AS22" s="28" t="s">
        <v>56</v>
      </c>
      <c r="AT22" s="28" t="s">
        <v>45</v>
      </c>
      <c r="AU22" s="28" t="s">
        <v>84</v>
      </c>
      <c r="AV22" s="28" t="s">
        <v>19</v>
      </c>
      <c r="AW22" s="28" t="s">
        <v>21</v>
      </c>
      <c r="AX22" s="28" t="s">
        <v>88</v>
      </c>
      <c r="AY22" s="28" t="s">
        <v>112</v>
      </c>
      <c r="AZ22" s="28" t="s">
        <v>113</v>
      </c>
      <c r="BA22" s="28" t="s">
        <v>77</v>
      </c>
      <c r="BB22" s="28" t="s">
        <v>76</v>
      </c>
      <c r="BC22" s="28" t="s">
        <v>74</v>
      </c>
      <c r="BD22" s="28" t="s">
        <v>93</v>
      </c>
      <c r="BE22" s="28" t="s">
        <v>114</v>
      </c>
      <c r="BF22" s="28" t="s">
        <v>64</v>
      </c>
      <c r="BG22" s="28" t="s">
        <v>85</v>
      </c>
      <c r="BH22" s="28" t="s">
        <v>115</v>
      </c>
      <c r="BI22" s="28" t="s">
        <v>92</v>
      </c>
      <c r="BJ22" s="28" t="s">
        <v>38</v>
      </c>
      <c r="BK22" s="28" t="s">
        <v>71</v>
      </c>
      <c r="BL22" s="28" t="s">
        <v>49</v>
      </c>
      <c r="BM22" s="28" t="s">
        <v>44</v>
      </c>
      <c r="BN22" s="28" t="s">
        <v>55</v>
      </c>
      <c r="BO22" s="28" t="s">
        <v>43</v>
      </c>
      <c r="BP22" s="28" t="s">
        <v>61</v>
      </c>
      <c r="BQ22" s="28" t="s">
        <v>62</v>
      </c>
      <c r="BR22" s="28" t="s">
        <v>47</v>
      </c>
      <c r="BS22" s="29"/>
      <c r="BT22" s="75" t="s">
        <v>138</v>
      </c>
      <c r="BU22" s="76"/>
      <c r="BV22" s="33" t="s">
        <v>139</v>
      </c>
      <c r="BW22" s="61"/>
      <c r="BX22" s="33"/>
      <c r="BY22" s="33"/>
      <c r="BZ22" s="33"/>
      <c r="CA22" s="33"/>
      <c r="CB22" s="33"/>
      <c r="CC22" s="33"/>
      <c r="CD22" s="33"/>
      <c r="CE22" s="33"/>
    </row>
  </sheetData>
  <mergeCells count="4">
    <mergeCell ref="BT1:BU1"/>
    <mergeCell ref="BV1:BW1"/>
    <mergeCell ref="BT22:BU22"/>
    <mergeCell ref="BV22:BW2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63"/>
    <col customWidth="1" min="71" max="71" width="1.25"/>
  </cols>
  <sheetData>
    <row r="1">
      <c r="A1" s="74" t="s">
        <v>140</v>
      </c>
      <c r="B1" s="28" t="s">
        <v>14</v>
      </c>
      <c r="C1" s="28" t="s">
        <v>48</v>
      </c>
      <c r="D1" s="28" t="s">
        <v>16</v>
      </c>
      <c r="E1" s="28" t="s">
        <v>66</v>
      </c>
      <c r="F1" s="28" t="s">
        <v>82</v>
      </c>
      <c r="G1" s="28" t="s">
        <v>30</v>
      </c>
      <c r="H1" s="28" t="s">
        <v>31</v>
      </c>
      <c r="I1" s="28" t="s">
        <v>41</v>
      </c>
      <c r="J1" s="28" t="s">
        <v>32</v>
      </c>
      <c r="K1" s="28" t="s">
        <v>37</v>
      </c>
      <c r="L1" s="28" t="s">
        <v>50</v>
      </c>
      <c r="M1" s="28" t="s">
        <v>79</v>
      </c>
      <c r="N1" s="28" t="s">
        <v>68</v>
      </c>
      <c r="O1" s="28" t="s">
        <v>87</v>
      </c>
      <c r="P1" s="28" t="s">
        <v>96</v>
      </c>
      <c r="Q1" s="28" t="s">
        <v>94</v>
      </c>
      <c r="R1" s="28" t="s">
        <v>73</v>
      </c>
      <c r="S1" s="28" t="s">
        <v>100</v>
      </c>
      <c r="T1" s="28" t="s">
        <v>101</v>
      </c>
      <c r="U1" s="28" t="s">
        <v>91</v>
      </c>
      <c r="V1" s="28" t="s">
        <v>102</v>
      </c>
      <c r="W1" s="28" t="s">
        <v>103</v>
      </c>
      <c r="X1" s="28" t="s">
        <v>59</v>
      </c>
      <c r="Y1" s="28" t="s">
        <v>33</v>
      </c>
      <c r="Z1" s="28" t="s">
        <v>83</v>
      </c>
      <c r="AA1" s="28" t="s">
        <v>104</v>
      </c>
      <c r="AB1" s="28" t="s">
        <v>105</v>
      </c>
      <c r="AC1" s="28" t="s">
        <v>106</v>
      </c>
      <c r="AD1" s="28" t="s">
        <v>54</v>
      </c>
      <c r="AE1" s="28" t="s">
        <v>53</v>
      </c>
      <c r="AF1" s="28" t="s">
        <v>27</v>
      </c>
      <c r="AG1" s="28" t="s">
        <v>34</v>
      </c>
      <c r="AH1" s="28" t="s">
        <v>107</v>
      </c>
      <c r="AI1" s="28" t="s">
        <v>36</v>
      </c>
      <c r="AJ1" s="28" t="s">
        <v>89</v>
      </c>
      <c r="AK1" s="28" t="s">
        <v>81</v>
      </c>
      <c r="AL1" s="28" t="s">
        <v>72</v>
      </c>
      <c r="AM1" s="28" t="s">
        <v>108</v>
      </c>
      <c r="AN1" s="28" t="s">
        <v>109</v>
      </c>
      <c r="AO1" s="28" t="s">
        <v>110</v>
      </c>
      <c r="AP1" s="28" t="s">
        <v>111</v>
      </c>
      <c r="AQ1" s="28" t="s">
        <v>39</v>
      </c>
      <c r="AR1" s="28" t="s">
        <v>75</v>
      </c>
      <c r="AS1" s="28" t="s">
        <v>56</v>
      </c>
      <c r="AT1" s="28" t="s">
        <v>45</v>
      </c>
      <c r="AU1" s="28" t="s">
        <v>84</v>
      </c>
      <c r="AV1" s="28" t="s">
        <v>19</v>
      </c>
      <c r="AW1" s="28" t="s">
        <v>21</v>
      </c>
      <c r="AX1" s="28" t="s">
        <v>88</v>
      </c>
      <c r="AY1" s="28" t="s">
        <v>112</v>
      </c>
      <c r="AZ1" s="28" t="s">
        <v>113</v>
      </c>
      <c r="BA1" s="28" t="s">
        <v>77</v>
      </c>
      <c r="BB1" s="28" t="s">
        <v>76</v>
      </c>
      <c r="BC1" s="28" t="s">
        <v>74</v>
      </c>
      <c r="BD1" s="28" t="s">
        <v>93</v>
      </c>
      <c r="BE1" s="28" t="s">
        <v>114</v>
      </c>
      <c r="BF1" s="28" t="s">
        <v>64</v>
      </c>
      <c r="BG1" s="28" t="s">
        <v>85</v>
      </c>
      <c r="BH1" s="28" t="s">
        <v>115</v>
      </c>
      <c r="BI1" s="28" t="s">
        <v>92</v>
      </c>
      <c r="BJ1" s="28" t="s">
        <v>38</v>
      </c>
      <c r="BK1" s="28" t="s">
        <v>71</v>
      </c>
      <c r="BL1" s="28" t="s">
        <v>49</v>
      </c>
      <c r="BM1" s="28" t="s">
        <v>44</v>
      </c>
      <c r="BN1" s="28" t="s">
        <v>55</v>
      </c>
      <c r="BO1" s="28" t="s">
        <v>43</v>
      </c>
      <c r="BP1" s="28" t="s">
        <v>61</v>
      </c>
      <c r="BQ1" s="28" t="s">
        <v>62</v>
      </c>
      <c r="BR1" s="28" t="s">
        <v>47</v>
      </c>
      <c r="BS1" s="29"/>
      <c r="BT1" s="30" t="s">
        <v>116</v>
      </c>
      <c r="BU1" s="31"/>
      <c r="BV1" s="32" t="s">
        <v>117</v>
      </c>
      <c r="BW1" s="31"/>
      <c r="BX1" s="33"/>
      <c r="BY1" s="33"/>
      <c r="BZ1" s="33"/>
      <c r="CA1" s="33"/>
      <c r="CB1" s="33"/>
      <c r="CC1" s="33"/>
      <c r="CD1" s="33"/>
      <c r="CE1" s="33"/>
    </row>
    <row r="2" hidden="1">
      <c r="A2" s="34" t="s">
        <v>118</v>
      </c>
      <c r="B2" s="35">
        <f>Init_Attributes!B2</f>
        <v>0.25</v>
      </c>
      <c r="C2" s="35">
        <f>Init_Attributes!C2</f>
        <v>0.25</v>
      </c>
      <c r="D2" s="35">
        <f>Init_Attributes!D2</f>
        <v>0.248</v>
      </c>
      <c r="E2" s="35">
        <f>Init_Attributes!E2</f>
        <v>0.23</v>
      </c>
      <c r="F2" s="35">
        <f>Init_Attributes!F2</f>
        <v>0.2</v>
      </c>
      <c r="G2" s="35">
        <f>Init_Attributes!G2</f>
        <v>0.36</v>
      </c>
      <c r="H2" s="35">
        <f>Init_Attributes!H2</f>
        <v>0.35</v>
      </c>
      <c r="I2" s="35">
        <f>Init_Attributes!I2</f>
        <v>0.298</v>
      </c>
      <c r="J2" s="35">
        <f>Init_Attributes!J2</f>
        <v>0.33</v>
      </c>
      <c r="K2" s="35">
        <f>Init_Attributes!K2</f>
        <v>0.295</v>
      </c>
      <c r="L2" s="35">
        <f>Init_Attributes!L2</f>
        <v>0.275</v>
      </c>
      <c r="M2" s="35">
        <f>Init_Attributes!M2</f>
        <v>0.22</v>
      </c>
      <c r="N2" s="35">
        <f>Init_Attributes!N2</f>
        <v>0.225</v>
      </c>
      <c r="O2" s="35">
        <f>Init_Attributes!O2</f>
        <v>0.19</v>
      </c>
      <c r="P2" s="35">
        <f>Init_Attributes!P2</f>
        <v>0.22</v>
      </c>
      <c r="Q2" s="35">
        <f>Init_Attributes!Q2</f>
        <v>0.182</v>
      </c>
      <c r="R2" s="35">
        <f>Init_Attributes!R2</f>
        <v>0.278</v>
      </c>
      <c r="S2" s="35">
        <f>Init_Attributes!S2</f>
        <v>0.245</v>
      </c>
      <c r="T2" s="35">
        <f>Init_Attributes!T2</f>
        <v>0.25</v>
      </c>
      <c r="U2" s="35">
        <f>Init_Attributes!U2</f>
        <v>0.22</v>
      </c>
      <c r="V2" s="35">
        <f>Init_Attributes!V2</f>
        <v>0.29</v>
      </c>
      <c r="W2" s="35">
        <f>Init_Attributes!W2</f>
        <v>0.29</v>
      </c>
      <c r="X2" s="35">
        <f>Init_Attributes!X2</f>
        <v>0.22</v>
      </c>
      <c r="Y2" s="35">
        <f>Init_Attributes!Y2</f>
        <v>0.33</v>
      </c>
      <c r="Z2" s="35">
        <f>Init_Attributes!Z2</f>
        <v>0.22</v>
      </c>
      <c r="AA2" s="35">
        <f>Init_Attributes!AA2</f>
        <v>0.225</v>
      </c>
      <c r="AB2" s="35">
        <f>Init_Attributes!AB2</f>
        <v>0.25</v>
      </c>
      <c r="AC2" s="35">
        <f>Init_Attributes!AC2</f>
        <v>0.22</v>
      </c>
      <c r="AD2" s="35">
        <f>Init_Attributes!AD2</f>
        <v>0.23</v>
      </c>
      <c r="AE2" s="35">
        <f>Init_Attributes!AE2</f>
        <v>0.26</v>
      </c>
      <c r="AF2" s="35">
        <f>Init_Attributes!AF2</f>
        <v>0.34</v>
      </c>
      <c r="AG2" s="35">
        <f>Init_Attributes!AG2</f>
        <v>0.26</v>
      </c>
      <c r="AH2" s="35">
        <f>Init_Attributes!AH2</f>
        <v>0.22</v>
      </c>
      <c r="AI2" s="35">
        <f>Init_Attributes!AI2</f>
        <v>0.27</v>
      </c>
      <c r="AJ2" s="35">
        <f>Init_Attributes!AJ2</f>
        <v>0.22</v>
      </c>
      <c r="AK2" s="35">
        <f>Init_Attributes!AK2</f>
        <v>0.24</v>
      </c>
      <c r="AL2" s="35">
        <f>Init_Attributes!AL2</f>
        <v>0.26</v>
      </c>
      <c r="AM2" s="35">
        <f>Init_Attributes!AM2</f>
        <v>0.29</v>
      </c>
      <c r="AN2" s="35">
        <f>Init_Attributes!AN2</f>
        <v>0.27</v>
      </c>
      <c r="AO2" s="35">
        <f>Init_Attributes!AO2</f>
        <v>0.22</v>
      </c>
      <c r="AP2" s="35">
        <f>Init_Attributes!AP2</f>
        <v>0.19</v>
      </c>
      <c r="AQ2" s="35">
        <f>Init_Attributes!AQ2</f>
        <v>0.28</v>
      </c>
      <c r="AR2" s="35">
        <f>Init_Attributes!AR2</f>
        <v>0.28</v>
      </c>
      <c r="AS2" s="35">
        <f>Init_Attributes!AS2</f>
        <v>0.225</v>
      </c>
      <c r="AT2" s="35">
        <f>Init_Attributes!AT2</f>
        <v>0.29</v>
      </c>
      <c r="AU2" s="35">
        <f>Init_Attributes!AU2</f>
        <v>0.18</v>
      </c>
      <c r="AV2" s="35">
        <f>Init_Attributes!AV2</f>
        <v>0.2</v>
      </c>
      <c r="AW2" s="35">
        <f>Init_Attributes!AW2</f>
        <v>0.21</v>
      </c>
      <c r="AX2" s="35">
        <f>Init_Attributes!AX2</f>
        <v>0.27</v>
      </c>
      <c r="AY2" s="35">
        <f>Init_Attributes!AY2</f>
        <v>0.235</v>
      </c>
      <c r="AZ2" s="35">
        <f>Init_Attributes!AZ2</f>
        <v>0.234</v>
      </c>
      <c r="BA2" s="35">
        <f>Init_Attributes!BA2</f>
        <v>0.22</v>
      </c>
      <c r="BB2" s="35">
        <f>Init_Attributes!BB2</f>
        <v>0.24</v>
      </c>
      <c r="BC2" s="35">
        <f>Init_Attributes!BC2</f>
        <v>0.24</v>
      </c>
      <c r="BD2" s="35">
        <f>Init_Attributes!BD2</f>
        <v>0.15</v>
      </c>
      <c r="BE2" s="35">
        <f>Init_Attributes!BE2</f>
        <v>0.25</v>
      </c>
      <c r="BF2" s="35">
        <f>Init_Attributes!BF2</f>
        <v>0.247</v>
      </c>
      <c r="BG2" s="35">
        <f>Init_Attributes!BG2</f>
        <v>0.2</v>
      </c>
      <c r="BH2" s="35">
        <f>Init_Attributes!BH2</f>
        <v>0.235</v>
      </c>
      <c r="BI2" s="35">
        <f>Init_Attributes!BI2</f>
        <v>0.2</v>
      </c>
      <c r="BJ2" s="35">
        <f>Init_Attributes!BJ2</f>
        <v>0.28</v>
      </c>
      <c r="BK2" s="35">
        <f>Init_Attributes!BK2</f>
        <v>0.23</v>
      </c>
      <c r="BL2" s="35">
        <f>Init_Attributes!BL2</f>
        <v>0.25</v>
      </c>
      <c r="BM2" s="35">
        <f>Init_Attributes!BM2</f>
        <v>0.28</v>
      </c>
      <c r="BN2" s="35">
        <f>Init_Attributes!BN2</f>
        <v>0.25</v>
      </c>
      <c r="BO2" s="35">
        <f>Init_Attributes!BO2</f>
        <v>0.29</v>
      </c>
      <c r="BP2" s="35">
        <f>Init_Attributes!BP2</f>
        <v>0.26</v>
      </c>
      <c r="BQ2" s="35">
        <f>Init_Attributes!BQ2</f>
        <v>0.26</v>
      </c>
      <c r="BR2" s="35">
        <f>Init_Attributes!BR2</f>
        <v>0.28</v>
      </c>
      <c r="BS2" s="38"/>
      <c r="BT2" s="77"/>
      <c r="BU2" s="41"/>
      <c r="BV2" s="78"/>
      <c r="BW2" s="41"/>
      <c r="BX2" s="42"/>
      <c r="BY2" s="42"/>
      <c r="BZ2" s="42"/>
      <c r="CA2" s="42"/>
      <c r="CB2" s="42"/>
      <c r="CC2" s="42"/>
      <c r="CD2" s="42"/>
      <c r="CE2" s="42"/>
    </row>
    <row r="3">
      <c r="A3" s="79" t="s">
        <v>118</v>
      </c>
      <c r="B3" s="80">
        <f t="shared" ref="B3:BR3" si="1">RANK(B2,$B2:$BR2)</f>
        <v>28</v>
      </c>
      <c r="C3" s="80">
        <f t="shared" si="1"/>
        <v>28</v>
      </c>
      <c r="D3" s="80">
        <f t="shared" si="1"/>
        <v>35</v>
      </c>
      <c r="E3" s="80">
        <f t="shared" si="1"/>
        <v>44</v>
      </c>
      <c r="F3" s="80">
        <f t="shared" si="1"/>
        <v>61</v>
      </c>
      <c r="G3" s="80">
        <f t="shared" si="1"/>
        <v>1</v>
      </c>
      <c r="H3" s="80">
        <f t="shared" si="1"/>
        <v>2</v>
      </c>
      <c r="I3" s="80">
        <f t="shared" si="1"/>
        <v>6</v>
      </c>
      <c r="J3" s="80">
        <f t="shared" si="1"/>
        <v>4</v>
      </c>
      <c r="K3" s="80">
        <f t="shared" si="1"/>
        <v>7</v>
      </c>
      <c r="L3" s="80">
        <f t="shared" si="1"/>
        <v>19</v>
      </c>
      <c r="M3" s="80">
        <f t="shared" si="1"/>
        <v>50</v>
      </c>
      <c r="N3" s="80">
        <f t="shared" si="1"/>
        <v>47</v>
      </c>
      <c r="O3" s="80">
        <f t="shared" si="1"/>
        <v>65</v>
      </c>
      <c r="P3" s="80">
        <f t="shared" si="1"/>
        <v>50</v>
      </c>
      <c r="Q3" s="80">
        <f t="shared" si="1"/>
        <v>67</v>
      </c>
      <c r="R3" s="80">
        <f t="shared" si="1"/>
        <v>18</v>
      </c>
      <c r="S3" s="80">
        <f t="shared" si="1"/>
        <v>37</v>
      </c>
      <c r="T3" s="80">
        <f t="shared" si="1"/>
        <v>28</v>
      </c>
      <c r="U3" s="80">
        <f t="shared" si="1"/>
        <v>50</v>
      </c>
      <c r="V3" s="80">
        <f t="shared" si="1"/>
        <v>8</v>
      </c>
      <c r="W3" s="80">
        <f t="shared" si="1"/>
        <v>8</v>
      </c>
      <c r="X3" s="80">
        <f t="shared" si="1"/>
        <v>50</v>
      </c>
      <c r="Y3" s="80">
        <f t="shared" si="1"/>
        <v>4</v>
      </c>
      <c r="Z3" s="80">
        <f t="shared" si="1"/>
        <v>50</v>
      </c>
      <c r="AA3" s="80">
        <f t="shared" si="1"/>
        <v>47</v>
      </c>
      <c r="AB3" s="80">
        <f t="shared" si="1"/>
        <v>28</v>
      </c>
      <c r="AC3" s="80">
        <f t="shared" si="1"/>
        <v>50</v>
      </c>
      <c r="AD3" s="80">
        <f t="shared" si="1"/>
        <v>44</v>
      </c>
      <c r="AE3" s="80">
        <f t="shared" si="1"/>
        <v>23</v>
      </c>
      <c r="AF3" s="80">
        <f t="shared" si="1"/>
        <v>3</v>
      </c>
      <c r="AG3" s="80">
        <f t="shared" si="1"/>
        <v>23</v>
      </c>
      <c r="AH3" s="80">
        <f t="shared" si="1"/>
        <v>50</v>
      </c>
      <c r="AI3" s="80">
        <f t="shared" si="1"/>
        <v>20</v>
      </c>
      <c r="AJ3" s="80">
        <f t="shared" si="1"/>
        <v>50</v>
      </c>
      <c r="AK3" s="80">
        <f t="shared" si="1"/>
        <v>38</v>
      </c>
      <c r="AL3" s="80">
        <f t="shared" si="1"/>
        <v>23</v>
      </c>
      <c r="AM3" s="80">
        <f t="shared" si="1"/>
        <v>8</v>
      </c>
      <c r="AN3" s="80">
        <f t="shared" si="1"/>
        <v>20</v>
      </c>
      <c r="AO3" s="80">
        <f t="shared" si="1"/>
        <v>50</v>
      </c>
      <c r="AP3" s="80">
        <f t="shared" si="1"/>
        <v>65</v>
      </c>
      <c r="AQ3" s="80">
        <f t="shared" si="1"/>
        <v>13</v>
      </c>
      <c r="AR3" s="80">
        <f t="shared" si="1"/>
        <v>13</v>
      </c>
      <c r="AS3" s="80">
        <f t="shared" si="1"/>
        <v>47</v>
      </c>
      <c r="AT3" s="80">
        <f t="shared" si="1"/>
        <v>8</v>
      </c>
      <c r="AU3" s="80">
        <f t="shared" si="1"/>
        <v>68</v>
      </c>
      <c r="AV3" s="80">
        <f t="shared" si="1"/>
        <v>61</v>
      </c>
      <c r="AW3" s="80">
        <f t="shared" si="1"/>
        <v>60</v>
      </c>
      <c r="AX3" s="80">
        <f t="shared" si="1"/>
        <v>20</v>
      </c>
      <c r="AY3" s="80">
        <f t="shared" si="1"/>
        <v>41</v>
      </c>
      <c r="AZ3" s="80">
        <f t="shared" si="1"/>
        <v>43</v>
      </c>
      <c r="BA3" s="80">
        <f t="shared" si="1"/>
        <v>50</v>
      </c>
      <c r="BB3" s="80">
        <f t="shared" si="1"/>
        <v>38</v>
      </c>
      <c r="BC3" s="80">
        <f t="shared" si="1"/>
        <v>38</v>
      </c>
      <c r="BD3" s="80">
        <f t="shared" si="1"/>
        <v>69</v>
      </c>
      <c r="BE3" s="80">
        <f t="shared" si="1"/>
        <v>28</v>
      </c>
      <c r="BF3" s="80">
        <f t="shared" si="1"/>
        <v>36</v>
      </c>
      <c r="BG3" s="80">
        <f t="shared" si="1"/>
        <v>61</v>
      </c>
      <c r="BH3" s="80">
        <f t="shared" si="1"/>
        <v>41</v>
      </c>
      <c r="BI3" s="80">
        <f t="shared" si="1"/>
        <v>61</v>
      </c>
      <c r="BJ3" s="80">
        <f t="shared" si="1"/>
        <v>13</v>
      </c>
      <c r="BK3" s="80">
        <f t="shared" si="1"/>
        <v>44</v>
      </c>
      <c r="BL3" s="80">
        <f t="shared" si="1"/>
        <v>28</v>
      </c>
      <c r="BM3" s="80">
        <f t="shared" si="1"/>
        <v>13</v>
      </c>
      <c r="BN3" s="80">
        <f t="shared" si="1"/>
        <v>28</v>
      </c>
      <c r="BO3" s="80">
        <f t="shared" si="1"/>
        <v>8</v>
      </c>
      <c r="BP3" s="80">
        <f t="shared" si="1"/>
        <v>23</v>
      </c>
      <c r="BQ3" s="80">
        <f t="shared" si="1"/>
        <v>23</v>
      </c>
      <c r="BR3" s="80">
        <f t="shared" si="1"/>
        <v>13</v>
      </c>
      <c r="BS3" s="81"/>
      <c r="BT3" s="82">
        <f>MIN(B2:BR2)</f>
        <v>0.15</v>
      </c>
      <c r="BU3" s="83" t="str">
        <f>HLOOKUP(BT3,$A2:$BR$42,41,FALSE)</f>
        <v>Tails</v>
      </c>
      <c r="BV3" s="36">
        <f>MAX($B2:$BR2)</f>
        <v>0.36</v>
      </c>
      <c r="BW3" s="84" t="str">
        <f>HLOOKUP(BV3,$A2:$BR$42,41,FALSE)</f>
        <v>Bowser</v>
      </c>
      <c r="BX3" s="83"/>
      <c r="BY3" s="83"/>
      <c r="BZ3" s="83"/>
      <c r="CA3" s="83"/>
      <c r="CB3" s="83"/>
      <c r="CC3" s="83"/>
      <c r="CD3" s="83"/>
      <c r="CE3" s="83"/>
    </row>
    <row r="4" hidden="1">
      <c r="A4" s="34" t="s">
        <v>119</v>
      </c>
      <c r="B4" s="35">
        <f>Init_Attributes!B3</f>
        <v>0.25</v>
      </c>
      <c r="C4" s="35">
        <f>Init_Attributes!C3</f>
        <v>0.25</v>
      </c>
      <c r="D4" s="35">
        <f>Init_Attributes!D3</f>
        <v>0.192</v>
      </c>
      <c r="E4" s="35">
        <f>Init_Attributes!E3</f>
        <v>0.175</v>
      </c>
      <c r="F4" s="35">
        <f>Init_Attributes!F3</f>
        <v>0.26</v>
      </c>
      <c r="G4" s="35">
        <f>Init_Attributes!G3</f>
        <v>0.25</v>
      </c>
      <c r="H4" s="35">
        <f>Init_Attributes!H3</f>
        <v>0.21</v>
      </c>
      <c r="I4" s="35">
        <f>Init_Attributes!I3</f>
        <v>0.28</v>
      </c>
      <c r="J4" s="35">
        <f>Init_Attributes!J3</f>
        <v>0.255</v>
      </c>
      <c r="K4" s="35">
        <f>Init_Attributes!K3</f>
        <v>0.26</v>
      </c>
      <c r="L4" s="35">
        <f>Init_Attributes!L3</f>
        <v>0.27</v>
      </c>
      <c r="M4" s="35">
        <f>Init_Attributes!M3</f>
        <v>0.25</v>
      </c>
      <c r="N4" s="35">
        <f>Init_Attributes!N3</f>
        <v>0.255</v>
      </c>
      <c r="O4" s="35">
        <f>Init_Attributes!O3</f>
        <v>0.26</v>
      </c>
      <c r="P4" s="35">
        <f>Init_Attributes!P3</f>
        <v>0.25</v>
      </c>
      <c r="Q4" s="35">
        <f>Init_Attributes!Q3</f>
        <v>0.15</v>
      </c>
      <c r="R4" s="35">
        <f>Init_Attributes!R3</f>
        <v>0.2</v>
      </c>
      <c r="S4" s="35">
        <f>Init_Attributes!S3</f>
        <v>0.23</v>
      </c>
      <c r="T4" s="35">
        <f>Init_Attributes!T3</f>
        <v>0.26</v>
      </c>
      <c r="U4" s="35">
        <f>Init_Attributes!U3</f>
        <v>0.24</v>
      </c>
      <c r="V4" s="35">
        <f>Init_Attributes!V3</f>
        <v>0.26</v>
      </c>
      <c r="W4" s="35">
        <f>Init_Attributes!W3</f>
        <v>0.26</v>
      </c>
      <c r="X4" s="35">
        <f>Init_Attributes!X3</f>
        <v>0.23</v>
      </c>
      <c r="Y4" s="35">
        <f>Init_Attributes!Y3</f>
        <v>0.29</v>
      </c>
      <c r="Z4" s="35">
        <f>Init_Attributes!Z3</f>
        <v>0.26</v>
      </c>
      <c r="AA4" s="35">
        <f>Init_Attributes!AA3</f>
        <v>0.213</v>
      </c>
      <c r="AB4" s="35">
        <f>Init_Attributes!AB3</f>
        <v>0.25</v>
      </c>
      <c r="AC4" s="35">
        <f>Init_Attributes!AC3</f>
        <v>0.17</v>
      </c>
      <c r="AD4" s="35">
        <f>Init_Attributes!AD3</f>
        <v>0.27</v>
      </c>
      <c r="AE4" s="35">
        <f>Init_Attributes!AE3</f>
        <v>0.23</v>
      </c>
      <c r="AF4" s="35">
        <f>Init_Attributes!AF3</f>
        <v>0.265</v>
      </c>
      <c r="AG4" s="35">
        <f>Init_Attributes!AG3</f>
        <v>0.2</v>
      </c>
      <c r="AH4" s="35">
        <f>Init_Attributes!AH3</f>
        <v>0.26</v>
      </c>
      <c r="AI4" s="35">
        <f>Init_Attributes!AI3</f>
        <v>0.25</v>
      </c>
      <c r="AJ4" s="35">
        <f>Init_Attributes!AJ3</f>
        <v>0.45</v>
      </c>
      <c r="AK4" s="35">
        <f>Init_Attributes!AK3</f>
        <v>1</v>
      </c>
      <c r="AL4" s="35">
        <f>Init_Attributes!AL3</f>
        <v>0.28</v>
      </c>
      <c r="AM4" s="35">
        <f>Init_Attributes!AM3</f>
        <v>0.32</v>
      </c>
      <c r="AN4" s="35">
        <f>Init_Attributes!AN3</f>
        <v>0.26</v>
      </c>
      <c r="AO4" s="35">
        <f>Init_Attributes!AO3</f>
        <v>0.2</v>
      </c>
      <c r="AP4" s="35">
        <f>Init_Attributes!AP3</f>
        <v>0.215</v>
      </c>
      <c r="AQ4" s="35">
        <f>Init_Attributes!AQ3</f>
        <v>0.27</v>
      </c>
      <c r="AR4" s="35">
        <f>Init_Attributes!AR3</f>
        <v>0.25</v>
      </c>
      <c r="AS4" s="35">
        <f>Init_Attributes!AS3</f>
        <v>0.28</v>
      </c>
      <c r="AT4" s="35">
        <f>Init_Attributes!AT3</f>
        <v>0.3</v>
      </c>
      <c r="AU4" s="35">
        <f>Init_Attributes!AU3</f>
        <v>0.16</v>
      </c>
      <c r="AV4" s="35">
        <f>Init_Attributes!AV3</f>
        <v>0.17</v>
      </c>
      <c r="AW4" s="35">
        <f>Init_Attributes!AW3</f>
        <v>0.26</v>
      </c>
      <c r="AX4" s="35">
        <f>Init_Attributes!AX3</f>
        <v>0.21</v>
      </c>
      <c r="AY4" s="35">
        <f>Init_Attributes!AY3</f>
        <v>0.33</v>
      </c>
      <c r="AZ4" s="35">
        <f>Init_Attributes!AZ3</f>
        <v>0.234</v>
      </c>
      <c r="BA4" s="35">
        <f>Init_Attributes!BA3</f>
        <v>0.22</v>
      </c>
      <c r="BB4" s="35">
        <f>Init_Attributes!BB3</f>
        <v>0.24</v>
      </c>
      <c r="BC4" s="35">
        <f>Init_Attributes!BC3</f>
        <v>0.24</v>
      </c>
      <c r="BD4" s="35">
        <f>Init_Attributes!BD3</f>
        <v>0.15</v>
      </c>
      <c r="BE4" s="35">
        <f>Init_Attributes!BE3</f>
        <v>0.26</v>
      </c>
      <c r="BF4" s="35">
        <f>Init_Attributes!BF3</f>
        <v>0.26</v>
      </c>
      <c r="BG4" s="35">
        <f>Init_Attributes!BG3</f>
        <v>0.22</v>
      </c>
      <c r="BH4" s="35">
        <f>Init_Attributes!BH3</f>
        <v>0.18</v>
      </c>
      <c r="BI4" s="35">
        <f>Init_Attributes!BI3</f>
        <v>0.26</v>
      </c>
      <c r="BJ4" s="35">
        <f>Init_Attributes!BJ3</f>
        <v>0.26</v>
      </c>
      <c r="BK4" s="35">
        <f>Init_Attributes!BK3</f>
        <v>0.24</v>
      </c>
      <c r="BL4" s="35">
        <f>Init_Attributes!BL3</f>
        <v>0.25</v>
      </c>
      <c r="BM4" s="35">
        <f>Init_Attributes!BM3</f>
        <v>0.25</v>
      </c>
      <c r="BN4" s="35">
        <f>Init_Attributes!BN3</f>
        <v>0.32</v>
      </c>
      <c r="BO4" s="35">
        <f>Init_Attributes!BO3</f>
        <v>0.26</v>
      </c>
      <c r="BP4" s="35">
        <f>Init_Attributes!BP3</f>
        <v>0.28</v>
      </c>
      <c r="BQ4" s="35">
        <f>Init_Attributes!BQ3</f>
        <v>0.24</v>
      </c>
      <c r="BR4" s="35">
        <f>Init_Attributes!BR3</f>
        <v>0.29</v>
      </c>
      <c r="BS4" s="38"/>
      <c r="BT4" s="36"/>
      <c r="BU4" s="48"/>
      <c r="BW4" s="48"/>
      <c r="BX4" s="42"/>
      <c r="BY4" s="42"/>
      <c r="BZ4" s="42"/>
      <c r="CA4" s="42"/>
      <c r="CB4" s="42"/>
      <c r="CC4" s="42"/>
      <c r="CD4" s="42"/>
      <c r="CE4" s="42"/>
    </row>
    <row r="5">
      <c r="A5" s="34" t="s">
        <v>119</v>
      </c>
      <c r="B5" s="85">
        <f t="shared" ref="B5:BR5" si="2">RANK(B4,$B$4:$BR$4)</f>
        <v>34</v>
      </c>
      <c r="C5" s="85">
        <f t="shared" si="2"/>
        <v>34</v>
      </c>
      <c r="D5" s="85">
        <f t="shared" si="2"/>
        <v>62</v>
      </c>
      <c r="E5" s="85">
        <f t="shared" si="2"/>
        <v>64</v>
      </c>
      <c r="F5" s="85">
        <f t="shared" si="2"/>
        <v>17</v>
      </c>
      <c r="G5" s="85">
        <f t="shared" si="2"/>
        <v>34</v>
      </c>
      <c r="H5" s="85">
        <f t="shared" si="2"/>
        <v>57</v>
      </c>
      <c r="I5" s="85">
        <f t="shared" si="2"/>
        <v>9</v>
      </c>
      <c r="J5" s="85">
        <f t="shared" si="2"/>
        <v>32</v>
      </c>
      <c r="K5" s="85">
        <f t="shared" si="2"/>
        <v>17</v>
      </c>
      <c r="L5" s="85">
        <f t="shared" si="2"/>
        <v>13</v>
      </c>
      <c r="M5" s="85">
        <f t="shared" si="2"/>
        <v>34</v>
      </c>
      <c r="N5" s="85">
        <f t="shared" si="2"/>
        <v>32</v>
      </c>
      <c r="O5" s="85">
        <f t="shared" si="2"/>
        <v>17</v>
      </c>
      <c r="P5" s="85">
        <f t="shared" si="2"/>
        <v>34</v>
      </c>
      <c r="Q5" s="85">
        <f t="shared" si="2"/>
        <v>68</v>
      </c>
      <c r="R5" s="85">
        <f t="shared" si="2"/>
        <v>59</v>
      </c>
      <c r="S5" s="85">
        <f t="shared" si="2"/>
        <v>50</v>
      </c>
      <c r="T5" s="85">
        <f t="shared" si="2"/>
        <v>17</v>
      </c>
      <c r="U5" s="85">
        <f t="shared" si="2"/>
        <v>44</v>
      </c>
      <c r="V5" s="85">
        <f t="shared" si="2"/>
        <v>17</v>
      </c>
      <c r="W5" s="85">
        <f t="shared" si="2"/>
        <v>17</v>
      </c>
      <c r="X5" s="85">
        <f t="shared" si="2"/>
        <v>50</v>
      </c>
      <c r="Y5" s="85">
        <f t="shared" si="2"/>
        <v>7</v>
      </c>
      <c r="Z5" s="85">
        <f t="shared" si="2"/>
        <v>17</v>
      </c>
      <c r="AA5" s="85">
        <f t="shared" si="2"/>
        <v>56</v>
      </c>
      <c r="AB5" s="85">
        <f t="shared" si="2"/>
        <v>34</v>
      </c>
      <c r="AC5" s="85">
        <f t="shared" si="2"/>
        <v>65</v>
      </c>
      <c r="AD5" s="85">
        <f t="shared" si="2"/>
        <v>13</v>
      </c>
      <c r="AE5" s="85">
        <f t="shared" si="2"/>
        <v>50</v>
      </c>
      <c r="AF5" s="85">
        <f t="shared" si="2"/>
        <v>16</v>
      </c>
      <c r="AG5" s="85">
        <f t="shared" si="2"/>
        <v>59</v>
      </c>
      <c r="AH5" s="85">
        <f t="shared" si="2"/>
        <v>17</v>
      </c>
      <c r="AI5" s="85">
        <f t="shared" si="2"/>
        <v>34</v>
      </c>
      <c r="AJ5" s="85">
        <f t="shared" si="2"/>
        <v>2</v>
      </c>
      <c r="AK5" s="85">
        <f t="shared" si="2"/>
        <v>1</v>
      </c>
      <c r="AL5" s="85">
        <f t="shared" si="2"/>
        <v>9</v>
      </c>
      <c r="AM5" s="85">
        <f t="shared" si="2"/>
        <v>4</v>
      </c>
      <c r="AN5" s="85">
        <f t="shared" si="2"/>
        <v>17</v>
      </c>
      <c r="AO5" s="85">
        <f t="shared" si="2"/>
        <v>59</v>
      </c>
      <c r="AP5" s="85">
        <f t="shared" si="2"/>
        <v>55</v>
      </c>
      <c r="AQ5" s="85">
        <f t="shared" si="2"/>
        <v>13</v>
      </c>
      <c r="AR5" s="85">
        <f t="shared" si="2"/>
        <v>34</v>
      </c>
      <c r="AS5" s="85">
        <f t="shared" si="2"/>
        <v>9</v>
      </c>
      <c r="AT5" s="85">
        <f t="shared" si="2"/>
        <v>6</v>
      </c>
      <c r="AU5" s="85">
        <f t="shared" si="2"/>
        <v>67</v>
      </c>
      <c r="AV5" s="85">
        <f t="shared" si="2"/>
        <v>65</v>
      </c>
      <c r="AW5" s="85">
        <f t="shared" si="2"/>
        <v>17</v>
      </c>
      <c r="AX5" s="85">
        <f t="shared" si="2"/>
        <v>57</v>
      </c>
      <c r="AY5" s="85">
        <f t="shared" si="2"/>
        <v>3</v>
      </c>
      <c r="AZ5" s="85">
        <f t="shared" si="2"/>
        <v>49</v>
      </c>
      <c r="BA5" s="85">
        <f t="shared" si="2"/>
        <v>53</v>
      </c>
      <c r="BB5" s="85">
        <f t="shared" si="2"/>
        <v>44</v>
      </c>
      <c r="BC5" s="85">
        <f t="shared" si="2"/>
        <v>44</v>
      </c>
      <c r="BD5" s="85">
        <f t="shared" si="2"/>
        <v>68</v>
      </c>
      <c r="BE5" s="85">
        <f t="shared" si="2"/>
        <v>17</v>
      </c>
      <c r="BF5" s="85">
        <f t="shared" si="2"/>
        <v>17</v>
      </c>
      <c r="BG5" s="85">
        <f t="shared" si="2"/>
        <v>53</v>
      </c>
      <c r="BH5" s="85">
        <f t="shared" si="2"/>
        <v>63</v>
      </c>
      <c r="BI5" s="85">
        <f t="shared" si="2"/>
        <v>17</v>
      </c>
      <c r="BJ5" s="85">
        <f t="shared" si="2"/>
        <v>17</v>
      </c>
      <c r="BK5" s="85">
        <f t="shared" si="2"/>
        <v>44</v>
      </c>
      <c r="BL5" s="85">
        <f t="shared" si="2"/>
        <v>34</v>
      </c>
      <c r="BM5" s="85">
        <f t="shared" si="2"/>
        <v>34</v>
      </c>
      <c r="BN5" s="85">
        <f t="shared" si="2"/>
        <v>4</v>
      </c>
      <c r="BO5" s="85">
        <f t="shared" si="2"/>
        <v>17</v>
      </c>
      <c r="BP5" s="85">
        <f t="shared" si="2"/>
        <v>9</v>
      </c>
      <c r="BQ5" s="85">
        <f t="shared" si="2"/>
        <v>44</v>
      </c>
      <c r="BR5" s="85">
        <f t="shared" si="2"/>
        <v>7</v>
      </c>
      <c r="BS5" s="38"/>
      <c r="BT5" s="44">
        <f>MIN(B4:BR4)</f>
        <v>0.15</v>
      </c>
      <c r="BU5" s="86" t="str">
        <f>HLOOKUP(BT5,$A4:$BR$42,39,FALSE)</f>
        <v>Jigglypuff</v>
      </c>
      <c r="BV5" s="44">
        <f>MAX($B4:$BR4)</f>
        <v>1</v>
      </c>
      <c r="BW5" s="86" t="str">
        <f>HLOOKUP(BV5,$A4:$BR$42,39,FALSE)</f>
        <v>Falco</v>
      </c>
      <c r="BX5" s="46"/>
      <c r="BY5" s="46"/>
      <c r="BZ5" s="46"/>
      <c r="CA5" s="46"/>
      <c r="CB5" s="46"/>
      <c r="CC5" s="46"/>
      <c r="CD5" s="46"/>
      <c r="CE5" s="46"/>
    </row>
    <row r="6" hidden="1">
      <c r="A6" s="34" t="s">
        <v>120</v>
      </c>
      <c r="B6" s="35">
        <f>Init_Attributes!B4</f>
        <v>3</v>
      </c>
      <c r="C6" s="35">
        <f>Init_Attributes!C4</f>
        <v>3</v>
      </c>
      <c r="D6" s="35">
        <f>Init_Attributes!D4</f>
        <v>3</v>
      </c>
      <c r="E6" s="35">
        <f>Init_Attributes!E4</f>
        <v>3</v>
      </c>
      <c r="F6" s="35">
        <f>Init_Attributes!F4</f>
        <v>3</v>
      </c>
      <c r="G6" s="35">
        <f>Init_Attributes!G4</f>
        <v>3</v>
      </c>
      <c r="H6" s="35">
        <f>Init_Attributes!H4</f>
        <v>6</v>
      </c>
      <c r="I6" s="35">
        <f>Init_Attributes!I4</f>
        <v>3</v>
      </c>
      <c r="J6" s="35">
        <f>Init_Attributes!J4</f>
        <v>3</v>
      </c>
      <c r="K6" s="35">
        <f>Init_Attributes!K4</f>
        <v>3</v>
      </c>
      <c r="L6" s="35">
        <f>Init_Attributes!L4</f>
        <v>3</v>
      </c>
      <c r="M6" s="35">
        <f>Init_Attributes!M4</f>
        <v>3</v>
      </c>
      <c r="N6" s="35">
        <f>Init_Attributes!N4</f>
        <v>3</v>
      </c>
      <c r="O6" s="35">
        <f>Init_Attributes!O4</f>
        <v>3</v>
      </c>
      <c r="P6" s="35">
        <f>Init_Attributes!P4</f>
        <v>3</v>
      </c>
      <c r="Q6" s="35">
        <f>Init_Attributes!Q4</f>
        <v>7</v>
      </c>
      <c r="R6" s="35">
        <f>Init_Attributes!R4</f>
        <v>3</v>
      </c>
      <c r="S6" s="35">
        <f>Init_Attributes!S4</f>
        <v>3</v>
      </c>
      <c r="T6" s="35">
        <f>Init_Attributes!T4</f>
        <v>3</v>
      </c>
      <c r="U6" s="35">
        <f>Init_Attributes!U4</f>
        <v>3</v>
      </c>
      <c r="V6" s="35">
        <f>Init_Attributes!V4</f>
        <v>3</v>
      </c>
      <c r="W6" s="35">
        <f>Init_Attributes!W4</f>
        <v>3</v>
      </c>
      <c r="X6" s="35">
        <f>Init_Attributes!X4</f>
        <v>3</v>
      </c>
      <c r="Y6" s="35">
        <f>Init_Attributes!Y4</f>
        <v>3</v>
      </c>
      <c r="Z6" s="35">
        <f>Init_Attributes!Z4</f>
        <v>3</v>
      </c>
      <c r="AA6" s="35">
        <f>Init_Attributes!AA4</f>
        <v>3</v>
      </c>
      <c r="AB6" s="35">
        <f>Init_Attributes!AB4</f>
        <v>3</v>
      </c>
      <c r="AC6" s="35">
        <f>Init_Attributes!AC4</f>
        <v>3</v>
      </c>
      <c r="AD6" s="35">
        <f>Init_Attributes!AD4</f>
        <v>3</v>
      </c>
      <c r="AE6" s="35">
        <f>Init_Attributes!AE4</f>
        <v>3</v>
      </c>
      <c r="AF6" s="35">
        <f>Init_Attributes!AF4</f>
        <v>3</v>
      </c>
      <c r="AG6" s="35">
        <f>Init_Attributes!AG4</f>
        <v>3</v>
      </c>
      <c r="AH6" s="35">
        <f>Init_Attributes!AH4</f>
        <v>3</v>
      </c>
      <c r="AI6" s="35">
        <f>Init_Attributes!AI4</f>
        <v>5</v>
      </c>
      <c r="AJ6" s="35">
        <f>Init_Attributes!AJ4</f>
        <v>3</v>
      </c>
      <c r="AK6" s="35">
        <f>Init_Attributes!AK4</f>
        <v>3</v>
      </c>
      <c r="AL6" s="35">
        <f>Init_Attributes!AL4</f>
        <v>3</v>
      </c>
      <c r="AM6" s="35">
        <f>Init_Attributes!AM4</f>
        <v>3</v>
      </c>
      <c r="AN6" s="35">
        <f>Init_Attributes!AN4</f>
        <v>3</v>
      </c>
      <c r="AO6" s="35">
        <f>Init_Attributes!AO4</f>
        <v>3</v>
      </c>
      <c r="AP6" s="35">
        <f>Init_Attributes!AP4</f>
        <v>3</v>
      </c>
      <c r="AQ6" s="35">
        <f>Init_Attributes!AQ4</f>
        <v>3</v>
      </c>
      <c r="AR6" s="35">
        <f>Init_Attributes!AR4</f>
        <v>3</v>
      </c>
      <c r="AS6" s="35">
        <f>Init_Attributes!AS4</f>
        <v>3</v>
      </c>
      <c r="AT6" s="35">
        <f>Init_Attributes!AT4</f>
        <v>3</v>
      </c>
      <c r="AU6" s="35">
        <f>Init_Attributes!AU4</f>
        <v>7</v>
      </c>
      <c r="AV6" s="35">
        <f>Init_Attributes!AV4</f>
        <v>5</v>
      </c>
      <c r="AW6" s="35">
        <f>Init_Attributes!AW4</f>
        <v>3</v>
      </c>
      <c r="AX6" s="35">
        <f>Init_Attributes!AX4</f>
        <v>3</v>
      </c>
      <c r="AY6" s="35">
        <f>Init_Attributes!AY4</f>
        <v>3</v>
      </c>
      <c r="AZ6" s="35">
        <f>Init_Attributes!AZ4</f>
        <v>3</v>
      </c>
      <c r="BA6" s="35">
        <f>Init_Attributes!BA4</f>
        <v>3</v>
      </c>
      <c r="BB6" s="35">
        <f>Init_Attributes!BB4</f>
        <v>3</v>
      </c>
      <c r="BC6" s="35">
        <f>Init_Attributes!BC4</f>
        <v>3</v>
      </c>
      <c r="BD6" s="35">
        <f>Init_Attributes!BD4</f>
        <v>5</v>
      </c>
      <c r="BE6" s="35">
        <f>Init_Attributes!BE4</f>
        <v>3</v>
      </c>
      <c r="BF6" s="35">
        <f>Init_Attributes!BF4</f>
        <v>3</v>
      </c>
      <c r="BG6" s="35">
        <f>Init_Attributes!BG4</f>
        <v>3</v>
      </c>
      <c r="BH6" s="35">
        <f>Init_Attributes!BH4</f>
        <v>3</v>
      </c>
      <c r="BI6" s="35">
        <f>Init_Attributes!BI4</f>
        <v>3</v>
      </c>
      <c r="BJ6" s="35">
        <f>Init_Attributes!BJ4</f>
        <v>3</v>
      </c>
      <c r="BK6" s="35">
        <f>Init_Attributes!BK4</f>
        <v>3</v>
      </c>
      <c r="BL6" s="35">
        <f>Init_Attributes!BL4</f>
        <v>3</v>
      </c>
      <c r="BM6" s="35">
        <f>Init_Attributes!BM4</f>
        <v>3</v>
      </c>
      <c r="BN6" s="35">
        <f>Init_Attributes!BN4</f>
        <v>3</v>
      </c>
      <c r="BO6" s="35">
        <f>Init_Attributes!BO4</f>
        <v>3</v>
      </c>
      <c r="BP6" s="35">
        <f>Init_Attributes!BP4</f>
        <v>3</v>
      </c>
      <c r="BQ6" s="35">
        <f>Init_Attributes!BQ4</f>
        <v>3</v>
      </c>
      <c r="BR6" s="35">
        <f>Init_Attributes!BR4</f>
        <v>3</v>
      </c>
      <c r="BS6" s="38"/>
      <c r="BT6" s="36"/>
      <c r="BU6" s="48"/>
      <c r="BW6" s="48"/>
      <c r="BX6" s="42"/>
      <c r="BY6" s="42"/>
      <c r="BZ6" s="42"/>
      <c r="CA6" s="42"/>
      <c r="CB6" s="42"/>
      <c r="CC6" s="42"/>
      <c r="CD6" s="42"/>
      <c r="CE6" s="42"/>
    </row>
    <row r="7">
      <c r="A7" s="34" t="s">
        <v>120</v>
      </c>
      <c r="B7" s="80">
        <f t="shared" ref="B7:BR7" si="3">RANK(B6,$B$6:$BR$6)</f>
        <v>7</v>
      </c>
      <c r="C7" s="80">
        <f t="shared" si="3"/>
        <v>7</v>
      </c>
      <c r="D7" s="80">
        <f t="shared" si="3"/>
        <v>7</v>
      </c>
      <c r="E7" s="80">
        <f t="shared" si="3"/>
        <v>7</v>
      </c>
      <c r="F7" s="80">
        <f t="shared" si="3"/>
        <v>7</v>
      </c>
      <c r="G7" s="80">
        <f t="shared" si="3"/>
        <v>7</v>
      </c>
      <c r="H7" s="80">
        <f t="shared" si="3"/>
        <v>3</v>
      </c>
      <c r="I7" s="80">
        <f t="shared" si="3"/>
        <v>7</v>
      </c>
      <c r="J7" s="80">
        <f t="shared" si="3"/>
        <v>7</v>
      </c>
      <c r="K7" s="80">
        <f t="shared" si="3"/>
        <v>7</v>
      </c>
      <c r="L7" s="80">
        <f t="shared" si="3"/>
        <v>7</v>
      </c>
      <c r="M7" s="80">
        <f t="shared" si="3"/>
        <v>7</v>
      </c>
      <c r="N7" s="80">
        <f t="shared" si="3"/>
        <v>7</v>
      </c>
      <c r="O7" s="80">
        <f t="shared" si="3"/>
        <v>7</v>
      </c>
      <c r="P7" s="80">
        <f t="shared" si="3"/>
        <v>7</v>
      </c>
      <c r="Q7" s="80">
        <f t="shared" si="3"/>
        <v>1</v>
      </c>
      <c r="R7" s="80">
        <f t="shared" si="3"/>
        <v>7</v>
      </c>
      <c r="S7" s="80">
        <f t="shared" si="3"/>
        <v>7</v>
      </c>
      <c r="T7" s="80">
        <f t="shared" si="3"/>
        <v>7</v>
      </c>
      <c r="U7" s="80">
        <f t="shared" si="3"/>
        <v>7</v>
      </c>
      <c r="V7" s="80">
        <f t="shared" si="3"/>
        <v>7</v>
      </c>
      <c r="W7" s="80">
        <f t="shared" si="3"/>
        <v>7</v>
      </c>
      <c r="X7" s="80">
        <f t="shared" si="3"/>
        <v>7</v>
      </c>
      <c r="Y7" s="80">
        <f t="shared" si="3"/>
        <v>7</v>
      </c>
      <c r="Z7" s="80">
        <f t="shared" si="3"/>
        <v>7</v>
      </c>
      <c r="AA7" s="80">
        <f t="shared" si="3"/>
        <v>7</v>
      </c>
      <c r="AB7" s="80">
        <f t="shared" si="3"/>
        <v>7</v>
      </c>
      <c r="AC7" s="80">
        <f t="shared" si="3"/>
        <v>7</v>
      </c>
      <c r="AD7" s="80">
        <f t="shared" si="3"/>
        <v>7</v>
      </c>
      <c r="AE7" s="80">
        <f t="shared" si="3"/>
        <v>7</v>
      </c>
      <c r="AF7" s="80">
        <f t="shared" si="3"/>
        <v>7</v>
      </c>
      <c r="AG7" s="80">
        <f t="shared" si="3"/>
        <v>7</v>
      </c>
      <c r="AH7" s="80">
        <f t="shared" si="3"/>
        <v>7</v>
      </c>
      <c r="AI7" s="80">
        <f t="shared" si="3"/>
        <v>4</v>
      </c>
      <c r="AJ7" s="80">
        <f t="shared" si="3"/>
        <v>7</v>
      </c>
      <c r="AK7" s="80">
        <f t="shared" si="3"/>
        <v>7</v>
      </c>
      <c r="AL7" s="80">
        <f t="shared" si="3"/>
        <v>7</v>
      </c>
      <c r="AM7" s="80">
        <f t="shared" si="3"/>
        <v>7</v>
      </c>
      <c r="AN7" s="80">
        <f t="shared" si="3"/>
        <v>7</v>
      </c>
      <c r="AO7" s="80">
        <f t="shared" si="3"/>
        <v>7</v>
      </c>
      <c r="AP7" s="80">
        <f t="shared" si="3"/>
        <v>7</v>
      </c>
      <c r="AQ7" s="80">
        <f t="shared" si="3"/>
        <v>7</v>
      </c>
      <c r="AR7" s="80">
        <f t="shared" si="3"/>
        <v>7</v>
      </c>
      <c r="AS7" s="80">
        <f t="shared" si="3"/>
        <v>7</v>
      </c>
      <c r="AT7" s="80">
        <f t="shared" si="3"/>
        <v>7</v>
      </c>
      <c r="AU7" s="80">
        <f t="shared" si="3"/>
        <v>1</v>
      </c>
      <c r="AV7" s="80">
        <f t="shared" si="3"/>
        <v>4</v>
      </c>
      <c r="AW7" s="80">
        <f t="shared" si="3"/>
        <v>7</v>
      </c>
      <c r="AX7" s="80">
        <f t="shared" si="3"/>
        <v>7</v>
      </c>
      <c r="AY7" s="80">
        <f t="shared" si="3"/>
        <v>7</v>
      </c>
      <c r="AZ7" s="80">
        <f t="shared" si="3"/>
        <v>7</v>
      </c>
      <c r="BA7" s="80">
        <f t="shared" si="3"/>
        <v>7</v>
      </c>
      <c r="BB7" s="80">
        <f t="shared" si="3"/>
        <v>7</v>
      </c>
      <c r="BC7" s="80">
        <f t="shared" si="3"/>
        <v>7</v>
      </c>
      <c r="BD7" s="80">
        <f t="shared" si="3"/>
        <v>4</v>
      </c>
      <c r="BE7" s="80">
        <f t="shared" si="3"/>
        <v>7</v>
      </c>
      <c r="BF7" s="80">
        <f t="shared" si="3"/>
        <v>7</v>
      </c>
      <c r="BG7" s="80">
        <f t="shared" si="3"/>
        <v>7</v>
      </c>
      <c r="BH7" s="80">
        <f t="shared" si="3"/>
        <v>7</v>
      </c>
      <c r="BI7" s="80">
        <f t="shared" si="3"/>
        <v>7</v>
      </c>
      <c r="BJ7" s="80">
        <f t="shared" si="3"/>
        <v>7</v>
      </c>
      <c r="BK7" s="80">
        <f t="shared" si="3"/>
        <v>7</v>
      </c>
      <c r="BL7" s="80">
        <f t="shared" si="3"/>
        <v>7</v>
      </c>
      <c r="BM7" s="80">
        <f t="shared" si="3"/>
        <v>7</v>
      </c>
      <c r="BN7" s="80">
        <f t="shared" si="3"/>
        <v>7</v>
      </c>
      <c r="BO7" s="80">
        <f t="shared" si="3"/>
        <v>7</v>
      </c>
      <c r="BP7" s="80">
        <f t="shared" si="3"/>
        <v>7</v>
      </c>
      <c r="BQ7" s="80">
        <f t="shared" si="3"/>
        <v>7</v>
      </c>
      <c r="BR7" s="80">
        <f t="shared" si="3"/>
        <v>7</v>
      </c>
      <c r="BS7" s="38"/>
      <c r="BT7" s="36">
        <f>MIN(B6:BR6)</f>
        <v>3</v>
      </c>
      <c r="BU7" s="84" t="str">
        <f>HLOOKUP(BT7,$A6:$BR$42,37,FALSE)</f>
        <v>Mario</v>
      </c>
      <c r="BV7" s="36">
        <f>MAX($B6:$BR6)</f>
        <v>7</v>
      </c>
      <c r="BW7" s="84" t="str">
        <f>HLOOKUP(BV7,$A6:$BR$42,37,FALSE)</f>
        <v>Jigglypuff</v>
      </c>
      <c r="BX7" s="42"/>
      <c r="BY7" s="42"/>
      <c r="BZ7" s="42"/>
      <c r="CA7" s="42"/>
      <c r="CB7" s="42"/>
      <c r="CC7" s="42"/>
      <c r="CD7" s="42"/>
      <c r="CE7" s="42"/>
    </row>
    <row r="8" hidden="1">
      <c r="A8" s="49" t="s">
        <v>121</v>
      </c>
      <c r="B8" s="87">
        <f>Init_Attributes!B5</f>
        <v>2.1</v>
      </c>
      <c r="C8" s="87">
        <f>Init_Attributes!C5</f>
        <v>1.92</v>
      </c>
      <c r="D8" s="87">
        <f>Init_Attributes!D5</f>
        <v>2.01</v>
      </c>
      <c r="E8" s="87">
        <f>Init_Attributes!E5</f>
        <v>1.5</v>
      </c>
      <c r="F8" s="87">
        <f>Init_Attributes!F5</f>
        <v>2.49</v>
      </c>
      <c r="G8" s="87">
        <f>Init_Attributes!G5</f>
        <v>1.98</v>
      </c>
      <c r="H8" s="87">
        <f>Init_Attributes!H5</f>
        <v>1.8</v>
      </c>
      <c r="I8" s="87">
        <f>Init_Attributes!I5</f>
        <v>2.4</v>
      </c>
      <c r="J8" s="87">
        <f>Init_Attributes!J5</f>
        <v>1.92</v>
      </c>
      <c r="K8" s="87">
        <f>Init_Attributes!K5</f>
        <v>2.25</v>
      </c>
      <c r="L8" s="87">
        <f>Init_Attributes!L5</f>
        <v>2.1</v>
      </c>
      <c r="M8" s="87">
        <f>Init_Attributes!M5</f>
        <v>1.86</v>
      </c>
      <c r="N8" s="87">
        <f>Init_Attributes!N5</f>
        <v>2.28</v>
      </c>
      <c r="O8" s="87">
        <f>Init_Attributes!O5</f>
        <v>2.52</v>
      </c>
      <c r="P8" s="87">
        <f>Init_Attributes!P5</f>
        <v>2.58</v>
      </c>
      <c r="Q8" s="87">
        <f>Init_Attributes!Q5</f>
        <v>1.5</v>
      </c>
      <c r="R8" s="87">
        <f>Init_Attributes!R5</f>
        <v>2.532</v>
      </c>
      <c r="S8" s="87">
        <f>Init_Attributes!S5</f>
        <v>2.106</v>
      </c>
      <c r="T8" s="87">
        <f>Init_Attributes!T5</f>
        <v>2.4</v>
      </c>
      <c r="U8" s="87">
        <f>Init_Attributes!U5</f>
        <v>2.592</v>
      </c>
      <c r="V8" s="87">
        <f>Init_Attributes!V5</f>
        <v>1.62</v>
      </c>
      <c r="W8" s="87">
        <f>Init_Attributes!W5</f>
        <v>1.62</v>
      </c>
      <c r="X8" s="87">
        <f>Init_Attributes!X5</f>
        <v>2.625</v>
      </c>
      <c r="Y8" s="87">
        <f>Init_Attributes!Y5</f>
        <v>2.025</v>
      </c>
      <c r="Z8" s="87">
        <f>Init_Attributes!Z5</f>
        <v>1.98</v>
      </c>
      <c r="AA8" s="87">
        <f>Init_Attributes!AA5</f>
        <v>2.28</v>
      </c>
      <c r="AB8" s="87">
        <f>Init_Attributes!AB5</f>
        <v>2.28</v>
      </c>
      <c r="AC8" s="87">
        <f>Init_Attributes!AC5</f>
        <v>2.22</v>
      </c>
      <c r="AD8" s="87">
        <f>Init_Attributes!AD5</f>
        <v>1.95</v>
      </c>
      <c r="AE8" s="87">
        <f>Init_Attributes!AE5</f>
        <v>1.95</v>
      </c>
      <c r="AF8" s="87">
        <f>Init_Attributes!AF5</f>
        <v>2.01</v>
      </c>
      <c r="AG8" s="87">
        <f>Init_Attributes!AG5</f>
        <v>1.92</v>
      </c>
      <c r="AH8" s="87">
        <f>Init_Attributes!AH5</f>
        <v>3.15</v>
      </c>
      <c r="AI8" s="88">
        <f>Init_Attributes!AI5</f>
        <v>2</v>
      </c>
      <c r="AJ8" s="87">
        <f>Init_Attributes!AJ5</f>
        <v>2.7</v>
      </c>
      <c r="AK8" s="87">
        <f>Init_Attributes!AK5</f>
        <v>1.92</v>
      </c>
      <c r="AL8" s="89">
        <f>Init_Attributes!AL5</f>
        <v>2.1</v>
      </c>
      <c r="AM8" s="89">
        <f>Init_Attributes!AM5</f>
        <v>2.1</v>
      </c>
      <c r="AN8" s="87">
        <f>Init_Attributes!AN5</f>
        <v>2.7</v>
      </c>
      <c r="AO8" s="89">
        <f>Init_Attributes!AO5</f>
        <v>2.5</v>
      </c>
      <c r="AP8" s="87">
        <f>Init_Attributes!AP5</f>
        <v>3.42</v>
      </c>
      <c r="AQ8" s="87">
        <f>Init_Attributes!AQ5</f>
        <v>1.89</v>
      </c>
      <c r="AR8" s="87">
        <f>Init_Attributes!AR5</f>
        <v>2.4</v>
      </c>
      <c r="AS8" s="87">
        <f>Init_Attributes!AS5</f>
        <v>2.1</v>
      </c>
      <c r="AT8" s="88">
        <f>Init_Attributes!AT5</f>
        <v>2</v>
      </c>
      <c r="AU8" s="87">
        <f>Init_Attributes!AU5</f>
        <v>2.01</v>
      </c>
      <c r="AV8" s="87">
        <f>Init_Attributes!AV5</f>
        <v>1.86</v>
      </c>
      <c r="AW8" s="87">
        <f>Init_Attributes!AW5</f>
        <v>2.1</v>
      </c>
      <c r="AX8" s="87">
        <f>Init_Attributes!AX5</f>
        <v>2.205</v>
      </c>
      <c r="AY8" s="89">
        <f>Init_Attributes!AY5</f>
        <v>2.8</v>
      </c>
      <c r="AZ8" s="87">
        <f>Init_Attributes!AZ5</f>
        <v>2.232</v>
      </c>
      <c r="BA8" s="87">
        <f>Init_Attributes!BA5</f>
        <v>1.944</v>
      </c>
      <c r="BB8" s="87">
        <f>Init_Attributes!BB5</f>
        <v>2.4</v>
      </c>
      <c r="BC8" s="89">
        <f>Init_Attributes!BC5</f>
        <v>2.8</v>
      </c>
      <c r="BD8" s="87">
        <f>Init_Attributes!BD5</f>
        <v>2.04</v>
      </c>
      <c r="BE8" s="87">
        <f>Init_Attributes!BE5</f>
        <v>2.592</v>
      </c>
      <c r="BF8" s="87">
        <f>Init_Attributes!BF5</f>
        <v>2.82</v>
      </c>
      <c r="BG8" s="87">
        <f>Init_Attributes!BG5</f>
        <v>1.92</v>
      </c>
      <c r="BH8" s="87">
        <f>Init_Attributes!BH5</f>
        <v>1.938</v>
      </c>
      <c r="BI8" s="87">
        <f>Init_Attributes!BI5</f>
        <v>2.04</v>
      </c>
      <c r="BJ8" s="87">
        <f>Init_Attributes!BJ5</f>
        <v>1.92</v>
      </c>
      <c r="BK8" s="87">
        <f>Init_Attributes!BK5</f>
        <v>1.8</v>
      </c>
      <c r="BL8" s="87">
        <f>Init_Attributes!BL5</f>
        <v>2.232</v>
      </c>
      <c r="BM8" s="87">
        <f>Init_Attributes!BM5</f>
        <v>1.92</v>
      </c>
      <c r="BN8" s="88">
        <f>Init_Attributes!BN5</f>
        <v>2</v>
      </c>
      <c r="BO8" s="87">
        <f>Init_Attributes!BO5</f>
        <v>1.98</v>
      </c>
      <c r="BP8" s="87">
        <f>Init_Attributes!BP5</f>
        <v>2.04</v>
      </c>
      <c r="BQ8" s="87">
        <f>Init_Attributes!BQ5</f>
        <v>2.64</v>
      </c>
      <c r="BR8" s="87">
        <f>Init_Attributes!BR5</f>
        <v>2.79</v>
      </c>
      <c r="BS8" s="56"/>
      <c r="BT8" s="90"/>
      <c r="BU8" s="91"/>
      <c r="BV8" s="92"/>
      <c r="BW8" s="91"/>
      <c r="BX8" s="93"/>
      <c r="BY8" s="93"/>
      <c r="BZ8" s="93"/>
      <c r="CA8" s="93"/>
      <c r="CB8" s="93"/>
      <c r="CC8" s="93"/>
      <c r="CD8" s="93"/>
      <c r="CE8" s="93"/>
    </row>
    <row r="9">
      <c r="A9" s="49" t="s">
        <v>121</v>
      </c>
      <c r="B9" s="85">
        <f t="shared" ref="B9:BR9" si="4">RANK(B8,$B$8:$BR$8)</f>
        <v>31</v>
      </c>
      <c r="C9" s="85">
        <f t="shared" si="4"/>
        <v>54</v>
      </c>
      <c r="D9" s="85">
        <f t="shared" si="4"/>
        <v>41</v>
      </c>
      <c r="E9" s="85">
        <f t="shared" si="4"/>
        <v>68</v>
      </c>
      <c r="F9" s="85">
        <f t="shared" si="4"/>
        <v>17</v>
      </c>
      <c r="G9" s="85">
        <f t="shared" si="4"/>
        <v>47</v>
      </c>
      <c r="H9" s="85">
        <f t="shared" si="4"/>
        <v>64</v>
      </c>
      <c r="I9" s="85">
        <f t="shared" si="4"/>
        <v>18</v>
      </c>
      <c r="J9" s="85">
        <f t="shared" si="4"/>
        <v>54</v>
      </c>
      <c r="K9" s="85">
        <f t="shared" si="4"/>
        <v>25</v>
      </c>
      <c r="L9" s="85">
        <f t="shared" si="4"/>
        <v>31</v>
      </c>
      <c r="M9" s="85">
        <f t="shared" si="4"/>
        <v>63</v>
      </c>
      <c r="N9" s="85">
        <f t="shared" si="4"/>
        <v>22</v>
      </c>
      <c r="O9" s="85">
        <f t="shared" si="4"/>
        <v>15</v>
      </c>
      <c r="P9" s="85">
        <f t="shared" si="4"/>
        <v>13</v>
      </c>
      <c r="Q9" s="85">
        <f t="shared" si="4"/>
        <v>68</v>
      </c>
      <c r="R9" s="85">
        <f t="shared" si="4"/>
        <v>14</v>
      </c>
      <c r="S9" s="85">
        <f t="shared" si="4"/>
        <v>30</v>
      </c>
      <c r="T9" s="85">
        <f t="shared" si="4"/>
        <v>18</v>
      </c>
      <c r="U9" s="85">
        <f t="shared" si="4"/>
        <v>11</v>
      </c>
      <c r="V9" s="85">
        <f t="shared" si="4"/>
        <v>66</v>
      </c>
      <c r="W9" s="85">
        <f t="shared" si="4"/>
        <v>66</v>
      </c>
      <c r="X9" s="85">
        <f t="shared" si="4"/>
        <v>10</v>
      </c>
      <c r="Y9" s="85">
        <f t="shared" si="4"/>
        <v>40</v>
      </c>
      <c r="Z9" s="85">
        <f t="shared" si="4"/>
        <v>47</v>
      </c>
      <c r="AA9" s="85">
        <f t="shared" si="4"/>
        <v>22</v>
      </c>
      <c r="AB9" s="85">
        <f t="shared" si="4"/>
        <v>22</v>
      </c>
      <c r="AC9" s="85">
        <f t="shared" si="4"/>
        <v>28</v>
      </c>
      <c r="AD9" s="85">
        <f t="shared" si="4"/>
        <v>50</v>
      </c>
      <c r="AE9" s="85">
        <f t="shared" si="4"/>
        <v>50</v>
      </c>
      <c r="AF9" s="85">
        <f t="shared" si="4"/>
        <v>41</v>
      </c>
      <c r="AG9" s="85">
        <f t="shared" si="4"/>
        <v>54</v>
      </c>
      <c r="AH9" s="85">
        <f t="shared" si="4"/>
        <v>2</v>
      </c>
      <c r="AI9" s="85">
        <f t="shared" si="4"/>
        <v>44</v>
      </c>
      <c r="AJ9" s="85">
        <f t="shared" si="4"/>
        <v>7</v>
      </c>
      <c r="AK9" s="85">
        <f t="shared" si="4"/>
        <v>54</v>
      </c>
      <c r="AL9" s="85">
        <f t="shared" si="4"/>
        <v>31</v>
      </c>
      <c r="AM9" s="85">
        <f t="shared" si="4"/>
        <v>31</v>
      </c>
      <c r="AN9" s="85">
        <f t="shared" si="4"/>
        <v>7</v>
      </c>
      <c r="AO9" s="85">
        <f t="shared" si="4"/>
        <v>16</v>
      </c>
      <c r="AP9" s="85">
        <f t="shared" si="4"/>
        <v>1</v>
      </c>
      <c r="AQ9" s="85">
        <f t="shared" si="4"/>
        <v>61</v>
      </c>
      <c r="AR9" s="85">
        <f t="shared" si="4"/>
        <v>18</v>
      </c>
      <c r="AS9" s="85">
        <f t="shared" si="4"/>
        <v>31</v>
      </c>
      <c r="AT9" s="85">
        <f t="shared" si="4"/>
        <v>44</v>
      </c>
      <c r="AU9" s="85">
        <f t="shared" si="4"/>
        <v>41</v>
      </c>
      <c r="AV9" s="85">
        <f t="shared" si="4"/>
        <v>62</v>
      </c>
      <c r="AW9" s="85">
        <f t="shared" si="4"/>
        <v>31</v>
      </c>
      <c r="AX9" s="85">
        <f t="shared" si="4"/>
        <v>29</v>
      </c>
      <c r="AY9" s="85">
        <f t="shared" si="4"/>
        <v>4</v>
      </c>
      <c r="AZ9" s="85">
        <f t="shared" si="4"/>
        <v>26</v>
      </c>
      <c r="BA9" s="85">
        <f t="shared" si="4"/>
        <v>52</v>
      </c>
      <c r="BB9" s="85">
        <f t="shared" si="4"/>
        <v>18</v>
      </c>
      <c r="BC9" s="85">
        <f t="shared" si="4"/>
        <v>4</v>
      </c>
      <c r="BD9" s="85">
        <f t="shared" si="4"/>
        <v>37</v>
      </c>
      <c r="BE9" s="85">
        <f t="shared" si="4"/>
        <v>11</v>
      </c>
      <c r="BF9" s="85">
        <f t="shared" si="4"/>
        <v>3</v>
      </c>
      <c r="BG9" s="85">
        <f t="shared" si="4"/>
        <v>54</v>
      </c>
      <c r="BH9" s="85">
        <f t="shared" si="4"/>
        <v>53</v>
      </c>
      <c r="BI9" s="85">
        <f t="shared" si="4"/>
        <v>37</v>
      </c>
      <c r="BJ9" s="85">
        <f t="shared" si="4"/>
        <v>54</v>
      </c>
      <c r="BK9" s="85">
        <f t="shared" si="4"/>
        <v>64</v>
      </c>
      <c r="BL9" s="85">
        <f t="shared" si="4"/>
        <v>26</v>
      </c>
      <c r="BM9" s="85">
        <f t="shared" si="4"/>
        <v>54</v>
      </c>
      <c r="BN9" s="85">
        <f t="shared" si="4"/>
        <v>44</v>
      </c>
      <c r="BO9" s="85">
        <f t="shared" si="4"/>
        <v>47</v>
      </c>
      <c r="BP9" s="85">
        <f t="shared" si="4"/>
        <v>37</v>
      </c>
      <c r="BQ9" s="85">
        <f t="shared" si="4"/>
        <v>9</v>
      </c>
      <c r="BR9" s="85">
        <f t="shared" si="4"/>
        <v>6</v>
      </c>
      <c r="BS9" s="56"/>
      <c r="BT9" s="53">
        <f>MIN(B8:BR8)</f>
        <v>1.5</v>
      </c>
      <c r="BU9" s="86" t="str">
        <f>HLOOKUP(BT9,$A8:$BR$42,35,FALSE)</f>
        <v>Peach</v>
      </c>
      <c r="BV9" s="53">
        <f>MAX($B8:$BR8)</f>
        <v>3.42</v>
      </c>
      <c r="BW9" s="86" t="str">
        <f>HLOOKUP(BV9,$A8:$BR$42,35,FALSE)</f>
        <v>Mr. Game
&amp; Watch</v>
      </c>
      <c r="BX9" s="57"/>
      <c r="BY9" s="57"/>
      <c r="BZ9" s="57"/>
      <c r="CA9" s="57"/>
      <c r="CB9" s="57"/>
      <c r="CC9" s="57"/>
      <c r="CD9" s="57"/>
      <c r="CE9" s="57"/>
    </row>
    <row r="10" hidden="1">
      <c r="A10" s="34" t="s">
        <v>122</v>
      </c>
      <c r="B10" s="35">
        <f>Init_Attributes!B6</f>
        <v>3</v>
      </c>
      <c r="C10" s="35">
        <f>Init_Attributes!C6</f>
        <v>3.3</v>
      </c>
      <c r="D10" s="35">
        <f>Init_Attributes!D6</f>
        <v>3</v>
      </c>
      <c r="E10" s="35">
        <f>Init_Attributes!E6</f>
        <v>3.4</v>
      </c>
      <c r="F10" s="35">
        <f>Init_Attributes!F6</f>
        <v>3.9</v>
      </c>
      <c r="G10" s="35">
        <f>Init_Attributes!G6</f>
        <v>2.4</v>
      </c>
      <c r="H10" s="35">
        <f>Init_Attributes!H6</f>
        <v>2.85</v>
      </c>
      <c r="I10" s="35">
        <f>Init_Attributes!I6</f>
        <v>3.6</v>
      </c>
      <c r="J10" s="35">
        <f>Init_Attributes!J6</f>
        <v>3.2</v>
      </c>
      <c r="K10" s="35">
        <f>Init_Attributes!K6</f>
        <v>3.25</v>
      </c>
      <c r="L10" s="35">
        <f>Init_Attributes!L6</f>
        <v>3.3</v>
      </c>
      <c r="M10" s="35">
        <f>Init_Attributes!M6</f>
        <v>3.8</v>
      </c>
      <c r="N10" s="35">
        <f>Init_Attributes!N6</f>
        <v>3.8</v>
      </c>
      <c r="O10" s="35">
        <f>Init_Attributes!O6</f>
        <v>3</v>
      </c>
      <c r="P10" s="35">
        <f>Init_Attributes!P6</f>
        <v>4.3</v>
      </c>
      <c r="Q10" s="35">
        <f>Init_Attributes!Q6</f>
        <v>2.75</v>
      </c>
      <c r="R10" s="35">
        <f>Init_Attributes!R6</f>
        <v>3</v>
      </c>
      <c r="S10" s="35">
        <f>Init_Attributes!S6</f>
        <v>3.875</v>
      </c>
      <c r="T10" s="35">
        <f>Init_Attributes!T6</f>
        <v>4.2</v>
      </c>
      <c r="U10" s="35">
        <f>Init_Attributes!U6</f>
        <v>3.8</v>
      </c>
      <c r="V10" s="35">
        <f>Init_Attributes!V6</f>
        <v>2.9</v>
      </c>
      <c r="W10" s="35">
        <f>Init_Attributes!W6</f>
        <v>2.9</v>
      </c>
      <c r="X10" s="35">
        <f>Init_Attributes!X6</f>
        <v>4</v>
      </c>
      <c r="Y10" s="35">
        <f>Init_Attributes!Y6</f>
        <v>3.375</v>
      </c>
      <c r="Z10" s="35">
        <f>Init_Attributes!Z6</f>
        <v>3</v>
      </c>
      <c r="AA10" s="35">
        <f>Init_Attributes!AA6</f>
        <v>4.25</v>
      </c>
      <c r="AB10" s="35">
        <f>Init_Attributes!AB6</f>
        <v>4</v>
      </c>
      <c r="AC10" s="35">
        <f>Init_Attributes!AC6</f>
        <v>3.9</v>
      </c>
      <c r="AD10" s="35">
        <f>Init_Attributes!AD6</f>
        <v>3.4</v>
      </c>
      <c r="AE10" s="35">
        <f>Init_Attributes!AE6</f>
        <v>3.75</v>
      </c>
      <c r="AF10" s="35">
        <f>Init_Attributes!AF6</f>
        <v>3.65</v>
      </c>
      <c r="AG10" s="35">
        <f>Init_Attributes!AG6</f>
        <v>2.9</v>
      </c>
      <c r="AH10" s="35">
        <f>Init_Attributes!AH6</f>
        <v>4.25</v>
      </c>
      <c r="AI10" s="35">
        <f>Init_Attributes!AI6</f>
        <v>5.5</v>
      </c>
      <c r="AJ10" s="35">
        <f>Init_Attributes!AJ6</f>
        <v>4.13</v>
      </c>
      <c r="AK10" s="35">
        <f>Init_Attributes!AK6</f>
        <v>4.5</v>
      </c>
      <c r="AL10" s="35">
        <f>Init_Attributes!AL6</f>
        <v>3.85</v>
      </c>
      <c r="AM10" s="35">
        <f>Init_Attributes!AM6</f>
        <v>4.15</v>
      </c>
      <c r="AN10" s="35">
        <f>Init_Attributes!AN6</f>
        <v>3.8</v>
      </c>
      <c r="AO10" s="35">
        <f>Init_Attributes!AO6</f>
        <v>5.5</v>
      </c>
      <c r="AP10" s="35">
        <f>Init_Attributes!AP6</f>
        <v>3.3</v>
      </c>
      <c r="AQ10" s="35">
        <f>Init_Attributes!AQ6</f>
        <v>3</v>
      </c>
      <c r="AR10" s="35">
        <f>Init_Attributes!AR6</f>
        <v>3.5</v>
      </c>
      <c r="AS10" s="35">
        <f>Init_Attributes!AS6</f>
        <v>3.5</v>
      </c>
      <c r="AT10" s="35">
        <f>Init_Attributes!AT6</f>
        <v>4.5</v>
      </c>
      <c r="AU10" s="35">
        <f>Init_Attributes!AU6</f>
        <v>2</v>
      </c>
      <c r="AV10" s="35">
        <f>Init_Attributes!AV6</f>
        <v>4.25</v>
      </c>
      <c r="AW10" s="35">
        <f>Init_Attributes!AW6</f>
        <v>3.2</v>
      </c>
      <c r="AX10" s="35">
        <f>Init_Attributes!AX6</f>
        <v>4</v>
      </c>
      <c r="AY10" s="35">
        <f>Init_Attributes!AY6</f>
        <v>4</v>
      </c>
      <c r="AZ10" s="35">
        <f>Init_Attributes!AZ6</f>
        <v>3.3</v>
      </c>
      <c r="BA10" s="35">
        <f>Init_Attributes!BA6</f>
        <v>2.82</v>
      </c>
      <c r="BB10" s="35">
        <f>Init_Attributes!BB6</f>
        <v>3.8</v>
      </c>
      <c r="BC10" s="35">
        <f>Init_Attributes!BC6</f>
        <v>5.55</v>
      </c>
      <c r="BD10" s="35">
        <f>Init_Attributes!BD6</f>
        <v>3.4</v>
      </c>
      <c r="BE10" s="35">
        <f>Init_Attributes!BE6</f>
        <v>4.32</v>
      </c>
      <c r="BF10" s="35">
        <f>Init_Attributes!BF6</f>
        <v>3.45</v>
      </c>
      <c r="BG10" s="35">
        <f>Init_Attributes!BG6</f>
        <v>3.2</v>
      </c>
      <c r="BH10" s="35">
        <f>Init_Attributes!BH6</f>
        <v>4.2</v>
      </c>
      <c r="BI10" s="35">
        <f>Init_Attributes!BI6</f>
        <v>3.3</v>
      </c>
      <c r="BJ10" s="35">
        <f>Init_Attributes!BJ6</f>
        <v>3.5</v>
      </c>
      <c r="BK10" s="35">
        <f>Init_Attributes!BK6</f>
        <v>3.6</v>
      </c>
      <c r="BL10" s="35">
        <f>Init_Attributes!BL6</f>
        <v>3.72</v>
      </c>
      <c r="BM10" s="35">
        <f>Init_Attributes!BM6</f>
        <v>3.4</v>
      </c>
      <c r="BN10" s="35">
        <f>Init_Attributes!BN6</f>
        <v>4</v>
      </c>
      <c r="BO10" s="35">
        <f>Init_Attributes!BO6</f>
        <v>2.2</v>
      </c>
      <c r="BP10" s="35">
        <f>Init_Attributes!BP6</f>
        <v>3</v>
      </c>
      <c r="BQ10" s="35">
        <f>Init_Attributes!BQ6</f>
        <v>4.4</v>
      </c>
      <c r="BR10" s="35">
        <f>Init_Attributes!BR6</f>
        <v>4.8</v>
      </c>
      <c r="BS10" s="38"/>
      <c r="BT10" s="36"/>
      <c r="BU10" s="48"/>
      <c r="BW10" s="48"/>
      <c r="BX10" s="42"/>
      <c r="BY10" s="42"/>
      <c r="BZ10" s="42"/>
      <c r="CA10" s="42"/>
      <c r="CB10" s="42"/>
      <c r="CC10" s="42"/>
      <c r="CD10" s="42"/>
      <c r="CE10" s="42"/>
    </row>
    <row r="11">
      <c r="A11" s="34" t="s">
        <v>122</v>
      </c>
      <c r="B11" s="80">
        <f t="shared" ref="B11:BR11" si="5">RANK(B10,$B$10:$BR$10)</f>
        <v>54</v>
      </c>
      <c r="C11" s="80">
        <f t="shared" si="5"/>
        <v>45</v>
      </c>
      <c r="D11" s="80">
        <f t="shared" si="5"/>
        <v>54</v>
      </c>
      <c r="E11" s="80">
        <f t="shared" si="5"/>
        <v>40</v>
      </c>
      <c r="F11" s="80">
        <f t="shared" si="5"/>
        <v>22</v>
      </c>
      <c r="G11" s="80">
        <f t="shared" si="5"/>
        <v>67</v>
      </c>
      <c r="H11" s="80">
        <f t="shared" si="5"/>
        <v>64</v>
      </c>
      <c r="I11" s="80">
        <f t="shared" si="5"/>
        <v>34</v>
      </c>
      <c r="J11" s="80">
        <f t="shared" si="5"/>
        <v>51</v>
      </c>
      <c r="K11" s="80">
        <f t="shared" si="5"/>
        <v>50</v>
      </c>
      <c r="L11" s="80">
        <f t="shared" si="5"/>
        <v>45</v>
      </c>
      <c r="M11" s="80">
        <f t="shared" si="5"/>
        <v>26</v>
      </c>
      <c r="N11" s="80">
        <f t="shared" si="5"/>
        <v>26</v>
      </c>
      <c r="O11" s="80">
        <f t="shared" si="5"/>
        <v>54</v>
      </c>
      <c r="P11" s="80">
        <f t="shared" si="5"/>
        <v>9</v>
      </c>
      <c r="Q11" s="80">
        <f t="shared" si="5"/>
        <v>66</v>
      </c>
      <c r="R11" s="80">
        <f t="shared" si="5"/>
        <v>54</v>
      </c>
      <c r="S11" s="80">
        <f t="shared" si="5"/>
        <v>24</v>
      </c>
      <c r="T11" s="80">
        <f t="shared" si="5"/>
        <v>13</v>
      </c>
      <c r="U11" s="80">
        <f t="shared" si="5"/>
        <v>26</v>
      </c>
      <c r="V11" s="80">
        <f t="shared" si="5"/>
        <v>61</v>
      </c>
      <c r="W11" s="80">
        <f t="shared" si="5"/>
        <v>61</v>
      </c>
      <c r="X11" s="80">
        <f t="shared" si="5"/>
        <v>17</v>
      </c>
      <c r="Y11" s="80">
        <f t="shared" si="5"/>
        <v>44</v>
      </c>
      <c r="Z11" s="80">
        <f t="shared" si="5"/>
        <v>54</v>
      </c>
      <c r="AA11" s="80">
        <f t="shared" si="5"/>
        <v>10</v>
      </c>
      <c r="AB11" s="80">
        <f t="shared" si="5"/>
        <v>17</v>
      </c>
      <c r="AC11" s="80">
        <f t="shared" si="5"/>
        <v>22</v>
      </c>
      <c r="AD11" s="80">
        <f t="shared" si="5"/>
        <v>40</v>
      </c>
      <c r="AE11" s="80">
        <f t="shared" si="5"/>
        <v>31</v>
      </c>
      <c r="AF11" s="80">
        <f t="shared" si="5"/>
        <v>33</v>
      </c>
      <c r="AG11" s="80">
        <f t="shared" si="5"/>
        <v>61</v>
      </c>
      <c r="AH11" s="80">
        <f t="shared" si="5"/>
        <v>10</v>
      </c>
      <c r="AI11" s="80">
        <f t="shared" si="5"/>
        <v>2</v>
      </c>
      <c r="AJ11" s="80">
        <f t="shared" si="5"/>
        <v>16</v>
      </c>
      <c r="AK11" s="80">
        <f t="shared" si="5"/>
        <v>5</v>
      </c>
      <c r="AL11" s="80">
        <f t="shared" si="5"/>
        <v>25</v>
      </c>
      <c r="AM11" s="80">
        <f t="shared" si="5"/>
        <v>15</v>
      </c>
      <c r="AN11" s="80">
        <f t="shared" si="5"/>
        <v>26</v>
      </c>
      <c r="AO11" s="80">
        <f t="shared" si="5"/>
        <v>2</v>
      </c>
      <c r="AP11" s="80">
        <f t="shared" si="5"/>
        <v>45</v>
      </c>
      <c r="AQ11" s="80">
        <f t="shared" si="5"/>
        <v>54</v>
      </c>
      <c r="AR11" s="80">
        <f t="shared" si="5"/>
        <v>36</v>
      </c>
      <c r="AS11" s="80">
        <f t="shared" si="5"/>
        <v>36</v>
      </c>
      <c r="AT11" s="80">
        <f t="shared" si="5"/>
        <v>5</v>
      </c>
      <c r="AU11" s="80">
        <f t="shared" si="5"/>
        <v>69</v>
      </c>
      <c r="AV11" s="80">
        <f t="shared" si="5"/>
        <v>10</v>
      </c>
      <c r="AW11" s="80">
        <f t="shared" si="5"/>
        <v>51</v>
      </c>
      <c r="AX11" s="80">
        <f t="shared" si="5"/>
        <v>17</v>
      </c>
      <c r="AY11" s="80">
        <f t="shared" si="5"/>
        <v>17</v>
      </c>
      <c r="AZ11" s="80">
        <f t="shared" si="5"/>
        <v>45</v>
      </c>
      <c r="BA11" s="80">
        <f t="shared" si="5"/>
        <v>65</v>
      </c>
      <c r="BB11" s="80">
        <f t="shared" si="5"/>
        <v>26</v>
      </c>
      <c r="BC11" s="80">
        <f t="shared" si="5"/>
        <v>1</v>
      </c>
      <c r="BD11" s="80">
        <f t="shared" si="5"/>
        <v>40</v>
      </c>
      <c r="BE11" s="80">
        <f t="shared" si="5"/>
        <v>8</v>
      </c>
      <c r="BF11" s="80">
        <f t="shared" si="5"/>
        <v>39</v>
      </c>
      <c r="BG11" s="80">
        <f t="shared" si="5"/>
        <v>51</v>
      </c>
      <c r="BH11" s="80">
        <f t="shared" si="5"/>
        <v>13</v>
      </c>
      <c r="BI11" s="80">
        <f t="shared" si="5"/>
        <v>45</v>
      </c>
      <c r="BJ11" s="80">
        <f t="shared" si="5"/>
        <v>36</v>
      </c>
      <c r="BK11" s="80">
        <f t="shared" si="5"/>
        <v>34</v>
      </c>
      <c r="BL11" s="80">
        <f t="shared" si="5"/>
        <v>32</v>
      </c>
      <c r="BM11" s="80">
        <f t="shared" si="5"/>
        <v>40</v>
      </c>
      <c r="BN11" s="80">
        <f t="shared" si="5"/>
        <v>17</v>
      </c>
      <c r="BO11" s="80">
        <f t="shared" si="5"/>
        <v>68</v>
      </c>
      <c r="BP11" s="80">
        <f t="shared" si="5"/>
        <v>54</v>
      </c>
      <c r="BQ11" s="80">
        <f t="shared" si="5"/>
        <v>7</v>
      </c>
      <c r="BR11" s="80">
        <f t="shared" si="5"/>
        <v>4</v>
      </c>
      <c r="BS11" s="38"/>
      <c r="BT11" s="36">
        <f>MIN(B10:BR10)</f>
        <v>2</v>
      </c>
      <c r="BU11" s="84" t="str">
        <f>HLOOKUP(BT11,$A10:$BR$42,33,FALSE)</f>
        <v>Kirby</v>
      </c>
      <c r="BV11" s="36">
        <f>MAX($B10:$BR10)</f>
        <v>5.55</v>
      </c>
      <c r="BW11" s="84" t="str">
        <f>HLOOKUP(BV11,$A10:$BR$42,33,FALSE)</f>
        <v>Sonic</v>
      </c>
      <c r="BX11" s="42"/>
      <c r="BY11" s="42"/>
      <c r="BZ11" s="42"/>
      <c r="CA11" s="42"/>
      <c r="CB11" s="42"/>
      <c r="CC11" s="42"/>
      <c r="CD11" s="42"/>
      <c r="CE11" s="42"/>
    </row>
    <row r="12" hidden="1">
      <c r="A12" s="34" t="s">
        <v>123</v>
      </c>
      <c r="B12" s="35">
        <f>Init_Attributes!B7</f>
        <v>0.08</v>
      </c>
      <c r="C12" s="35">
        <f>Init_Attributes!C7</f>
        <v>0.08</v>
      </c>
      <c r="D12" s="35">
        <f>Init_Attributes!D7</f>
        <v>0.08</v>
      </c>
      <c r="E12" s="35">
        <f>Init_Attributes!E7</f>
        <v>0.09</v>
      </c>
      <c r="F12" s="35">
        <f>Init_Attributes!F7</f>
        <v>0.08</v>
      </c>
      <c r="G12" s="35">
        <f>Init_Attributes!G7</f>
        <v>0.3</v>
      </c>
      <c r="H12" s="35">
        <f>Init_Attributes!H7</f>
        <v>0.08</v>
      </c>
      <c r="I12" s="35">
        <f>Init_Attributes!I7</f>
        <v>0.1</v>
      </c>
      <c r="J12" s="35">
        <f>Init_Attributes!J7</f>
        <v>0.05</v>
      </c>
      <c r="K12" s="35">
        <f>Init_Attributes!K7</f>
        <v>0.08</v>
      </c>
      <c r="L12" s="35">
        <f>Init_Attributes!L7</f>
        <v>0.075</v>
      </c>
      <c r="M12" s="35">
        <f>Init_Attributes!M7</f>
        <v>1.2</v>
      </c>
      <c r="N12" s="35">
        <f>Init_Attributes!N7</f>
        <v>0.095</v>
      </c>
      <c r="O12" s="35">
        <f>Init_Attributes!O7</f>
        <v>0.085</v>
      </c>
      <c r="P12" s="35">
        <f>Init_Attributes!P7</f>
        <v>0.8</v>
      </c>
      <c r="Q12" s="35">
        <f>Init_Attributes!Q7</f>
        <v>0.075</v>
      </c>
      <c r="R12" s="35">
        <f>Init_Attributes!R7</f>
        <v>0.2</v>
      </c>
      <c r="S12" s="35">
        <f>Init_Attributes!S7</f>
        <v>0.08</v>
      </c>
      <c r="T12" s="35">
        <f>Init_Attributes!T7</f>
        <v>0.09</v>
      </c>
      <c r="U12" s="35">
        <f>Init_Attributes!U7</f>
        <v>0.16</v>
      </c>
      <c r="V12" s="35">
        <f>Init_Attributes!V7</f>
        <v>0.2</v>
      </c>
      <c r="W12" s="35">
        <f>Init_Attributes!W7</f>
        <v>0.2</v>
      </c>
      <c r="X12" s="35">
        <f>Init_Attributes!X7</f>
        <v>0.16</v>
      </c>
      <c r="Y12" s="35">
        <f>Init_Attributes!Y7</f>
        <v>0.3</v>
      </c>
      <c r="Z12" s="35">
        <f>Init_Attributes!Z7</f>
        <v>0.1</v>
      </c>
      <c r="AA12" s="35">
        <f>Init_Attributes!AA7</f>
        <v>15</v>
      </c>
      <c r="AB12" s="35">
        <f>Init_Attributes!AB7</f>
        <v>0.165</v>
      </c>
      <c r="AC12" s="35">
        <f>Init_Attributes!AC7</f>
        <v>0.15</v>
      </c>
      <c r="AD12" s="35">
        <f>Init_Attributes!AD7</f>
        <v>0.12</v>
      </c>
      <c r="AE12" s="35">
        <f>Init_Attributes!AE7</f>
        <v>0.3</v>
      </c>
      <c r="AF12" s="35">
        <f>Init_Attributes!AF7</f>
        <v>0.12</v>
      </c>
      <c r="AG12" s="35">
        <f>Init_Attributes!AG7</f>
        <v>0.6</v>
      </c>
      <c r="AH12" s="35">
        <f>Init_Attributes!AH7</f>
        <v>0.28</v>
      </c>
      <c r="AI12" s="35">
        <f>Init_Attributes!AI7</f>
        <v>0.14</v>
      </c>
      <c r="AJ12" s="35">
        <f>Init_Attributes!AJ7</f>
        <v>0.25</v>
      </c>
      <c r="AK12" s="35">
        <f>Init_Attributes!AK7</f>
        <v>0.2</v>
      </c>
      <c r="AL12" s="35">
        <f>Init_Attributes!AL7</f>
        <v>0.15</v>
      </c>
      <c r="AM12" s="35">
        <f>Init_Attributes!AM7</f>
        <v>0.2</v>
      </c>
      <c r="AN12" s="35">
        <f>Init_Attributes!AN7</f>
        <v>0.4</v>
      </c>
      <c r="AO12" s="35">
        <f>Init_Attributes!AO7</f>
        <v>0.2</v>
      </c>
      <c r="AP12" s="35">
        <f>Init_Attributes!AP7</f>
        <v>0.075</v>
      </c>
      <c r="AQ12" s="35">
        <f>Init_Attributes!AQ7</f>
        <v>0.3</v>
      </c>
      <c r="AR12" s="35">
        <f>Init_Attributes!AR7</f>
        <v>0.1</v>
      </c>
      <c r="AS12" s="35">
        <f>Init_Attributes!AS7</f>
        <v>0.3</v>
      </c>
      <c r="AT12" s="35">
        <f>Init_Attributes!AT7</f>
        <v>0.95</v>
      </c>
      <c r="AU12" s="35">
        <f>Init_Attributes!AU7</f>
        <v>0.38</v>
      </c>
      <c r="AV12" s="35">
        <f>Init_Attributes!AV7</f>
        <v>0.3</v>
      </c>
      <c r="AW12" s="35">
        <f>Init_Attributes!AW7</f>
        <v>0.2</v>
      </c>
      <c r="AX12" s="35">
        <f>Init_Attributes!AX7</f>
        <v>0.08</v>
      </c>
      <c r="AY12" s="35">
        <f>Init_Attributes!AY7</f>
        <v>1</v>
      </c>
      <c r="AZ12" s="35">
        <f>Init_Attributes!AZ7</f>
        <v>0.4</v>
      </c>
      <c r="BA12" s="35">
        <f>Init_Attributes!BA7</f>
        <v>0.08</v>
      </c>
      <c r="BB12" s="35">
        <f>Init_Attributes!BB7</f>
        <v>0.09</v>
      </c>
      <c r="BC12" s="35">
        <f>Init_Attributes!BC7</f>
        <v>0.35</v>
      </c>
      <c r="BD12" s="35">
        <f>Init_Attributes!BD7</f>
        <v>0.1</v>
      </c>
      <c r="BE12" s="35">
        <f>Init_Attributes!BE7</f>
        <v>0.08</v>
      </c>
      <c r="BF12" s="35">
        <f>Init_Attributes!BF7</f>
        <v>0.3</v>
      </c>
      <c r="BG12" s="35">
        <f>Init_Attributes!BG7</f>
        <v>0.09</v>
      </c>
      <c r="BH12" s="35">
        <f>Init_Attributes!BH7</f>
        <v>0.09</v>
      </c>
      <c r="BI12" s="35">
        <f>Init_Attributes!BI7</f>
        <v>0.2</v>
      </c>
      <c r="BJ12" s="35">
        <f>Init_Attributes!BJ7</f>
        <v>0.24</v>
      </c>
      <c r="BK12" s="35">
        <f>Init_Attributes!BK7</f>
        <v>0.08</v>
      </c>
      <c r="BL12" s="35">
        <f>Init_Attributes!BL7</f>
        <v>0.08</v>
      </c>
      <c r="BM12" s="35">
        <f>Init_Attributes!BM7</f>
        <v>0.075</v>
      </c>
      <c r="BN12" s="35">
        <f>Init_Attributes!BN7</f>
        <v>0.25</v>
      </c>
      <c r="BO12" s="35">
        <f>Init_Attributes!BO7</f>
        <v>0.09</v>
      </c>
      <c r="BP12" s="35">
        <f>Init_Attributes!BP7</f>
        <v>0.11</v>
      </c>
      <c r="BQ12" s="35">
        <f>Init_Attributes!BQ7</f>
        <v>0.12</v>
      </c>
      <c r="BR12" s="35">
        <f>Init_Attributes!BR7</f>
        <v>0.15</v>
      </c>
      <c r="BS12" s="38"/>
      <c r="BT12" s="36"/>
      <c r="BU12" s="48"/>
      <c r="BW12" s="48"/>
      <c r="BX12" s="42"/>
      <c r="BY12" s="42"/>
      <c r="BZ12" s="42"/>
      <c r="CA12" s="42"/>
      <c r="CB12" s="42"/>
      <c r="CC12" s="42"/>
      <c r="CD12" s="42"/>
      <c r="CE12" s="42"/>
    </row>
    <row r="13">
      <c r="A13" s="34" t="s">
        <v>123</v>
      </c>
      <c r="B13" s="85">
        <f t="shared" ref="B13:BR13" si="6">RANK(B12,$B$12:$BR$12)</f>
        <v>53</v>
      </c>
      <c r="C13" s="85">
        <f t="shared" si="6"/>
        <v>53</v>
      </c>
      <c r="D13" s="85">
        <f t="shared" si="6"/>
        <v>53</v>
      </c>
      <c r="E13" s="85">
        <f t="shared" si="6"/>
        <v>46</v>
      </c>
      <c r="F13" s="85">
        <f t="shared" si="6"/>
        <v>53</v>
      </c>
      <c r="G13" s="85">
        <f t="shared" si="6"/>
        <v>11</v>
      </c>
      <c r="H13" s="85">
        <f t="shared" si="6"/>
        <v>53</v>
      </c>
      <c r="I13" s="85">
        <f t="shared" si="6"/>
        <v>41</v>
      </c>
      <c r="J13" s="85">
        <f t="shared" si="6"/>
        <v>69</v>
      </c>
      <c r="K13" s="85">
        <f t="shared" si="6"/>
        <v>53</v>
      </c>
      <c r="L13" s="85">
        <f t="shared" si="6"/>
        <v>65</v>
      </c>
      <c r="M13" s="85">
        <f t="shared" si="6"/>
        <v>2</v>
      </c>
      <c r="N13" s="85">
        <f t="shared" si="6"/>
        <v>45</v>
      </c>
      <c r="O13" s="85">
        <f t="shared" si="6"/>
        <v>52</v>
      </c>
      <c r="P13" s="85">
        <f t="shared" si="6"/>
        <v>5</v>
      </c>
      <c r="Q13" s="85">
        <f t="shared" si="6"/>
        <v>65</v>
      </c>
      <c r="R13" s="85">
        <f t="shared" si="6"/>
        <v>22</v>
      </c>
      <c r="S13" s="85">
        <f t="shared" si="6"/>
        <v>53</v>
      </c>
      <c r="T13" s="85">
        <f t="shared" si="6"/>
        <v>46</v>
      </c>
      <c r="U13" s="85">
        <f t="shared" si="6"/>
        <v>31</v>
      </c>
      <c r="V13" s="85">
        <f t="shared" si="6"/>
        <v>22</v>
      </c>
      <c r="W13" s="85">
        <f t="shared" si="6"/>
        <v>22</v>
      </c>
      <c r="X13" s="85">
        <f t="shared" si="6"/>
        <v>31</v>
      </c>
      <c r="Y13" s="85">
        <f t="shared" si="6"/>
        <v>11</v>
      </c>
      <c r="Z13" s="85">
        <f t="shared" si="6"/>
        <v>41</v>
      </c>
      <c r="AA13" s="85">
        <f t="shared" si="6"/>
        <v>1</v>
      </c>
      <c r="AB13" s="85">
        <f t="shared" si="6"/>
        <v>30</v>
      </c>
      <c r="AC13" s="85">
        <f t="shared" si="6"/>
        <v>33</v>
      </c>
      <c r="AD13" s="85">
        <f t="shared" si="6"/>
        <v>37</v>
      </c>
      <c r="AE13" s="85">
        <f t="shared" si="6"/>
        <v>11</v>
      </c>
      <c r="AF13" s="85">
        <f t="shared" si="6"/>
        <v>37</v>
      </c>
      <c r="AG13" s="85">
        <f t="shared" si="6"/>
        <v>6</v>
      </c>
      <c r="AH13" s="85">
        <f t="shared" si="6"/>
        <v>18</v>
      </c>
      <c r="AI13" s="85">
        <f t="shared" si="6"/>
        <v>36</v>
      </c>
      <c r="AJ13" s="85">
        <f t="shared" si="6"/>
        <v>19</v>
      </c>
      <c r="AK13" s="85">
        <f t="shared" si="6"/>
        <v>22</v>
      </c>
      <c r="AL13" s="85">
        <f t="shared" si="6"/>
        <v>33</v>
      </c>
      <c r="AM13" s="85">
        <f t="shared" si="6"/>
        <v>22</v>
      </c>
      <c r="AN13" s="85">
        <f t="shared" si="6"/>
        <v>7</v>
      </c>
      <c r="AO13" s="85">
        <f t="shared" si="6"/>
        <v>22</v>
      </c>
      <c r="AP13" s="85">
        <f t="shared" si="6"/>
        <v>65</v>
      </c>
      <c r="AQ13" s="85">
        <f t="shared" si="6"/>
        <v>11</v>
      </c>
      <c r="AR13" s="85">
        <f t="shared" si="6"/>
        <v>41</v>
      </c>
      <c r="AS13" s="85">
        <f t="shared" si="6"/>
        <v>11</v>
      </c>
      <c r="AT13" s="85">
        <f t="shared" si="6"/>
        <v>4</v>
      </c>
      <c r="AU13" s="85">
        <f t="shared" si="6"/>
        <v>9</v>
      </c>
      <c r="AV13" s="85">
        <f t="shared" si="6"/>
        <v>11</v>
      </c>
      <c r="AW13" s="85">
        <f t="shared" si="6"/>
        <v>22</v>
      </c>
      <c r="AX13" s="85">
        <f t="shared" si="6"/>
        <v>53</v>
      </c>
      <c r="AY13" s="85">
        <f t="shared" si="6"/>
        <v>3</v>
      </c>
      <c r="AZ13" s="85">
        <f t="shared" si="6"/>
        <v>7</v>
      </c>
      <c r="BA13" s="85">
        <f t="shared" si="6"/>
        <v>53</v>
      </c>
      <c r="BB13" s="85">
        <f t="shared" si="6"/>
        <v>46</v>
      </c>
      <c r="BC13" s="85">
        <f t="shared" si="6"/>
        <v>10</v>
      </c>
      <c r="BD13" s="85">
        <f t="shared" si="6"/>
        <v>41</v>
      </c>
      <c r="BE13" s="85">
        <f t="shared" si="6"/>
        <v>53</v>
      </c>
      <c r="BF13" s="85">
        <f t="shared" si="6"/>
        <v>11</v>
      </c>
      <c r="BG13" s="85">
        <f t="shared" si="6"/>
        <v>46</v>
      </c>
      <c r="BH13" s="85">
        <f t="shared" si="6"/>
        <v>46</v>
      </c>
      <c r="BI13" s="85">
        <f t="shared" si="6"/>
        <v>22</v>
      </c>
      <c r="BJ13" s="85">
        <f t="shared" si="6"/>
        <v>21</v>
      </c>
      <c r="BK13" s="85">
        <f t="shared" si="6"/>
        <v>53</v>
      </c>
      <c r="BL13" s="85">
        <f t="shared" si="6"/>
        <v>53</v>
      </c>
      <c r="BM13" s="85">
        <f t="shared" si="6"/>
        <v>65</v>
      </c>
      <c r="BN13" s="85">
        <f t="shared" si="6"/>
        <v>19</v>
      </c>
      <c r="BO13" s="85">
        <f t="shared" si="6"/>
        <v>46</v>
      </c>
      <c r="BP13" s="85">
        <f t="shared" si="6"/>
        <v>40</v>
      </c>
      <c r="BQ13" s="85">
        <f t="shared" si="6"/>
        <v>37</v>
      </c>
      <c r="BR13" s="85">
        <f t="shared" si="6"/>
        <v>33</v>
      </c>
      <c r="BS13" s="38"/>
      <c r="BT13" s="44">
        <f>MIN(B12:BR12)</f>
        <v>0.05</v>
      </c>
      <c r="BU13" s="86" t="str">
        <f>HLOOKUP(BT13,$A12:$BR$42,31,FALSE)</f>
        <v>Donkey Kong</v>
      </c>
      <c r="BV13" s="44">
        <f>MAX($B12:$BR12)</f>
        <v>15</v>
      </c>
      <c r="BW13" s="86" t="str">
        <f>HLOOKUP(BV13,$A12:$BR$42,31,FALSE)</f>
        <v>Marth
(Tipper)</v>
      </c>
      <c r="BX13" s="46"/>
      <c r="BY13" s="46"/>
      <c r="BZ13" s="46"/>
      <c r="CA13" s="46"/>
      <c r="CB13" s="46"/>
      <c r="CC13" s="46"/>
      <c r="CD13" s="46"/>
      <c r="CE13" s="46"/>
    </row>
    <row r="14" hidden="1">
      <c r="A14" s="34" t="s">
        <v>124</v>
      </c>
      <c r="B14" s="35">
        <f>Init_Attributes!B8</f>
        <v>3.5</v>
      </c>
      <c r="C14" s="35">
        <f>Init_Attributes!C8</f>
        <v>3.2</v>
      </c>
      <c r="D14" s="35">
        <f>Init_Attributes!D8</f>
        <v>3.35</v>
      </c>
      <c r="E14" s="35">
        <f>Init_Attributes!E8</f>
        <v>2.5</v>
      </c>
      <c r="F14" s="35">
        <f>Init_Attributes!F8</f>
        <v>4.15</v>
      </c>
      <c r="G14" s="35">
        <f>Init_Attributes!G8</f>
        <v>3.3</v>
      </c>
      <c r="H14" s="35">
        <f>Init_Attributes!H8</f>
        <v>3</v>
      </c>
      <c r="I14" s="35">
        <f>Init_Attributes!I8</f>
        <v>4</v>
      </c>
      <c r="J14" s="35">
        <f>Init_Attributes!J8</f>
        <v>3.2</v>
      </c>
      <c r="K14" s="35">
        <f>Init_Attributes!K8</f>
        <v>3.75</v>
      </c>
      <c r="L14" s="35">
        <f>Init_Attributes!L8</f>
        <v>3.5</v>
      </c>
      <c r="M14" s="35">
        <f>Init_Attributes!M8</f>
        <v>3.1</v>
      </c>
      <c r="N14" s="35">
        <f>Init_Attributes!N8</f>
        <v>3.8</v>
      </c>
      <c r="O14" s="35">
        <f>Init_Attributes!O8</f>
        <v>4.2</v>
      </c>
      <c r="P14" s="35">
        <f>Init_Attributes!P8</f>
        <v>4.3</v>
      </c>
      <c r="Q14" s="35">
        <f>Init_Attributes!Q8</f>
        <v>2.5</v>
      </c>
      <c r="R14" s="35">
        <f>Init_Attributes!R8</f>
        <v>4.22</v>
      </c>
      <c r="S14" s="35">
        <f>Init_Attributes!S8</f>
        <v>3.51</v>
      </c>
      <c r="T14" s="35">
        <f>Init_Attributes!T8</f>
        <v>4</v>
      </c>
      <c r="U14" s="35">
        <f>Init_Attributes!U8</f>
        <v>4.32</v>
      </c>
      <c r="V14" s="35">
        <f>Init_Attributes!V8</f>
        <v>2.7</v>
      </c>
      <c r="W14" s="35">
        <f>Init_Attributes!W8</f>
        <v>2.7</v>
      </c>
      <c r="X14" s="35">
        <f>Init_Attributes!X8</f>
        <v>4.375</v>
      </c>
      <c r="Y14" s="35">
        <f>Init_Attributes!Y8</f>
        <v>3.375</v>
      </c>
      <c r="Z14" s="35">
        <f>Init_Attributes!Z8</f>
        <v>3.3</v>
      </c>
      <c r="AA14" s="35">
        <f>Init_Attributes!AA8</f>
        <v>3.8</v>
      </c>
      <c r="AB14" s="35">
        <f>Init_Attributes!AB8</f>
        <v>3.8</v>
      </c>
      <c r="AC14" s="35">
        <f>Init_Attributes!AC8</f>
        <v>3.7</v>
      </c>
      <c r="AD14" s="35">
        <f>Init_Attributes!AD8</f>
        <v>3.25</v>
      </c>
      <c r="AE14" s="35">
        <f>Init_Attributes!AE8</f>
        <v>3.25</v>
      </c>
      <c r="AF14" s="35">
        <f>Init_Attributes!AF8</f>
        <v>3.35</v>
      </c>
      <c r="AG14" s="35">
        <f>Init_Attributes!AG8</f>
        <v>3.2</v>
      </c>
      <c r="AH14" s="35">
        <f>Init_Attributes!AH8</f>
        <v>5.25</v>
      </c>
      <c r="AI14" s="35">
        <f>Init_Attributes!AI8</f>
        <v>4.5</v>
      </c>
      <c r="AJ14" s="35">
        <f>Init_Attributes!AJ8</f>
        <v>4.5</v>
      </c>
      <c r="AK14" s="35">
        <f>Init_Attributes!AK8</f>
        <v>3.2</v>
      </c>
      <c r="AL14" s="35">
        <f>Init_Attributes!AL8</f>
        <v>3.85</v>
      </c>
      <c r="AM14" s="35">
        <f>Init_Attributes!AM8</f>
        <v>4.6</v>
      </c>
      <c r="AN14" s="35">
        <f>Init_Attributes!AN8</f>
        <v>4.5</v>
      </c>
      <c r="AO14" s="35">
        <f>Init_Attributes!AO8</f>
        <v>4.4</v>
      </c>
      <c r="AP14" s="35">
        <f>Init_Attributes!AP8</f>
        <v>5.7</v>
      </c>
      <c r="AQ14" s="35">
        <f>Init_Attributes!AQ8</f>
        <v>3.15</v>
      </c>
      <c r="AR14" s="35">
        <f>Init_Attributes!AR8</f>
        <v>4</v>
      </c>
      <c r="AS14" s="35">
        <f>Init_Attributes!AS8</f>
        <v>3.5</v>
      </c>
      <c r="AT14" s="35">
        <f>Init_Attributes!AT8</f>
        <v>4.45</v>
      </c>
      <c r="AU14" s="35">
        <f>Init_Attributes!AU8</f>
        <v>3.35</v>
      </c>
      <c r="AV14" s="35">
        <f>Init_Attributes!AV8</f>
        <v>4.75</v>
      </c>
      <c r="AW14" s="35">
        <f>Init_Attributes!AW8</f>
        <v>3.5</v>
      </c>
      <c r="AX14" s="35">
        <f>Init_Attributes!AX8</f>
        <v>3.675</v>
      </c>
      <c r="AY14" s="35">
        <f>Init_Attributes!AY8</f>
        <v>4.15</v>
      </c>
      <c r="AZ14" s="35">
        <f>Init_Attributes!AZ8</f>
        <v>3.72</v>
      </c>
      <c r="BA14" s="35">
        <f>Init_Attributes!BA8</f>
        <v>3.24</v>
      </c>
      <c r="BB14" s="35">
        <f>Init_Attributes!BB8</f>
        <v>4</v>
      </c>
      <c r="BC14" s="35">
        <f>Init_Attributes!BC8</f>
        <v>6</v>
      </c>
      <c r="BD14" s="35">
        <f>Init_Attributes!BD8</f>
        <v>3.4</v>
      </c>
      <c r="BE14" s="35">
        <f>Init_Attributes!BE8</f>
        <v>4.32</v>
      </c>
      <c r="BF14" s="35">
        <f>Init_Attributes!BF8</f>
        <v>4.7</v>
      </c>
      <c r="BG14" s="35">
        <f>Init_Attributes!BG8</f>
        <v>3.2</v>
      </c>
      <c r="BH14" s="35">
        <f>Init_Attributes!BH8</f>
        <v>3.23</v>
      </c>
      <c r="BI14" s="35">
        <f>Init_Attributes!BI8</f>
        <v>3.4</v>
      </c>
      <c r="BJ14" s="35">
        <f>Init_Attributes!BJ8</f>
        <v>3.2</v>
      </c>
      <c r="BK14" s="35">
        <f>Init_Attributes!BK8</f>
        <v>3</v>
      </c>
      <c r="BL14" s="35">
        <f>Init_Attributes!BL8</f>
        <v>3.72</v>
      </c>
      <c r="BM14" s="35">
        <f>Init_Attributes!BM8</f>
        <v>3.2</v>
      </c>
      <c r="BN14" s="35">
        <f>Init_Attributes!BN8</f>
        <v>2.35</v>
      </c>
      <c r="BO14" s="35">
        <f>Init_Attributes!BO8</f>
        <v>3.3</v>
      </c>
      <c r="BP14" s="35">
        <f>Init_Attributes!BP8</f>
        <v>3.4</v>
      </c>
      <c r="BQ14" s="35">
        <f>Init_Attributes!BQ8</f>
        <v>4.4</v>
      </c>
      <c r="BR14" s="35">
        <f>Init_Attributes!BR8</f>
        <v>4.65</v>
      </c>
      <c r="BS14" s="38"/>
      <c r="BT14" s="36"/>
      <c r="BU14" s="48"/>
      <c r="BW14" s="48"/>
      <c r="BX14" s="42"/>
      <c r="BY14" s="42"/>
      <c r="BZ14" s="42"/>
      <c r="CA14" s="42"/>
      <c r="CB14" s="42"/>
      <c r="CC14" s="42"/>
      <c r="CD14" s="42"/>
      <c r="CE14" s="42"/>
    </row>
    <row r="15">
      <c r="A15" s="34" t="s">
        <v>124</v>
      </c>
      <c r="B15" s="80">
        <f t="shared" ref="B15:BR15" si="7">RANK(B14,$B$14:$BR$14)</f>
        <v>36</v>
      </c>
      <c r="C15" s="80">
        <f t="shared" si="7"/>
        <v>54</v>
      </c>
      <c r="D15" s="80">
        <f t="shared" si="7"/>
        <v>44</v>
      </c>
      <c r="E15" s="80">
        <f t="shared" si="7"/>
        <v>67</v>
      </c>
      <c r="F15" s="80">
        <f t="shared" si="7"/>
        <v>20</v>
      </c>
      <c r="G15" s="80">
        <f t="shared" si="7"/>
        <v>47</v>
      </c>
      <c r="H15" s="80">
        <f t="shared" si="7"/>
        <v>63</v>
      </c>
      <c r="I15" s="80">
        <f t="shared" si="7"/>
        <v>22</v>
      </c>
      <c r="J15" s="80">
        <f t="shared" si="7"/>
        <v>54</v>
      </c>
      <c r="K15" s="80">
        <f t="shared" si="7"/>
        <v>30</v>
      </c>
      <c r="L15" s="80">
        <f t="shared" si="7"/>
        <v>36</v>
      </c>
      <c r="M15" s="80">
        <f t="shared" si="7"/>
        <v>62</v>
      </c>
      <c r="N15" s="80">
        <f t="shared" si="7"/>
        <v>27</v>
      </c>
      <c r="O15" s="80">
        <f t="shared" si="7"/>
        <v>19</v>
      </c>
      <c r="P15" s="80">
        <f t="shared" si="7"/>
        <v>17</v>
      </c>
      <c r="Q15" s="80">
        <f t="shared" si="7"/>
        <v>67</v>
      </c>
      <c r="R15" s="80">
        <f t="shared" si="7"/>
        <v>18</v>
      </c>
      <c r="S15" s="80">
        <f t="shared" si="7"/>
        <v>35</v>
      </c>
      <c r="T15" s="80">
        <f t="shared" si="7"/>
        <v>22</v>
      </c>
      <c r="U15" s="80">
        <f t="shared" si="7"/>
        <v>15</v>
      </c>
      <c r="V15" s="80">
        <f t="shared" si="7"/>
        <v>65</v>
      </c>
      <c r="W15" s="80">
        <f t="shared" si="7"/>
        <v>65</v>
      </c>
      <c r="X15" s="80">
        <f t="shared" si="7"/>
        <v>14</v>
      </c>
      <c r="Y15" s="80">
        <f t="shared" si="7"/>
        <v>43</v>
      </c>
      <c r="Z15" s="80">
        <f t="shared" si="7"/>
        <v>47</v>
      </c>
      <c r="AA15" s="80">
        <f t="shared" si="7"/>
        <v>27</v>
      </c>
      <c r="AB15" s="80">
        <f t="shared" si="7"/>
        <v>27</v>
      </c>
      <c r="AC15" s="80">
        <f t="shared" si="7"/>
        <v>33</v>
      </c>
      <c r="AD15" s="80">
        <f t="shared" si="7"/>
        <v>50</v>
      </c>
      <c r="AE15" s="80">
        <f t="shared" si="7"/>
        <v>50</v>
      </c>
      <c r="AF15" s="80">
        <f t="shared" si="7"/>
        <v>44</v>
      </c>
      <c r="AG15" s="80">
        <f t="shared" si="7"/>
        <v>54</v>
      </c>
      <c r="AH15" s="80">
        <f t="shared" si="7"/>
        <v>3</v>
      </c>
      <c r="AI15" s="80">
        <f t="shared" si="7"/>
        <v>8</v>
      </c>
      <c r="AJ15" s="80">
        <f t="shared" si="7"/>
        <v>8</v>
      </c>
      <c r="AK15" s="80">
        <f t="shared" si="7"/>
        <v>54</v>
      </c>
      <c r="AL15" s="80">
        <f t="shared" si="7"/>
        <v>26</v>
      </c>
      <c r="AM15" s="80">
        <f t="shared" si="7"/>
        <v>7</v>
      </c>
      <c r="AN15" s="80">
        <f t="shared" si="7"/>
        <v>8</v>
      </c>
      <c r="AO15" s="80">
        <f t="shared" si="7"/>
        <v>12</v>
      </c>
      <c r="AP15" s="80">
        <f t="shared" si="7"/>
        <v>2</v>
      </c>
      <c r="AQ15" s="80">
        <f t="shared" si="7"/>
        <v>61</v>
      </c>
      <c r="AR15" s="80">
        <f t="shared" si="7"/>
        <v>22</v>
      </c>
      <c r="AS15" s="80">
        <f t="shared" si="7"/>
        <v>36</v>
      </c>
      <c r="AT15" s="80">
        <f t="shared" si="7"/>
        <v>11</v>
      </c>
      <c r="AU15" s="80">
        <f t="shared" si="7"/>
        <v>44</v>
      </c>
      <c r="AV15" s="80">
        <f t="shared" si="7"/>
        <v>4</v>
      </c>
      <c r="AW15" s="80">
        <f t="shared" si="7"/>
        <v>36</v>
      </c>
      <c r="AX15" s="80">
        <f t="shared" si="7"/>
        <v>34</v>
      </c>
      <c r="AY15" s="80">
        <f t="shared" si="7"/>
        <v>20</v>
      </c>
      <c r="AZ15" s="80">
        <f t="shared" si="7"/>
        <v>31</v>
      </c>
      <c r="BA15" s="80">
        <f t="shared" si="7"/>
        <v>52</v>
      </c>
      <c r="BB15" s="80">
        <f t="shared" si="7"/>
        <v>22</v>
      </c>
      <c r="BC15" s="80">
        <f t="shared" si="7"/>
        <v>1</v>
      </c>
      <c r="BD15" s="80">
        <f t="shared" si="7"/>
        <v>40</v>
      </c>
      <c r="BE15" s="80">
        <f t="shared" si="7"/>
        <v>15</v>
      </c>
      <c r="BF15" s="80">
        <f t="shared" si="7"/>
        <v>5</v>
      </c>
      <c r="BG15" s="80">
        <f t="shared" si="7"/>
        <v>54</v>
      </c>
      <c r="BH15" s="80">
        <f t="shared" si="7"/>
        <v>53</v>
      </c>
      <c r="BI15" s="80">
        <f t="shared" si="7"/>
        <v>40</v>
      </c>
      <c r="BJ15" s="80">
        <f t="shared" si="7"/>
        <v>54</v>
      </c>
      <c r="BK15" s="80">
        <f t="shared" si="7"/>
        <v>63</v>
      </c>
      <c r="BL15" s="80">
        <f t="shared" si="7"/>
        <v>31</v>
      </c>
      <c r="BM15" s="80">
        <f t="shared" si="7"/>
        <v>54</v>
      </c>
      <c r="BN15" s="80">
        <f t="shared" si="7"/>
        <v>69</v>
      </c>
      <c r="BO15" s="80">
        <f t="shared" si="7"/>
        <v>47</v>
      </c>
      <c r="BP15" s="80">
        <f t="shared" si="7"/>
        <v>40</v>
      </c>
      <c r="BQ15" s="80">
        <f t="shared" si="7"/>
        <v>12</v>
      </c>
      <c r="BR15" s="80">
        <f t="shared" si="7"/>
        <v>6</v>
      </c>
      <c r="BS15" s="38"/>
      <c r="BT15" s="36">
        <f>MIN(B14:BR14)</f>
        <v>2.35</v>
      </c>
      <c r="BU15" s="84" t="str">
        <f>HLOOKUP(BT15,$A14:$BR$42,29,FALSE)</f>
        <v>Phoenix Wright</v>
      </c>
      <c r="BV15" s="36">
        <f>MAX($B14:$BR14)</f>
        <v>6</v>
      </c>
      <c r="BW15" s="84" t="str">
        <f>HLOOKUP(BV15,$A14:$BR$42,29,FALSE)</f>
        <v>Sonic</v>
      </c>
      <c r="BX15" s="42"/>
      <c r="BY15" s="42"/>
      <c r="BZ15" s="42"/>
      <c r="CA15" s="42"/>
      <c r="CB15" s="42"/>
      <c r="CC15" s="42"/>
      <c r="CD15" s="42"/>
      <c r="CE15" s="42"/>
    </row>
    <row r="16" hidden="1">
      <c r="A16" s="34" t="s">
        <v>125</v>
      </c>
      <c r="B16" s="35">
        <f>Init_Attributes!B9</f>
        <v>5.425</v>
      </c>
      <c r="C16" s="35">
        <f>Init_Attributes!C9</f>
        <v>3.3</v>
      </c>
      <c r="D16" s="35">
        <f>Init_Attributes!D9</f>
        <v>3</v>
      </c>
      <c r="E16" s="35">
        <f>Init_Attributes!E9</f>
        <v>3.4</v>
      </c>
      <c r="F16" s="35">
        <f>Init_Attributes!F9</f>
        <v>6.4325</v>
      </c>
      <c r="G16" s="35">
        <f>Init_Attributes!G9</f>
        <v>2.4</v>
      </c>
      <c r="H16" s="35">
        <f>Init_Attributes!H9</f>
        <v>4.65</v>
      </c>
      <c r="I16" s="35">
        <f>Init_Attributes!I9</f>
        <v>4</v>
      </c>
      <c r="J16" s="35">
        <f>Init_Attributes!J9</f>
        <v>3</v>
      </c>
      <c r="K16" s="35">
        <f>Init_Attributes!K9</f>
        <v>5.8125</v>
      </c>
      <c r="L16" s="35">
        <f>Init_Attributes!L9</f>
        <v>5.425</v>
      </c>
      <c r="M16" s="35">
        <f>Init_Attributes!M9</f>
        <v>4.805</v>
      </c>
      <c r="N16" s="35">
        <f>Init_Attributes!N9</f>
        <v>5.89</v>
      </c>
      <c r="O16" s="35">
        <f>Init_Attributes!O9</f>
        <v>4.2</v>
      </c>
      <c r="P16" s="35">
        <f>Init_Attributes!P9</f>
        <v>6.665</v>
      </c>
      <c r="Q16" s="35">
        <f>Init_Attributes!Q9</f>
        <v>3.875</v>
      </c>
      <c r="R16" s="35">
        <f>Init_Attributes!R9</f>
        <v>3</v>
      </c>
      <c r="S16" s="35">
        <f>Init_Attributes!S9</f>
        <v>5.4405</v>
      </c>
      <c r="T16" s="35">
        <f>Init_Attributes!T9</f>
        <v>6.2</v>
      </c>
      <c r="U16" s="35">
        <f>Init_Attributes!U9</f>
        <v>6.696</v>
      </c>
      <c r="V16" s="35">
        <f>Init_Attributes!V9</f>
        <v>2.9</v>
      </c>
      <c r="W16" s="35">
        <f>Init_Attributes!W9</f>
        <v>2.9</v>
      </c>
      <c r="X16" s="35">
        <f>Init_Attributes!X9</f>
        <v>6.78125</v>
      </c>
      <c r="Y16" s="35">
        <f>Init_Attributes!Y9</f>
        <v>2.5</v>
      </c>
      <c r="Z16" s="35">
        <f>Init_Attributes!Z9</f>
        <v>5.115</v>
      </c>
      <c r="AA16" s="35">
        <f>Init_Attributes!AA9</f>
        <v>4.25</v>
      </c>
      <c r="AB16" s="35">
        <f>Init_Attributes!AB9</f>
        <v>4</v>
      </c>
      <c r="AC16" s="35">
        <f>Init_Attributes!AC9</f>
        <v>3.8</v>
      </c>
      <c r="AD16" s="35">
        <f>Init_Attributes!AD9</f>
        <v>3.2</v>
      </c>
      <c r="AE16" s="35">
        <f>Init_Attributes!AE9</f>
        <v>5.0375</v>
      </c>
      <c r="AF16" s="35">
        <f>Init_Attributes!AF9</f>
        <v>5.1925</v>
      </c>
      <c r="AG16" s="35">
        <f>Init_Attributes!AG9</f>
        <v>4.96</v>
      </c>
      <c r="AH16" s="35">
        <f>Init_Attributes!AH9</f>
        <v>8.1375</v>
      </c>
      <c r="AI16" s="35">
        <f>Init_Attributes!AI9</f>
        <v>5.5</v>
      </c>
      <c r="AJ16" s="35">
        <f>Init_Attributes!AJ9</f>
        <v>6.975</v>
      </c>
      <c r="AK16" s="35">
        <f>Init_Attributes!AK9</f>
        <v>3.2</v>
      </c>
      <c r="AL16" s="35">
        <f>Init_Attributes!AL9</f>
        <v>4.5</v>
      </c>
      <c r="AM16" s="35">
        <f>Init_Attributes!AM9</f>
        <v>4.15</v>
      </c>
      <c r="AN16" s="35">
        <f>Init_Attributes!AN9</f>
        <v>6.975</v>
      </c>
      <c r="AO16" s="35">
        <f>Init_Attributes!AO9</f>
        <v>5.5</v>
      </c>
      <c r="AP16" s="35">
        <f>Init_Attributes!AP9</f>
        <v>3.3</v>
      </c>
      <c r="AQ16" s="35">
        <f>Init_Attributes!AQ9</f>
        <v>4.8825</v>
      </c>
      <c r="AR16" s="35">
        <f>Init_Attributes!AR9</f>
        <v>5.5</v>
      </c>
      <c r="AS16" s="35">
        <f>Init_Attributes!AS9</f>
        <v>3.5</v>
      </c>
      <c r="AT16" s="35">
        <f>Init_Attributes!AT9</f>
        <v>6.8975</v>
      </c>
      <c r="AU16" s="35">
        <f>Init_Attributes!AU9</f>
        <v>2.9</v>
      </c>
      <c r="AV16" s="35">
        <f>Init_Attributes!AV9</f>
        <v>4.8</v>
      </c>
      <c r="AW16" s="35">
        <f>Init_Attributes!AW9</f>
        <v>5.425</v>
      </c>
      <c r="AX16" s="35">
        <f>Init_Attributes!AX9</f>
        <v>5.69625</v>
      </c>
      <c r="AY16" s="35">
        <f>Init_Attributes!AY9</f>
        <v>4</v>
      </c>
      <c r="AZ16" s="35">
        <f>Init_Attributes!AZ9</f>
        <v>5.766</v>
      </c>
      <c r="BA16" s="35">
        <f>Init_Attributes!BA9</f>
        <v>5.022</v>
      </c>
      <c r="BB16" s="35">
        <f>Init_Attributes!BB9</f>
        <v>6.2</v>
      </c>
      <c r="BC16" s="35">
        <f>Init_Attributes!BC9</f>
        <v>6</v>
      </c>
      <c r="BD16" s="35">
        <f>Init_Attributes!BD9</f>
        <v>5.27</v>
      </c>
      <c r="BE16" s="35">
        <f>Init_Attributes!BE9</f>
        <v>6.696</v>
      </c>
      <c r="BF16" s="35">
        <f>Init_Attributes!BF9</f>
        <v>4</v>
      </c>
      <c r="BG16" s="35">
        <f>Init_Attributes!BG9</f>
        <v>4.96</v>
      </c>
      <c r="BH16" s="35">
        <f>Init_Attributes!BH9</f>
        <v>4.2</v>
      </c>
      <c r="BI16" s="35">
        <f>Init_Attributes!BI9</f>
        <v>5.27</v>
      </c>
      <c r="BJ16" s="35">
        <f>Init_Attributes!BJ9</f>
        <v>4.96</v>
      </c>
      <c r="BK16" s="35">
        <f>Init_Attributes!BK9</f>
        <v>4.65</v>
      </c>
      <c r="BL16" s="35">
        <f>Init_Attributes!BL9</f>
        <v>5.766</v>
      </c>
      <c r="BM16" s="35">
        <f>Init_Attributes!BM9</f>
        <v>4.96</v>
      </c>
      <c r="BN16" s="35">
        <f>Init_Attributes!BN9</f>
        <v>3.5</v>
      </c>
      <c r="BO16" s="35">
        <f>Init_Attributes!BO9</f>
        <v>5.115</v>
      </c>
      <c r="BP16" s="35">
        <f>Init_Attributes!BP9</f>
        <v>5.27</v>
      </c>
      <c r="BQ16" s="35">
        <f>Init_Attributes!BQ9</f>
        <v>3.8</v>
      </c>
      <c r="BR16" s="35">
        <f>Init_Attributes!BR9</f>
        <v>4.8</v>
      </c>
      <c r="BS16" s="38"/>
      <c r="BT16" s="36"/>
      <c r="BU16" s="48"/>
      <c r="BW16" s="48"/>
      <c r="BX16" s="42"/>
      <c r="BY16" s="42"/>
      <c r="BZ16" s="42"/>
      <c r="CA16" s="42"/>
      <c r="CB16" s="42"/>
      <c r="CC16" s="42"/>
      <c r="CD16" s="42"/>
      <c r="CE16" s="42"/>
    </row>
    <row r="17">
      <c r="A17" s="34" t="s">
        <v>125</v>
      </c>
      <c r="B17" s="85">
        <f t="shared" ref="B17:BR17" si="8">RANK(B16,$B$16:$BR$16)</f>
        <v>22</v>
      </c>
      <c r="C17" s="85">
        <f t="shared" si="8"/>
        <v>58</v>
      </c>
      <c r="D17" s="85">
        <f t="shared" si="8"/>
        <v>62</v>
      </c>
      <c r="E17" s="85">
        <f t="shared" si="8"/>
        <v>57</v>
      </c>
      <c r="F17" s="85">
        <f t="shared" si="8"/>
        <v>9</v>
      </c>
      <c r="G17" s="85">
        <f t="shared" si="8"/>
        <v>69</v>
      </c>
      <c r="H17" s="85">
        <f t="shared" si="8"/>
        <v>41</v>
      </c>
      <c r="I17" s="85">
        <f t="shared" si="8"/>
        <v>48</v>
      </c>
      <c r="J17" s="85">
        <f t="shared" si="8"/>
        <v>62</v>
      </c>
      <c r="K17" s="85">
        <f t="shared" si="8"/>
        <v>14</v>
      </c>
      <c r="L17" s="85">
        <f t="shared" si="8"/>
        <v>22</v>
      </c>
      <c r="M17" s="85">
        <f t="shared" si="8"/>
        <v>38</v>
      </c>
      <c r="N17" s="85">
        <f t="shared" si="8"/>
        <v>13</v>
      </c>
      <c r="O17" s="85">
        <f t="shared" si="8"/>
        <v>45</v>
      </c>
      <c r="P17" s="85">
        <f t="shared" si="8"/>
        <v>8</v>
      </c>
      <c r="Q17" s="85">
        <f t="shared" si="8"/>
        <v>52</v>
      </c>
      <c r="R17" s="85">
        <f t="shared" si="8"/>
        <v>62</v>
      </c>
      <c r="S17" s="85">
        <f t="shared" si="8"/>
        <v>21</v>
      </c>
      <c r="T17" s="85">
        <f t="shared" si="8"/>
        <v>10</v>
      </c>
      <c r="U17" s="85">
        <f t="shared" si="8"/>
        <v>6</v>
      </c>
      <c r="V17" s="85">
        <f t="shared" si="8"/>
        <v>65</v>
      </c>
      <c r="W17" s="85">
        <f t="shared" si="8"/>
        <v>65</v>
      </c>
      <c r="X17" s="85">
        <f t="shared" si="8"/>
        <v>5</v>
      </c>
      <c r="Y17" s="85">
        <f t="shared" si="8"/>
        <v>68</v>
      </c>
      <c r="Z17" s="85">
        <f t="shared" si="8"/>
        <v>29</v>
      </c>
      <c r="AA17" s="85">
        <f t="shared" si="8"/>
        <v>44</v>
      </c>
      <c r="AB17" s="85">
        <f t="shared" si="8"/>
        <v>48</v>
      </c>
      <c r="AC17" s="85">
        <f t="shared" si="8"/>
        <v>53</v>
      </c>
      <c r="AD17" s="85">
        <f t="shared" si="8"/>
        <v>60</v>
      </c>
      <c r="AE17" s="85">
        <f t="shared" si="8"/>
        <v>31</v>
      </c>
      <c r="AF17" s="85">
        <f t="shared" si="8"/>
        <v>28</v>
      </c>
      <c r="AG17" s="85">
        <f t="shared" si="8"/>
        <v>33</v>
      </c>
      <c r="AH17" s="85">
        <f t="shared" si="8"/>
        <v>1</v>
      </c>
      <c r="AI17" s="85">
        <f t="shared" si="8"/>
        <v>18</v>
      </c>
      <c r="AJ17" s="85">
        <f t="shared" si="8"/>
        <v>2</v>
      </c>
      <c r="AK17" s="85">
        <f t="shared" si="8"/>
        <v>60</v>
      </c>
      <c r="AL17" s="85">
        <f t="shared" si="8"/>
        <v>43</v>
      </c>
      <c r="AM17" s="85">
        <f t="shared" si="8"/>
        <v>47</v>
      </c>
      <c r="AN17" s="85">
        <f t="shared" si="8"/>
        <v>2</v>
      </c>
      <c r="AO17" s="85">
        <f t="shared" si="8"/>
        <v>18</v>
      </c>
      <c r="AP17" s="85">
        <f t="shared" si="8"/>
        <v>58</v>
      </c>
      <c r="AQ17" s="85">
        <f t="shared" si="8"/>
        <v>37</v>
      </c>
      <c r="AR17" s="85">
        <f t="shared" si="8"/>
        <v>18</v>
      </c>
      <c r="AS17" s="85">
        <f t="shared" si="8"/>
        <v>55</v>
      </c>
      <c r="AT17" s="85">
        <f t="shared" si="8"/>
        <v>4</v>
      </c>
      <c r="AU17" s="85">
        <f t="shared" si="8"/>
        <v>65</v>
      </c>
      <c r="AV17" s="85">
        <f t="shared" si="8"/>
        <v>39</v>
      </c>
      <c r="AW17" s="85">
        <f t="shared" si="8"/>
        <v>22</v>
      </c>
      <c r="AX17" s="85">
        <f t="shared" si="8"/>
        <v>17</v>
      </c>
      <c r="AY17" s="85">
        <f t="shared" si="8"/>
        <v>48</v>
      </c>
      <c r="AZ17" s="85">
        <f t="shared" si="8"/>
        <v>15</v>
      </c>
      <c r="BA17" s="85">
        <f t="shared" si="8"/>
        <v>32</v>
      </c>
      <c r="BB17" s="85">
        <f t="shared" si="8"/>
        <v>10</v>
      </c>
      <c r="BC17" s="85">
        <f t="shared" si="8"/>
        <v>12</v>
      </c>
      <c r="BD17" s="85">
        <f t="shared" si="8"/>
        <v>25</v>
      </c>
      <c r="BE17" s="85">
        <f t="shared" si="8"/>
        <v>6</v>
      </c>
      <c r="BF17" s="85">
        <f t="shared" si="8"/>
        <v>48</v>
      </c>
      <c r="BG17" s="85">
        <f t="shared" si="8"/>
        <v>33</v>
      </c>
      <c r="BH17" s="85">
        <f t="shared" si="8"/>
        <v>45</v>
      </c>
      <c r="BI17" s="85">
        <f t="shared" si="8"/>
        <v>25</v>
      </c>
      <c r="BJ17" s="85">
        <f t="shared" si="8"/>
        <v>33</v>
      </c>
      <c r="BK17" s="85">
        <f t="shared" si="8"/>
        <v>41</v>
      </c>
      <c r="BL17" s="85">
        <f t="shared" si="8"/>
        <v>15</v>
      </c>
      <c r="BM17" s="85">
        <f t="shared" si="8"/>
        <v>33</v>
      </c>
      <c r="BN17" s="85">
        <f t="shared" si="8"/>
        <v>55</v>
      </c>
      <c r="BO17" s="85">
        <f t="shared" si="8"/>
        <v>29</v>
      </c>
      <c r="BP17" s="85">
        <f t="shared" si="8"/>
        <v>25</v>
      </c>
      <c r="BQ17" s="85">
        <f t="shared" si="8"/>
        <v>53</v>
      </c>
      <c r="BR17" s="85">
        <f t="shared" si="8"/>
        <v>39</v>
      </c>
      <c r="BS17" s="38"/>
      <c r="BT17" s="44">
        <f>MIN(B16:BR16)</f>
        <v>2.4</v>
      </c>
      <c r="BU17" s="86" t="str">
        <f>HLOOKUP(BT17,$A16:$BR$42,27,FALSE)</f>
        <v>Bowser</v>
      </c>
      <c r="BV17" s="44">
        <f>MAX($B16:$BR16)</f>
        <v>8.1375</v>
      </c>
      <c r="BW17" s="86" t="str">
        <f>HLOOKUP(BV17,$A16:$BR$42,27,FALSE)</f>
        <v>Zero Suit 
Samus</v>
      </c>
      <c r="BX17" s="46"/>
      <c r="BY17" s="46"/>
      <c r="BZ17" s="46"/>
      <c r="CA17" s="46"/>
      <c r="CB17" s="46"/>
      <c r="CC17" s="46"/>
      <c r="CD17" s="46"/>
      <c r="CE17" s="46"/>
    </row>
    <row r="18" hidden="1">
      <c r="A18" s="34" t="s">
        <v>126</v>
      </c>
      <c r="B18" s="35">
        <f>Init_Attributes!B10</f>
        <v>1</v>
      </c>
      <c r="C18" s="35">
        <f>Init_Attributes!C10</f>
        <v>1</v>
      </c>
      <c r="D18" s="35">
        <f>Init_Attributes!D10</f>
        <v>1</v>
      </c>
      <c r="E18" s="35">
        <f>Init_Attributes!E10</f>
        <v>2</v>
      </c>
      <c r="F18" s="35" t="str">
        <f>Init_Attributes!F10</f>
        <v/>
      </c>
      <c r="G18" s="35">
        <f>Init_Attributes!G10</f>
        <v>3</v>
      </c>
      <c r="H18" s="35">
        <f>Init_Attributes!H10</f>
        <v>2</v>
      </c>
      <c r="I18" s="35">
        <f>Init_Attributes!I10</f>
        <v>2</v>
      </c>
      <c r="J18" s="35">
        <f>Init_Attributes!J10</f>
        <v>2</v>
      </c>
      <c r="K18" s="35">
        <f>Init_Attributes!K10</f>
        <v>2</v>
      </c>
      <c r="L18" s="35">
        <f>Init_Attributes!L10</f>
        <v>1</v>
      </c>
      <c r="M18" s="35" t="str">
        <f>Init_Attributes!M10</f>
        <v/>
      </c>
      <c r="N18" s="35">
        <f>Init_Attributes!N10</f>
        <v>1</v>
      </c>
      <c r="O18" s="35" t="str">
        <f>Init_Attributes!O10</f>
        <v/>
      </c>
      <c r="P18" s="35" t="str">
        <f>Init_Attributes!P10</f>
        <v/>
      </c>
      <c r="Q18" s="35">
        <f>Init_Attributes!Q10</f>
        <v>2</v>
      </c>
      <c r="R18" s="35">
        <f>Init_Attributes!R10</f>
        <v>2</v>
      </c>
      <c r="S18" s="35">
        <f>Init_Attributes!S10</f>
        <v>1</v>
      </c>
      <c r="T18" s="35">
        <f>Init_Attributes!T10</f>
        <v>1</v>
      </c>
      <c r="U18" s="35" t="str">
        <f>Init_Attributes!U10</f>
        <v/>
      </c>
      <c r="V18" s="35">
        <f>Init_Attributes!V10</f>
        <v>2</v>
      </c>
      <c r="W18" s="35">
        <f>Init_Attributes!W10</f>
        <v>2</v>
      </c>
      <c r="X18" s="35">
        <f>Init_Attributes!X10</f>
        <v>1</v>
      </c>
      <c r="Y18" s="35">
        <f>Init_Attributes!Y10</f>
        <v>2</v>
      </c>
      <c r="Z18" s="35" t="str">
        <f>Init_Attributes!Z10</f>
        <v/>
      </c>
      <c r="AA18" s="35">
        <f>Init_Attributes!AA10</f>
        <v>1</v>
      </c>
      <c r="AB18" s="35">
        <f>Init_Attributes!AB10</f>
        <v>1</v>
      </c>
      <c r="AC18" s="35">
        <f>Init_Attributes!AC10</f>
        <v>1</v>
      </c>
      <c r="AD18" s="35">
        <f>Init_Attributes!AD10</f>
        <v>1</v>
      </c>
      <c r="AE18" s="35">
        <f>Init_Attributes!AE10</f>
        <v>1</v>
      </c>
      <c r="AF18" s="35">
        <f>Init_Attributes!AF10</f>
        <v>1.05</v>
      </c>
      <c r="AG18" s="35" t="str">
        <f>Init_Attributes!AG10</f>
        <v/>
      </c>
      <c r="AH18" s="35">
        <f>Init_Attributes!AH10</f>
        <v>0</v>
      </c>
      <c r="AI18" s="35">
        <f>Init_Attributes!AI10</f>
        <v>1</v>
      </c>
      <c r="AJ18" s="35">
        <f>Init_Attributes!AJ10</f>
        <v>0</v>
      </c>
      <c r="AK18" s="35">
        <f>Init_Attributes!AK10</f>
        <v>1</v>
      </c>
      <c r="AL18" s="35">
        <f>Init_Attributes!AL10</f>
        <v>1</v>
      </c>
      <c r="AM18" s="35">
        <f>Init_Attributes!AM10</f>
        <v>1</v>
      </c>
      <c r="AN18" s="35">
        <f>Init_Attributes!AN10</f>
        <v>1</v>
      </c>
      <c r="AO18" s="35">
        <f>Init_Attributes!AO10</f>
        <v>0.8</v>
      </c>
      <c r="AP18" s="35">
        <f>Init_Attributes!AP10</f>
        <v>1</v>
      </c>
      <c r="AQ18" s="35">
        <f>Init_Attributes!AQ10</f>
        <v>1.07</v>
      </c>
      <c r="AR18" s="35" t="str">
        <f>Init_Attributes!AR10</f>
        <v/>
      </c>
      <c r="AS18" s="35" t="str">
        <f>Init_Attributes!AS10</f>
        <v/>
      </c>
      <c r="AT18" s="35">
        <f>Init_Attributes!AT10</f>
        <v>1</v>
      </c>
      <c r="AU18" s="35">
        <f>Init_Attributes!AU10</f>
        <v>0.975</v>
      </c>
      <c r="AV18" s="35">
        <f>Init_Attributes!AV10</f>
        <v>0</v>
      </c>
      <c r="AW18" s="35">
        <f>Init_Attributes!AW10</f>
        <v>0</v>
      </c>
      <c r="AX18" s="35" t="str">
        <f>Init_Attributes!AX10</f>
        <v/>
      </c>
      <c r="AY18" s="35">
        <f>Init_Attributes!AY10</f>
        <v>0.7</v>
      </c>
      <c r="AZ18" s="35">
        <f>Init_Attributes!AZ10</f>
        <v>0</v>
      </c>
      <c r="BA18" s="35">
        <f>Init_Attributes!BA10</f>
        <v>1</v>
      </c>
      <c r="BB18" s="35">
        <f>Init_Attributes!BB10</f>
        <v>0</v>
      </c>
      <c r="BC18" s="35">
        <f>Init_Attributes!BC10</f>
        <v>1</v>
      </c>
      <c r="BD18" s="35" t="str">
        <f>Init_Attributes!BD10</f>
        <v/>
      </c>
      <c r="BE18" s="35">
        <f>Init_Attributes!BE10</f>
        <v>1</v>
      </c>
      <c r="BF18" s="35">
        <f>Init_Attributes!BF10</f>
        <v>1.02</v>
      </c>
      <c r="BG18" s="35">
        <f>Init_Attributes!BG10</f>
        <v>1</v>
      </c>
      <c r="BH18" s="35">
        <f>Init_Attributes!BH10</f>
        <v>0.92</v>
      </c>
      <c r="BI18" s="35" t="str">
        <f>Init_Attributes!BI10</f>
        <v/>
      </c>
      <c r="BJ18" s="35">
        <f>Init_Attributes!BJ10</f>
        <v>3</v>
      </c>
      <c r="BK18" s="35">
        <f>Init_Attributes!BK10</f>
        <v>1</v>
      </c>
      <c r="BL18" s="35" t="str">
        <f>Init_Attributes!BL10</f>
        <v/>
      </c>
      <c r="BM18" s="35">
        <f>Init_Attributes!BM10</f>
        <v>1.05</v>
      </c>
      <c r="BN18" s="35">
        <f>Init_Attributes!BN10</f>
        <v>2</v>
      </c>
      <c r="BO18" s="35">
        <f>Init_Attributes!BO10</f>
        <v>2</v>
      </c>
      <c r="BP18" s="35">
        <f>Init_Attributes!BP10</f>
        <v>1</v>
      </c>
      <c r="BQ18" s="35">
        <f>Init_Attributes!BQ10</f>
        <v>1</v>
      </c>
      <c r="BR18" s="35">
        <f>Init_Attributes!BR10</f>
        <v>0</v>
      </c>
      <c r="BS18" s="38"/>
      <c r="BT18" s="36"/>
      <c r="BU18" s="63"/>
      <c r="BW18" s="63"/>
      <c r="BX18" s="62"/>
      <c r="BY18" s="62"/>
      <c r="BZ18" s="62"/>
      <c r="CA18" s="62"/>
      <c r="CB18" s="62"/>
      <c r="CC18" s="62"/>
      <c r="CD18" s="62"/>
      <c r="CE18" s="62"/>
    </row>
    <row r="19">
      <c r="A19" s="34" t="s">
        <v>126</v>
      </c>
      <c r="B19" s="80">
        <f t="shared" ref="B19:BR19" si="9">RANK(B18,$B$18:$BR$18)</f>
        <v>19</v>
      </c>
      <c r="C19" s="80">
        <f t="shared" si="9"/>
        <v>19</v>
      </c>
      <c r="D19" s="80">
        <f t="shared" si="9"/>
        <v>19</v>
      </c>
      <c r="E19" s="80">
        <f t="shared" si="9"/>
        <v>3</v>
      </c>
      <c r="F19" s="80">
        <f t="shared" si="9"/>
        <v>50</v>
      </c>
      <c r="G19" s="80">
        <f t="shared" si="9"/>
        <v>1</v>
      </c>
      <c r="H19" s="80">
        <f t="shared" si="9"/>
        <v>3</v>
      </c>
      <c r="I19" s="80">
        <f t="shared" si="9"/>
        <v>3</v>
      </c>
      <c r="J19" s="80">
        <f t="shared" si="9"/>
        <v>3</v>
      </c>
      <c r="K19" s="80">
        <f t="shared" si="9"/>
        <v>3</v>
      </c>
      <c r="L19" s="80">
        <f t="shared" si="9"/>
        <v>19</v>
      </c>
      <c r="M19" s="80">
        <f t="shared" si="9"/>
        <v>50</v>
      </c>
      <c r="N19" s="80">
        <f t="shared" si="9"/>
        <v>19</v>
      </c>
      <c r="O19" s="80">
        <f t="shared" si="9"/>
        <v>50</v>
      </c>
      <c r="P19" s="80">
        <f t="shared" si="9"/>
        <v>50</v>
      </c>
      <c r="Q19" s="80">
        <f t="shared" si="9"/>
        <v>3</v>
      </c>
      <c r="R19" s="80">
        <f t="shared" si="9"/>
        <v>3</v>
      </c>
      <c r="S19" s="80">
        <f t="shared" si="9"/>
        <v>19</v>
      </c>
      <c r="T19" s="80">
        <f t="shared" si="9"/>
        <v>19</v>
      </c>
      <c r="U19" s="80">
        <f t="shared" si="9"/>
        <v>50</v>
      </c>
      <c r="V19" s="80">
        <f t="shared" si="9"/>
        <v>3</v>
      </c>
      <c r="W19" s="80">
        <f t="shared" si="9"/>
        <v>3</v>
      </c>
      <c r="X19" s="80">
        <f t="shared" si="9"/>
        <v>19</v>
      </c>
      <c r="Y19" s="80">
        <f t="shared" si="9"/>
        <v>3</v>
      </c>
      <c r="Z19" s="80">
        <f t="shared" si="9"/>
        <v>50</v>
      </c>
      <c r="AA19" s="80">
        <f t="shared" si="9"/>
        <v>19</v>
      </c>
      <c r="AB19" s="80">
        <f t="shared" si="9"/>
        <v>19</v>
      </c>
      <c r="AC19" s="80">
        <f t="shared" si="9"/>
        <v>19</v>
      </c>
      <c r="AD19" s="80">
        <f t="shared" si="9"/>
        <v>19</v>
      </c>
      <c r="AE19" s="80">
        <f t="shared" si="9"/>
        <v>19</v>
      </c>
      <c r="AF19" s="80">
        <f t="shared" si="9"/>
        <v>16</v>
      </c>
      <c r="AG19" s="80">
        <f t="shared" si="9"/>
        <v>50</v>
      </c>
      <c r="AH19" s="80">
        <f t="shared" si="9"/>
        <v>50</v>
      </c>
      <c r="AI19" s="80">
        <f t="shared" si="9"/>
        <v>19</v>
      </c>
      <c r="AJ19" s="80">
        <f t="shared" si="9"/>
        <v>50</v>
      </c>
      <c r="AK19" s="80">
        <f t="shared" si="9"/>
        <v>19</v>
      </c>
      <c r="AL19" s="80">
        <f t="shared" si="9"/>
        <v>19</v>
      </c>
      <c r="AM19" s="80">
        <f t="shared" si="9"/>
        <v>19</v>
      </c>
      <c r="AN19" s="80">
        <f t="shared" si="9"/>
        <v>19</v>
      </c>
      <c r="AO19" s="80">
        <f t="shared" si="9"/>
        <v>48</v>
      </c>
      <c r="AP19" s="80">
        <f t="shared" si="9"/>
        <v>19</v>
      </c>
      <c r="AQ19" s="80">
        <f t="shared" si="9"/>
        <v>15</v>
      </c>
      <c r="AR19" s="80">
        <f t="shared" si="9"/>
        <v>50</v>
      </c>
      <c r="AS19" s="80">
        <f t="shared" si="9"/>
        <v>50</v>
      </c>
      <c r="AT19" s="80">
        <f t="shared" si="9"/>
        <v>19</v>
      </c>
      <c r="AU19" s="80">
        <f t="shared" si="9"/>
        <v>46</v>
      </c>
      <c r="AV19" s="80">
        <f t="shared" si="9"/>
        <v>50</v>
      </c>
      <c r="AW19" s="80">
        <f t="shared" si="9"/>
        <v>50</v>
      </c>
      <c r="AX19" s="80">
        <f t="shared" si="9"/>
        <v>50</v>
      </c>
      <c r="AY19" s="80">
        <f t="shared" si="9"/>
        <v>49</v>
      </c>
      <c r="AZ19" s="80">
        <f t="shared" si="9"/>
        <v>50</v>
      </c>
      <c r="BA19" s="80">
        <f t="shared" si="9"/>
        <v>19</v>
      </c>
      <c r="BB19" s="80">
        <f t="shared" si="9"/>
        <v>50</v>
      </c>
      <c r="BC19" s="80">
        <f t="shared" si="9"/>
        <v>19</v>
      </c>
      <c r="BD19" s="80">
        <f t="shared" si="9"/>
        <v>50</v>
      </c>
      <c r="BE19" s="80">
        <f t="shared" si="9"/>
        <v>19</v>
      </c>
      <c r="BF19" s="80">
        <f t="shared" si="9"/>
        <v>18</v>
      </c>
      <c r="BG19" s="80">
        <f t="shared" si="9"/>
        <v>19</v>
      </c>
      <c r="BH19" s="80">
        <f t="shared" si="9"/>
        <v>47</v>
      </c>
      <c r="BI19" s="80">
        <f t="shared" si="9"/>
        <v>50</v>
      </c>
      <c r="BJ19" s="80">
        <f t="shared" si="9"/>
        <v>1</v>
      </c>
      <c r="BK19" s="80">
        <f t="shared" si="9"/>
        <v>19</v>
      </c>
      <c r="BL19" s="80">
        <f t="shared" si="9"/>
        <v>50</v>
      </c>
      <c r="BM19" s="80">
        <f t="shared" si="9"/>
        <v>16</v>
      </c>
      <c r="BN19" s="80">
        <f t="shared" si="9"/>
        <v>3</v>
      </c>
      <c r="BO19" s="80">
        <f t="shared" si="9"/>
        <v>3</v>
      </c>
      <c r="BP19" s="80">
        <f t="shared" si="9"/>
        <v>19</v>
      </c>
      <c r="BQ19" s="80">
        <f t="shared" si="9"/>
        <v>19</v>
      </c>
      <c r="BR19" s="80">
        <f t="shared" si="9"/>
        <v>50</v>
      </c>
      <c r="BS19" s="38"/>
      <c r="BT19" s="36">
        <f>MIN(B18:BR18)</f>
        <v>0</v>
      </c>
      <c r="BU19" s="84" t="str">
        <f>HLOOKUP(BT19,$A18:$BR$42,25,FALSE)</f>
        <v>Zero Suit 
Samus</v>
      </c>
      <c r="BV19" s="36">
        <f>MAX($B18:$BR18)</f>
        <v>3</v>
      </c>
      <c r="BW19" s="84" t="str">
        <f>HLOOKUP(BV19,$A18:$BR$42,25,FALSE)</f>
        <v>Bowser</v>
      </c>
      <c r="BX19" s="62"/>
      <c r="BY19" s="62"/>
      <c r="BZ19" s="62"/>
      <c r="CA19" s="62"/>
      <c r="CB19" s="62"/>
      <c r="CC19" s="62"/>
      <c r="CD19" s="62"/>
      <c r="CE19" s="62"/>
    </row>
    <row r="20" hidden="1">
      <c r="A20" s="34" t="s">
        <v>127</v>
      </c>
      <c r="B20" s="35">
        <f>Init_Attributes!B11</f>
        <v>6.6</v>
      </c>
      <c r="C20" s="35">
        <f>Init_Attributes!C11</f>
        <v>6.1</v>
      </c>
      <c r="D20" s="35">
        <f>Init_Attributes!D11</f>
        <v>6.7</v>
      </c>
      <c r="E20" s="35">
        <f>Init_Attributes!E11</f>
        <v>5.5</v>
      </c>
      <c r="F20" s="35">
        <f>Init_Attributes!F11</f>
        <v>7.8</v>
      </c>
      <c r="G20" s="35">
        <f>Init_Attributes!G11</f>
        <v>6.25</v>
      </c>
      <c r="H20" s="35">
        <f>Init_Attributes!H11</f>
        <v>5.5</v>
      </c>
      <c r="I20" s="35">
        <f>Init_Attributes!I11</f>
        <v>6.7</v>
      </c>
      <c r="J20" s="35">
        <f>Init_Attributes!J11</f>
        <v>6.6</v>
      </c>
      <c r="K20" s="35">
        <f>Init_Attributes!K11</f>
        <v>6.3</v>
      </c>
      <c r="L20" s="35">
        <f>Init_Attributes!L11</f>
        <v>7.1</v>
      </c>
      <c r="M20" s="35">
        <f>Init_Attributes!M11</f>
        <v>6.9</v>
      </c>
      <c r="N20" s="35">
        <f>Init_Attributes!N11</f>
        <v>6.55</v>
      </c>
      <c r="O20" s="35">
        <f>Init_Attributes!O11</f>
        <v>6.95</v>
      </c>
      <c r="P20" s="35">
        <f>Init_Attributes!P11</f>
        <v>5.95</v>
      </c>
      <c r="Q20" s="35">
        <f>Init_Attributes!Q11</f>
        <v>4</v>
      </c>
      <c r="R20" s="35">
        <f>Init_Attributes!R11</f>
        <v>5.85</v>
      </c>
      <c r="S20" s="35">
        <f>Init_Attributes!S11</f>
        <v>6.4</v>
      </c>
      <c r="T20" s="35">
        <f>Init_Attributes!T11</f>
        <v>6.8</v>
      </c>
      <c r="U20" s="35">
        <f>Init_Attributes!U11</f>
        <v>7.3</v>
      </c>
      <c r="V20" s="35">
        <f>Init_Attributes!V11</f>
        <v>7.2</v>
      </c>
      <c r="W20" s="35">
        <f>Init_Attributes!W11</f>
        <v>7.2</v>
      </c>
      <c r="X20" s="35">
        <f>Init_Attributes!X11</f>
        <v>6.8</v>
      </c>
      <c r="Y20" s="35">
        <f>Init_Attributes!Y11</f>
        <v>6.8</v>
      </c>
      <c r="Z20" s="35">
        <f>Init_Attributes!Z11</f>
        <v>8</v>
      </c>
      <c r="AA20" s="35">
        <f>Init_Attributes!AA11</f>
        <v>6.25</v>
      </c>
      <c r="AB20" s="35">
        <f>Init_Attributes!AB11</f>
        <v>6.35</v>
      </c>
      <c r="AC20" s="35">
        <f>Init_Attributes!AC11</f>
        <v>5.5</v>
      </c>
      <c r="AD20" s="35">
        <f>Init_Attributes!AD11</f>
        <v>7.1</v>
      </c>
      <c r="AE20" s="35">
        <f>Init_Attributes!AE11</f>
        <v>7.4</v>
      </c>
      <c r="AF20" s="35">
        <f>Init_Attributes!AF11</f>
        <v>6.5</v>
      </c>
      <c r="AG20" s="35">
        <f>Init_Attributes!AG11</f>
        <v>6.35</v>
      </c>
      <c r="AH20" s="35">
        <f>Init_Attributes!AH11</f>
        <v>7</v>
      </c>
      <c r="AI20" s="35">
        <f>Init_Attributes!AI11</f>
        <v>7.2</v>
      </c>
      <c r="AJ20" s="35">
        <f>Init_Attributes!AJ11</f>
        <v>9</v>
      </c>
      <c r="AK20" s="35">
        <f>Init_Attributes!AK11</f>
        <v>9.75</v>
      </c>
      <c r="AL20" s="35">
        <f>Init_Attributes!AL11</f>
        <v>7.85</v>
      </c>
      <c r="AM20" s="35">
        <f>Init_Attributes!AM11</f>
        <v>8.4</v>
      </c>
      <c r="AN20" s="35">
        <f>Init_Attributes!AN11</f>
        <v>6.2</v>
      </c>
      <c r="AO20" s="35">
        <f>Init_Attributes!AO11</f>
        <v>5.32</v>
      </c>
      <c r="AP20" s="35">
        <f>Init_Attributes!AP11</f>
        <v>5.7</v>
      </c>
      <c r="AQ20" s="35">
        <f>Init_Attributes!AQ11</f>
        <v>6.8</v>
      </c>
      <c r="AR20" s="35">
        <f>Init_Attributes!AR11</f>
        <v>6</v>
      </c>
      <c r="AS20" s="35">
        <f>Init_Attributes!AS11</f>
        <v>7</v>
      </c>
      <c r="AT20" s="35">
        <f>Init_Attributes!AT11</f>
        <v>7.95</v>
      </c>
      <c r="AU20" s="35">
        <f>Init_Attributes!AU11</f>
        <v>4.65</v>
      </c>
      <c r="AV20" s="35">
        <f>Init_Attributes!AV11</f>
        <v>5.3</v>
      </c>
      <c r="AW20" s="35">
        <f>Init_Attributes!AW11</f>
        <v>6.5</v>
      </c>
      <c r="AX20" s="35">
        <f>Init_Attributes!AX11</f>
        <v>6.2</v>
      </c>
      <c r="AY20" s="35">
        <f>Init_Attributes!AY11</f>
        <v>8</v>
      </c>
      <c r="AZ20" s="35">
        <f>Init_Attributes!AZ11</f>
        <v>5.8</v>
      </c>
      <c r="BA20" s="35">
        <f>Init_Attributes!BA11</f>
        <v>6</v>
      </c>
      <c r="BB20" s="35">
        <f>Init_Attributes!BB11</f>
        <v>7</v>
      </c>
      <c r="BC20" s="35">
        <f>Init_Attributes!BC11</f>
        <v>6.7</v>
      </c>
      <c r="BD20" s="35">
        <f>Init_Attributes!BD11</f>
        <v>5.2</v>
      </c>
      <c r="BE20" s="35">
        <f>Init_Attributes!BE11</f>
        <v>6.3</v>
      </c>
      <c r="BF20" s="35">
        <f>Init_Attributes!BF11</f>
        <v>6.7</v>
      </c>
      <c r="BG20" s="35">
        <f>Init_Attributes!BG11</f>
        <v>6.2</v>
      </c>
      <c r="BH20" s="35">
        <f>Init_Attributes!BH11</f>
        <v>5.7</v>
      </c>
      <c r="BI20" s="35">
        <f>Init_Attributes!BI11</f>
        <v>6.7</v>
      </c>
      <c r="BJ20" s="35">
        <f>Init_Attributes!BJ11</f>
        <v>6.7</v>
      </c>
      <c r="BK20" s="35">
        <f>Init_Attributes!BK11</f>
        <v>6.9</v>
      </c>
      <c r="BL20" s="35">
        <f>Init_Attributes!BL11</f>
        <v>6.6</v>
      </c>
      <c r="BM20" s="35">
        <f>Init_Attributes!BM11</f>
        <v>6.6</v>
      </c>
      <c r="BN20" s="35">
        <f>Init_Attributes!BN11</f>
        <v>7.95</v>
      </c>
      <c r="BO20" s="35">
        <f>Init_Attributes!BO11</f>
        <v>6.15</v>
      </c>
      <c r="BP20" s="35">
        <f>Init_Attributes!BP11</f>
        <v>7.3</v>
      </c>
      <c r="BQ20" s="35">
        <f>Init_Attributes!BQ11</f>
        <v>7.4</v>
      </c>
      <c r="BR20" s="35">
        <f>Init_Attributes!BR11</f>
        <v>7</v>
      </c>
      <c r="BS20" s="38"/>
      <c r="BT20" s="36"/>
      <c r="BU20" s="48"/>
      <c r="BW20" s="48"/>
      <c r="BX20" s="42"/>
      <c r="BY20" s="42"/>
      <c r="BZ20" s="42"/>
      <c r="CA20" s="42"/>
      <c r="CB20" s="42"/>
      <c r="CC20" s="42"/>
      <c r="CD20" s="42"/>
      <c r="CE20" s="42"/>
    </row>
    <row r="21">
      <c r="A21" s="34" t="s">
        <v>127</v>
      </c>
      <c r="B21" s="85">
        <f t="shared" ref="B21:BR21" si="10">RANK(B20,$B$20:$BR$20)</f>
        <v>36</v>
      </c>
      <c r="C21" s="85">
        <f t="shared" si="10"/>
        <v>54</v>
      </c>
      <c r="D21" s="85">
        <f t="shared" si="10"/>
        <v>30</v>
      </c>
      <c r="E21" s="85">
        <f t="shared" si="10"/>
        <v>62</v>
      </c>
      <c r="F21" s="85">
        <f t="shared" si="10"/>
        <v>9</v>
      </c>
      <c r="G21" s="85">
        <f t="shared" si="10"/>
        <v>48</v>
      </c>
      <c r="H21" s="85">
        <f t="shared" si="10"/>
        <v>62</v>
      </c>
      <c r="I21" s="85">
        <f t="shared" si="10"/>
        <v>30</v>
      </c>
      <c r="J21" s="85">
        <f t="shared" si="10"/>
        <v>36</v>
      </c>
      <c r="K21" s="85">
        <f t="shared" si="10"/>
        <v>46</v>
      </c>
      <c r="L21" s="85">
        <f t="shared" si="10"/>
        <v>17</v>
      </c>
      <c r="M21" s="85">
        <f t="shared" si="10"/>
        <v>24</v>
      </c>
      <c r="N21" s="85">
        <f t="shared" si="10"/>
        <v>40</v>
      </c>
      <c r="O21" s="85">
        <f t="shared" si="10"/>
        <v>23</v>
      </c>
      <c r="P21" s="85">
        <f t="shared" si="10"/>
        <v>57</v>
      </c>
      <c r="Q21" s="85">
        <f t="shared" si="10"/>
        <v>69</v>
      </c>
      <c r="R21" s="85">
        <f t="shared" si="10"/>
        <v>58</v>
      </c>
      <c r="S21" s="85">
        <f t="shared" si="10"/>
        <v>43</v>
      </c>
      <c r="T21" s="85">
        <f t="shared" si="10"/>
        <v>26</v>
      </c>
      <c r="U21" s="85">
        <f t="shared" si="10"/>
        <v>12</v>
      </c>
      <c r="V21" s="85">
        <f t="shared" si="10"/>
        <v>14</v>
      </c>
      <c r="W21" s="85">
        <f t="shared" si="10"/>
        <v>14</v>
      </c>
      <c r="X21" s="85">
        <f t="shared" si="10"/>
        <v>26</v>
      </c>
      <c r="Y21" s="85">
        <f t="shared" si="10"/>
        <v>26</v>
      </c>
      <c r="Z21" s="85">
        <f t="shared" si="10"/>
        <v>4</v>
      </c>
      <c r="AA21" s="85">
        <f t="shared" si="10"/>
        <v>48</v>
      </c>
      <c r="AB21" s="85">
        <f t="shared" si="10"/>
        <v>44</v>
      </c>
      <c r="AC21" s="85">
        <f t="shared" si="10"/>
        <v>62</v>
      </c>
      <c r="AD21" s="85">
        <f t="shared" si="10"/>
        <v>17</v>
      </c>
      <c r="AE21" s="85">
        <f t="shared" si="10"/>
        <v>10</v>
      </c>
      <c r="AF21" s="85">
        <f t="shared" si="10"/>
        <v>41</v>
      </c>
      <c r="AG21" s="85">
        <f t="shared" si="10"/>
        <v>44</v>
      </c>
      <c r="AH21" s="85">
        <f t="shared" si="10"/>
        <v>19</v>
      </c>
      <c r="AI21" s="85">
        <f t="shared" si="10"/>
        <v>14</v>
      </c>
      <c r="AJ21" s="85">
        <f t="shared" si="10"/>
        <v>2</v>
      </c>
      <c r="AK21" s="85">
        <f t="shared" si="10"/>
        <v>1</v>
      </c>
      <c r="AL21" s="85">
        <f t="shared" si="10"/>
        <v>8</v>
      </c>
      <c r="AM21" s="85">
        <f t="shared" si="10"/>
        <v>3</v>
      </c>
      <c r="AN21" s="85">
        <f t="shared" si="10"/>
        <v>50</v>
      </c>
      <c r="AO21" s="85">
        <f t="shared" si="10"/>
        <v>65</v>
      </c>
      <c r="AP21" s="85">
        <f t="shared" si="10"/>
        <v>60</v>
      </c>
      <c r="AQ21" s="85">
        <f t="shared" si="10"/>
        <v>26</v>
      </c>
      <c r="AR21" s="85">
        <f t="shared" si="10"/>
        <v>55</v>
      </c>
      <c r="AS21" s="85">
        <f t="shared" si="10"/>
        <v>19</v>
      </c>
      <c r="AT21" s="85">
        <f t="shared" si="10"/>
        <v>6</v>
      </c>
      <c r="AU21" s="85">
        <f t="shared" si="10"/>
        <v>68</v>
      </c>
      <c r="AV21" s="85">
        <f t="shared" si="10"/>
        <v>66</v>
      </c>
      <c r="AW21" s="85">
        <f t="shared" si="10"/>
        <v>41</v>
      </c>
      <c r="AX21" s="85">
        <f t="shared" si="10"/>
        <v>50</v>
      </c>
      <c r="AY21" s="85">
        <f t="shared" si="10"/>
        <v>4</v>
      </c>
      <c r="AZ21" s="85">
        <f t="shared" si="10"/>
        <v>59</v>
      </c>
      <c r="BA21" s="85">
        <f t="shared" si="10"/>
        <v>55</v>
      </c>
      <c r="BB21" s="85">
        <f t="shared" si="10"/>
        <v>19</v>
      </c>
      <c r="BC21" s="85">
        <f t="shared" si="10"/>
        <v>30</v>
      </c>
      <c r="BD21" s="85">
        <f t="shared" si="10"/>
        <v>67</v>
      </c>
      <c r="BE21" s="85">
        <f t="shared" si="10"/>
        <v>46</v>
      </c>
      <c r="BF21" s="85">
        <f t="shared" si="10"/>
        <v>30</v>
      </c>
      <c r="BG21" s="85">
        <f t="shared" si="10"/>
        <v>50</v>
      </c>
      <c r="BH21" s="85">
        <f t="shared" si="10"/>
        <v>60</v>
      </c>
      <c r="BI21" s="85">
        <f t="shared" si="10"/>
        <v>30</v>
      </c>
      <c r="BJ21" s="85">
        <f t="shared" si="10"/>
        <v>30</v>
      </c>
      <c r="BK21" s="85">
        <f t="shared" si="10"/>
        <v>24</v>
      </c>
      <c r="BL21" s="85">
        <f t="shared" si="10"/>
        <v>36</v>
      </c>
      <c r="BM21" s="85">
        <f t="shared" si="10"/>
        <v>36</v>
      </c>
      <c r="BN21" s="85">
        <f t="shared" si="10"/>
        <v>6</v>
      </c>
      <c r="BO21" s="85">
        <f t="shared" si="10"/>
        <v>53</v>
      </c>
      <c r="BP21" s="85">
        <f t="shared" si="10"/>
        <v>12</v>
      </c>
      <c r="BQ21" s="85">
        <f t="shared" si="10"/>
        <v>10</v>
      </c>
      <c r="BR21" s="85">
        <f t="shared" si="10"/>
        <v>19</v>
      </c>
      <c r="BS21" s="38"/>
      <c r="BT21" s="44">
        <f>MIN(B20:BR20)</f>
        <v>4</v>
      </c>
      <c r="BU21" s="86" t="str">
        <f>HLOOKUP(BT21,$A20:$BR$42,23,FALSE)</f>
        <v>Jigglypuff</v>
      </c>
      <c r="BV21" s="44">
        <f>MAX($B20:$BR20)</f>
        <v>9.75</v>
      </c>
      <c r="BW21" s="86" t="str">
        <f>HLOOKUP(BV21,$A20:$BR$42,23,FALSE)</f>
        <v>Falco</v>
      </c>
      <c r="BX21" s="46"/>
      <c r="BY21" s="46"/>
      <c r="BZ21" s="46"/>
      <c r="CA21" s="46"/>
      <c r="CB21" s="46"/>
      <c r="CC21" s="46"/>
      <c r="CD21" s="46"/>
      <c r="CE21" s="46"/>
    </row>
    <row r="22" hidden="1">
      <c r="A22" s="34" t="s">
        <v>128</v>
      </c>
      <c r="B22" s="35">
        <f>Init_Attributes!B12</f>
        <v>6.7</v>
      </c>
      <c r="C22" s="35">
        <f>Init_Attributes!C12</f>
        <v>6.2</v>
      </c>
      <c r="D22" s="35">
        <f>Init_Attributes!D12</f>
        <v>6.8</v>
      </c>
      <c r="E22" s="35">
        <f>Init_Attributes!E12</f>
        <v>6</v>
      </c>
      <c r="F22" s="35">
        <f>Init_Attributes!F12</f>
        <v>6.35</v>
      </c>
      <c r="G22" s="35">
        <f>Init_Attributes!G12</f>
        <v>6</v>
      </c>
      <c r="H22" s="35">
        <f>Init_Attributes!H12</f>
        <v>4.5</v>
      </c>
      <c r="I22" s="35">
        <f>Init_Attributes!I12</f>
        <v>8.15</v>
      </c>
      <c r="J22" s="35">
        <f>Init_Attributes!J12</f>
        <v>6.7</v>
      </c>
      <c r="K22" s="35">
        <f>Init_Attributes!K12</f>
        <v>6.3</v>
      </c>
      <c r="L22" s="35">
        <f>Init_Attributes!L12</f>
        <v>6.95</v>
      </c>
      <c r="M22" s="35">
        <f>Init_Attributes!M12</f>
        <v>6.5</v>
      </c>
      <c r="N22" s="35">
        <f>Init_Attributes!N12</f>
        <v>6.65</v>
      </c>
      <c r="O22" s="35">
        <f>Init_Attributes!O12</f>
        <v>2.8</v>
      </c>
      <c r="P22" s="35">
        <f>Init_Attributes!P12</f>
        <v>6.7</v>
      </c>
      <c r="Q22" s="35">
        <f>Init_Attributes!Q12</f>
        <v>4.25</v>
      </c>
      <c r="R22" s="35">
        <f>Init_Attributes!R12</f>
        <v>6</v>
      </c>
      <c r="S22" s="35">
        <f>Init_Attributes!S12</f>
        <v>6.95</v>
      </c>
      <c r="T22" s="35">
        <f>Init_Attributes!T12</f>
        <v>6</v>
      </c>
      <c r="U22" s="35">
        <f>Init_Attributes!U12</f>
        <v>6.9</v>
      </c>
      <c r="V22" s="35">
        <f>Init_Attributes!V12</f>
        <v>6.9</v>
      </c>
      <c r="W22" s="35">
        <f>Init_Attributes!W12</f>
        <v>6.9</v>
      </c>
      <c r="X22" s="35">
        <f>Init_Attributes!X12</f>
        <v>6.75</v>
      </c>
      <c r="Y22" s="35">
        <f>Init_Attributes!Y12</f>
        <v>6.75</v>
      </c>
      <c r="Z22" s="35">
        <f>Init_Attributes!Z12</f>
        <v>8</v>
      </c>
      <c r="AA22" s="35">
        <f>Init_Attributes!AA12</f>
        <v>5.75</v>
      </c>
      <c r="AB22" s="35">
        <f>Init_Attributes!AB12</f>
        <v>6.2</v>
      </c>
      <c r="AC22" s="35">
        <f>Init_Attributes!AC12</f>
        <v>5.6</v>
      </c>
      <c r="AD22" s="35">
        <f>Init_Attributes!AD12</f>
        <v>7.2</v>
      </c>
      <c r="AE22" s="35">
        <f>Init_Attributes!AE12</f>
        <v>7</v>
      </c>
      <c r="AF22" s="35">
        <f>Init_Attributes!AF12</f>
        <v>6.4</v>
      </c>
      <c r="AG22" s="35">
        <f>Init_Attributes!AG12</f>
        <v>5.7</v>
      </c>
      <c r="AH22" s="35">
        <f>Init_Attributes!AH12</f>
        <v>7.6</v>
      </c>
      <c r="AI22" s="35">
        <f>Init_Attributes!AI12</f>
        <v>5.9</v>
      </c>
      <c r="AJ22" s="35">
        <f>Init_Attributes!AJ12</f>
        <v>11</v>
      </c>
      <c r="AK22" s="35">
        <f>Init_Attributes!AK12</f>
        <v>10.65</v>
      </c>
      <c r="AL22" s="35">
        <f>Init_Attributes!AL12</f>
        <v>6.85</v>
      </c>
      <c r="AM22" s="35">
        <f>Init_Attributes!AM12</f>
        <v>7.8</v>
      </c>
      <c r="AN22" s="35">
        <f>Init_Attributes!AN12</f>
        <v>6.9</v>
      </c>
      <c r="AO22" s="35">
        <f>Init_Attributes!AO12</f>
        <v>5.42</v>
      </c>
      <c r="AP22" s="35">
        <f>Init_Attributes!AP12</f>
        <v>6.7</v>
      </c>
      <c r="AQ22" s="35">
        <f>Init_Attributes!AQ12</f>
        <v>6.75</v>
      </c>
      <c r="AR22" s="35">
        <f>Init_Attributes!AR12</f>
        <v>7</v>
      </c>
      <c r="AS22" s="35">
        <f>Init_Attributes!AS12</f>
        <v>6.75</v>
      </c>
      <c r="AT22" s="35">
        <f>Init_Attributes!AT12</f>
        <v>6.8</v>
      </c>
      <c r="AU22" s="35">
        <f>Init_Attributes!AU12</f>
        <v>4.435</v>
      </c>
      <c r="AV22" s="35">
        <f>Init_Attributes!AV12</f>
        <v>4.7</v>
      </c>
      <c r="AW22" s="35">
        <f>Init_Attributes!AW12</f>
        <v>6.4</v>
      </c>
      <c r="AX22" s="35">
        <f>Init_Attributes!AX12</f>
        <v>6.8</v>
      </c>
      <c r="AY22" s="35">
        <f>Init_Attributes!AY12</f>
        <v>7.82</v>
      </c>
      <c r="AZ22" s="35">
        <f>Init_Attributes!AZ12</f>
        <v>5.7</v>
      </c>
      <c r="BA22" s="35">
        <f>Init_Attributes!BA12</f>
        <v>6</v>
      </c>
      <c r="BB22" s="35">
        <f>Init_Attributes!BB12</f>
        <v>6.2</v>
      </c>
      <c r="BC22" s="35">
        <f>Init_Attributes!BC12</f>
        <v>6.8</v>
      </c>
      <c r="BD22" s="35">
        <f>Init_Attributes!BD12</f>
        <v>3.85</v>
      </c>
      <c r="BE22" s="35">
        <f>Init_Attributes!BE12</f>
        <v>6.25</v>
      </c>
      <c r="BF22" s="35">
        <f>Init_Attributes!BF12</f>
        <v>6.8</v>
      </c>
      <c r="BG22" s="35">
        <f>Init_Attributes!BG12</f>
        <v>6</v>
      </c>
      <c r="BH22" s="35">
        <f>Init_Attributes!BH12</f>
        <v>5.8</v>
      </c>
      <c r="BI22" s="35">
        <f>Init_Attributes!BI12</f>
        <v>6.75</v>
      </c>
      <c r="BJ22" s="35">
        <f>Init_Attributes!BJ12</f>
        <v>6</v>
      </c>
      <c r="BK22" s="35">
        <f>Init_Attributes!BK12</f>
        <v>6.9</v>
      </c>
      <c r="BL22" s="35">
        <f>Init_Attributes!BL12</f>
        <v>6.5</v>
      </c>
      <c r="BM22" s="35">
        <f>Init_Attributes!BM12</f>
        <v>6.7</v>
      </c>
      <c r="BN22" s="35">
        <f>Init_Attributes!BN12</f>
        <v>7.8</v>
      </c>
      <c r="BO22" s="35">
        <f>Init_Attributes!BO12</f>
        <v>6.85</v>
      </c>
      <c r="BP22" s="35">
        <f>Init_Attributes!BP12</f>
        <v>7</v>
      </c>
      <c r="BQ22" s="35">
        <f>Init_Attributes!BQ12</f>
        <v>6.35</v>
      </c>
      <c r="BR22" s="35">
        <f>Init_Attributes!BR12</f>
        <v>7.5</v>
      </c>
      <c r="BS22" s="38"/>
      <c r="BT22" s="36"/>
      <c r="BU22" s="48"/>
      <c r="BW22" s="48"/>
      <c r="BX22" s="42"/>
      <c r="BY22" s="42"/>
      <c r="BZ22" s="42"/>
      <c r="CA22" s="42"/>
      <c r="CB22" s="42"/>
      <c r="CC22" s="42"/>
      <c r="CD22" s="42"/>
      <c r="CE22" s="42"/>
    </row>
    <row r="23">
      <c r="A23" s="34" t="s">
        <v>128</v>
      </c>
      <c r="B23" s="80">
        <f t="shared" ref="B23:BR23" si="11">RANK(B22,$B$22:$BR$22)</f>
        <v>33</v>
      </c>
      <c r="C23" s="80">
        <f t="shared" si="11"/>
        <v>47</v>
      </c>
      <c r="D23" s="80">
        <f t="shared" si="11"/>
        <v>23</v>
      </c>
      <c r="E23" s="80">
        <f t="shared" si="11"/>
        <v>50</v>
      </c>
      <c r="F23" s="80">
        <f t="shared" si="11"/>
        <v>43</v>
      </c>
      <c r="G23" s="80">
        <f t="shared" si="11"/>
        <v>50</v>
      </c>
      <c r="H23" s="80">
        <f t="shared" si="11"/>
        <v>65</v>
      </c>
      <c r="I23" s="80">
        <f t="shared" si="11"/>
        <v>3</v>
      </c>
      <c r="J23" s="80">
        <f t="shared" si="11"/>
        <v>33</v>
      </c>
      <c r="K23" s="80">
        <f t="shared" si="11"/>
        <v>45</v>
      </c>
      <c r="L23" s="80">
        <f t="shared" si="11"/>
        <v>14</v>
      </c>
      <c r="M23" s="80">
        <f t="shared" si="11"/>
        <v>39</v>
      </c>
      <c r="N23" s="80">
        <f t="shared" si="11"/>
        <v>38</v>
      </c>
      <c r="O23" s="80">
        <f t="shared" si="11"/>
        <v>69</v>
      </c>
      <c r="P23" s="80">
        <f t="shared" si="11"/>
        <v>33</v>
      </c>
      <c r="Q23" s="80">
        <f t="shared" si="11"/>
        <v>67</v>
      </c>
      <c r="R23" s="80">
        <f t="shared" si="11"/>
        <v>50</v>
      </c>
      <c r="S23" s="80">
        <f t="shared" si="11"/>
        <v>14</v>
      </c>
      <c r="T23" s="80">
        <f t="shared" si="11"/>
        <v>50</v>
      </c>
      <c r="U23" s="80">
        <f t="shared" si="11"/>
        <v>16</v>
      </c>
      <c r="V23" s="80">
        <f t="shared" si="11"/>
        <v>16</v>
      </c>
      <c r="W23" s="80">
        <f t="shared" si="11"/>
        <v>16</v>
      </c>
      <c r="X23" s="80">
        <f t="shared" si="11"/>
        <v>28</v>
      </c>
      <c r="Y23" s="80">
        <f t="shared" si="11"/>
        <v>28</v>
      </c>
      <c r="Z23" s="80">
        <f t="shared" si="11"/>
        <v>4</v>
      </c>
      <c r="AA23" s="80">
        <f t="shared" si="11"/>
        <v>59</v>
      </c>
      <c r="AB23" s="80">
        <f t="shared" si="11"/>
        <v>47</v>
      </c>
      <c r="AC23" s="80">
        <f t="shared" si="11"/>
        <v>62</v>
      </c>
      <c r="AD23" s="80">
        <f t="shared" si="11"/>
        <v>10</v>
      </c>
      <c r="AE23" s="80">
        <f t="shared" si="11"/>
        <v>11</v>
      </c>
      <c r="AF23" s="80">
        <f t="shared" si="11"/>
        <v>41</v>
      </c>
      <c r="AG23" s="80">
        <f t="shared" si="11"/>
        <v>60</v>
      </c>
      <c r="AH23" s="80">
        <f t="shared" si="11"/>
        <v>8</v>
      </c>
      <c r="AI23" s="80">
        <f t="shared" si="11"/>
        <v>57</v>
      </c>
      <c r="AJ23" s="80">
        <f t="shared" si="11"/>
        <v>1</v>
      </c>
      <c r="AK23" s="80">
        <f t="shared" si="11"/>
        <v>2</v>
      </c>
      <c r="AL23" s="80">
        <f t="shared" si="11"/>
        <v>21</v>
      </c>
      <c r="AM23" s="80">
        <f t="shared" si="11"/>
        <v>6</v>
      </c>
      <c r="AN23" s="80">
        <f t="shared" si="11"/>
        <v>16</v>
      </c>
      <c r="AO23" s="80">
        <f t="shared" si="11"/>
        <v>63</v>
      </c>
      <c r="AP23" s="80">
        <f t="shared" si="11"/>
        <v>33</v>
      </c>
      <c r="AQ23" s="80">
        <f t="shared" si="11"/>
        <v>28</v>
      </c>
      <c r="AR23" s="80">
        <f t="shared" si="11"/>
        <v>11</v>
      </c>
      <c r="AS23" s="80">
        <f t="shared" si="11"/>
        <v>28</v>
      </c>
      <c r="AT23" s="80">
        <f t="shared" si="11"/>
        <v>23</v>
      </c>
      <c r="AU23" s="80">
        <f t="shared" si="11"/>
        <v>66</v>
      </c>
      <c r="AV23" s="80">
        <f t="shared" si="11"/>
        <v>64</v>
      </c>
      <c r="AW23" s="80">
        <f t="shared" si="11"/>
        <v>41</v>
      </c>
      <c r="AX23" s="80">
        <f t="shared" si="11"/>
        <v>23</v>
      </c>
      <c r="AY23" s="80">
        <f t="shared" si="11"/>
        <v>5</v>
      </c>
      <c r="AZ23" s="80">
        <f t="shared" si="11"/>
        <v>60</v>
      </c>
      <c r="BA23" s="80">
        <f t="shared" si="11"/>
        <v>50</v>
      </c>
      <c r="BB23" s="80">
        <f t="shared" si="11"/>
        <v>47</v>
      </c>
      <c r="BC23" s="80">
        <f t="shared" si="11"/>
        <v>23</v>
      </c>
      <c r="BD23" s="80">
        <f t="shared" si="11"/>
        <v>68</v>
      </c>
      <c r="BE23" s="80">
        <f t="shared" si="11"/>
        <v>46</v>
      </c>
      <c r="BF23" s="80">
        <f t="shared" si="11"/>
        <v>23</v>
      </c>
      <c r="BG23" s="80">
        <f t="shared" si="11"/>
        <v>50</v>
      </c>
      <c r="BH23" s="80">
        <f t="shared" si="11"/>
        <v>58</v>
      </c>
      <c r="BI23" s="80">
        <f t="shared" si="11"/>
        <v>28</v>
      </c>
      <c r="BJ23" s="80">
        <f t="shared" si="11"/>
        <v>50</v>
      </c>
      <c r="BK23" s="80">
        <f t="shared" si="11"/>
        <v>16</v>
      </c>
      <c r="BL23" s="80">
        <f t="shared" si="11"/>
        <v>39</v>
      </c>
      <c r="BM23" s="80">
        <f t="shared" si="11"/>
        <v>33</v>
      </c>
      <c r="BN23" s="80">
        <f t="shared" si="11"/>
        <v>6</v>
      </c>
      <c r="BO23" s="80">
        <f t="shared" si="11"/>
        <v>21</v>
      </c>
      <c r="BP23" s="80">
        <f t="shared" si="11"/>
        <v>11</v>
      </c>
      <c r="BQ23" s="80">
        <f t="shared" si="11"/>
        <v>43</v>
      </c>
      <c r="BR23" s="80">
        <f t="shared" si="11"/>
        <v>9</v>
      </c>
      <c r="BS23" s="38"/>
      <c r="BT23" s="36">
        <f>MIN(B22:BR22)</f>
        <v>2.8</v>
      </c>
      <c r="BU23" s="84" t="str">
        <f>HLOOKUP(BT23,$A22:$BR$42,21,FALSE)</f>
        <v>Pikachu</v>
      </c>
      <c r="BV23" s="36">
        <f>MAX($B22:$BR22)</f>
        <v>11</v>
      </c>
      <c r="BW23" s="84" t="str">
        <f>HLOOKUP(BV23,$A22:$BR$42,21,FALSE)</f>
        <v>Fox</v>
      </c>
      <c r="BX23" s="42"/>
      <c r="BY23" s="42"/>
      <c r="BZ23" s="42"/>
      <c r="CA23" s="42"/>
      <c r="CB23" s="42"/>
      <c r="CC23" s="42"/>
      <c r="CD23" s="42"/>
      <c r="CE23" s="42"/>
    </row>
    <row r="24" hidden="1">
      <c r="A24" s="34" t="s">
        <v>129</v>
      </c>
      <c r="B24" s="35">
        <f>Init_Attributes!B13</f>
        <v>3.2</v>
      </c>
      <c r="C24" s="35">
        <f>Init_Attributes!C13</f>
        <v>3.2</v>
      </c>
      <c r="D24" s="35">
        <f>Init_Attributes!D13</f>
        <v>2.55</v>
      </c>
      <c r="E24" s="35">
        <f>Init_Attributes!E13</f>
        <v>2.6</v>
      </c>
      <c r="F24" s="35">
        <f>Init_Attributes!F13</f>
        <v>2.4</v>
      </c>
      <c r="G24" s="35">
        <f>Init_Attributes!G13</f>
        <v>3.3</v>
      </c>
      <c r="H24" s="35">
        <f>Init_Attributes!H13</f>
        <v>2.5</v>
      </c>
      <c r="I24" s="35">
        <f>Init_Attributes!I13</f>
        <v>3.4</v>
      </c>
      <c r="J24" s="35">
        <f>Init_Attributes!J13</f>
        <v>3.4</v>
      </c>
      <c r="K24" s="35">
        <f>Init_Attributes!K13</f>
        <v>2.8</v>
      </c>
      <c r="L24" s="35">
        <f>Init_Attributes!L13</f>
        <v>3</v>
      </c>
      <c r="M24" s="35">
        <f>Init_Attributes!M13</f>
        <v>3.3</v>
      </c>
      <c r="N24" s="35">
        <f>Init_Attributes!N13</f>
        <v>2.9</v>
      </c>
      <c r="O24" s="35">
        <f>Init_Attributes!O13</f>
        <v>6.6</v>
      </c>
      <c r="P24" s="35">
        <f>Init_Attributes!P13</f>
        <v>3.1</v>
      </c>
      <c r="Q24" s="35">
        <f>Init_Attributes!Q13</f>
        <v>2.2</v>
      </c>
      <c r="R24" s="35">
        <f>Init_Attributes!R13</f>
        <v>3</v>
      </c>
      <c r="S24" s="35">
        <f>Init_Attributes!S13</f>
        <v>3.1</v>
      </c>
      <c r="T24" s="35">
        <f>Init_Attributes!T13</f>
        <v>2.85</v>
      </c>
      <c r="U24" s="35">
        <f>Init_Attributes!U13</f>
        <v>3.4</v>
      </c>
      <c r="V24" s="35">
        <f>Init_Attributes!V13</f>
        <v>2.9</v>
      </c>
      <c r="W24" s="35">
        <f>Init_Attributes!W13</f>
        <v>2.9</v>
      </c>
      <c r="X24" s="35">
        <f>Init_Attributes!X13</f>
        <v>3</v>
      </c>
      <c r="Y24" s="35">
        <f>Init_Attributes!Y13</f>
        <v>4</v>
      </c>
      <c r="Z24" s="35">
        <f>Init_Attributes!Z13</f>
        <v>3.55</v>
      </c>
      <c r="AA24" s="35">
        <f>Init_Attributes!AA13</f>
        <v>2.75</v>
      </c>
      <c r="AB24" s="35">
        <f>Init_Attributes!AB13</f>
        <v>2.55</v>
      </c>
      <c r="AC24" s="35">
        <f>Init_Attributes!AC13</f>
        <v>2.4</v>
      </c>
      <c r="AD24" s="35">
        <f>Init_Attributes!AD13</f>
        <v>3.1</v>
      </c>
      <c r="AE24" s="35">
        <f>Init_Attributes!AE13</f>
        <v>3.5</v>
      </c>
      <c r="AF24" s="35">
        <f>Init_Attributes!AF13</f>
        <v>3</v>
      </c>
      <c r="AG24" s="35">
        <f>Init_Attributes!AG13</f>
        <v>3.3</v>
      </c>
      <c r="AH24" s="35">
        <f>Init_Attributes!AH13</f>
        <v>3.5</v>
      </c>
      <c r="AI24" s="35">
        <f>Init_Attributes!AI13</f>
        <v>3.1</v>
      </c>
      <c r="AJ24" s="35">
        <f>Init_Attributes!AJ13</f>
        <v>4.5</v>
      </c>
      <c r="AK24" s="35">
        <f>Init_Attributes!AK13</f>
        <v>2.7</v>
      </c>
      <c r="AL24" s="35">
        <f>Init_Attributes!AL13</f>
        <v>3.2</v>
      </c>
      <c r="AM24" s="35">
        <f>Init_Attributes!AM13</f>
        <v>3.15</v>
      </c>
      <c r="AN24" s="35">
        <f>Init_Attributes!AN13</f>
        <v>2.4</v>
      </c>
      <c r="AO24" s="35">
        <f>Init_Attributes!AO13</f>
        <v>3.25</v>
      </c>
      <c r="AP24" s="35">
        <f>Init_Attributes!AP13</f>
        <v>2.5</v>
      </c>
      <c r="AQ24" s="35">
        <f>Init_Attributes!AQ13</f>
        <v>3.2</v>
      </c>
      <c r="AR24" s="35">
        <f>Init_Attributes!AR13</f>
        <v>3</v>
      </c>
      <c r="AS24" s="35">
        <f>Init_Attributes!AS13</f>
        <v>3.7</v>
      </c>
      <c r="AT24" s="35">
        <f>Init_Attributes!AT13</f>
        <v>2.7</v>
      </c>
      <c r="AU24" s="35">
        <f>Init_Attributes!AU13</f>
        <v>3</v>
      </c>
      <c r="AV24" s="35">
        <f>Init_Attributes!AV13</f>
        <v>2.4</v>
      </c>
      <c r="AW24" s="35">
        <f>Init_Attributes!AW13</f>
        <v>2.7</v>
      </c>
      <c r="AX24" s="35">
        <f>Init_Attributes!AX13</f>
        <v>3.1</v>
      </c>
      <c r="AY24" s="35">
        <f>Init_Attributes!AY13</f>
        <v>3</v>
      </c>
      <c r="AZ24" s="35">
        <f>Init_Attributes!AZ13</f>
        <v>2.5</v>
      </c>
      <c r="BA24" s="35">
        <f>Init_Attributes!BA13</f>
        <v>2</v>
      </c>
      <c r="BB24" s="35">
        <f>Init_Attributes!BB13</f>
        <v>2.2</v>
      </c>
      <c r="BC24" s="35">
        <f>Init_Attributes!BC13</f>
        <v>3.2</v>
      </c>
      <c r="BD24" s="35">
        <f>Init_Attributes!BD13</f>
        <v>2.2</v>
      </c>
      <c r="BE24" s="35">
        <f>Init_Attributes!BE13</f>
        <v>2.8</v>
      </c>
      <c r="BF24" s="35">
        <f>Init_Attributes!BF13</f>
        <v>3.4</v>
      </c>
      <c r="BG24" s="35">
        <f>Init_Attributes!BG13</f>
        <v>2.5</v>
      </c>
      <c r="BH24" s="35">
        <f>Init_Attributes!BH13</f>
        <v>2.5</v>
      </c>
      <c r="BI24" s="35">
        <f>Init_Attributes!BI13</f>
        <v>3.2</v>
      </c>
      <c r="BJ24" s="35">
        <f>Init_Attributes!BJ13</f>
        <v>2.9</v>
      </c>
      <c r="BK24" s="35">
        <f>Init_Attributes!BK13</f>
        <v>2.8</v>
      </c>
      <c r="BL24" s="35">
        <f>Init_Attributes!BL13</f>
        <v>2.7</v>
      </c>
      <c r="BM24" s="35">
        <f>Init_Attributes!BM13</f>
        <v>3</v>
      </c>
      <c r="BN24" s="35">
        <f>Init_Attributes!BN13</f>
        <v>3</v>
      </c>
      <c r="BO24" s="35">
        <f>Init_Attributes!BO13</f>
        <v>2.8</v>
      </c>
      <c r="BP24" s="35">
        <f>Init_Attributes!BP13</f>
        <v>2.85</v>
      </c>
      <c r="BQ24" s="35">
        <f>Init_Attributes!BQ13</f>
        <v>2.65</v>
      </c>
      <c r="BR24" s="35">
        <f>Init_Attributes!BR13</f>
        <v>3.5</v>
      </c>
      <c r="BS24" s="38"/>
      <c r="BT24" s="36"/>
      <c r="BU24" s="48"/>
      <c r="BW24" s="48"/>
      <c r="BX24" s="42"/>
      <c r="BY24" s="42"/>
      <c r="BZ24" s="42"/>
      <c r="CA24" s="42"/>
      <c r="CB24" s="42"/>
      <c r="CC24" s="42"/>
      <c r="CD24" s="42"/>
      <c r="CE24" s="42"/>
    </row>
    <row r="25">
      <c r="A25" s="34" t="s">
        <v>129</v>
      </c>
      <c r="B25" s="85">
        <f t="shared" ref="B25:BR25" si="12">RANK(B24,$B$24:$BR$24)</f>
        <v>17</v>
      </c>
      <c r="C25" s="85">
        <f t="shared" si="12"/>
        <v>17</v>
      </c>
      <c r="D25" s="85">
        <f t="shared" si="12"/>
        <v>55</v>
      </c>
      <c r="E25" s="85">
        <f t="shared" si="12"/>
        <v>54</v>
      </c>
      <c r="F25" s="85">
        <f t="shared" si="12"/>
        <v>62</v>
      </c>
      <c r="G25" s="85">
        <f t="shared" si="12"/>
        <v>13</v>
      </c>
      <c r="H25" s="85">
        <f t="shared" si="12"/>
        <v>57</v>
      </c>
      <c r="I25" s="85">
        <f t="shared" si="12"/>
        <v>9</v>
      </c>
      <c r="J25" s="85">
        <f t="shared" si="12"/>
        <v>9</v>
      </c>
      <c r="K25" s="85">
        <f t="shared" si="12"/>
        <v>44</v>
      </c>
      <c r="L25" s="85">
        <f t="shared" si="12"/>
        <v>29</v>
      </c>
      <c r="M25" s="85">
        <f t="shared" si="12"/>
        <v>13</v>
      </c>
      <c r="N25" s="85">
        <f t="shared" si="12"/>
        <v>38</v>
      </c>
      <c r="O25" s="85">
        <f t="shared" si="12"/>
        <v>1</v>
      </c>
      <c r="P25" s="85">
        <f t="shared" si="12"/>
        <v>24</v>
      </c>
      <c r="Q25" s="85">
        <f t="shared" si="12"/>
        <v>66</v>
      </c>
      <c r="R25" s="85">
        <f t="shared" si="12"/>
        <v>29</v>
      </c>
      <c r="S25" s="85">
        <f t="shared" si="12"/>
        <v>24</v>
      </c>
      <c r="T25" s="85">
        <f t="shared" si="12"/>
        <v>42</v>
      </c>
      <c r="U25" s="85">
        <f t="shared" si="12"/>
        <v>9</v>
      </c>
      <c r="V25" s="85">
        <f t="shared" si="12"/>
        <v>38</v>
      </c>
      <c r="W25" s="85">
        <f t="shared" si="12"/>
        <v>38</v>
      </c>
      <c r="X25" s="85">
        <f t="shared" si="12"/>
        <v>29</v>
      </c>
      <c r="Y25" s="85">
        <f t="shared" si="12"/>
        <v>3</v>
      </c>
      <c r="Z25" s="85">
        <f t="shared" si="12"/>
        <v>5</v>
      </c>
      <c r="AA25" s="85">
        <f t="shared" si="12"/>
        <v>48</v>
      </c>
      <c r="AB25" s="85">
        <f t="shared" si="12"/>
        <v>55</v>
      </c>
      <c r="AC25" s="85">
        <f t="shared" si="12"/>
        <v>62</v>
      </c>
      <c r="AD25" s="85">
        <f t="shared" si="12"/>
        <v>24</v>
      </c>
      <c r="AE25" s="85">
        <f t="shared" si="12"/>
        <v>6</v>
      </c>
      <c r="AF25" s="85">
        <f t="shared" si="12"/>
        <v>29</v>
      </c>
      <c r="AG25" s="85">
        <f t="shared" si="12"/>
        <v>13</v>
      </c>
      <c r="AH25" s="85">
        <f t="shared" si="12"/>
        <v>6</v>
      </c>
      <c r="AI25" s="85">
        <f t="shared" si="12"/>
        <v>24</v>
      </c>
      <c r="AJ25" s="85">
        <f t="shared" si="12"/>
        <v>2</v>
      </c>
      <c r="AK25" s="85">
        <f t="shared" si="12"/>
        <v>49</v>
      </c>
      <c r="AL25" s="85">
        <f t="shared" si="12"/>
        <v>17</v>
      </c>
      <c r="AM25" s="85">
        <f t="shared" si="12"/>
        <v>23</v>
      </c>
      <c r="AN25" s="85">
        <f t="shared" si="12"/>
        <v>62</v>
      </c>
      <c r="AO25" s="85">
        <f t="shared" si="12"/>
        <v>16</v>
      </c>
      <c r="AP25" s="85">
        <f t="shared" si="12"/>
        <v>57</v>
      </c>
      <c r="AQ25" s="85">
        <f t="shared" si="12"/>
        <v>17</v>
      </c>
      <c r="AR25" s="85">
        <f t="shared" si="12"/>
        <v>29</v>
      </c>
      <c r="AS25" s="85">
        <f t="shared" si="12"/>
        <v>4</v>
      </c>
      <c r="AT25" s="85">
        <f t="shared" si="12"/>
        <v>49</v>
      </c>
      <c r="AU25" s="85">
        <f t="shared" si="12"/>
        <v>29</v>
      </c>
      <c r="AV25" s="85">
        <f t="shared" si="12"/>
        <v>62</v>
      </c>
      <c r="AW25" s="85">
        <f t="shared" si="12"/>
        <v>49</v>
      </c>
      <c r="AX25" s="85">
        <f t="shared" si="12"/>
        <v>24</v>
      </c>
      <c r="AY25" s="85">
        <f t="shared" si="12"/>
        <v>29</v>
      </c>
      <c r="AZ25" s="85">
        <f t="shared" si="12"/>
        <v>57</v>
      </c>
      <c r="BA25" s="85">
        <f t="shared" si="12"/>
        <v>69</v>
      </c>
      <c r="BB25" s="85">
        <f t="shared" si="12"/>
        <v>66</v>
      </c>
      <c r="BC25" s="85">
        <f t="shared" si="12"/>
        <v>17</v>
      </c>
      <c r="BD25" s="85">
        <f t="shared" si="12"/>
        <v>66</v>
      </c>
      <c r="BE25" s="85">
        <f t="shared" si="12"/>
        <v>44</v>
      </c>
      <c r="BF25" s="85">
        <f t="shared" si="12"/>
        <v>9</v>
      </c>
      <c r="BG25" s="85">
        <f t="shared" si="12"/>
        <v>57</v>
      </c>
      <c r="BH25" s="85">
        <f t="shared" si="12"/>
        <v>57</v>
      </c>
      <c r="BI25" s="85">
        <f t="shared" si="12"/>
        <v>17</v>
      </c>
      <c r="BJ25" s="85">
        <f t="shared" si="12"/>
        <v>38</v>
      </c>
      <c r="BK25" s="85">
        <f t="shared" si="12"/>
        <v>44</v>
      </c>
      <c r="BL25" s="85">
        <f t="shared" si="12"/>
        <v>49</v>
      </c>
      <c r="BM25" s="85">
        <f t="shared" si="12"/>
        <v>29</v>
      </c>
      <c r="BN25" s="85">
        <f t="shared" si="12"/>
        <v>29</v>
      </c>
      <c r="BO25" s="85">
        <f t="shared" si="12"/>
        <v>44</v>
      </c>
      <c r="BP25" s="85">
        <f t="shared" si="12"/>
        <v>42</v>
      </c>
      <c r="BQ25" s="85">
        <f t="shared" si="12"/>
        <v>53</v>
      </c>
      <c r="BR25" s="85">
        <f t="shared" si="12"/>
        <v>6</v>
      </c>
      <c r="BS25" s="38"/>
      <c r="BT25" s="44">
        <f>MIN(B24:BR24)</f>
        <v>2</v>
      </c>
      <c r="BU25" s="86" t="str">
        <f>HLOOKUP(BT25,$A24:$BR$42,19,FALSE)</f>
        <v>Shantae</v>
      </c>
      <c r="BV25" s="44">
        <f>MAX($B24:$BR24)</f>
        <v>6.6</v>
      </c>
      <c r="BW25" s="86" t="str">
        <f>HLOOKUP(BV25,$A24:$BR$42,19,FALSE)</f>
        <v>Pikachu</v>
      </c>
      <c r="BX25" s="46"/>
      <c r="BY25" s="46"/>
      <c r="BZ25" s="46"/>
      <c r="CA25" s="46"/>
      <c r="CB25" s="46"/>
      <c r="CC25" s="46"/>
      <c r="CD25" s="46"/>
      <c r="CE25" s="46"/>
    </row>
    <row r="26" hidden="1">
      <c r="A26" s="34" t="s">
        <v>130</v>
      </c>
      <c r="B26" s="35" t="str">
        <f>Init_Attributes!B14</f>
        <v/>
      </c>
      <c r="C26" s="35" t="str">
        <f>Init_Attributes!C14</f>
        <v/>
      </c>
      <c r="D26" s="35" t="str">
        <f>Init_Attributes!D14</f>
        <v/>
      </c>
      <c r="E26" s="35" t="str">
        <f>Init_Attributes!E14</f>
        <v/>
      </c>
      <c r="F26" s="35" t="str">
        <f>Init_Attributes!F14</f>
        <v/>
      </c>
      <c r="G26" s="35">
        <f>Init_Attributes!G14</f>
        <v>0.8</v>
      </c>
      <c r="H26" s="35" t="str">
        <f>Init_Attributes!H14</f>
        <v/>
      </c>
      <c r="I26" s="35" t="str">
        <f>Init_Attributes!I14</f>
        <v/>
      </c>
      <c r="J26" s="35" t="str">
        <f>Init_Attributes!J14</f>
        <v/>
      </c>
      <c r="K26" s="35" t="str">
        <f>Init_Attributes!K14</f>
        <v/>
      </c>
      <c r="L26" s="35" t="str">
        <f>Init_Attributes!L14</f>
        <v/>
      </c>
      <c r="M26" s="35" t="str">
        <f>Init_Attributes!M14</f>
        <v/>
      </c>
      <c r="N26" s="35" t="str">
        <f>Init_Attributes!N14</f>
        <v/>
      </c>
      <c r="O26" s="35" t="str">
        <f>Init_Attributes!O14</f>
        <v/>
      </c>
      <c r="P26" s="35" t="str">
        <f>Init_Attributes!P14</f>
        <v/>
      </c>
      <c r="Q26" s="35" t="str">
        <f>Init_Attributes!Q14</f>
        <v/>
      </c>
      <c r="R26" s="35" t="str">
        <f>Init_Attributes!R14</f>
        <v/>
      </c>
      <c r="S26" s="35" t="str">
        <f>Init_Attributes!S14</f>
        <v/>
      </c>
      <c r="T26" s="35" t="str">
        <f>Init_Attributes!T14</f>
        <v/>
      </c>
      <c r="U26" s="35" t="str">
        <f>Init_Attributes!U14</f>
        <v/>
      </c>
      <c r="V26" s="35" t="str">
        <f>Init_Attributes!V14</f>
        <v/>
      </c>
      <c r="W26" s="35" t="str">
        <f>Init_Attributes!W14</f>
        <v/>
      </c>
      <c r="X26" s="35" t="str">
        <f>Init_Attributes!X14</f>
        <v/>
      </c>
      <c r="Y26" s="35" t="str">
        <f>Init_Attributes!Y14</f>
        <v/>
      </c>
      <c r="Z26" s="35" t="str">
        <f>Init_Attributes!Z14</f>
        <v/>
      </c>
      <c r="AA26" s="35">
        <f>Init_Attributes!AA14</f>
        <v>0.645</v>
      </c>
      <c r="AB26" s="35" t="str">
        <f>Init_Attributes!AB14</f>
        <v/>
      </c>
      <c r="AC26" s="35" t="str">
        <f>Init_Attributes!AC14</f>
        <v/>
      </c>
      <c r="AD26" s="35" t="str">
        <f>Init_Attributes!AD14</f>
        <v/>
      </c>
      <c r="AE26" s="35" t="str">
        <f>Init_Attributes!AE14</f>
        <v/>
      </c>
      <c r="AF26" s="35" t="str">
        <f>Init_Attributes!AF14</f>
        <v/>
      </c>
      <c r="AG26" s="35" t="str">
        <f>Init_Attributes!AG14</f>
        <v/>
      </c>
      <c r="AH26" s="35" t="str">
        <f>Init_Attributes!AH14</f>
        <v/>
      </c>
      <c r="AI26" s="35" t="str">
        <f>Init_Attributes!AI14</f>
        <v/>
      </c>
      <c r="AJ26" s="35" t="str">
        <f>Init_Attributes!AJ14</f>
        <v/>
      </c>
      <c r="AK26" s="35" t="str">
        <f>Init_Attributes!AK14</f>
        <v/>
      </c>
      <c r="AL26" s="35" t="str">
        <f>Init_Attributes!AL14</f>
        <v/>
      </c>
      <c r="AM26" s="35">
        <f>Init_Attributes!AM14</f>
        <v>0.82</v>
      </c>
      <c r="AN26" s="35">
        <f>Init_Attributes!AN14</f>
        <v>0.5</v>
      </c>
      <c r="AO26" s="35">
        <f>Init_Attributes!AO14</f>
        <v>0.5</v>
      </c>
      <c r="AP26" s="35" t="str">
        <f>Init_Attributes!AP14</f>
        <v/>
      </c>
      <c r="AQ26" s="35" t="str">
        <f>Init_Attributes!AQ14</f>
        <v/>
      </c>
      <c r="AR26" s="35" t="str">
        <f>Init_Attributes!AR14</f>
        <v/>
      </c>
      <c r="AS26" s="35" t="str">
        <f>Init_Attributes!AS14</f>
        <v/>
      </c>
      <c r="AT26" s="35" t="str">
        <f>Init_Attributes!AT14</f>
        <v/>
      </c>
      <c r="AU26" s="35" t="str">
        <f>Init_Attributes!AU14</f>
        <v/>
      </c>
      <c r="AV26" s="35" t="str">
        <f>Init_Attributes!AV14</f>
        <v/>
      </c>
      <c r="AW26" s="35" t="str">
        <f>Init_Attributes!AW14</f>
        <v/>
      </c>
      <c r="AX26" s="35" t="str">
        <f>Init_Attributes!AX14</f>
        <v/>
      </c>
      <c r="AY26" s="35">
        <f>Init_Attributes!AY14</f>
        <v>0.83</v>
      </c>
      <c r="AZ26" s="35" t="str">
        <f>Init_Attributes!AZ14</f>
        <v/>
      </c>
      <c r="BA26" s="35" t="str">
        <f>Init_Attributes!BA14</f>
        <v/>
      </c>
      <c r="BB26" s="35" t="str">
        <f>Init_Attributes!BB14</f>
        <v/>
      </c>
      <c r="BC26" s="35">
        <f>Init_Attributes!BC14</f>
        <v>0.59</v>
      </c>
      <c r="BD26" s="35">
        <f>Init_Attributes!BD14</f>
        <v>0.9</v>
      </c>
      <c r="BE26" s="35" t="str">
        <f>Init_Attributes!BE14</f>
        <v/>
      </c>
      <c r="BF26" s="35" t="str">
        <f>Init_Attributes!BF14</f>
        <v/>
      </c>
      <c r="BG26" s="35" t="str">
        <f>Init_Attributes!BG14</f>
        <v/>
      </c>
      <c r="BH26" s="35">
        <f>Init_Attributes!BH14</f>
        <v>0.72</v>
      </c>
      <c r="BI26" s="35" t="str">
        <f>Init_Attributes!BI14</f>
        <v/>
      </c>
      <c r="BJ26" s="35" t="str">
        <f>Init_Attributes!BJ14</f>
        <v/>
      </c>
      <c r="BK26" s="35" t="str">
        <f>Init_Attributes!BK14</f>
        <v/>
      </c>
      <c r="BL26" s="35" t="str">
        <f>Init_Attributes!BL14</f>
        <v/>
      </c>
      <c r="BM26" s="35" t="str">
        <f>Init_Attributes!BM14</f>
        <v/>
      </c>
      <c r="BN26" s="35" t="str">
        <f>Init_Attributes!BN14</f>
        <v/>
      </c>
      <c r="BO26" s="35">
        <f>Init_Attributes!BO14</f>
        <v>0.9</v>
      </c>
      <c r="BP26" s="35" t="str">
        <f>Init_Attributes!BP14</f>
        <v/>
      </c>
      <c r="BQ26" s="35" t="str">
        <f>Init_Attributes!BQ14</f>
        <v/>
      </c>
      <c r="BR26" s="35" t="str">
        <f>Init_Attributes!BR14</f>
        <v/>
      </c>
      <c r="BS26" s="64"/>
      <c r="BT26" s="36"/>
      <c r="BU26" s="48"/>
      <c r="BW26" s="48"/>
      <c r="BX26" s="42"/>
      <c r="BY26" s="42"/>
      <c r="BZ26" s="42"/>
      <c r="CA26" s="42"/>
      <c r="CB26" s="42"/>
      <c r="CC26" s="42"/>
      <c r="CD26" s="42"/>
      <c r="CE26" s="42"/>
    </row>
    <row r="27">
      <c r="A27" s="34" t="s">
        <v>130</v>
      </c>
      <c r="B27" s="80" t="str">
        <f t="shared" ref="B27:BR27" si="13">RANK(B26,$B$26:$BR$26)</f>
        <v>#N/A</v>
      </c>
      <c r="C27" s="80" t="str">
        <f t="shared" si="13"/>
        <v>#N/A</v>
      </c>
      <c r="D27" s="80" t="str">
        <f t="shared" si="13"/>
        <v>#N/A</v>
      </c>
      <c r="E27" s="80" t="str">
        <f t="shared" si="13"/>
        <v>#N/A</v>
      </c>
      <c r="F27" s="80" t="str">
        <f t="shared" si="13"/>
        <v>#N/A</v>
      </c>
      <c r="G27" s="80">
        <f t="shared" si="13"/>
        <v>5</v>
      </c>
      <c r="H27" s="80" t="str">
        <f t="shared" si="13"/>
        <v>#N/A</v>
      </c>
      <c r="I27" s="80" t="str">
        <f t="shared" si="13"/>
        <v>#N/A</v>
      </c>
      <c r="J27" s="80" t="str">
        <f t="shared" si="13"/>
        <v>#N/A</v>
      </c>
      <c r="K27" s="80" t="str">
        <f t="shared" si="13"/>
        <v>#N/A</v>
      </c>
      <c r="L27" s="80" t="str">
        <f t="shared" si="13"/>
        <v>#N/A</v>
      </c>
      <c r="M27" s="80" t="str">
        <f t="shared" si="13"/>
        <v>#N/A</v>
      </c>
      <c r="N27" s="80" t="str">
        <f t="shared" si="13"/>
        <v>#N/A</v>
      </c>
      <c r="O27" s="80" t="str">
        <f t="shared" si="13"/>
        <v>#N/A</v>
      </c>
      <c r="P27" s="80" t="str">
        <f t="shared" si="13"/>
        <v>#N/A</v>
      </c>
      <c r="Q27" s="80" t="str">
        <f t="shared" si="13"/>
        <v>#N/A</v>
      </c>
      <c r="R27" s="80" t="str">
        <f t="shared" si="13"/>
        <v>#N/A</v>
      </c>
      <c r="S27" s="80" t="str">
        <f t="shared" si="13"/>
        <v>#N/A</v>
      </c>
      <c r="T27" s="80" t="str">
        <f t="shared" si="13"/>
        <v>#N/A</v>
      </c>
      <c r="U27" s="80" t="str">
        <f t="shared" si="13"/>
        <v>#N/A</v>
      </c>
      <c r="V27" s="80" t="str">
        <f t="shared" si="13"/>
        <v>#N/A</v>
      </c>
      <c r="W27" s="80" t="str">
        <f t="shared" si="13"/>
        <v>#N/A</v>
      </c>
      <c r="X27" s="80" t="str">
        <f t="shared" si="13"/>
        <v>#N/A</v>
      </c>
      <c r="Y27" s="80" t="str">
        <f t="shared" si="13"/>
        <v>#N/A</v>
      </c>
      <c r="Z27" s="80" t="str">
        <f t="shared" si="13"/>
        <v>#N/A</v>
      </c>
      <c r="AA27" s="80">
        <f t="shared" si="13"/>
        <v>7</v>
      </c>
      <c r="AB27" s="80" t="str">
        <f t="shared" si="13"/>
        <v>#N/A</v>
      </c>
      <c r="AC27" s="80" t="str">
        <f t="shared" si="13"/>
        <v>#N/A</v>
      </c>
      <c r="AD27" s="80" t="str">
        <f t="shared" si="13"/>
        <v>#N/A</v>
      </c>
      <c r="AE27" s="80" t="str">
        <f t="shared" si="13"/>
        <v>#N/A</v>
      </c>
      <c r="AF27" s="80" t="str">
        <f t="shared" si="13"/>
        <v>#N/A</v>
      </c>
      <c r="AG27" s="80" t="str">
        <f t="shared" si="13"/>
        <v>#N/A</v>
      </c>
      <c r="AH27" s="80" t="str">
        <f t="shared" si="13"/>
        <v>#N/A</v>
      </c>
      <c r="AI27" s="80" t="str">
        <f t="shared" si="13"/>
        <v>#N/A</v>
      </c>
      <c r="AJ27" s="80" t="str">
        <f t="shared" si="13"/>
        <v>#N/A</v>
      </c>
      <c r="AK27" s="80" t="str">
        <f t="shared" si="13"/>
        <v>#N/A</v>
      </c>
      <c r="AL27" s="80" t="str">
        <f t="shared" si="13"/>
        <v>#N/A</v>
      </c>
      <c r="AM27" s="80">
        <f t="shared" si="13"/>
        <v>4</v>
      </c>
      <c r="AN27" s="80">
        <f t="shared" si="13"/>
        <v>9</v>
      </c>
      <c r="AO27" s="80">
        <f t="shared" si="13"/>
        <v>9</v>
      </c>
      <c r="AP27" s="80" t="str">
        <f t="shared" si="13"/>
        <v>#N/A</v>
      </c>
      <c r="AQ27" s="80" t="str">
        <f t="shared" si="13"/>
        <v>#N/A</v>
      </c>
      <c r="AR27" s="80" t="str">
        <f t="shared" si="13"/>
        <v>#N/A</v>
      </c>
      <c r="AS27" s="80" t="str">
        <f t="shared" si="13"/>
        <v>#N/A</v>
      </c>
      <c r="AT27" s="80" t="str">
        <f t="shared" si="13"/>
        <v>#N/A</v>
      </c>
      <c r="AU27" s="80" t="str">
        <f t="shared" si="13"/>
        <v>#N/A</v>
      </c>
      <c r="AV27" s="80" t="str">
        <f t="shared" si="13"/>
        <v>#N/A</v>
      </c>
      <c r="AW27" s="80" t="str">
        <f t="shared" si="13"/>
        <v>#N/A</v>
      </c>
      <c r="AX27" s="80" t="str">
        <f t="shared" si="13"/>
        <v>#N/A</v>
      </c>
      <c r="AY27" s="80">
        <f t="shared" si="13"/>
        <v>3</v>
      </c>
      <c r="AZ27" s="80" t="str">
        <f t="shared" si="13"/>
        <v>#N/A</v>
      </c>
      <c r="BA27" s="80" t="str">
        <f t="shared" si="13"/>
        <v>#N/A</v>
      </c>
      <c r="BB27" s="80" t="str">
        <f t="shared" si="13"/>
        <v>#N/A</v>
      </c>
      <c r="BC27" s="80">
        <f t="shared" si="13"/>
        <v>8</v>
      </c>
      <c r="BD27" s="80">
        <f t="shared" si="13"/>
        <v>1</v>
      </c>
      <c r="BE27" s="80" t="str">
        <f t="shared" si="13"/>
        <v>#N/A</v>
      </c>
      <c r="BF27" s="80" t="str">
        <f t="shared" si="13"/>
        <v>#N/A</v>
      </c>
      <c r="BG27" s="80" t="str">
        <f t="shared" si="13"/>
        <v>#N/A</v>
      </c>
      <c r="BH27" s="80">
        <f t="shared" si="13"/>
        <v>6</v>
      </c>
      <c r="BI27" s="80" t="str">
        <f t="shared" si="13"/>
        <v>#N/A</v>
      </c>
      <c r="BJ27" s="80" t="str">
        <f t="shared" si="13"/>
        <v>#N/A</v>
      </c>
      <c r="BK27" s="80" t="str">
        <f t="shared" si="13"/>
        <v>#N/A</v>
      </c>
      <c r="BL27" s="80" t="str">
        <f t="shared" si="13"/>
        <v>#N/A</v>
      </c>
      <c r="BM27" s="80" t="str">
        <f t="shared" si="13"/>
        <v>#N/A</v>
      </c>
      <c r="BN27" s="80" t="str">
        <f t="shared" si="13"/>
        <v>#N/A</v>
      </c>
      <c r="BO27" s="80">
        <f t="shared" si="13"/>
        <v>1</v>
      </c>
      <c r="BP27" s="80" t="str">
        <f t="shared" si="13"/>
        <v>#N/A</v>
      </c>
      <c r="BQ27" s="80" t="str">
        <f t="shared" si="13"/>
        <v>#N/A</v>
      </c>
      <c r="BR27" s="80" t="str">
        <f t="shared" si="13"/>
        <v>#N/A</v>
      </c>
      <c r="BS27" s="64"/>
      <c r="BT27" s="36">
        <f>MIN(B26:BR26)</f>
        <v>0.5</v>
      </c>
      <c r="BU27" s="84" t="str">
        <f>HLOOKUP(BT27,$A26:$BR$42,17,FALSE)</f>
        <v>Little Mac
(Crusade)</v>
      </c>
      <c r="BV27" s="36">
        <f>MAX($B26:$BR26)</f>
        <v>0.9</v>
      </c>
      <c r="BW27" s="84" t="str">
        <f>HLOOKUP(BV27,$A26:$BR$42,17,FALSE)</f>
        <v>Tails</v>
      </c>
      <c r="BX27" s="42"/>
      <c r="BY27" s="42"/>
      <c r="BZ27" s="42"/>
      <c r="CA27" s="42"/>
      <c r="CB27" s="42"/>
      <c r="CC27" s="42"/>
      <c r="CD27" s="42"/>
      <c r="CE27" s="42"/>
    </row>
    <row r="28" hidden="1">
      <c r="A28" s="34" t="s">
        <v>131</v>
      </c>
      <c r="B28" s="35">
        <f>Init_Attributes!B15</f>
        <v>2.1</v>
      </c>
      <c r="C28" s="35">
        <f>Init_Attributes!C15</f>
        <v>2.1</v>
      </c>
      <c r="D28" s="35">
        <f>Init_Attributes!D15</f>
        <v>2.2</v>
      </c>
      <c r="E28" s="35">
        <f>Init_Attributes!E15</f>
        <v>2.5</v>
      </c>
      <c r="F28" s="35">
        <f>Init_Attributes!F15</f>
        <v>2.7</v>
      </c>
      <c r="G28" s="35">
        <f>Init_Attributes!G15</f>
        <v>1.9</v>
      </c>
      <c r="H28" s="35">
        <f>Init_Attributes!H15</f>
        <v>2.35</v>
      </c>
      <c r="I28" s="35">
        <f>Init_Attributes!I15</f>
        <v>2.9</v>
      </c>
      <c r="J28" s="35">
        <f>Init_Attributes!J15</f>
        <v>2.35</v>
      </c>
      <c r="K28" s="35">
        <f>Init_Attributes!K15</f>
        <v>3.1</v>
      </c>
      <c r="L28" s="35">
        <f>Init_Attributes!L15</f>
        <v>2.7</v>
      </c>
      <c r="M28" s="35">
        <f>Init_Attributes!M15</f>
        <v>2.5</v>
      </c>
      <c r="N28" s="35">
        <f>Init_Attributes!N15</f>
        <v>2.2</v>
      </c>
      <c r="O28" s="35">
        <f>Init_Attributes!O15</f>
        <v>2.3</v>
      </c>
      <c r="P28" s="35">
        <f>Init_Attributes!P15</f>
        <v>2.25</v>
      </c>
      <c r="Q28" s="35">
        <f>Init_Attributes!Q15</f>
        <v>3.25</v>
      </c>
      <c r="R28" s="35">
        <f>Init_Attributes!R15</f>
        <v>2.25</v>
      </c>
      <c r="S28" s="35">
        <f>Init_Attributes!S15</f>
        <v>2.2</v>
      </c>
      <c r="T28" s="35">
        <f>Init_Attributes!T15</f>
        <v>2.25</v>
      </c>
      <c r="U28" s="35">
        <f>Init_Attributes!U15</f>
        <v>2.5</v>
      </c>
      <c r="V28" s="35">
        <f>Init_Attributes!V15</f>
        <v>2.5</v>
      </c>
      <c r="W28" s="35">
        <f>Init_Attributes!W15</f>
        <v>2.5</v>
      </c>
      <c r="X28" s="35">
        <f>Init_Attributes!X15</f>
        <v>2.5</v>
      </c>
      <c r="Y28" s="35">
        <f>Init_Attributes!Y15</f>
        <v>2.35</v>
      </c>
      <c r="Z28" s="35">
        <f>Init_Attributes!Z15</f>
        <v>2.7</v>
      </c>
      <c r="AA28" s="35">
        <f>Init_Attributes!AA15</f>
        <v>2.5</v>
      </c>
      <c r="AB28" s="35">
        <f>Init_Attributes!AB15</f>
        <v>3</v>
      </c>
      <c r="AC28" s="35">
        <f>Init_Attributes!AC15</f>
        <v>2</v>
      </c>
      <c r="AD28" s="35">
        <f>Init_Attributes!AD15</f>
        <v>2.35</v>
      </c>
      <c r="AE28" s="35">
        <f>Init_Attributes!AE15</f>
        <v>2.6</v>
      </c>
      <c r="AF28" s="35">
        <f>Init_Attributes!AF15</f>
        <v>2</v>
      </c>
      <c r="AG28" s="35">
        <f>Init_Attributes!AG15</f>
        <v>2</v>
      </c>
      <c r="AH28" s="35">
        <f>Init_Attributes!AH15</f>
        <v>1.9</v>
      </c>
      <c r="AI28" s="35">
        <f>Init_Attributes!AI15</f>
        <v>2.3</v>
      </c>
      <c r="AJ28" s="35">
        <f>Init_Attributes!AJ15</f>
        <v>2.3</v>
      </c>
      <c r="AK28" s="35">
        <f>Init_Attributes!AK15</f>
        <v>2.25</v>
      </c>
      <c r="AL28" s="35">
        <f>Init_Attributes!AL15</f>
        <v>2.5</v>
      </c>
      <c r="AM28" s="35">
        <f>Init_Attributes!AM15</f>
        <v>2.9</v>
      </c>
      <c r="AN28" s="35">
        <f>Init_Attributes!AN15</f>
        <v>2.7</v>
      </c>
      <c r="AO28" s="35">
        <f>Init_Attributes!AO15</f>
        <v>2.15</v>
      </c>
      <c r="AP28" s="35">
        <f>Init_Attributes!AP15</f>
        <v>2.4</v>
      </c>
      <c r="AQ28" s="35">
        <f>Init_Attributes!AQ15</f>
        <v>2.4</v>
      </c>
      <c r="AR28" s="35">
        <f>Init_Attributes!AR15</f>
        <v>2.8</v>
      </c>
      <c r="AS28" s="35">
        <f>Init_Attributes!AS15</f>
        <v>2.3</v>
      </c>
      <c r="AT28" s="35">
        <f>Init_Attributes!AT15</f>
        <v>2.5</v>
      </c>
      <c r="AU28" s="35">
        <f>Init_Attributes!AU15</f>
        <v>2.098</v>
      </c>
      <c r="AV28" s="35">
        <f>Init_Attributes!AV15</f>
        <v>1.9</v>
      </c>
      <c r="AW28" s="35">
        <f>Init_Attributes!AW15</f>
        <v>2.1</v>
      </c>
      <c r="AX28" s="35">
        <f>Init_Attributes!AX15</f>
        <v>2.45</v>
      </c>
      <c r="AY28" s="35">
        <f>Init_Attributes!AY15</f>
        <v>2.3</v>
      </c>
      <c r="AZ28" s="35">
        <f>Init_Attributes!AZ15</f>
        <v>1.95</v>
      </c>
      <c r="BA28" s="35">
        <f>Init_Attributes!BA15</f>
        <v>2.3</v>
      </c>
      <c r="BB28" s="35">
        <f>Init_Attributes!BB15</f>
        <v>2.45</v>
      </c>
      <c r="BC28" s="35">
        <f>Init_Attributes!BC15</f>
        <v>2.3</v>
      </c>
      <c r="BD28" s="35">
        <f>Init_Attributes!BD15</f>
        <v>2.1</v>
      </c>
      <c r="BE28" s="35">
        <f>Init_Attributes!BE15</f>
        <v>2.1</v>
      </c>
      <c r="BF28" s="35">
        <f>Init_Attributes!BF15</f>
        <v>2.1</v>
      </c>
      <c r="BG28" s="35">
        <f>Init_Attributes!BG15</f>
        <v>2.6</v>
      </c>
      <c r="BH28" s="35">
        <f>Init_Attributes!BH15</f>
        <v>2.7</v>
      </c>
      <c r="BI28" s="35">
        <f>Init_Attributes!BI15</f>
        <v>2.75</v>
      </c>
      <c r="BJ28" s="35">
        <f>Init_Attributes!BJ15</f>
        <v>2.15</v>
      </c>
      <c r="BK28" s="35">
        <f>Init_Attributes!BK15</f>
        <v>2.3</v>
      </c>
      <c r="BL28" s="35">
        <f>Init_Attributes!BL15</f>
        <v>2.3</v>
      </c>
      <c r="BM28" s="35">
        <f>Init_Attributes!BM15</f>
        <v>2.5</v>
      </c>
      <c r="BN28" s="35">
        <f>Init_Attributes!BN15</f>
        <v>2.8</v>
      </c>
      <c r="BO28" s="35">
        <f>Init_Attributes!BO15</f>
        <v>1.3</v>
      </c>
      <c r="BP28" s="35">
        <f>Init_Attributes!BP15</f>
        <v>1.3</v>
      </c>
      <c r="BQ28" s="35">
        <f>Init_Attributes!BQ15</f>
        <v>1.8</v>
      </c>
      <c r="BR28" s="35">
        <f>Init_Attributes!BR15</f>
        <v>3.2</v>
      </c>
      <c r="BS28" s="38"/>
      <c r="BT28" s="36"/>
      <c r="BU28" s="48"/>
      <c r="BW28" s="48"/>
      <c r="BX28" s="42"/>
      <c r="BY28" s="42"/>
      <c r="BZ28" s="42"/>
      <c r="CA28" s="42"/>
      <c r="CB28" s="42"/>
      <c r="CC28" s="42"/>
      <c r="CD28" s="42"/>
      <c r="CE28" s="42"/>
    </row>
    <row r="29">
      <c r="A29" s="34" t="s">
        <v>131</v>
      </c>
      <c r="B29" s="85">
        <f t="shared" ref="B29:BR29" si="14">RANK(B28,$B$28:$BR$28)</f>
        <v>53</v>
      </c>
      <c r="C29" s="85">
        <f t="shared" si="14"/>
        <v>53</v>
      </c>
      <c r="D29" s="85">
        <f t="shared" si="14"/>
        <v>48</v>
      </c>
      <c r="E29" s="85">
        <f t="shared" si="14"/>
        <v>17</v>
      </c>
      <c r="F29" s="85">
        <f t="shared" si="14"/>
        <v>10</v>
      </c>
      <c r="G29" s="85">
        <f t="shared" si="14"/>
        <v>64</v>
      </c>
      <c r="H29" s="85">
        <f t="shared" si="14"/>
        <v>31</v>
      </c>
      <c r="I29" s="85">
        <f t="shared" si="14"/>
        <v>5</v>
      </c>
      <c r="J29" s="85">
        <f t="shared" si="14"/>
        <v>31</v>
      </c>
      <c r="K29" s="85">
        <f t="shared" si="14"/>
        <v>3</v>
      </c>
      <c r="L29" s="85">
        <f t="shared" si="14"/>
        <v>10</v>
      </c>
      <c r="M29" s="85">
        <f t="shared" si="14"/>
        <v>17</v>
      </c>
      <c r="N29" s="85">
        <f t="shared" si="14"/>
        <v>48</v>
      </c>
      <c r="O29" s="85">
        <f t="shared" si="14"/>
        <v>35</v>
      </c>
      <c r="P29" s="85">
        <f t="shared" si="14"/>
        <v>44</v>
      </c>
      <c r="Q29" s="85">
        <f t="shared" si="14"/>
        <v>1</v>
      </c>
      <c r="R29" s="85">
        <f t="shared" si="14"/>
        <v>44</v>
      </c>
      <c r="S29" s="85">
        <f t="shared" si="14"/>
        <v>48</v>
      </c>
      <c r="T29" s="85">
        <f t="shared" si="14"/>
        <v>44</v>
      </c>
      <c r="U29" s="85">
        <f t="shared" si="14"/>
        <v>17</v>
      </c>
      <c r="V29" s="85">
        <f t="shared" si="14"/>
        <v>17</v>
      </c>
      <c r="W29" s="85">
        <f t="shared" si="14"/>
        <v>17</v>
      </c>
      <c r="X29" s="85">
        <f t="shared" si="14"/>
        <v>17</v>
      </c>
      <c r="Y29" s="85">
        <f t="shared" si="14"/>
        <v>31</v>
      </c>
      <c r="Z29" s="85">
        <f t="shared" si="14"/>
        <v>10</v>
      </c>
      <c r="AA29" s="85">
        <f t="shared" si="14"/>
        <v>17</v>
      </c>
      <c r="AB29" s="85">
        <f t="shared" si="14"/>
        <v>4</v>
      </c>
      <c r="AC29" s="85">
        <f t="shared" si="14"/>
        <v>60</v>
      </c>
      <c r="AD29" s="85">
        <f t="shared" si="14"/>
        <v>31</v>
      </c>
      <c r="AE29" s="85">
        <f t="shared" si="14"/>
        <v>15</v>
      </c>
      <c r="AF29" s="85">
        <f t="shared" si="14"/>
        <v>60</v>
      </c>
      <c r="AG29" s="85">
        <f t="shared" si="14"/>
        <v>60</v>
      </c>
      <c r="AH29" s="85">
        <f t="shared" si="14"/>
        <v>64</v>
      </c>
      <c r="AI29" s="85">
        <f t="shared" si="14"/>
        <v>35</v>
      </c>
      <c r="AJ29" s="85">
        <f t="shared" si="14"/>
        <v>35</v>
      </c>
      <c r="AK29" s="85">
        <f t="shared" si="14"/>
        <v>44</v>
      </c>
      <c r="AL29" s="85">
        <f t="shared" si="14"/>
        <v>17</v>
      </c>
      <c r="AM29" s="85">
        <f t="shared" si="14"/>
        <v>5</v>
      </c>
      <c r="AN29" s="85">
        <f t="shared" si="14"/>
        <v>10</v>
      </c>
      <c r="AO29" s="85">
        <f t="shared" si="14"/>
        <v>51</v>
      </c>
      <c r="AP29" s="85">
        <f t="shared" si="14"/>
        <v>29</v>
      </c>
      <c r="AQ29" s="85">
        <f t="shared" si="14"/>
        <v>29</v>
      </c>
      <c r="AR29" s="85">
        <f t="shared" si="14"/>
        <v>7</v>
      </c>
      <c r="AS29" s="85">
        <f t="shared" si="14"/>
        <v>35</v>
      </c>
      <c r="AT29" s="85">
        <f t="shared" si="14"/>
        <v>17</v>
      </c>
      <c r="AU29" s="85">
        <f t="shared" si="14"/>
        <v>59</v>
      </c>
      <c r="AV29" s="85">
        <f t="shared" si="14"/>
        <v>64</v>
      </c>
      <c r="AW29" s="85">
        <f t="shared" si="14"/>
        <v>53</v>
      </c>
      <c r="AX29" s="85">
        <f t="shared" si="14"/>
        <v>27</v>
      </c>
      <c r="AY29" s="85">
        <f t="shared" si="14"/>
        <v>35</v>
      </c>
      <c r="AZ29" s="85">
        <f t="shared" si="14"/>
        <v>63</v>
      </c>
      <c r="BA29" s="85">
        <f t="shared" si="14"/>
        <v>35</v>
      </c>
      <c r="BB29" s="85">
        <f t="shared" si="14"/>
        <v>27</v>
      </c>
      <c r="BC29" s="85">
        <f t="shared" si="14"/>
        <v>35</v>
      </c>
      <c r="BD29" s="85">
        <f t="shared" si="14"/>
        <v>53</v>
      </c>
      <c r="BE29" s="85">
        <f t="shared" si="14"/>
        <v>53</v>
      </c>
      <c r="BF29" s="85">
        <f t="shared" si="14"/>
        <v>53</v>
      </c>
      <c r="BG29" s="85">
        <f t="shared" si="14"/>
        <v>15</v>
      </c>
      <c r="BH29" s="85">
        <f t="shared" si="14"/>
        <v>10</v>
      </c>
      <c r="BI29" s="85">
        <f t="shared" si="14"/>
        <v>9</v>
      </c>
      <c r="BJ29" s="85">
        <f t="shared" si="14"/>
        <v>51</v>
      </c>
      <c r="BK29" s="85">
        <f t="shared" si="14"/>
        <v>35</v>
      </c>
      <c r="BL29" s="85">
        <f t="shared" si="14"/>
        <v>35</v>
      </c>
      <c r="BM29" s="85">
        <f t="shared" si="14"/>
        <v>17</v>
      </c>
      <c r="BN29" s="85">
        <f t="shared" si="14"/>
        <v>7</v>
      </c>
      <c r="BO29" s="85">
        <f t="shared" si="14"/>
        <v>68</v>
      </c>
      <c r="BP29" s="85">
        <f t="shared" si="14"/>
        <v>68</v>
      </c>
      <c r="BQ29" s="85">
        <f t="shared" si="14"/>
        <v>67</v>
      </c>
      <c r="BR29" s="85">
        <f t="shared" si="14"/>
        <v>2</v>
      </c>
      <c r="BS29" s="38"/>
      <c r="BT29" s="44">
        <f>MIN(B28:BR28)</f>
        <v>1.3</v>
      </c>
      <c r="BU29" s="86" t="str">
        <f>HLOOKUP(BT29,$A28:$BR$42,15,FALSE)</f>
        <v>Ryu</v>
      </c>
      <c r="BV29" s="44">
        <f>MAX($B28:$BR28)</f>
        <v>3.25</v>
      </c>
      <c r="BW29" s="86" t="str">
        <f>HLOOKUP(BV29,$A28:$BR$42,15,FALSE)</f>
        <v>Jigglypuff</v>
      </c>
      <c r="BX29" s="46"/>
      <c r="BY29" s="46"/>
      <c r="BZ29" s="46"/>
      <c r="CA29" s="46"/>
      <c r="CB29" s="46"/>
      <c r="CC29" s="46"/>
      <c r="CD29" s="46"/>
      <c r="CE29" s="46"/>
    </row>
    <row r="30" hidden="1">
      <c r="A30" s="34" t="s">
        <v>132</v>
      </c>
      <c r="B30" s="35">
        <f>Init_Attributes!B16</f>
        <v>3.1</v>
      </c>
      <c r="C30" s="35">
        <f>Init_Attributes!C16</f>
        <v>3.1</v>
      </c>
      <c r="D30" s="35">
        <f>Init_Attributes!D16</f>
        <v>2.52</v>
      </c>
      <c r="E30" s="35">
        <f>Init_Attributes!E16</f>
        <v>2.4</v>
      </c>
      <c r="F30" s="35">
        <f>Init_Attributes!F16</f>
        <v>3.6</v>
      </c>
      <c r="G30" s="35">
        <f>Init_Attributes!G16</f>
        <v>3.2</v>
      </c>
      <c r="H30" s="35">
        <f>Init_Attributes!H16</f>
        <v>2.65</v>
      </c>
      <c r="I30" s="35">
        <f>Init_Attributes!I16</f>
        <v>2.6</v>
      </c>
      <c r="J30" s="35">
        <f>Init_Attributes!J16</f>
        <v>3.45</v>
      </c>
      <c r="K30" s="35">
        <f>Init_Attributes!K16</f>
        <v>3.1</v>
      </c>
      <c r="L30" s="35">
        <f>Init_Attributes!L16</f>
        <v>3.3</v>
      </c>
      <c r="M30" s="35">
        <f>Init_Attributes!M16</f>
        <v>3.2</v>
      </c>
      <c r="N30" s="35">
        <f>Init_Attributes!N16</f>
        <v>3</v>
      </c>
      <c r="O30" s="35">
        <f>Init_Attributes!O16</f>
        <v>3.2</v>
      </c>
      <c r="P30" s="35">
        <f>Init_Attributes!P16</f>
        <v>2.8</v>
      </c>
      <c r="Q30" s="35">
        <f>Init_Attributes!Q16</f>
        <v>2.7</v>
      </c>
      <c r="R30" s="35">
        <f>Init_Attributes!R16</f>
        <v>2.8</v>
      </c>
      <c r="S30" s="35">
        <f>Init_Attributes!S16</f>
        <v>2.9</v>
      </c>
      <c r="T30" s="35">
        <f>Init_Attributes!T16</f>
        <v>3.35</v>
      </c>
      <c r="U30" s="35">
        <f>Init_Attributes!U16</f>
        <v>3.3</v>
      </c>
      <c r="V30" s="35">
        <f>Init_Attributes!V16</f>
        <v>3.6</v>
      </c>
      <c r="W30" s="35">
        <f>Init_Attributes!W16</f>
        <v>3.6</v>
      </c>
      <c r="X30" s="35">
        <f>Init_Attributes!X16</f>
        <v>2.9</v>
      </c>
      <c r="Y30" s="35">
        <f>Init_Attributes!Y16</f>
        <v>3.6</v>
      </c>
      <c r="Z30" s="35">
        <f>Init_Attributes!Z16</f>
        <v>3.3</v>
      </c>
      <c r="AA30" s="35">
        <f>Init_Attributes!AA16</f>
        <v>3.8</v>
      </c>
      <c r="AB30" s="35">
        <f>Init_Attributes!AB16</f>
        <v>4.1</v>
      </c>
      <c r="AC30" s="35">
        <f>Init_Attributes!AC16</f>
        <v>3.2</v>
      </c>
      <c r="AD30" s="35">
        <f>Init_Attributes!AD16</f>
        <v>2.9</v>
      </c>
      <c r="AE30" s="35">
        <f>Init_Attributes!AE16</f>
        <v>3</v>
      </c>
      <c r="AF30" s="35">
        <f>Init_Attributes!AF16</f>
        <v>3.4</v>
      </c>
      <c r="AG30" s="35">
        <f>Init_Attributes!AG16</f>
        <v>2.85</v>
      </c>
      <c r="AH30" s="35">
        <f>Init_Attributes!AH16</f>
        <v>3.1</v>
      </c>
      <c r="AI30" s="35">
        <f>Init_Attributes!AI16</f>
        <v>3.2</v>
      </c>
      <c r="AJ30" s="35">
        <f>Init_Attributes!AJ16</f>
        <v>4.7</v>
      </c>
      <c r="AK30" s="35">
        <f>Init_Attributes!AK16</f>
        <v>5</v>
      </c>
      <c r="AL30" s="35">
        <f>Init_Attributes!AL16</f>
        <v>3.9</v>
      </c>
      <c r="AM30" s="35">
        <f>Init_Attributes!AM16</f>
        <v>4.2</v>
      </c>
      <c r="AN30" s="35">
        <f>Init_Attributes!AN16</f>
        <v>3.3</v>
      </c>
      <c r="AO30" s="35">
        <f>Init_Attributes!AO16</f>
        <v>3.5</v>
      </c>
      <c r="AP30" s="35">
        <f>Init_Attributes!AP16</f>
        <v>2.75</v>
      </c>
      <c r="AQ30" s="35">
        <f>Init_Attributes!AQ16</f>
        <v>2.6</v>
      </c>
      <c r="AR30" s="35">
        <f>Init_Attributes!AR16</f>
        <v>3</v>
      </c>
      <c r="AS30" s="35">
        <f>Init_Attributes!AS16</f>
        <v>2.6</v>
      </c>
      <c r="AT30" s="35">
        <f>Init_Attributes!AT16</f>
        <v>4</v>
      </c>
      <c r="AU30" s="35">
        <f>Init_Attributes!AU16</f>
        <v>2.8</v>
      </c>
      <c r="AV30" s="35">
        <f>Init_Attributes!AV16</f>
        <v>4</v>
      </c>
      <c r="AW30" s="35">
        <f>Init_Attributes!AW16</f>
        <v>3.1</v>
      </c>
      <c r="AX30" s="35">
        <f>Init_Attributes!AX16</f>
        <v>2.9</v>
      </c>
      <c r="AY30" s="35">
        <f>Init_Attributes!AY16</f>
        <v>5.2</v>
      </c>
      <c r="AZ30" s="35">
        <f>Init_Attributes!AZ16</f>
        <v>3.5</v>
      </c>
      <c r="BA30" s="35">
        <f>Init_Attributes!BA16</f>
        <v>3.1</v>
      </c>
      <c r="BB30" s="35">
        <f>Init_Attributes!BB16</f>
        <v>2.1</v>
      </c>
      <c r="BC30" s="35">
        <f>Init_Attributes!BC16</f>
        <v>3.4</v>
      </c>
      <c r="BD30" s="35">
        <f>Init_Attributes!BD16</f>
        <v>3.6</v>
      </c>
      <c r="BE30" s="35">
        <f>Init_Attributes!BE16</f>
        <v>3</v>
      </c>
      <c r="BF30" s="35">
        <f>Init_Attributes!BF16</f>
        <v>3.7</v>
      </c>
      <c r="BG30" s="35">
        <f>Init_Attributes!BG16</f>
        <v>2.95</v>
      </c>
      <c r="BH30" s="35">
        <f>Init_Attributes!BH16</f>
        <v>3.2</v>
      </c>
      <c r="BI30" s="35">
        <f>Init_Attributes!BI16</f>
        <v>3.2</v>
      </c>
      <c r="BJ30" s="35">
        <f>Init_Attributes!BJ16</f>
        <v>3.85</v>
      </c>
      <c r="BK30" s="35">
        <f>Init_Attributes!BK16</f>
        <v>3.25</v>
      </c>
      <c r="BL30" s="35">
        <f>Init_Attributes!BL16</f>
        <v>3.1</v>
      </c>
      <c r="BM30" s="35">
        <f>Init_Attributes!BM16</f>
        <v>2.85</v>
      </c>
      <c r="BN30" s="35">
        <f>Init_Attributes!BN16</f>
        <v>4.35</v>
      </c>
      <c r="BO30" s="35">
        <f>Init_Attributes!BO16</f>
        <v>3.8</v>
      </c>
      <c r="BP30" s="35">
        <f>Init_Attributes!BP16</f>
        <v>3.75</v>
      </c>
      <c r="BQ30" s="35">
        <f>Init_Attributes!BQ16</f>
        <v>3.4</v>
      </c>
      <c r="BR30" s="35">
        <f>Init_Attributes!BR16</f>
        <v>3.8</v>
      </c>
      <c r="BS30" s="38"/>
      <c r="BT30" s="36"/>
      <c r="BU30" s="48"/>
      <c r="BW30" s="48"/>
      <c r="BX30" s="42"/>
      <c r="BY30" s="42"/>
      <c r="BZ30" s="42"/>
      <c r="CA30" s="42"/>
      <c r="CB30" s="42"/>
      <c r="CC30" s="42"/>
      <c r="CD30" s="42"/>
      <c r="CE30" s="42"/>
    </row>
    <row r="31">
      <c r="A31" s="34" t="s">
        <v>132</v>
      </c>
      <c r="B31" s="80">
        <f t="shared" ref="B31:BR31" si="15">RANK(B30,$B$30:$BR$30)</f>
        <v>40</v>
      </c>
      <c r="C31" s="80">
        <f t="shared" si="15"/>
        <v>40</v>
      </c>
      <c r="D31" s="80">
        <f t="shared" si="15"/>
        <v>67</v>
      </c>
      <c r="E31" s="80">
        <f t="shared" si="15"/>
        <v>68</v>
      </c>
      <c r="F31" s="80">
        <f t="shared" si="15"/>
        <v>16</v>
      </c>
      <c r="G31" s="80">
        <f t="shared" si="15"/>
        <v>33</v>
      </c>
      <c r="H31" s="80">
        <f t="shared" si="15"/>
        <v>63</v>
      </c>
      <c r="I31" s="80">
        <f t="shared" si="15"/>
        <v>64</v>
      </c>
      <c r="J31" s="80">
        <f t="shared" si="15"/>
        <v>23</v>
      </c>
      <c r="K31" s="80">
        <f t="shared" si="15"/>
        <v>40</v>
      </c>
      <c r="L31" s="80">
        <f t="shared" si="15"/>
        <v>28</v>
      </c>
      <c r="M31" s="80">
        <f t="shared" si="15"/>
        <v>33</v>
      </c>
      <c r="N31" s="80">
        <f t="shared" si="15"/>
        <v>47</v>
      </c>
      <c r="O31" s="80">
        <f t="shared" si="15"/>
        <v>33</v>
      </c>
      <c r="P31" s="80">
        <f t="shared" si="15"/>
        <v>58</v>
      </c>
      <c r="Q31" s="80">
        <f t="shared" si="15"/>
        <v>62</v>
      </c>
      <c r="R31" s="80">
        <f t="shared" si="15"/>
        <v>58</v>
      </c>
      <c r="S31" s="80">
        <f t="shared" si="15"/>
        <v>52</v>
      </c>
      <c r="T31" s="80">
        <f t="shared" si="15"/>
        <v>27</v>
      </c>
      <c r="U31" s="80">
        <f t="shared" si="15"/>
        <v>28</v>
      </c>
      <c r="V31" s="80">
        <f t="shared" si="15"/>
        <v>16</v>
      </c>
      <c r="W31" s="80">
        <f t="shared" si="15"/>
        <v>16</v>
      </c>
      <c r="X31" s="80">
        <f t="shared" si="15"/>
        <v>52</v>
      </c>
      <c r="Y31" s="80">
        <f t="shared" si="15"/>
        <v>16</v>
      </c>
      <c r="Z31" s="80">
        <f t="shared" si="15"/>
        <v>28</v>
      </c>
      <c r="AA31" s="80">
        <f t="shared" si="15"/>
        <v>11</v>
      </c>
      <c r="AB31" s="80">
        <f t="shared" si="15"/>
        <v>6</v>
      </c>
      <c r="AC31" s="80">
        <f t="shared" si="15"/>
        <v>33</v>
      </c>
      <c r="AD31" s="80">
        <f t="shared" si="15"/>
        <v>52</v>
      </c>
      <c r="AE31" s="80">
        <f t="shared" si="15"/>
        <v>47</v>
      </c>
      <c r="AF31" s="80">
        <f t="shared" si="15"/>
        <v>24</v>
      </c>
      <c r="AG31" s="80">
        <f t="shared" si="15"/>
        <v>56</v>
      </c>
      <c r="AH31" s="80">
        <f t="shared" si="15"/>
        <v>40</v>
      </c>
      <c r="AI31" s="80">
        <f t="shared" si="15"/>
        <v>33</v>
      </c>
      <c r="AJ31" s="80">
        <f t="shared" si="15"/>
        <v>3</v>
      </c>
      <c r="AK31" s="80">
        <f t="shared" si="15"/>
        <v>2</v>
      </c>
      <c r="AL31" s="80">
        <f t="shared" si="15"/>
        <v>9</v>
      </c>
      <c r="AM31" s="80">
        <f t="shared" si="15"/>
        <v>5</v>
      </c>
      <c r="AN31" s="80">
        <f t="shared" si="15"/>
        <v>28</v>
      </c>
      <c r="AO31" s="80">
        <f t="shared" si="15"/>
        <v>21</v>
      </c>
      <c r="AP31" s="80">
        <f t="shared" si="15"/>
        <v>61</v>
      </c>
      <c r="AQ31" s="80">
        <f t="shared" si="15"/>
        <v>64</v>
      </c>
      <c r="AR31" s="80">
        <f t="shared" si="15"/>
        <v>47</v>
      </c>
      <c r="AS31" s="80">
        <f t="shared" si="15"/>
        <v>64</v>
      </c>
      <c r="AT31" s="80">
        <f t="shared" si="15"/>
        <v>7</v>
      </c>
      <c r="AU31" s="80">
        <f t="shared" si="15"/>
        <v>58</v>
      </c>
      <c r="AV31" s="80">
        <f t="shared" si="15"/>
        <v>7</v>
      </c>
      <c r="AW31" s="80">
        <f t="shared" si="15"/>
        <v>40</v>
      </c>
      <c r="AX31" s="80">
        <f t="shared" si="15"/>
        <v>52</v>
      </c>
      <c r="AY31" s="80">
        <f t="shared" si="15"/>
        <v>1</v>
      </c>
      <c r="AZ31" s="80">
        <f t="shared" si="15"/>
        <v>21</v>
      </c>
      <c r="BA31" s="80">
        <f t="shared" si="15"/>
        <v>40</v>
      </c>
      <c r="BB31" s="80">
        <f t="shared" si="15"/>
        <v>69</v>
      </c>
      <c r="BC31" s="80">
        <f t="shared" si="15"/>
        <v>24</v>
      </c>
      <c r="BD31" s="80">
        <f t="shared" si="15"/>
        <v>16</v>
      </c>
      <c r="BE31" s="80">
        <f t="shared" si="15"/>
        <v>47</v>
      </c>
      <c r="BF31" s="80">
        <f t="shared" si="15"/>
        <v>15</v>
      </c>
      <c r="BG31" s="80">
        <f t="shared" si="15"/>
        <v>51</v>
      </c>
      <c r="BH31" s="80">
        <f t="shared" si="15"/>
        <v>33</v>
      </c>
      <c r="BI31" s="80">
        <f t="shared" si="15"/>
        <v>33</v>
      </c>
      <c r="BJ31" s="80">
        <f t="shared" si="15"/>
        <v>10</v>
      </c>
      <c r="BK31" s="80">
        <f t="shared" si="15"/>
        <v>32</v>
      </c>
      <c r="BL31" s="80">
        <f t="shared" si="15"/>
        <v>40</v>
      </c>
      <c r="BM31" s="80">
        <f t="shared" si="15"/>
        <v>56</v>
      </c>
      <c r="BN31" s="80">
        <f t="shared" si="15"/>
        <v>4</v>
      </c>
      <c r="BO31" s="80">
        <f t="shared" si="15"/>
        <v>11</v>
      </c>
      <c r="BP31" s="80">
        <f t="shared" si="15"/>
        <v>14</v>
      </c>
      <c r="BQ31" s="80">
        <f t="shared" si="15"/>
        <v>24</v>
      </c>
      <c r="BR31" s="80">
        <f t="shared" si="15"/>
        <v>11</v>
      </c>
      <c r="BS31" s="38"/>
      <c r="BT31" s="36">
        <f>MIN(B30:BR30)</f>
        <v>2.1</v>
      </c>
      <c r="BU31" s="84" t="str">
        <f>HLOOKUP(BT31,$A30:$BR$42,13,FALSE)</f>
        <v>Nega Shantae</v>
      </c>
      <c r="BV31" s="36">
        <f>MAX($B30:$BR30)</f>
        <v>5.2</v>
      </c>
      <c r="BW31" s="84" t="str">
        <f>HLOOKUP(BV31,$A30:$BR$42,13,FALSE)</f>
        <v>Saki</v>
      </c>
      <c r="BX31" s="42"/>
      <c r="BY31" s="42"/>
      <c r="BZ31" s="42"/>
      <c r="CA31" s="42"/>
      <c r="CB31" s="42"/>
      <c r="CC31" s="42"/>
      <c r="CD31" s="42"/>
      <c r="CE31" s="42"/>
    </row>
    <row r="32" hidden="1">
      <c r="A32" s="34" t="s">
        <v>133</v>
      </c>
      <c r="B32" s="35" t="str">
        <f>Init_Attributes!B17</f>
        <v/>
      </c>
      <c r="C32" s="35" t="str">
        <f>Init_Attributes!C17</f>
        <v/>
      </c>
      <c r="D32" s="35" t="str">
        <f>Init_Attributes!D17</f>
        <v/>
      </c>
      <c r="E32" s="35" t="str">
        <f>Init_Attributes!E17</f>
        <v/>
      </c>
      <c r="F32" s="35">
        <f>Init_Attributes!F17</f>
        <v>1.4</v>
      </c>
      <c r="G32" s="35" t="str">
        <f>Init_Attributes!G17</f>
        <v/>
      </c>
      <c r="H32" s="35" t="str">
        <f>Init_Attributes!H17</f>
        <v/>
      </c>
      <c r="I32" s="35" t="str">
        <f>Init_Attributes!I17</f>
        <v/>
      </c>
      <c r="J32" s="35">
        <f>Init_Attributes!J17</f>
        <v>1.5</v>
      </c>
      <c r="K32" s="35" t="str">
        <f>Init_Attributes!K17</f>
        <v/>
      </c>
      <c r="L32" s="35" t="str">
        <f>Init_Attributes!L17</f>
        <v/>
      </c>
      <c r="M32" s="35" t="str">
        <f>Init_Attributes!M17</f>
        <v/>
      </c>
      <c r="N32" s="35" t="str">
        <f>Init_Attributes!N17</f>
        <v/>
      </c>
      <c r="O32" s="35" t="str">
        <f>Init_Attributes!O17</f>
        <v/>
      </c>
      <c r="P32" s="35" t="str">
        <f>Init_Attributes!P17</f>
        <v/>
      </c>
      <c r="Q32" s="35" t="str">
        <f>Init_Attributes!Q17</f>
        <v/>
      </c>
      <c r="R32" s="35" t="str">
        <f>Init_Attributes!R17</f>
        <v/>
      </c>
      <c r="S32" s="35" t="str">
        <f>Init_Attributes!S17</f>
        <v/>
      </c>
      <c r="T32" s="35">
        <f>Init_Attributes!T17</f>
        <v>1.2</v>
      </c>
      <c r="U32" s="35" t="str">
        <f>Init_Attributes!U17</f>
        <v/>
      </c>
      <c r="V32" s="35" t="str">
        <f>Init_Attributes!V17</f>
        <v/>
      </c>
      <c r="W32" s="35" t="str">
        <f>Init_Attributes!W17</f>
        <v/>
      </c>
      <c r="X32" s="35" t="str">
        <f>Init_Attributes!X17</f>
        <v/>
      </c>
      <c r="Y32" s="35" t="str">
        <f>Init_Attributes!Y17</f>
        <v/>
      </c>
      <c r="Z32" s="35" t="str">
        <f>Init_Attributes!Z17</f>
        <v/>
      </c>
      <c r="AA32" s="35">
        <f>Init_Attributes!AA17</f>
        <v>1.14</v>
      </c>
      <c r="AB32" s="35" t="str">
        <f>Init_Attributes!AB17</f>
        <v/>
      </c>
      <c r="AC32" s="35" t="str">
        <f>Init_Attributes!AC17</f>
        <v/>
      </c>
      <c r="AD32" s="35" t="str">
        <f>Init_Attributes!AD17</f>
        <v/>
      </c>
      <c r="AE32" s="35" t="str">
        <f>Init_Attributes!AE17</f>
        <v/>
      </c>
      <c r="AF32" s="35" t="str">
        <f>Init_Attributes!AF17</f>
        <v/>
      </c>
      <c r="AG32" s="35" t="str">
        <f>Init_Attributes!AG17</f>
        <v/>
      </c>
      <c r="AH32" s="35" t="str">
        <f>Init_Attributes!AH17</f>
        <v/>
      </c>
      <c r="AI32" s="35" t="str">
        <f>Init_Attributes!AI17</f>
        <v/>
      </c>
      <c r="AJ32" s="35" t="str">
        <f>Init_Attributes!AJ17</f>
        <v/>
      </c>
      <c r="AK32" s="35">
        <f>Init_Attributes!AK17</f>
        <v>1.4</v>
      </c>
      <c r="AL32" s="35">
        <f>Init_Attributes!AL17</f>
        <v>0.95</v>
      </c>
      <c r="AM32" s="35">
        <f>Init_Attributes!AM17</f>
        <v>1.2</v>
      </c>
      <c r="AN32" s="35" t="str">
        <f>Init_Attributes!AN17</f>
        <v/>
      </c>
      <c r="AO32" s="35" t="str">
        <f>Init_Attributes!AO17</f>
        <v/>
      </c>
      <c r="AP32" s="35" t="str">
        <f>Init_Attributes!AP17</f>
        <v/>
      </c>
      <c r="AQ32" s="35" t="str">
        <f>Init_Attributes!AQ17</f>
        <v/>
      </c>
      <c r="AR32" s="35" t="str">
        <f>Init_Attributes!AR17</f>
        <v/>
      </c>
      <c r="AS32" s="35" t="str">
        <f>Init_Attributes!AS17</f>
        <v/>
      </c>
      <c r="AT32" s="35">
        <f>Init_Attributes!AT17</f>
        <v>2</v>
      </c>
      <c r="AU32" s="35" t="str">
        <f>Init_Attributes!AU17</f>
        <v/>
      </c>
      <c r="AV32" s="35">
        <f>Init_Attributes!AV17</f>
        <v>1.2</v>
      </c>
      <c r="AW32" s="35" t="str">
        <f>Init_Attributes!AW17</f>
        <v/>
      </c>
      <c r="AX32" s="35" t="str">
        <f>Init_Attributes!AX17</f>
        <v/>
      </c>
      <c r="AY32" s="35" t="str">
        <f>Init_Attributes!AY17</f>
        <v/>
      </c>
      <c r="AZ32" s="35" t="str">
        <f>Init_Attributes!AZ17</f>
        <v/>
      </c>
      <c r="BA32" s="35">
        <f>Init_Attributes!BA17</f>
        <v>1.5</v>
      </c>
      <c r="BB32" s="35">
        <f>Init_Attributes!BB17</f>
        <v>1.5</v>
      </c>
      <c r="BC32" s="35" t="str">
        <f>Init_Attributes!BC17</f>
        <v/>
      </c>
      <c r="BD32" s="35" t="str">
        <f>Init_Attributes!BD17</f>
        <v/>
      </c>
      <c r="BE32" s="35" t="str">
        <f>Init_Attributes!BE17</f>
        <v/>
      </c>
      <c r="BF32" s="35" t="str">
        <f>Init_Attributes!BF17</f>
        <v/>
      </c>
      <c r="BG32" s="35" t="str">
        <f>Init_Attributes!BG17</f>
        <v/>
      </c>
      <c r="BH32" s="35" t="str">
        <f>Init_Attributes!BH17</f>
        <v/>
      </c>
      <c r="BI32" s="35" t="str">
        <f>Init_Attributes!BI17</f>
        <v/>
      </c>
      <c r="BJ32" s="35" t="str">
        <f>Init_Attributes!BJ17</f>
        <v/>
      </c>
      <c r="BK32" s="35" t="str">
        <f>Init_Attributes!BK17</f>
        <v/>
      </c>
      <c r="BL32" s="35" t="str">
        <f>Init_Attributes!BL17</f>
        <v/>
      </c>
      <c r="BM32" s="35">
        <f>Init_Attributes!BM17</f>
        <v>1.5</v>
      </c>
      <c r="BN32" s="35" t="str">
        <f>Init_Attributes!BN17</f>
        <v/>
      </c>
      <c r="BO32" s="35" t="str">
        <f>Init_Attributes!BO17</f>
        <v/>
      </c>
      <c r="BP32" s="35" t="str">
        <f>Init_Attributes!BP17</f>
        <v/>
      </c>
      <c r="BQ32" s="35" t="str">
        <f>Init_Attributes!BQ17</f>
        <v/>
      </c>
      <c r="BR32" s="35" t="str">
        <f>Init_Attributes!BR17</f>
        <v/>
      </c>
      <c r="BS32" s="64"/>
      <c r="BT32" s="36"/>
      <c r="BU32" s="48"/>
      <c r="BW32" s="48"/>
      <c r="BX32" s="42"/>
      <c r="BY32" s="42"/>
      <c r="BZ32" s="42"/>
      <c r="CA32" s="42"/>
      <c r="CB32" s="42"/>
      <c r="CC32" s="42"/>
      <c r="CD32" s="42"/>
      <c r="CE32" s="42"/>
    </row>
    <row r="33">
      <c r="A33" s="34" t="s">
        <v>133</v>
      </c>
      <c r="B33" s="85" t="str">
        <f t="shared" ref="B33:BR33" si="16">RANK(B32,$B$32:$BR$32)</f>
        <v>#N/A</v>
      </c>
      <c r="C33" s="85" t="str">
        <f t="shared" si="16"/>
        <v>#N/A</v>
      </c>
      <c r="D33" s="85" t="str">
        <f t="shared" si="16"/>
        <v>#N/A</v>
      </c>
      <c r="E33" s="85" t="str">
        <f t="shared" si="16"/>
        <v>#N/A</v>
      </c>
      <c r="F33" s="85">
        <f t="shared" si="16"/>
        <v>6</v>
      </c>
      <c r="G33" s="85" t="str">
        <f t="shared" si="16"/>
        <v>#N/A</v>
      </c>
      <c r="H33" s="85" t="str">
        <f t="shared" si="16"/>
        <v>#N/A</v>
      </c>
      <c r="I33" s="85" t="str">
        <f t="shared" si="16"/>
        <v>#N/A</v>
      </c>
      <c r="J33" s="85">
        <f t="shared" si="16"/>
        <v>2</v>
      </c>
      <c r="K33" s="85" t="str">
        <f t="shared" si="16"/>
        <v>#N/A</v>
      </c>
      <c r="L33" s="85" t="str">
        <f t="shared" si="16"/>
        <v>#N/A</v>
      </c>
      <c r="M33" s="85" t="str">
        <f t="shared" si="16"/>
        <v>#N/A</v>
      </c>
      <c r="N33" s="85" t="str">
        <f t="shared" si="16"/>
        <v>#N/A</v>
      </c>
      <c r="O33" s="85" t="str">
        <f t="shared" si="16"/>
        <v>#N/A</v>
      </c>
      <c r="P33" s="85" t="str">
        <f t="shared" si="16"/>
        <v>#N/A</v>
      </c>
      <c r="Q33" s="85" t="str">
        <f t="shared" si="16"/>
        <v>#N/A</v>
      </c>
      <c r="R33" s="85" t="str">
        <f t="shared" si="16"/>
        <v>#N/A</v>
      </c>
      <c r="S33" s="85" t="str">
        <f t="shared" si="16"/>
        <v>#N/A</v>
      </c>
      <c r="T33" s="85">
        <f t="shared" si="16"/>
        <v>8</v>
      </c>
      <c r="U33" s="85" t="str">
        <f t="shared" si="16"/>
        <v>#N/A</v>
      </c>
      <c r="V33" s="85" t="str">
        <f t="shared" si="16"/>
        <v>#N/A</v>
      </c>
      <c r="W33" s="85" t="str">
        <f t="shared" si="16"/>
        <v>#N/A</v>
      </c>
      <c r="X33" s="85" t="str">
        <f t="shared" si="16"/>
        <v>#N/A</v>
      </c>
      <c r="Y33" s="85" t="str">
        <f t="shared" si="16"/>
        <v>#N/A</v>
      </c>
      <c r="Z33" s="85" t="str">
        <f t="shared" si="16"/>
        <v>#N/A</v>
      </c>
      <c r="AA33" s="85">
        <f t="shared" si="16"/>
        <v>11</v>
      </c>
      <c r="AB33" s="85" t="str">
        <f t="shared" si="16"/>
        <v>#N/A</v>
      </c>
      <c r="AC33" s="85" t="str">
        <f t="shared" si="16"/>
        <v>#N/A</v>
      </c>
      <c r="AD33" s="85" t="str">
        <f t="shared" si="16"/>
        <v>#N/A</v>
      </c>
      <c r="AE33" s="85" t="str">
        <f t="shared" si="16"/>
        <v>#N/A</v>
      </c>
      <c r="AF33" s="85" t="str">
        <f t="shared" si="16"/>
        <v>#N/A</v>
      </c>
      <c r="AG33" s="85" t="str">
        <f t="shared" si="16"/>
        <v>#N/A</v>
      </c>
      <c r="AH33" s="85" t="str">
        <f t="shared" si="16"/>
        <v>#N/A</v>
      </c>
      <c r="AI33" s="85" t="str">
        <f t="shared" si="16"/>
        <v>#N/A</v>
      </c>
      <c r="AJ33" s="85" t="str">
        <f t="shared" si="16"/>
        <v>#N/A</v>
      </c>
      <c r="AK33" s="85">
        <f t="shared" si="16"/>
        <v>6</v>
      </c>
      <c r="AL33" s="85">
        <f t="shared" si="16"/>
        <v>12</v>
      </c>
      <c r="AM33" s="85">
        <f t="shared" si="16"/>
        <v>8</v>
      </c>
      <c r="AN33" s="85" t="str">
        <f t="shared" si="16"/>
        <v>#N/A</v>
      </c>
      <c r="AO33" s="85" t="str">
        <f t="shared" si="16"/>
        <v>#N/A</v>
      </c>
      <c r="AP33" s="85" t="str">
        <f t="shared" si="16"/>
        <v>#N/A</v>
      </c>
      <c r="AQ33" s="85" t="str">
        <f t="shared" si="16"/>
        <v>#N/A</v>
      </c>
      <c r="AR33" s="85" t="str">
        <f t="shared" si="16"/>
        <v>#N/A</v>
      </c>
      <c r="AS33" s="85" t="str">
        <f t="shared" si="16"/>
        <v>#N/A</v>
      </c>
      <c r="AT33" s="85">
        <f t="shared" si="16"/>
        <v>1</v>
      </c>
      <c r="AU33" s="85" t="str">
        <f t="shared" si="16"/>
        <v>#N/A</v>
      </c>
      <c r="AV33" s="85">
        <f t="shared" si="16"/>
        <v>8</v>
      </c>
      <c r="AW33" s="85" t="str">
        <f t="shared" si="16"/>
        <v>#N/A</v>
      </c>
      <c r="AX33" s="85" t="str">
        <f t="shared" si="16"/>
        <v>#N/A</v>
      </c>
      <c r="AY33" s="85" t="str">
        <f t="shared" si="16"/>
        <v>#N/A</v>
      </c>
      <c r="AZ33" s="85" t="str">
        <f t="shared" si="16"/>
        <v>#N/A</v>
      </c>
      <c r="BA33" s="85">
        <f t="shared" si="16"/>
        <v>2</v>
      </c>
      <c r="BB33" s="85">
        <f t="shared" si="16"/>
        <v>2</v>
      </c>
      <c r="BC33" s="85" t="str">
        <f t="shared" si="16"/>
        <v>#N/A</v>
      </c>
      <c r="BD33" s="85" t="str">
        <f t="shared" si="16"/>
        <v>#N/A</v>
      </c>
      <c r="BE33" s="85" t="str">
        <f t="shared" si="16"/>
        <v>#N/A</v>
      </c>
      <c r="BF33" s="85" t="str">
        <f t="shared" si="16"/>
        <v>#N/A</v>
      </c>
      <c r="BG33" s="85" t="str">
        <f t="shared" si="16"/>
        <v>#N/A</v>
      </c>
      <c r="BH33" s="85" t="str">
        <f t="shared" si="16"/>
        <v>#N/A</v>
      </c>
      <c r="BI33" s="85" t="str">
        <f t="shared" si="16"/>
        <v>#N/A</v>
      </c>
      <c r="BJ33" s="85" t="str">
        <f t="shared" si="16"/>
        <v>#N/A</v>
      </c>
      <c r="BK33" s="85" t="str">
        <f t="shared" si="16"/>
        <v>#N/A</v>
      </c>
      <c r="BL33" s="85" t="str">
        <f t="shared" si="16"/>
        <v>#N/A</v>
      </c>
      <c r="BM33" s="85">
        <f t="shared" si="16"/>
        <v>2</v>
      </c>
      <c r="BN33" s="85" t="str">
        <f t="shared" si="16"/>
        <v>#N/A</v>
      </c>
      <c r="BO33" s="85" t="str">
        <f t="shared" si="16"/>
        <v>#N/A</v>
      </c>
      <c r="BP33" s="85" t="str">
        <f t="shared" si="16"/>
        <v>#N/A</v>
      </c>
      <c r="BQ33" s="85" t="str">
        <f t="shared" si="16"/>
        <v>#N/A</v>
      </c>
      <c r="BR33" s="85" t="str">
        <f t="shared" si="16"/>
        <v>#N/A</v>
      </c>
      <c r="BS33" s="64"/>
      <c r="BT33" s="44">
        <f>MIN(B32:BR32)</f>
        <v>0.95</v>
      </c>
      <c r="BU33" s="86" t="str">
        <f>HLOOKUP(BT33,$A32:$BR$42,11,FALSE)</f>
        <v>Krystal</v>
      </c>
      <c r="BV33" s="44">
        <f>MAX($B32:$BR32)</f>
        <v>2</v>
      </c>
      <c r="BW33" s="86" t="str">
        <f>HLOOKUP(BV33,$A32:$BR$42,11,FALSE)</f>
        <v>Mach Rider</v>
      </c>
      <c r="BX33" s="46"/>
      <c r="BY33" s="46"/>
      <c r="BZ33" s="46"/>
      <c r="CA33" s="46"/>
      <c r="CB33" s="46"/>
      <c r="CC33" s="46"/>
      <c r="CD33" s="46"/>
      <c r="CE33" s="46"/>
    </row>
    <row r="34" hidden="1">
      <c r="A34" s="34" t="s">
        <v>134</v>
      </c>
      <c r="B34" s="35">
        <f>Init_Attributes!B18</f>
        <v>0.2</v>
      </c>
      <c r="C34" s="35">
        <f>Init_Attributes!C18</f>
        <v>0.2</v>
      </c>
      <c r="D34" s="35">
        <f>Init_Attributes!D18</f>
        <v>0.2</v>
      </c>
      <c r="E34" s="35">
        <f>Init_Attributes!E18</f>
        <v>0.2</v>
      </c>
      <c r="F34" s="35">
        <f>Init_Attributes!F18</f>
        <v>0.25</v>
      </c>
      <c r="G34" s="35">
        <f>Init_Attributes!G18</f>
        <v>0.17</v>
      </c>
      <c r="H34" s="35">
        <f>Init_Attributes!H18</f>
        <v>0.18</v>
      </c>
      <c r="I34" s="35">
        <f>Init_Attributes!I18</f>
        <v>0.27</v>
      </c>
      <c r="J34" s="35">
        <f>Init_Attributes!J18</f>
        <v>0.2</v>
      </c>
      <c r="K34" s="35">
        <f>Init_Attributes!K18</f>
        <v>0.65</v>
      </c>
      <c r="L34" s="35">
        <f>Init_Attributes!L18</f>
        <v>0.27</v>
      </c>
      <c r="M34" s="35">
        <f>Init_Attributes!M18</f>
        <v>0.27</v>
      </c>
      <c r="N34" s="35">
        <f>Init_Attributes!N18</f>
        <v>0.22</v>
      </c>
      <c r="O34" s="35">
        <f>Init_Attributes!O18</f>
        <v>0.22</v>
      </c>
      <c r="P34" s="35">
        <f>Init_Attributes!P18</f>
        <v>0.24</v>
      </c>
      <c r="Q34" s="35">
        <f>Init_Attributes!Q18</f>
        <v>0.78</v>
      </c>
      <c r="R34" s="35">
        <f>Init_Attributes!R18</f>
        <v>0.175</v>
      </c>
      <c r="S34" s="35">
        <f>Init_Attributes!S18</f>
        <v>0.2</v>
      </c>
      <c r="T34" s="35">
        <f>Init_Attributes!T18</f>
        <v>0.2</v>
      </c>
      <c r="U34" s="35">
        <f>Init_Attributes!U18</f>
        <v>0.24</v>
      </c>
      <c r="V34" s="35">
        <f>Init_Attributes!V18</f>
        <v>0.3</v>
      </c>
      <c r="W34" s="35">
        <f>Init_Attributes!W18</f>
        <v>0.3</v>
      </c>
      <c r="X34" s="35">
        <f>Init_Attributes!X18</f>
        <v>0.2</v>
      </c>
      <c r="Y34" s="35">
        <f>Init_Attributes!Y18</f>
        <v>0.25</v>
      </c>
      <c r="Z34" s="35">
        <f>Init_Attributes!Z18</f>
        <v>0.34</v>
      </c>
      <c r="AA34" s="35">
        <f>Init_Attributes!AA18</f>
        <v>0.23</v>
      </c>
      <c r="AB34" s="35">
        <f>Init_Attributes!AB18</f>
        <v>0.27</v>
      </c>
      <c r="AC34" s="35">
        <f>Init_Attributes!AC18</f>
        <v>0.28</v>
      </c>
      <c r="AD34" s="35">
        <f>Init_Attributes!AD18</f>
        <v>0.29</v>
      </c>
      <c r="AE34" s="35">
        <f>Init_Attributes!AE18</f>
        <v>0.27</v>
      </c>
      <c r="AF34" s="35">
        <f>Init_Attributes!AF18</f>
        <v>0.175</v>
      </c>
      <c r="AG34" s="35">
        <f>Init_Attributes!AG18</f>
        <v>0.19</v>
      </c>
      <c r="AH34" s="35">
        <f>Init_Attributes!AH18</f>
        <v>0.2</v>
      </c>
      <c r="AI34" s="35">
        <f>Init_Attributes!AI18</f>
        <v>0.5</v>
      </c>
      <c r="AJ34" s="35">
        <f>Init_Attributes!AJ18</f>
        <v>0.2</v>
      </c>
      <c r="AK34" s="35">
        <f>Init_Attributes!AK18</f>
        <v>0.36</v>
      </c>
      <c r="AL34" s="35">
        <f>Init_Attributes!AL18</f>
        <v>0.19</v>
      </c>
      <c r="AM34" s="35">
        <f>Init_Attributes!AM18</f>
        <v>0.27</v>
      </c>
      <c r="AN34" s="35">
        <f>Init_Attributes!AN18</f>
        <v>0.25</v>
      </c>
      <c r="AO34" s="35">
        <f>Init_Attributes!AO18</f>
        <v>0.16</v>
      </c>
      <c r="AP34" s="35">
        <f>Init_Attributes!AP18</f>
        <v>0.22</v>
      </c>
      <c r="AQ34" s="35">
        <f>Init_Attributes!AQ18</f>
        <v>0.28</v>
      </c>
      <c r="AR34" s="35">
        <f>Init_Attributes!AR18</f>
        <v>0.25</v>
      </c>
      <c r="AS34" s="35">
        <f>Init_Attributes!AS18</f>
        <v>0.18</v>
      </c>
      <c r="AT34" s="35">
        <f>Init_Attributes!AT18</f>
        <v>0.35</v>
      </c>
      <c r="AU34" s="35">
        <f>Init_Attributes!AU18</f>
        <v>0.45</v>
      </c>
      <c r="AV34" s="35">
        <f>Init_Attributes!AV18</f>
        <v>0.2</v>
      </c>
      <c r="AW34" s="35">
        <f>Init_Attributes!AW18</f>
        <v>0.2</v>
      </c>
      <c r="AX34" s="35">
        <f>Init_Attributes!AX18</f>
        <v>0.23</v>
      </c>
      <c r="AY34" s="35">
        <f>Init_Attributes!AY18</f>
        <v>0.27</v>
      </c>
      <c r="AZ34" s="35">
        <f>Init_Attributes!AZ18</f>
        <v>0.25</v>
      </c>
      <c r="BA34" s="35">
        <f>Init_Attributes!BA18</f>
        <v>0.2</v>
      </c>
      <c r="BB34" s="35">
        <f>Init_Attributes!BB18</f>
        <v>0.2</v>
      </c>
      <c r="BC34" s="35">
        <f>Init_Attributes!BC18</f>
        <v>0.2</v>
      </c>
      <c r="BD34" s="35">
        <f>Init_Attributes!BD18</f>
        <v>0.18</v>
      </c>
      <c r="BE34" s="35">
        <f>Init_Attributes!BE18</f>
        <v>0.18</v>
      </c>
      <c r="BF34" s="35">
        <f>Init_Attributes!BF18</f>
        <v>0.19</v>
      </c>
      <c r="BG34" s="35">
        <f>Init_Attributes!BG18</f>
        <v>0.28</v>
      </c>
      <c r="BH34" s="35">
        <f>Init_Attributes!BH18</f>
        <v>0.28</v>
      </c>
      <c r="BI34" s="35">
        <f>Init_Attributes!BI18</f>
        <v>0.23</v>
      </c>
      <c r="BJ34" s="35">
        <f>Init_Attributes!BJ18</f>
        <v>0.175</v>
      </c>
      <c r="BK34" s="35">
        <f>Init_Attributes!BK18</f>
        <v>0.23</v>
      </c>
      <c r="BL34" s="35">
        <f>Init_Attributes!BL18</f>
        <v>0.2</v>
      </c>
      <c r="BM34" s="35">
        <f>Init_Attributes!BM18</f>
        <v>0.26</v>
      </c>
      <c r="BN34" s="35">
        <f>Init_Attributes!BN18</f>
        <v>0.18</v>
      </c>
      <c r="BO34" s="35">
        <f>Init_Attributes!BO18</f>
        <v>0.2</v>
      </c>
      <c r="BP34" s="35">
        <f>Init_Attributes!BP18</f>
        <v>0.21</v>
      </c>
      <c r="BQ34" s="35">
        <f>Init_Attributes!BQ18</f>
        <v>0.22</v>
      </c>
      <c r="BR34" s="35">
        <f>Init_Attributes!BR18</f>
        <v>0.2</v>
      </c>
      <c r="BS34" s="38"/>
      <c r="BT34" s="36"/>
      <c r="BU34" s="48"/>
      <c r="BW34" s="48"/>
      <c r="BX34" s="42"/>
      <c r="BY34" s="42"/>
      <c r="BZ34" s="42"/>
      <c r="CA34" s="42"/>
      <c r="CB34" s="42"/>
      <c r="CC34" s="42"/>
      <c r="CD34" s="42"/>
      <c r="CE34" s="42"/>
    </row>
    <row r="35">
      <c r="A35" s="34" t="s">
        <v>134</v>
      </c>
      <c r="B35" s="80">
        <f t="shared" ref="B35:BR35" si="17">RANK(B34,$B$34:$BR$34)</f>
        <v>39</v>
      </c>
      <c r="C35" s="80">
        <f t="shared" si="17"/>
        <v>39</v>
      </c>
      <c r="D35" s="80">
        <f t="shared" si="17"/>
        <v>39</v>
      </c>
      <c r="E35" s="80">
        <f t="shared" si="17"/>
        <v>39</v>
      </c>
      <c r="F35" s="80">
        <f t="shared" si="17"/>
        <v>23</v>
      </c>
      <c r="G35" s="80">
        <f t="shared" si="17"/>
        <v>68</v>
      </c>
      <c r="H35" s="80">
        <f t="shared" si="17"/>
        <v>60</v>
      </c>
      <c r="I35" s="80">
        <f t="shared" si="17"/>
        <v>15</v>
      </c>
      <c r="J35" s="80">
        <f t="shared" si="17"/>
        <v>39</v>
      </c>
      <c r="K35" s="80">
        <f t="shared" si="17"/>
        <v>2</v>
      </c>
      <c r="L35" s="80">
        <f t="shared" si="17"/>
        <v>15</v>
      </c>
      <c r="M35" s="80">
        <f t="shared" si="17"/>
        <v>15</v>
      </c>
      <c r="N35" s="80">
        <f t="shared" si="17"/>
        <v>34</v>
      </c>
      <c r="O35" s="80">
        <f t="shared" si="17"/>
        <v>34</v>
      </c>
      <c r="P35" s="80">
        <f t="shared" si="17"/>
        <v>28</v>
      </c>
      <c r="Q35" s="80">
        <f t="shared" si="17"/>
        <v>1</v>
      </c>
      <c r="R35" s="80">
        <f t="shared" si="17"/>
        <v>65</v>
      </c>
      <c r="S35" s="80">
        <f t="shared" si="17"/>
        <v>39</v>
      </c>
      <c r="T35" s="80">
        <f t="shared" si="17"/>
        <v>39</v>
      </c>
      <c r="U35" s="80">
        <f t="shared" si="17"/>
        <v>28</v>
      </c>
      <c r="V35" s="80">
        <f t="shared" si="17"/>
        <v>8</v>
      </c>
      <c r="W35" s="80">
        <f t="shared" si="17"/>
        <v>8</v>
      </c>
      <c r="X35" s="80">
        <f t="shared" si="17"/>
        <v>39</v>
      </c>
      <c r="Y35" s="80">
        <f t="shared" si="17"/>
        <v>23</v>
      </c>
      <c r="Z35" s="80">
        <f t="shared" si="17"/>
        <v>7</v>
      </c>
      <c r="AA35" s="80">
        <f t="shared" si="17"/>
        <v>30</v>
      </c>
      <c r="AB35" s="80">
        <f t="shared" si="17"/>
        <v>15</v>
      </c>
      <c r="AC35" s="80">
        <f t="shared" si="17"/>
        <v>11</v>
      </c>
      <c r="AD35" s="80">
        <f t="shared" si="17"/>
        <v>10</v>
      </c>
      <c r="AE35" s="80">
        <f t="shared" si="17"/>
        <v>15</v>
      </c>
      <c r="AF35" s="80">
        <f t="shared" si="17"/>
        <v>65</v>
      </c>
      <c r="AG35" s="80">
        <f t="shared" si="17"/>
        <v>57</v>
      </c>
      <c r="AH35" s="80">
        <f t="shared" si="17"/>
        <v>39</v>
      </c>
      <c r="AI35" s="80">
        <f t="shared" si="17"/>
        <v>3</v>
      </c>
      <c r="AJ35" s="80">
        <f t="shared" si="17"/>
        <v>39</v>
      </c>
      <c r="AK35" s="80">
        <f t="shared" si="17"/>
        <v>5</v>
      </c>
      <c r="AL35" s="80">
        <f t="shared" si="17"/>
        <v>57</v>
      </c>
      <c r="AM35" s="80">
        <f t="shared" si="17"/>
        <v>15</v>
      </c>
      <c r="AN35" s="80">
        <f t="shared" si="17"/>
        <v>23</v>
      </c>
      <c r="AO35" s="80">
        <f t="shared" si="17"/>
        <v>69</v>
      </c>
      <c r="AP35" s="80">
        <f t="shared" si="17"/>
        <v>34</v>
      </c>
      <c r="AQ35" s="80">
        <f t="shared" si="17"/>
        <v>11</v>
      </c>
      <c r="AR35" s="80">
        <f t="shared" si="17"/>
        <v>23</v>
      </c>
      <c r="AS35" s="80">
        <f t="shared" si="17"/>
        <v>60</v>
      </c>
      <c r="AT35" s="80">
        <f t="shared" si="17"/>
        <v>6</v>
      </c>
      <c r="AU35" s="80">
        <f t="shared" si="17"/>
        <v>4</v>
      </c>
      <c r="AV35" s="80">
        <f t="shared" si="17"/>
        <v>39</v>
      </c>
      <c r="AW35" s="80">
        <f t="shared" si="17"/>
        <v>39</v>
      </c>
      <c r="AX35" s="80">
        <f t="shared" si="17"/>
        <v>30</v>
      </c>
      <c r="AY35" s="80">
        <f t="shared" si="17"/>
        <v>15</v>
      </c>
      <c r="AZ35" s="80">
        <f t="shared" si="17"/>
        <v>23</v>
      </c>
      <c r="BA35" s="80">
        <f t="shared" si="17"/>
        <v>39</v>
      </c>
      <c r="BB35" s="80">
        <f t="shared" si="17"/>
        <v>39</v>
      </c>
      <c r="BC35" s="80">
        <f t="shared" si="17"/>
        <v>39</v>
      </c>
      <c r="BD35" s="80">
        <f t="shared" si="17"/>
        <v>60</v>
      </c>
      <c r="BE35" s="80">
        <f t="shared" si="17"/>
        <v>60</v>
      </c>
      <c r="BF35" s="80">
        <f t="shared" si="17"/>
        <v>57</v>
      </c>
      <c r="BG35" s="80">
        <f t="shared" si="17"/>
        <v>11</v>
      </c>
      <c r="BH35" s="80">
        <f t="shared" si="17"/>
        <v>11</v>
      </c>
      <c r="BI35" s="80">
        <f t="shared" si="17"/>
        <v>30</v>
      </c>
      <c r="BJ35" s="80">
        <f t="shared" si="17"/>
        <v>65</v>
      </c>
      <c r="BK35" s="80">
        <f t="shared" si="17"/>
        <v>30</v>
      </c>
      <c r="BL35" s="80">
        <f t="shared" si="17"/>
        <v>39</v>
      </c>
      <c r="BM35" s="80">
        <f t="shared" si="17"/>
        <v>22</v>
      </c>
      <c r="BN35" s="80">
        <f t="shared" si="17"/>
        <v>60</v>
      </c>
      <c r="BO35" s="80">
        <f t="shared" si="17"/>
        <v>39</v>
      </c>
      <c r="BP35" s="80">
        <f t="shared" si="17"/>
        <v>38</v>
      </c>
      <c r="BQ35" s="80">
        <f t="shared" si="17"/>
        <v>34</v>
      </c>
      <c r="BR35" s="80">
        <f t="shared" si="17"/>
        <v>39</v>
      </c>
      <c r="BS35" s="38"/>
      <c r="BT35" s="36">
        <f>MIN(B34:BR34)</f>
        <v>0.16</v>
      </c>
      <c r="BU35" s="84" t="str">
        <f>HLOOKUP(BT35,$A34:$BR$42,9,FALSE)</f>
        <v>Little Mac
(Sm4sh)</v>
      </c>
      <c r="BV35" s="36">
        <f>MAX($B34:$BR34)</f>
        <v>0.78</v>
      </c>
      <c r="BW35" s="84" t="str">
        <f>HLOOKUP(BV35,$A34:$BR$42,9,FALSE)</f>
        <v>Jigglypuff</v>
      </c>
      <c r="BX35" s="42"/>
      <c r="BY35" s="42"/>
      <c r="BZ35" s="42"/>
      <c r="CA35" s="42"/>
      <c r="CB35" s="42"/>
      <c r="CC35" s="42"/>
      <c r="CD35" s="42"/>
      <c r="CE35" s="42"/>
    </row>
    <row r="36" hidden="1">
      <c r="A36" s="34" t="s">
        <v>135</v>
      </c>
      <c r="B36" s="35" t="str">
        <f>Init_Attributes!B19</f>
        <v/>
      </c>
      <c r="C36" s="35" t="str">
        <f>Init_Attributes!C19</f>
        <v/>
      </c>
      <c r="D36" s="35" t="str">
        <f>Init_Attributes!D19</f>
        <v/>
      </c>
      <c r="E36" s="35" t="str">
        <f>Init_Attributes!E19</f>
        <v/>
      </c>
      <c r="F36" s="35" t="str">
        <f>Init_Attributes!F19</f>
        <v/>
      </c>
      <c r="G36" s="35" t="str">
        <f>Init_Attributes!G19</f>
        <v/>
      </c>
      <c r="H36" s="35" t="str">
        <f>Init_Attributes!H19</f>
        <v/>
      </c>
      <c r="I36" s="35" t="str">
        <f>Init_Attributes!I19</f>
        <v/>
      </c>
      <c r="J36" s="35" t="str">
        <f>Init_Attributes!J19</f>
        <v/>
      </c>
      <c r="K36" s="35" t="str">
        <f>Init_Attributes!K19</f>
        <v/>
      </c>
      <c r="L36" s="35" t="str">
        <f>Init_Attributes!L19</f>
        <v/>
      </c>
      <c r="M36" s="35" t="str">
        <f>Init_Attributes!M19</f>
        <v/>
      </c>
      <c r="N36" s="35" t="str">
        <f>Init_Attributes!N19</f>
        <v/>
      </c>
      <c r="O36" s="35" t="str">
        <f>Init_Attributes!O19</f>
        <v/>
      </c>
      <c r="P36" s="35" t="str">
        <f>Init_Attributes!P19</f>
        <v/>
      </c>
      <c r="Q36" s="35" t="str">
        <f>Init_Attributes!Q19</f>
        <v/>
      </c>
      <c r="R36" s="35" t="str">
        <f>Init_Attributes!R19</f>
        <v/>
      </c>
      <c r="S36" s="35" t="str">
        <f>Init_Attributes!S19</f>
        <v/>
      </c>
      <c r="T36" s="35" t="str">
        <f>Init_Attributes!T19</f>
        <v/>
      </c>
      <c r="U36" s="35" t="str">
        <f>Init_Attributes!U19</f>
        <v/>
      </c>
      <c r="V36" s="35" t="str">
        <f>Init_Attributes!V19</f>
        <v/>
      </c>
      <c r="W36" s="35" t="str">
        <f>Init_Attributes!W19</f>
        <v/>
      </c>
      <c r="X36" s="35" t="str">
        <f>Init_Attributes!X19</f>
        <v/>
      </c>
      <c r="Y36" s="35" t="str">
        <f>Init_Attributes!Y19</f>
        <v/>
      </c>
      <c r="Z36" s="35" t="str">
        <f>Init_Attributes!Z19</f>
        <v/>
      </c>
      <c r="AA36" s="35" t="str">
        <f>Init_Attributes!AA19</f>
        <v/>
      </c>
      <c r="AB36" s="35" t="str">
        <f>Init_Attributes!AB19</f>
        <v/>
      </c>
      <c r="AC36" s="35" t="str">
        <f>Init_Attributes!AC19</f>
        <v/>
      </c>
      <c r="AD36" s="35" t="str">
        <f>Init_Attributes!AD19</f>
        <v/>
      </c>
      <c r="AE36" s="35" t="str">
        <f>Init_Attributes!AE19</f>
        <v/>
      </c>
      <c r="AF36" s="35" t="str">
        <f>Init_Attributes!AF19</f>
        <v/>
      </c>
      <c r="AG36" s="35" t="str">
        <f>Init_Attributes!AG19</f>
        <v/>
      </c>
      <c r="AH36" s="35" t="str">
        <f>Init_Attributes!AH19</f>
        <v/>
      </c>
      <c r="AI36" s="35" t="str">
        <f>Init_Attributes!AI19</f>
        <v/>
      </c>
      <c r="AJ36" s="35" t="str">
        <f>Init_Attributes!AJ19</f>
        <v/>
      </c>
      <c r="AK36" s="35" t="str">
        <f>Init_Attributes!AK19</f>
        <v/>
      </c>
      <c r="AL36" s="35" t="str">
        <f>Init_Attributes!AL19</f>
        <v/>
      </c>
      <c r="AM36" s="35">
        <f>Init_Attributes!AM19</f>
        <v>0.1</v>
      </c>
      <c r="AN36" s="35" t="str">
        <f>Init_Attributes!AN19</f>
        <v/>
      </c>
      <c r="AO36" s="35" t="str">
        <f>Init_Attributes!AO19</f>
        <v/>
      </c>
      <c r="AP36" s="35" t="str">
        <f>Init_Attributes!AP19</f>
        <v/>
      </c>
      <c r="AQ36" s="35" t="str">
        <f>Init_Attributes!AQ19</f>
        <v/>
      </c>
      <c r="AR36" s="35" t="str">
        <f>Init_Attributes!AR19</f>
        <v/>
      </c>
      <c r="AS36" s="35" t="str">
        <f>Init_Attributes!AS19</f>
        <v/>
      </c>
      <c r="AT36" s="35" t="str">
        <f>Init_Attributes!AT19</f>
        <v/>
      </c>
      <c r="AU36" s="35" t="str">
        <f>Init_Attributes!AU19</f>
        <v/>
      </c>
      <c r="AV36" s="35" t="str">
        <f>Init_Attributes!AV19</f>
        <v/>
      </c>
      <c r="AW36" s="35" t="str">
        <f>Init_Attributes!AW19</f>
        <v/>
      </c>
      <c r="AX36" s="35" t="str">
        <f>Init_Attributes!AX19</f>
        <v/>
      </c>
      <c r="AY36" s="35" t="str">
        <f>Init_Attributes!AY19</f>
        <v/>
      </c>
      <c r="AZ36" s="35" t="str">
        <f>Init_Attributes!AZ19</f>
        <v/>
      </c>
      <c r="BA36" s="35" t="str">
        <f>Init_Attributes!BA19</f>
        <v/>
      </c>
      <c r="BB36" s="35" t="str">
        <f>Init_Attributes!BB19</f>
        <v/>
      </c>
      <c r="BC36" s="35" t="str">
        <f>Init_Attributes!BC19</f>
        <v/>
      </c>
      <c r="BD36" s="35" t="str">
        <f>Init_Attributes!BD19</f>
        <v/>
      </c>
      <c r="BE36" s="35" t="str">
        <f>Init_Attributes!BE19</f>
        <v/>
      </c>
      <c r="BF36" s="35" t="str">
        <f>Init_Attributes!BF19</f>
        <v/>
      </c>
      <c r="BG36" s="35" t="str">
        <f>Init_Attributes!BG19</f>
        <v/>
      </c>
      <c r="BH36" s="35" t="str">
        <f>Init_Attributes!BH19</f>
        <v/>
      </c>
      <c r="BI36" s="35" t="str">
        <f>Init_Attributes!BI19</f>
        <v/>
      </c>
      <c r="BJ36" s="35" t="str">
        <f>Init_Attributes!BJ19</f>
        <v/>
      </c>
      <c r="BK36" s="35" t="str">
        <f>Init_Attributes!BK19</f>
        <v/>
      </c>
      <c r="BL36" s="35" t="str">
        <f>Init_Attributes!BL19</f>
        <v/>
      </c>
      <c r="BM36" s="35" t="str">
        <f>Init_Attributes!BM19</f>
        <v/>
      </c>
      <c r="BN36" s="35" t="str">
        <f>Init_Attributes!BN19</f>
        <v/>
      </c>
      <c r="BO36" s="35" t="str">
        <f>Init_Attributes!BO19</f>
        <v/>
      </c>
      <c r="BP36" s="35" t="str">
        <f>Init_Attributes!BP19</f>
        <v/>
      </c>
      <c r="BQ36" s="35" t="str">
        <f>Init_Attributes!BQ19</f>
        <v/>
      </c>
      <c r="BR36" s="35" t="str">
        <f>Init_Attributes!BR19</f>
        <v/>
      </c>
      <c r="BS36" s="64"/>
      <c r="BT36" s="36"/>
      <c r="BU36" s="48"/>
      <c r="BW36" s="48"/>
      <c r="BX36" s="42"/>
      <c r="BY36" s="42"/>
      <c r="BZ36" s="42"/>
      <c r="CA36" s="42"/>
      <c r="CB36" s="42"/>
      <c r="CC36" s="42"/>
      <c r="CD36" s="42"/>
      <c r="CE36" s="42"/>
    </row>
    <row r="37">
      <c r="A37" s="34" t="s">
        <v>135</v>
      </c>
      <c r="B37" s="85" t="str">
        <f t="shared" ref="B37:BR37" si="18">RANK(B36,$B$36:$BR$36)</f>
        <v>#N/A</v>
      </c>
      <c r="C37" s="85" t="str">
        <f t="shared" si="18"/>
        <v>#N/A</v>
      </c>
      <c r="D37" s="85" t="str">
        <f t="shared" si="18"/>
        <v>#N/A</v>
      </c>
      <c r="E37" s="85" t="str">
        <f t="shared" si="18"/>
        <v>#N/A</v>
      </c>
      <c r="F37" s="85" t="str">
        <f t="shared" si="18"/>
        <v>#N/A</v>
      </c>
      <c r="G37" s="85" t="str">
        <f t="shared" si="18"/>
        <v>#N/A</v>
      </c>
      <c r="H37" s="85" t="str">
        <f t="shared" si="18"/>
        <v>#N/A</v>
      </c>
      <c r="I37" s="85" t="str">
        <f t="shared" si="18"/>
        <v>#N/A</v>
      </c>
      <c r="J37" s="85" t="str">
        <f t="shared" si="18"/>
        <v>#N/A</v>
      </c>
      <c r="K37" s="85" t="str">
        <f t="shared" si="18"/>
        <v>#N/A</v>
      </c>
      <c r="L37" s="85" t="str">
        <f t="shared" si="18"/>
        <v>#N/A</v>
      </c>
      <c r="M37" s="85" t="str">
        <f t="shared" si="18"/>
        <v>#N/A</v>
      </c>
      <c r="N37" s="85" t="str">
        <f t="shared" si="18"/>
        <v>#N/A</v>
      </c>
      <c r="O37" s="85" t="str">
        <f t="shared" si="18"/>
        <v>#N/A</v>
      </c>
      <c r="P37" s="85" t="str">
        <f t="shared" si="18"/>
        <v>#N/A</v>
      </c>
      <c r="Q37" s="85" t="str">
        <f t="shared" si="18"/>
        <v>#N/A</v>
      </c>
      <c r="R37" s="85" t="str">
        <f t="shared" si="18"/>
        <v>#N/A</v>
      </c>
      <c r="S37" s="85" t="str">
        <f t="shared" si="18"/>
        <v>#N/A</v>
      </c>
      <c r="T37" s="85" t="str">
        <f t="shared" si="18"/>
        <v>#N/A</v>
      </c>
      <c r="U37" s="85" t="str">
        <f t="shared" si="18"/>
        <v>#N/A</v>
      </c>
      <c r="V37" s="85" t="str">
        <f t="shared" si="18"/>
        <v>#N/A</v>
      </c>
      <c r="W37" s="85" t="str">
        <f t="shared" si="18"/>
        <v>#N/A</v>
      </c>
      <c r="X37" s="85" t="str">
        <f t="shared" si="18"/>
        <v>#N/A</v>
      </c>
      <c r="Y37" s="85" t="str">
        <f t="shared" si="18"/>
        <v>#N/A</v>
      </c>
      <c r="Z37" s="85" t="str">
        <f t="shared" si="18"/>
        <v>#N/A</v>
      </c>
      <c r="AA37" s="85" t="str">
        <f t="shared" si="18"/>
        <v>#N/A</v>
      </c>
      <c r="AB37" s="85" t="str">
        <f t="shared" si="18"/>
        <v>#N/A</v>
      </c>
      <c r="AC37" s="85" t="str">
        <f t="shared" si="18"/>
        <v>#N/A</v>
      </c>
      <c r="AD37" s="85" t="str">
        <f t="shared" si="18"/>
        <v>#N/A</v>
      </c>
      <c r="AE37" s="85" t="str">
        <f t="shared" si="18"/>
        <v>#N/A</v>
      </c>
      <c r="AF37" s="85" t="str">
        <f t="shared" si="18"/>
        <v>#N/A</v>
      </c>
      <c r="AG37" s="85" t="str">
        <f t="shared" si="18"/>
        <v>#N/A</v>
      </c>
      <c r="AH37" s="85" t="str">
        <f t="shared" si="18"/>
        <v>#N/A</v>
      </c>
      <c r="AI37" s="85" t="str">
        <f t="shared" si="18"/>
        <v>#N/A</v>
      </c>
      <c r="AJ37" s="85" t="str">
        <f t="shared" si="18"/>
        <v>#N/A</v>
      </c>
      <c r="AK37" s="85" t="str">
        <f t="shared" si="18"/>
        <v>#N/A</v>
      </c>
      <c r="AL37" s="85" t="str">
        <f t="shared" si="18"/>
        <v>#N/A</v>
      </c>
      <c r="AM37" s="85">
        <f t="shared" si="18"/>
        <v>1</v>
      </c>
      <c r="AN37" s="85" t="str">
        <f t="shared" si="18"/>
        <v>#N/A</v>
      </c>
      <c r="AO37" s="85" t="str">
        <f t="shared" si="18"/>
        <v>#N/A</v>
      </c>
      <c r="AP37" s="85" t="str">
        <f t="shared" si="18"/>
        <v>#N/A</v>
      </c>
      <c r="AQ37" s="85" t="str">
        <f t="shared" si="18"/>
        <v>#N/A</v>
      </c>
      <c r="AR37" s="85" t="str">
        <f t="shared" si="18"/>
        <v>#N/A</v>
      </c>
      <c r="AS37" s="85" t="str">
        <f t="shared" si="18"/>
        <v>#N/A</v>
      </c>
      <c r="AT37" s="85" t="str">
        <f t="shared" si="18"/>
        <v>#N/A</v>
      </c>
      <c r="AU37" s="85" t="str">
        <f t="shared" si="18"/>
        <v>#N/A</v>
      </c>
      <c r="AV37" s="85" t="str">
        <f t="shared" si="18"/>
        <v>#N/A</v>
      </c>
      <c r="AW37" s="85" t="str">
        <f t="shared" si="18"/>
        <v>#N/A</v>
      </c>
      <c r="AX37" s="85" t="str">
        <f t="shared" si="18"/>
        <v>#N/A</v>
      </c>
      <c r="AY37" s="85" t="str">
        <f t="shared" si="18"/>
        <v>#N/A</v>
      </c>
      <c r="AZ37" s="85" t="str">
        <f t="shared" si="18"/>
        <v>#N/A</v>
      </c>
      <c r="BA37" s="85" t="str">
        <f t="shared" si="18"/>
        <v>#N/A</v>
      </c>
      <c r="BB37" s="85" t="str">
        <f t="shared" si="18"/>
        <v>#N/A</v>
      </c>
      <c r="BC37" s="85" t="str">
        <f t="shared" si="18"/>
        <v>#N/A</v>
      </c>
      <c r="BD37" s="85" t="str">
        <f t="shared" si="18"/>
        <v>#N/A</v>
      </c>
      <c r="BE37" s="85" t="str">
        <f t="shared" si="18"/>
        <v>#N/A</v>
      </c>
      <c r="BF37" s="85" t="str">
        <f t="shared" si="18"/>
        <v>#N/A</v>
      </c>
      <c r="BG37" s="85" t="str">
        <f t="shared" si="18"/>
        <v>#N/A</v>
      </c>
      <c r="BH37" s="85" t="str">
        <f t="shared" si="18"/>
        <v>#N/A</v>
      </c>
      <c r="BI37" s="85" t="str">
        <f t="shared" si="18"/>
        <v>#N/A</v>
      </c>
      <c r="BJ37" s="85" t="str">
        <f t="shared" si="18"/>
        <v>#N/A</v>
      </c>
      <c r="BK37" s="85" t="str">
        <f t="shared" si="18"/>
        <v>#N/A</v>
      </c>
      <c r="BL37" s="85" t="str">
        <f t="shared" si="18"/>
        <v>#N/A</v>
      </c>
      <c r="BM37" s="85" t="str">
        <f t="shared" si="18"/>
        <v>#N/A</v>
      </c>
      <c r="BN37" s="85" t="str">
        <f t="shared" si="18"/>
        <v>#N/A</v>
      </c>
      <c r="BO37" s="85" t="str">
        <f t="shared" si="18"/>
        <v>#N/A</v>
      </c>
      <c r="BP37" s="85" t="str">
        <f t="shared" si="18"/>
        <v>#N/A</v>
      </c>
      <c r="BQ37" s="85" t="str">
        <f t="shared" si="18"/>
        <v>#N/A</v>
      </c>
      <c r="BR37" s="85" t="str">
        <f t="shared" si="18"/>
        <v>#N/A</v>
      </c>
      <c r="BS37" s="64"/>
      <c r="BT37" s="44">
        <f>MIN(B36:BR36)</f>
        <v>0.1</v>
      </c>
      <c r="BU37" s="86" t="str">
        <f>HLOOKUP(BT37,$A36:$BR$42,7,FALSE)</f>
        <v>Captain Falcon</v>
      </c>
      <c r="BV37" s="44">
        <f>MAX($B36:$BR36)</f>
        <v>0.1</v>
      </c>
      <c r="BW37" s="86" t="str">
        <f>HLOOKUP(BV37,$A36:$BR$42,7,FALSE)</f>
        <v>Captain Falcon</v>
      </c>
      <c r="BX37" s="46"/>
      <c r="BY37" s="46"/>
      <c r="BZ37" s="46"/>
      <c r="CA37" s="46"/>
      <c r="CB37" s="46"/>
      <c r="CC37" s="46"/>
      <c r="CD37" s="46"/>
      <c r="CE37" s="46"/>
    </row>
    <row r="38" hidden="1">
      <c r="A38" s="34" t="s">
        <v>136</v>
      </c>
      <c r="B38" s="35">
        <f>Init_Attributes!B20</f>
        <v>8</v>
      </c>
      <c r="C38" s="35">
        <f>Init_Attributes!C20</f>
        <v>8</v>
      </c>
      <c r="D38" s="35">
        <f>Init_Attributes!D20</f>
        <v>8</v>
      </c>
      <c r="E38" s="35">
        <f>Init_Attributes!E20</f>
        <v>8</v>
      </c>
      <c r="F38" s="35">
        <f>Init_Attributes!F20</f>
        <v>8</v>
      </c>
      <c r="G38" s="35">
        <f>Init_Attributes!G20</f>
        <v>8</v>
      </c>
      <c r="H38" s="35">
        <f>Init_Attributes!H20</f>
        <v>8</v>
      </c>
      <c r="I38" s="35">
        <f>Init_Attributes!I20</f>
        <v>8</v>
      </c>
      <c r="J38" s="35">
        <f>Init_Attributes!J20</f>
        <v>8</v>
      </c>
      <c r="K38" s="35">
        <f>Init_Attributes!K20</f>
        <v>8</v>
      </c>
      <c r="L38" s="35">
        <f>Init_Attributes!L20</f>
        <v>8</v>
      </c>
      <c r="M38" s="35">
        <f>Init_Attributes!M20</f>
        <v>8</v>
      </c>
      <c r="N38" s="35">
        <f>Init_Attributes!N20</f>
        <v>8</v>
      </c>
      <c r="O38" s="35">
        <f>Init_Attributes!O20</f>
        <v>8</v>
      </c>
      <c r="P38" s="35">
        <f>Init_Attributes!P20</f>
        <v>8</v>
      </c>
      <c r="Q38" s="35">
        <f>Init_Attributes!Q20</f>
        <v>8</v>
      </c>
      <c r="R38" s="35">
        <f>Init_Attributes!R20</f>
        <v>8</v>
      </c>
      <c r="S38" s="35">
        <f>Init_Attributes!S20</f>
        <v>8</v>
      </c>
      <c r="T38" s="35">
        <f>Init_Attributes!T20</f>
        <v>8</v>
      </c>
      <c r="U38" s="35">
        <f>Init_Attributes!U20</f>
        <v>8</v>
      </c>
      <c r="V38" s="35">
        <f>Init_Attributes!V20</f>
        <v>8</v>
      </c>
      <c r="W38" s="35">
        <f>Init_Attributes!W20</f>
        <v>8</v>
      </c>
      <c r="X38" s="35">
        <f>Init_Attributes!X20</f>
        <v>8</v>
      </c>
      <c r="Y38" s="35">
        <f>Init_Attributes!Y20</f>
        <v>8</v>
      </c>
      <c r="Z38" s="35">
        <f>Init_Attributes!Z20</f>
        <v>8</v>
      </c>
      <c r="AA38" s="35">
        <f>Init_Attributes!AA20</f>
        <v>8</v>
      </c>
      <c r="AB38" s="35">
        <f>Init_Attributes!AB20</f>
        <v>8</v>
      </c>
      <c r="AC38" s="35">
        <f>Init_Attributes!AC20</f>
        <v>8</v>
      </c>
      <c r="AD38" s="35">
        <f>Init_Attributes!AD20</f>
        <v>8</v>
      </c>
      <c r="AE38" s="35">
        <f>Init_Attributes!AE20</f>
        <v>7</v>
      </c>
      <c r="AF38" s="35">
        <f>Init_Attributes!AF20</f>
        <v>8</v>
      </c>
      <c r="AG38" s="35">
        <f>Init_Attributes!AG20</f>
        <v>8</v>
      </c>
      <c r="AH38" s="35">
        <f>Init_Attributes!AH20</f>
        <v>8</v>
      </c>
      <c r="AI38" s="35">
        <f>Init_Attributes!AI20</f>
        <v>8</v>
      </c>
      <c r="AJ38" s="35">
        <f>Init_Attributes!AJ20</f>
        <v>8</v>
      </c>
      <c r="AK38" s="35">
        <f>Init_Attributes!AK20</f>
        <v>8</v>
      </c>
      <c r="AL38" s="35">
        <f>Init_Attributes!AL20</f>
        <v>8</v>
      </c>
      <c r="AM38" s="35">
        <f>Init_Attributes!AM20</f>
        <v>8</v>
      </c>
      <c r="AN38" s="35">
        <f>Init_Attributes!AN20</f>
        <v>8</v>
      </c>
      <c r="AO38" s="35">
        <f>Init_Attributes!AO20</f>
        <v>8</v>
      </c>
      <c r="AP38" s="35">
        <f>Init_Attributes!AP20</f>
        <v>8</v>
      </c>
      <c r="AQ38" s="35">
        <f>Init_Attributes!AQ20</f>
        <v>8</v>
      </c>
      <c r="AR38" s="35">
        <f>Init_Attributes!AR20</f>
        <v>8</v>
      </c>
      <c r="AS38" s="35">
        <f>Init_Attributes!AS20</f>
        <v>8</v>
      </c>
      <c r="AT38" s="35">
        <f>Init_Attributes!AT20</f>
        <v>8</v>
      </c>
      <c r="AU38" s="35">
        <f>Init_Attributes!AU20</f>
        <v>8</v>
      </c>
      <c r="AV38" s="35">
        <f>Init_Attributes!AV20</f>
        <v>8</v>
      </c>
      <c r="AW38" s="35">
        <f>Init_Attributes!AW20</f>
        <v>8</v>
      </c>
      <c r="AX38" s="35">
        <f>Init_Attributes!AX20</f>
        <v>8</v>
      </c>
      <c r="AY38" s="35">
        <f>Init_Attributes!AY20</f>
        <v>8</v>
      </c>
      <c r="AZ38" s="35">
        <f>Init_Attributes!AZ20</f>
        <v>8</v>
      </c>
      <c r="BA38" s="35" t="str">
        <f>Init_Attributes!BA20</f>
        <v/>
      </c>
      <c r="BB38" s="35" t="str">
        <f>Init_Attributes!BB20</f>
        <v/>
      </c>
      <c r="BC38" s="35">
        <f>Init_Attributes!BC20</f>
        <v>8</v>
      </c>
      <c r="BD38" s="35">
        <f>Init_Attributes!BD20</f>
        <v>8</v>
      </c>
      <c r="BE38" s="35">
        <f>Init_Attributes!BE20</f>
        <v>8</v>
      </c>
      <c r="BF38" s="35">
        <f>Init_Attributes!BF20</f>
        <v>8</v>
      </c>
      <c r="BG38" s="35">
        <f>Init_Attributes!BG20</f>
        <v>8</v>
      </c>
      <c r="BH38" s="35">
        <f>Init_Attributes!BH20</f>
        <v>8</v>
      </c>
      <c r="BI38" s="35">
        <f>Init_Attributes!BI20</f>
        <v>8</v>
      </c>
      <c r="BJ38" s="35">
        <f>Init_Attributes!BJ20</f>
        <v>8</v>
      </c>
      <c r="BK38" s="35">
        <f>Init_Attributes!BK20</f>
        <v>8</v>
      </c>
      <c r="BL38" s="35">
        <f>Init_Attributes!BL20</f>
        <v>8</v>
      </c>
      <c r="BM38" s="35">
        <f>Init_Attributes!BM20</f>
        <v>8</v>
      </c>
      <c r="BN38" s="35">
        <f>Init_Attributes!BN20</f>
        <v>8</v>
      </c>
      <c r="BO38" s="35">
        <f>Init_Attributes!BO20</f>
        <v>8</v>
      </c>
      <c r="BP38" s="35">
        <f>Init_Attributes!BP20</f>
        <v>8</v>
      </c>
      <c r="BQ38" s="35">
        <f>Init_Attributes!BQ20</f>
        <v>8</v>
      </c>
      <c r="BR38" s="35">
        <f>Init_Attributes!BR20</f>
        <v>8</v>
      </c>
      <c r="BS38" s="38"/>
      <c r="BT38" s="36"/>
      <c r="BU38" s="48"/>
      <c r="BW38" s="48"/>
      <c r="BX38" s="42"/>
      <c r="BY38" s="42"/>
      <c r="BZ38" s="42"/>
      <c r="CA38" s="42"/>
      <c r="CB38" s="42"/>
      <c r="CC38" s="42"/>
      <c r="CD38" s="42"/>
      <c r="CE38" s="42"/>
    </row>
    <row r="39">
      <c r="A39" s="34" t="s">
        <v>136</v>
      </c>
      <c r="B39" s="80">
        <f t="shared" ref="B39:BR39" si="19">RANK(B38,$B$38:$BR$38)</f>
        <v>1</v>
      </c>
      <c r="C39" s="80">
        <f t="shared" si="19"/>
        <v>1</v>
      </c>
      <c r="D39" s="80">
        <f t="shared" si="19"/>
        <v>1</v>
      </c>
      <c r="E39" s="80">
        <f t="shared" si="19"/>
        <v>1</v>
      </c>
      <c r="F39" s="80">
        <f t="shared" si="19"/>
        <v>1</v>
      </c>
      <c r="G39" s="80">
        <f t="shared" si="19"/>
        <v>1</v>
      </c>
      <c r="H39" s="80">
        <f t="shared" si="19"/>
        <v>1</v>
      </c>
      <c r="I39" s="80">
        <f t="shared" si="19"/>
        <v>1</v>
      </c>
      <c r="J39" s="80">
        <f t="shared" si="19"/>
        <v>1</v>
      </c>
      <c r="K39" s="80">
        <f t="shared" si="19"/>
        <v>1</v>
      </c>
      <c r="L39" s="80">
        <f t="shared" si="19"/>
        <v>1</v>
      </c>
      <c r="M39" s="80">
        <f t="shared" si="19"/>
        <v>1</v>
      </c>
      <c r="N39" s="80">
        <f t="shared" si="19"/>
        <v>1</v>
      </c>
      <c r="O39" s="80">
        <f t="shared" si="19"/>
        <v>1</v>
      </c>
      <c r="P39" s="80">
        <f t="shared" si="19"/>
        <v>1</v>
      </c>
      <c r="Q39" s="80">
        <f t="shared" si="19"/>
        <v>1</v>
      </c>
      <c r="R39" s="80">
        <f t="shared" si="19"/>
        <v>1</v>
      </c>
      <c r="S39" s="80">
        <f t="shared" si="19"/>
        <v>1</v>
      </c>
      <c r="T39" s="80">
        <f t="shared" si="19"/>
        <v>1</v>
      </c>
      <c r="U39" s="80">
        <f t="shared" si="19"/>
        <v>1</v>
      </c>
      <c r="V39" s="80">
        <f t="shared" si="19"/>
        <v>1</v>
      </c>
      <c r="W39" s="80">
        <f t="shared" si="19"/>
        <v>1</v>
      </c>
      <c r="X39" s="80">
        <f t="shared" si="19"/>
        <v>1</v>
      </c>
      <c r="Y39" s="80">
        <f t="shared" si="19"/>
        <v>1</v>
      </c>
      <c r="Z39" s="80">
        <f t="shared" si="19"/>
        <v>1</v>
      </c>
      <c r="AA39" s="80">
        <f t="shared" si="19"/>
        <v>1</v>
      </c>
      <c r="AB39" s="80">
        <f t="shared" si="19"/>
        <v>1</v>
      </c>
      <c r="AC39" s="80">
        <f t="shared" si="19"/>
        <v>1</v>
      </c>
      <c r="AD39" s="80">
        <f t="shared" si="19"/>
        <v>1</v>
      </c>
      <c r="AE39" s="80">
        <f t="shared" si="19"/>
        <v>67</v>
      </c>
      <c r="AF39" s="80">
        <f t="shared" si="19"/>
        <v>1</v>
      </c>
      <c r="AG39" s="80">
        <f t="shared" si="19"/>
        <v>1</v>
      </c>
      <c r="AH39" s="80">
        <f t="shared" si="19"/>
        <v>1</v>
      </c>
      <c r="AI39" s="80">
        <f t="shared" si="19"/>
        <v>1</v>
      </c>
      <c r="AJ39" s="80">
        <f t="shared" si="19"/>
        <v>1</v>
      </c>
      <c r="AK39" s="80">
        <f t="shared" si="19"/>
        <v>1</v>
      </c>
      <c r="AL39" s="80">
        <f t="shared" si="19"/>
        <v>1</v>
      </c>
      <c r="AM39" s="80">
        <f t="shared" si="19"/>
        <v>1</v>
      </c>
      <c r="AN39" s="80">
        <f t="shared" si="19"/>
        <v>1</v>
      </c>
      <c r="AO39" s="80">
        <f t="shared" si="19"/>
        <v>1</v>
      </c>
      <c r="AP39" s="80">
        <f t="shared" si="19"/>
        <v>1</v>
      </c>
      <c r="AQ39" s="80">
        <f t="shared" si="19"/>
        <v>1</v>
      </c>
      <c r="AR39" s="80">
        <f t="shared" si="19"/>
        <v>1</v>
      </c>
      <c r="AS39" s="80">
        <f t="shared" si="19"/>
        <v>1</v>
      </c>
      <c r="AT39" s="80">
        <f t="shared" si="19"/>
        <v>1</v>
      </c>
      <c r="AU39" s="80">
        <f t="shared" si="19"/>
        <v>1</v>
      </c>
      <c r="AV39" s="80">
        <f t="shared" si="19"/>
        <v>1</v>
      </c>
      <c r="AW39" s="80">
        <f t="shared" si="19"/>
        <v>1</v>
      </c>
      <c r="AX39" s="80">
        <f t="shared" si="19"/>
        <v>1</v>
      </c>
      <c r="AY39" s="80">
        <f t="shared" si="19"/>
        <v>1</v>
      </c>
      <c r="AZ39" s="80">
        <f t="shared" si="19"/>
        <v>1</v>
      </c>
      <c r="BA39" s="80" t="str">
        <f t="shared" si="19"/>
        <v>#N/A</v>
      </c>
      <c r="BB39" s="80" t="str">
        <f t="shared" si="19"/>
        <v>#N/A</v>
      </c>
      <c r="BC39" s="80">
        <f t="shared" si="19"/>
        <v>1</v>
      </c>
      <c r="BD39" s="80">
        <f t="shared" si="19"/>
        <v>1</v>
      </c>
      <c r="BE39" s="80">
        <f t="shared" si="19"/>
        <v>1</v>
      </c>
      <c r="BF39" s="80">
        <f t="shared" si="19"/>
        <v>1</v>
      </c>
      <c r="BG39" s="80">
        <f t="shared" si="19"/>
        <v>1</v>
      </c>
      <c r="BH39" s="80">
        <f t="shared" si="19"/>
        <v>1</v>
      </c>
      <c r="BI39" s="80">
        <f t="shared" si="19"/>
        <v>1</v>
      </c>
      <c r="BJ39" s="80">
        <f t="shared" si="19"/>
        <v>1</v>
      </c>
      <c r="BK39" s="80">
        <f t="shared" si="19"/>
        <v>1</v>
      </c>
      <c r="BL39" s="80">
        <f t="shared" si="19"/>
        <v>1</v>
      </c>
      <c r="BM39" s="80">
        <f t="shared" si="19"/>
        <v>1</v>
      </c>
      <c r="BN39" s="80">
        <f t="shared" si="19"/>
        <v>1</v>
      </c>
      <c r="BO39" s="80">
        <f t="shared" si="19"/>
        <v>1</v>
      </c>
      <c r="BP39" s="80">
        <f t="shared" si="19"/>
        <v>1</v>
      </c>
      <c r="BQ39" s="80">
        <f t="shared" si="19"/>
        <v>1</v>
      </c>
      <c r="BR39" s="80">
        <f t="shared" si="19"/>
        <v>1</v>
      </c>
      <c r="BS39" s="38"/>
      <c r="BT39" s="36">
        <f>MIN(B38:BR38)</f>
        <v>7</v>
      </c>
      <c r="BU39" s="84" t="str">
        <f>HLOOKUP(BT39,$A38:$BR$42,5,FALSE)</f>
        <v>Lucas</v>
      </c>
      <c r="BV39" s="36">
        <f>MAX($B38:$BR38)</f>
        <v>8</v>
      </c>
      <c r="BW39" s="84" t="str">
        <f>HLOOKUP(BV39,$A38:$BR$42,5,FALSE)</f>
        <v>Mario</v>
      </c>
      <c r="BX39" s="42"/>
      <c r="BY39" s="42"/>
      <c r="BZ39" s="42"/>
      <c r="CA39" s="42"/>
      <c r="CB39" s="42"/>
      <c r="CC39" s="42"/>
      <c r="CD39" s="42"/>
      <c r="CE39" s="42"/>
    </row>
    <row r="40" hidden="1">
      <c r="A40" s="34" t="s">
        <v>137</v>
      </c>
      <c r="B40" s="35">
        <f>Init_Attributes!B21</f>
        <v>0.88</v>
      </c>
      <c r="C40" s="35">
        <f>Init_Attributes!C21</f>
        <v>0.93</v>
      </c>
      <c r="D40" s="35">
        <f>Init_Attributes!D21</f>
        <v>0.79</v>
      </c>
      <c r="E40" s="35">
        <f>Init_Attributes!E21</f>
        <v>0.99</v>
      </c>
      <c r="F40" s="35">
        <f>Init_Attributes!F21</f>
        <v>0.82</v>
      </c>
      <c r="G40" s="35">
        <f>Init_Attributes!G21</f>
        <v>1.35</v>
      </c>
      <c r="H40" s="35">
        <f>Init_Attributes!H21</f>
        <v>1.1</v>
      </c>
      <c r="I40" s="35">
        <f>Init_Attributes!I21</f>
        <v>0.86</v>
      </c>
      <c r="J40" s="35">
        <f>Init_Attributes!J21</f>
        <v>1.08</v>
      </c>
      <c r="K40" s="35">
        <f>Init_Attributes!K21</f>
        <v>1.5</v>
      </c>
      <c r="L40" s="35">
        <f>Init_Attributes!L21</f>
        <v>0.76</v>
      </c>
      <c r="M40" s="35">
        <f>Init_Attributes!M21</f>
        <v>0.96</v>
      </c>
      <c r="N40" s="35">
        <f>Init_Attributes!N21</f>
        <v>1.25</v>
      </c>
      <c r="O40" s="35">
        <f>Init_Attributes!O21</f>
        <v>1</v>
      </c>
      <c r="P40" s="35">
        <f>Init_Attributes!P21</f>
        <v>1.5</v>
      </c>
      <c r="Q40" s="35">
        <f>Init_Attributes!Q21</f>
        <v>1.5</v>
      </c>
      <c r="R40" s="35">
        <f>Init_Attributes!R21</f>
        <v>0.95</v>
      </c>
      <c r="S40" s="35">
        <f>Init_Attributes!S21</f>
        <v>0.94</v>
      </c>
      <c r="T40" s="35">
        <f>Init_Attributes!T21</f>
        <v>0.92</v>
      </c>
      <c r="U40" s="35">
        <f>Init_Attributes!U21</f>
        <v>1.05</v>
      </c>
      <c r="V40" s="35">
        <f>Init_Attributes!V21</f>
        <v>0.99</v>
      </c>
      <c r="W40" s="35">
        <f>Init_Attributes!W21</f>
        <v>0.99</v>
      </c>
      <c r="X40" s="35">
        <f>Init_Attributes!X21</f>
        <v>0.99</v>
      </c>
      <c r="Y40" s="35">
        <f>Init_Attributes!Y21</f>
        <v>1.2</v>
      </c>
      <c r="Z40" s="35">
        <f>Init_Attributes!Z21</f>
        <v>0.8</v>
      </c>
      <c r="AA40" s="35">
        <f>Init_Attributes!AA21</f>
        <v>0.84</v>
      </c>
      <c r="AB40" s="35">
        <f>Init_Attributes!AB21</f>
        <v>0.84</v>
      </c>
      <c r="AC40" s="35">
        <f>Init_Attributes!AC21</f>
        <v>1.1</v>
      </c>
      <c r="AD40" s="35">
        <f>Init_Attributes!AD21</f>
        <v>0.9</v>
      </c>
      <c r="AE40" s="35">
        <f>Init_Attributes!AE21</f>
        <v>0.85</v>
      </c>
      <c r="AF40" s="35">
        <f>Init_Attributes!AF21</f>
        <v>1</v>
      </c>
      <c r="AG40" s="35">
        <f>Init_Attributes!AG21</f>
        <v>0.91</v>
      </c>
      <c r="AH40" s="35">
        <f>Init_Attributes!AH21</f>
        <v>0.9</v>
      </c>
      <c r="AI40" s="35">
        <f>Init_Attributes!AI21</f>
        <v>1</v>
      </c>
      <c r="AJ40" s="35">
        <f>Init_Attributes!AJ21</f>
        <v>0.93</v>
      </c>
      <c r="AK40" s="35">
        <f>Init_Attributes!AK21</f>
        <v>1.1</v>
      </c>
      <c r="AL40" s="35">
        <f>Init_Attributes!AL21</f>
        <v>0.99</v>
      </c>
      <c r="AM40" s="35">
        <f>Init_Attributes!AM21</f>
        <v>0.96</v>
      </c>
      <c r="AN40" s="35">
        <f>Init_Attributes!AN21</f>
        <v>1.15</v>
      </c>
      <c r="AO40" s="35">
        <f>Init_Attributes!AO21</f>
        <v>0.95</v>
      </c>
      <c r="AP40" s="35">
        <f>Init_Attributes!AP21</f>
        <v>0.95</v>
      </c>
      <c r="AQ40" s="35">
        <f>Init_Attributes!AQ21</f>
        <v>1.3</v>
      </c>
      <c r="AR40" s="35">
        <f>Init_Attributes!AR21</f>
        <v>0.9</v>
      </c>
      <c r="AS40" s="35">
        <f>Init_Attributes!AS21</f>
        <v>0.8</v>
      </c>
      <c r="AT40" s="35">
        <f>Init_Attributes!AT21</f>
        <v>0.96</v>
      </c>
      <c r="AU40" s="35">
        <f>Init_Attributes!AU21</f>
        <v>1.12</v>
      </c>
      <c r="AV40" s="35">
        <f>Init_Attributes!AV21</f>
        <v>1.25</v>
      </c>
      <c r="AW40" s="35">
        <f>Init_Attributes!AW21</f>
        <v>0.86</v>
      </c>
      <c r="AX40" s="35">
        <f>Init_Attributes!AX21</f>
        <v>1.5</v>
      </c>
      <c r="AY40" s="35">
        <f>Init_Attributes!AY21</f>
        <v>0.9</v>
      </c>
      <c r="AZ40" s="35">
        <f>Init_Attributes!AZ21</f>
        <v>1.5</v>
      </c>
      <c r="BA40" s="35">
        <f>Init_Attributes!BA21</f>
        <v>1.05</v>
      </c>
      <c r="BB40" s="35">
        <f>Init_Attributes!BB21</f>
        <v>0.9</v>
      </c>
      <c r="BC40" s="35">
        <f>Init_Attributes!BC21</f>
        <v>1.06</v>
      </c>
      <c r="BD40" s="35">
        <f>Init_Attributes!BD21</f>
        <v>0.98</v>
      </c>
      <c r="BE40" s="35">
        <f>Init_Attributes!BE21</f>
        <v>1.5</v>
      </c>
      <c r="BF40" s="35">
        <f>Init_Attributes!BF21</f>
        <v>0.91</v>
      </c>
      <c r="BG40" s="35">
        <f>Init_Attributes!BG21</f>
        <v>1.4</v>
      </c>
      <c r="BH40" s="35">
        <f>Init_Attributes!BH21</f>
        <v>0.8</v>
      </c>
      <c r="BI40" s="35">
        <f>Init_Attributes!BI21</f>
        <v>0.9</v>
      </c>
      <c r="BJ40" s="35">
        <f>Init_Attributes!BJ21</f>
        <v>1</v>
      </c>
      <c r="BK40" s="35">
        <f>Init_Attributes!BK21</f>
        <v>1.05</v>
      </c>
      <c r="BL40" s="35">
        <f>Init_Attributes!BL21</f>
        <v>0.88</v>
      </c>
      <c r="BM40" s="35">
        <f>Init_Attributes!BM21</f>
        <v>1</v>
      </c>
      <c r="BN40" s="35">
        <f>Init_Attributes!BN21</f>
        <v>0.99</v>
      </c>
      <c r="BO40" s="35">
        <f>Init_Attributes!BO21</f>
        <v>1.1</v>
      </c>
      <c r="BP40" s="35">
        <f>Init_Attributes!BP21</f>
        <v>1</v>
      </c>
      <c r="BQ40" s="35">
        <f>Init_Attributes!BQ21</f>
        <v>0.96</v>
      </c>
      <c r="BR40" s="35">
        <f>Init_Attributes!BR21</f>
        <v>1</v>
      </c>
      <c r="BS40" s="71"/>
      <c r="BT40" s="36"/>
      <c r="BU40" s="48"/>
      <c r="BW40" s="48"/>
      <c r="BX40" s="42"/>
      <c r="BY40" s="42"/>
      <c r="BZ40" s="42"/>
      <c r="CA40" s="42"/>
      <c r="CB40" s="42"/>
      <c r="CC40" s="42"/>
      <c r="CD40" s="42"/>
      <c r="CE40" s="42"/>
    </row>
    <row r="41">
      <c r="A41" s="34" t="s">
        <v>137</v>
      </c>
      <c r="B41" s="85">
        <f t="shared" ref="B41:BR41" si="20">RANK(B40,$B$40:$BR$40)</f>
        <v>57</v>
      </c>
      <c r="C41" s="85">
        <f t="shared" si="20"/>
        <v>46</v>
      </c>
      <c r="D41" s="85">
        <f t="shared" si="20"/>
        <v>68</v>
      </c>
      <c r="E41" s="85">
        <f t="shared" si="20"/>
        <v>31</v>
      </c>
      <c r="F41" s="85">
        <f t="shared" si="20"/>
        <v>64</v>
      </c>
      <c r="G41" s="85">
        <f t="shared" si="20"/>
        <v>8</v>
      </c>
      <c r="H41" s="85">
        <f t="shared" si="20"/>
        <v>15</v>
      </c>
      <c r="I41" s="85">
        <f t="shared" si="20"/>
        <v>59</v>
      </c>
      <c r="J41" s="85">
        <f t="shared" si="20"/>
        <v>19</v>
      </c>
      <c r="K41" s="85">
        <f t="shared" si="20"/>
        <v>1</v>
      </c>
      <c r="L41" s="85">
        <f t="shared" si="20"/>
        <v>69</v>
      </c>
      <c r="M41" s="85">
        <f t="shared" si="20"/>
        <v>38</v>
      </c>
      <c r="N41" s="85">
        <f t="shared" si="20"/>
        <v>10</v>
      </c>
      <c r="O41" s="85">
        <f t="shared" si="20"/>
        <v>24</v>
      </c>
      <c r="P41" s="85">
        <f t="shared" si="20"/>
        <v>1</v>
      </c>
      <c r="Q41" s="85">
        <f t="shared" si="20"/>
        <v>1</v>
      </c>
      <c r="R41" s="85">
        <f t="shared" si="20"/>
        <v>42</v>
      </c>
      <c r="S41" s="85">
        <f t="shared" si="20"/>
        <v>45</v>
      </c>
      <c r="T41" s="85">
        <f t="shared" si="20"/>
        <v>48</v>
      </c>
      <c r="U41" s="85">
        <f t="shared" si="20"/>
        <v>21</v>
      </c>
      <c r="V41" s="85">
        <f t="shared" si="20"/>
        <v>31</v>
      </c>
      <c r="W41" s="85">
        <f t="shared" si="20"/>
        <v>31</v>
      </c>
      <c r="X41" s="85">
        <f t="shared" si="20"/>
        <v>31</v>
      </c>
      <c r="Y41" s="85">
        <f t="shared" si="20"/>
        <v>12</v>
      </c>
      <c r="Z41" s="85">
        <f t="shared" si="20"/>
        <v>65</v>
      </c>
      <c r="AA41" s="85">
        <f t="shared" si="20"/>
        <v>62</v>
      </c>
      <c r="AB41" s="85">
        <f t="shared" si="20"/>
        <v>62</v>
      </c>
      <c r="AC41" s="85">
        <f t="shared" si="20"/>
        <v>15</v>
      </c>
      <c r="AD41" s="85">
        <f t="shared" si="20"/>
        <v>51</v>
      </c>
      <c r="AE41" s="85">
        <f t="shared" si="20"/>
        <v>61</v>
      </c>
      <c r="AF41" s="85">
        <f t="shared" si="20"/>
        <v>24</v>
      </c>
      <c r="AG41" s="85">
        <f t="shared" si="20"/>
        <v>49</v>
      </c>
      <c r="AH41" s="85">
        <f t="shared" si="20"/>
        <v>51</v>
      </c>
      <c r="AI41" s="85">
        <f t="shared" si="20"/>
        <v>24</v>
      </c>
      <c r="AJ41" s="85">
        <f t="shared" si="20"/>
        <v>46</v>
      </c>
      <c r="AK41" s="85">
        <f t="shared" si="20"/>
        <v>15</v>
      </c>
      <c r="AL41" s="85">
        <f t="shared" si="20"/>
        <v>31</v>
      </c>
      <c r="AM41" s="85">
        <f t="shared" si="20"/>
        <v>38</v>
      </c>
      <c r="AN41" s="85">
        <f t="shared" si="20"/>
        <v>13</v>
      </c>
      <c r="AO41" s="85">
        <f t="shared" si="20"/>
        <v>42</v>
      </c>
      <c r="AP41" s="85">
        <f t="shared" si="20"/>
        <v>42</v>
      </c>
      <c r="AQ41" s="85">
        <f t="shared" si="20"/>
        <v>9</v>
      </c>
      <c r="AR41" s="85">
        <f t="shared" si="20"/>
        <v>51</v>
      </c>
      <c r="AS41" s="85">
        <f t="shared" si="20"/>
        <v>65</v>
      </c>
      <c r="AT41" s="85">
        <f t="shared" si="20"/>
        <v>38</v>
      </c>
      <c r="AU41" s="85">
        <f t="shared" si="20"/>
        <v>14</v>
      </c>
      <c r="AV41" s="85">
        <f t="shared" si="20"/>
        <v>10</v>
      </c>
      <c r="AW41" s="85">
        <f t="shared" si="20"/>
        <v>59</v>
      </c>
      <c r="AX41" s="85">
        <f t="shared" si="20"/>
        <v>1</v>
      </c>
      <c r="AY41" s="85">
        <f t="shared" si="20"/>
        <v>51</v>
      </c>
      <c r="AZ41" s="85">
        <f t="shared" si="20"/>
        <v>1</v>
      </c>
      <c r="BA41" s="85">
        <f t="shared" si="20"/>
        <v>21</v>
      </c>
      <c r="BB41" s="85">
        <f t="shared" si="20"/>
        <v>51</v>
      </c>
      <c r="BC41" s="85">
        <f t="shared" si="20"/>
        <v>20</v>
      </c>
      <c r="BD41" s="85">
        <f t="shared" si="20"/>
        <v>37</v>
      </c>
      <c r="BE41" s="85">
        <f t="shared" si="20"/>
        <v>1</v>
      </c>
      <c r="BF41" s="85">
        <f t="shared" si="20"/>
        <v>49</v>
      </c>
      <c r="BG41" s="85">
        <f t="shared" si="20"/>
        <v>7</v>
      </c>
      <c r="BH41" s="85">
        <f t="shared" si="20"/>
        <v>65</v>
      </c>
      <c r="BI41" s="85">
        <f t="shared" si="20"/>
        <v>51</v>
      </c>
      <c r="BJ41" s="85">
        <f t="shared" si="20"/>
        <v>24</v>
      </c>
      <c r="BK41" s="85">
        <f t="shared" si="20"/>
        <v>21</v>
      </c>
      <c r="BL41" s="85">
        <f t="shared" si="20"/>
        <v>57</v>
      </c>
      <c r="BM41" s="85">
        <f t="shared" si="20"/>
        <v>24</v>
      </c>
      <c r="BN41" s="85">
        <f t="shared" si="20"/>
        <v>31</v>
      </c>
      <c r="BO41" s="85">
        <f t="shared" si="20"/>
        <v>15</v>
      </c>
      <c r="BP41" s="85">
        <f t="shared" si="20"/>
        <v>24</v>
      </c>
      <c r="BQ41" s="85">
        <f t="shared" si="20"/>
        <v>38</v>
      </c>
      <c r="BR41" s="85">
        <f t="shared" si="20"/>
        <v>24</v>
      </c>
      <c r="BS41" s="38"/>
      <c r="BT41" s="69">
        <f>MIN(B40:BR40)</f>
        <v>0.76</v>
      </c>
      <c r="BU41" s="94" t="str">
        <f>HLOOKUP(BT41,$A40:$BR$42,3,FALSE)</f>
        <v>Waluigi</v>
      </c>
      <c r="BV41" s="69">
        <f>MAX($B40:$BR40)</f>
        <v>1.5</v>
      </c>
      <c r="BW41" s="94" t="str">
        <f>HLOOKUP(BV41,$A40:$BR$42,3,FALSE)</f>
        <v>Wario</v>
      </c>
      <c r="BX41" s="46"/>
      <c r="BY41" s="46"/>
      <c r="BZ41" s="46"/>
      <c r="CA41" s="46"/>
      <c r="CB41" s="46"/>
      <c r="CC41" s="46"/>
      <c r="CD41" s="46"/>
      <c r="CE41" s="46"/>
    </row>
    <row r="42" hidden="1">
      <c r="A42" s="74" t="s">
        <v>99</v>
      </c>
      <c r="B42" s="28" t="s">
        <v>14</v>
      </c>
      <c r="C42" s="28" t="s">
        <v>48</v>
      </c>
      <c r="D42" s="28" t="s">
        <v>16</v>
      </c>
      <c r="E42" s="28" t="s">
        <v>66</v>
      </c>
      <c r="F42" s="28" t="s">
        <v>82</v>
      </c>
      <c r="G42" s="28" t="s">
        <v>30</v>
      </c>
      <c r="H42" s="28" t="s">
        <v>31</v>
      </c>
      <c r="I42" s="28" t="s">
        <v>41</v>
      </c>
      <c r="J42" s="28" t="s">
        <v>32</v>
      </c>
      <c r="K42" s="28" t="s">
        <v>37</v>
      </c>
      <c r="L42" s="28" t="s">
        <v>50</v>
      </c>
      <c r="M42" s="28" t="s">
        <v>79</v>
      </c>
      <c r="N42" s="28" t="s">
        <v>68</v>
      </c>
      <c r="O42" s="28" t="s">
        <v>87</v>
      </c>
      <c r="P42" s="28" t="s">
        <v>96</v>
      </c>
      <c r="Q42" s="28" t="s">
        <v>94</v>
      </c>
      <c r="R42" s="28" t="s">
        <v>73</v>
      </c>
      <c r="S42" s="28" t="s">
        <v>100</v>
      </c>
      <c r="T42" s="28" t="s">
        <v>101</v>
      </c>
      <c r="U42" s="28" t="s">
        <v>91</v>
      </c>
      <c r="V42" s="28" t="s">
        <v>102</v>
      </c>
      <c r="W42" s="28" t="s">
        <v>103</v>
      </c>
      <c r="X42" s="28" t="s">
        <v>59</v>
      </c>
      <c r="Y42" s="28" t="s">
        <v>33</v>
      </c>
      <c r="Z42" s="28" t="s">
        <v>83</v>
      </c>
      <c r="AA42" s="28" t="s">
        <v>104</v>
      </c>
      <c r="AB42" s="28" t="s">
        <v>105</v>
      </c>
      <c r="AC42" s="28" t="s">
        <v>106</v>
      </c>
      <c r="AD42" s="28" t="s">
        <v>54</v>
      </c>
      <c r="AE42" s="28" t="s">
        <v>53</v>
      </c>
      <c r="AF42" s="28" t="s">
        <v>27</v>
      </c>
      <c r="AG42" s="28" t="s">
        <v>34</v>
      </c>
      <c r="AH42" s="28" t="s">
        <v>107</v>
      </c>
      <c r="AI42" s="28" t="s">
        <v>36</v>
      </c>
      <c r="AJ42" s="28" t="s">
        <v>89</v>
      </c>
      <c r="AK42" s="28" t="s">
        <v>81</v>
      </c>
      <c r="AL42" s="28" t="s">
        <v>72</v>
      </c>
      <c r="AM42" s="28" t="s">
        <v>108</v>
      </c>
      <c r="AN42" s="28" t="s">
        <v>109</v>
      </c>
      <c r="AO42" s="28" t="s">
        <v>110</v>
      </c>
      <c r="AP42" s="28" t="s">
        <v>111</v>
      </c>
      <c r="AQ42" s="28" t="s">
        <v>39</v>
      </c>
      <c r="AR42" s="28" t="s">
        <v>75</v>
      </c>
      <c r="AS42" s="28" t="s">
        <v>56</v>
      </c>
      <c r="AT42" s="28" t="s">
        <v>45</v>
      </c>
      <c r="AU42" s="28" t="s">
        <v>84</v>
      </c>
      <c r="AV42" s="28" t="s">
        <v>19</v>
      </c>
      <c r="AW42" s="28" t="s">
        <v>21</v>
      </c>
      <c r="AX42" s="28" t="s">
        <v>88</v>
      </c>
      <c r="AY42" s="28" t="s">
        <v>112</v>
      </c>
      <c r="AZ42" s="28" t="s">
        <v>113</v>
      </c>
      <c r="BA42" s="28" t="s">
        <v>77</v>
      </c>
      <c r="BB42" s="28" t="s">
        <v>76</v>
      </c>
      <c r="BC42" s="28" t="s">
        <v>74</v>
      </c>
      <c r="BD42" s="28" t="s">
        <v>93</v>
      </c>
      <c r="BE42" s="28" t="s">
        <v>114</v>
      </c>
      <c r="BF42" s="28" t="s">
        <v>64</v>
      </c>
      <c r="BG42" s="28" t="s">
        <v>85</v>
      </c>
      <c r="BH42" s="28" t="s">
        <v>115</v>
      </c>
      <c r="BI42" s="28" t="s">
        <v>92</v>
      </c>
      <c r="BJ42" s="28" t="s">
        <v>38</v>
      </c>
      <c r="BK42" s="28" t="s">
        <v>71</v>
      </c>
      <c r="BL42" s="28" t="s">
        <v>49</v>
      </c>
      <c r="BM42" s="28" t="s">
        <v>44</v>
      </c>
      <c r="BN42" s="28" t="s">
        <v>55</v>
      </c>
      <c r="BO42" s="28" t="s">
        <v>43</v>
      </c>
      <c r="BP42" s="28" t="s">
        <v>61</v>
      </c>
      <c r="BQ42" s="28" t="s">
        <v>62</v>
      </c>
      <c r="BR42" s="28" t="s">
        <v>47</v>
      </c>
      <c r="BS42" s="29"/>
      <c r="BT42" s="75" t="s">
        <v>138</v>
      </c>
      <c r="BU42" s="76"/>
      <c r="BV42" s="33" t="s">
        <v>139</v>
      </c>
      <c r="BW42" s="61"/>
      <c r="BX42" s="33"/>
      <c r="BY42" s="33"/>
      <c r="BZ42" s="33"/>
      <c r="CA42" s="33"/>
      <c r="CB42" s="33"/>
      <c r="CC42" s="33"/>
      <c r="CD42" s="33"/>
      <c r="CE42" s="33"/>
    </row>
  </sheetData>
  <mergeCells count="4">
    <mergeCell ref="BT1:BU1"/>
    <mergeCell ref="BV1:BW1"/>
    <mergeCell ref="BT42:BU42"/>
    <mergeCell ref="BV42:BW4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hidden="1" min="3" max="3" width="12.63"/>
  </cols>
  <sheetData>
    <row r="1">
      <c r="A1" s="95" t="s">
        <v>14</v>
      </c>
      <c r="B1" s="96" t="s">
        <v>141</v>
      </c>
      <c r="C1" s="97" t="s">
        <v>142</v>
      </c>
      <c r="D1" s="96" t="s">
        <v>143</v>
      </c>
      <c r="E1" s="96" t="s">
        <v>144</v>
      </c>
      <c r="F1" s="96" t="s">
        <v>145</v>
      </c>
      <c r="G1" s="96" t="s">
        <v>146</v>
      </c>
      <c r="H1" s="96" t="s">
        <v>147</v>
      </c>
      <c r="I1" s="96" t="s">
        <v>148</v>
      </c>
      <c r="J1" s="96" t="s">
        <v>149</v>
      </c>
      <c r="K1" s="96" t="s">
        <v>150</v>
      </c>
      <c r="L1" s="96" t="s">
        <v>151</v>
      </c>
      <c r="M1" s="96" t="s">
        <v>152</v>
      </c>
      <c r="N1" s="96" t="s">
        <v>153</v>
      </c>
      <c r="O1" s="96" t="s">
        <v>154</v>
      </c>
      <c r="P1" s="96" t="s">
        <v>155</v>
      </c>
      <c r="Q1" s="96" t="s">
        <v>156</v>
      </c>
      <c r="R1" s="96" t="s">
        <v>157</v>
      </c>
      <c r="S1" s="96" t="s">
        <v>158</v>
      </c>
    </row>
    <row r="2">
      <c r="A2" s="98" t="s">
        <v>159</v>
      </c>
      <c r="B2" s="99">
        <v>22.0</v>
      </c>
      <c r="C2" s="99" t="s">
        <v>160</v>
      </c>
      <c r="D2" s="99">
        <v>5.0</v>
      </c>
      <c r="E2" s="99">
        <v>2.0</v>
      </c>
      <c r="F2" s="99">
        <v>80.0</v>
      </c>
      <c r="G2" s="99">
        <v>2.0</v>
      </c>
      <c r="H2" s="99">
        <v>0.0</v>
      </c>
      <c r="I2" s="99">
        <v>3.0</v>
      </c>
      <c r="J2" s="99">
        <v>2.0</v>
      </c>
      <c r="K2" s="99" t="s">
        <v>161</v>
      </c>
      <c r="L2" s="99">
        <v>0.7</v>
      </c>
      <c r="M2" s="99">
        <v>0.4</v>
      </c>
      <c r="P2" s="99">
        <v>4.0</v>
      </c>
      <c r="Q2" s="99">
        <v>1.0</v>
      </c>
      <c r="R2" s="99"/>
      <c r="S2" s="99"/>
    </row>
    <row r="3">
      <c r="A3" s="98" t="s">
        <v>162</v>
      </c>
      <c r="B3" s="99">
        <v>24.0</v>
      </c>
      <c r="C3" s="99" t="s">
        <v>163</v>
      </c>
      <c r="D3" s="99">
        <v>4.0</v>
      </c>
      <c r="E3" s="99">
        <v>3.0</v>
      </c>
      <c r="F3" s="99">
        <v>75.0</v>
      </c>
      <c r="G3" s="99">
        <v>1.45</v>
      </c>
      <c r="H3" s="99">
        <v>0.0</v>
      </c>
      <c r="I3" s="99">
        <v>3.0</v>
      </c>
      <c r="J3" s="99">
        <v>2.0</v>
      </c>
      <c r="K3" s="99" t="s">
        <v>161</v>
      </c>
      <c r="L3" s="99">
        <v>0.7</v>
      </c>
      <c r="M3" s="99">
        <v>0.4</v>
      </c>
      <c r="P3" s="99">
        <v>4.0</v>
      </c>
      <c r="Q3" s="99">
        <v>1.0</v>
      </c>
      <c r="R3" s="99"/>
      <c r="S3" s="99"/>
    </row>
    <row r="4">
      <c r="A4" s="98" t="s">
        <v>164</v>
      </c>
      <c r="B4" s="99">
        <v>20.0</v>
      </c>
      <c r="C4" s="100"/>
      <c r="D4" s="99">
        <v>6.0</v>
      </c>
      <c r="E4" s="99">
        <v>4.0</v>
      </c>
      <c r="F4" s="99">
        <v>20.0</v>
      </c>
      <c r="G4" s="99">
        <v>5.5</v>
      </c>
      <c r="H4" s="99">
        <v>1.3</v>
      </c>
      <c r="I4" s="99">
        <v>7.0</v>
      </c>
      <c r="J4" s="99">
        <v>5.0</v>
      </c>
      <c r="K4" s="99" t="s">
        <v>165</v>
      </c>
      <c r="L4" s="99">
        <v>0.9</v>
      </c>
      <c r="M4" s="99">
        <v>0.7</v>
      </c>
      <c r="P4" s="99">
        <v>4.0</v>
      </c>
      <c r="Q4" s="99">
        <v>1.0</v>
      </c>
      <c r="R4" s="99"/>
      <c r="S4" s="99"/>
    </row>
    <row r="5">
      <c r="A5" s="101" t="s">
        <v>166</v>
      </c>
      <c r="B5" s="100" t="s">
        <v>167</v>
      </c>
      <c r="C5" s="100"/>
      <c r="D5" s="100" t="s">
        <v>167</v>
      </c>
      <c r="E5" s="100" t="s">
        <v>167</v>
      </c>
      <c r="F5" s="100" t="s">
        <v>167</v>
      </c>
      <c r="G5" s="100" t="s">
        <v>167</v>
      </c>
      <c r="H5" s="100" t="s">
        <v>167</v>
      </c>
      <c r="I5" s="100" t="s">
        <v>167</v>
      </c>
      <c r="J5" s="100" t="s">
        <v>167</v>
      </c>
      <c r="K5" s="100" t="s">
        <v>167</v>
      </c>
      <c r="L5" s="100" t="s">
        <v>167</v>
      </c>
      <c r="M5" s="100" t="s">
        <v>167</v>
      </c>
      <c r="N5" s="64"/>
      <c r="O5" s="64"/>
      <c r="P5" s="100" t="s">
        <v>167</v>
      </c>
      <c r="Q5" s="100" t="s">
        <v>167</v>
      </c>
      <c r="R5" s="100"/>
      <c r="S5" s="100"/>
    </row>
    <row r="6">
      <c r="A6" s="101" t="s">
        <v>168</v>
      </c>
      <c r="B6" s="100" t="s">
        <v>167</v>
      </c>
      <c r="C6" s="100"/>
      <c r="D6" s="100" t="s">
        <v>167</v>
      </c>
      <c r="E6" s="100" t="s">
        <v>167</v>
      </c>
      <c r="F6" s="100" t="s">
        <v>167</v>
      </c>
      <c r="G6" s="100" t="s">
        <v>167</v>
      </c>
      <c r="H6" s="100" t="s">
        <v>167</v>
      </c>
      <c r="I6" s="100" t="s">
        <v>167</v>
      </c>
      <c r="J6" s="100" t="s">
        <v>167</v>
      </c>
      <c r="K6" s="100" t="s">
        <v>167</v>
      </c>
      <c r="L6" s="100" t="s">
        <v>167</v>
      </c>
      <c r="M6" s="100" t="s">
        <v>167</v>
      </c>
      <c r="N6" s="64"/>
      <c r="O6" s="64"/>
      <c r="P6" s="100" t="s">
        <v>167</v>
      </c>
      <c r="Q6" s="100" t="s">
        <v>167</v>
      </c>
      <c r="R6" s="100"/>
      <c r="S6" s="100"/>
    </row>
    <row r="7">
      <c r="A7" s="98" t="s">
        <v>169</v>
      </c>
      <c r="B7" s="99">
        <v>28.0</v>
      </c>
      <c r="C7" s="100"/>
      <c r="D7" s="99">
        <v>6.0</v>
      </c>
      <c r="E7" s="99">
        <v>8.0</v>
      </c>
      <c r="F7" s="99">
        <v>25.0</v>
      </c>
      <c r="G7" s="99">
        <v>5.0</v>
      </c>
      <c r="H7" s="99">
        <v>5.0</v>
      </c>
      <c r="I7" s="99">
        <v>10.0</v>
      </c>
      <c r="J7" s="99">
        <v>6.0</v>
      </c>
      <c r="K7" s="99" t="s">
        <v>165</v>
      </c>
      <c r="L7" s="99">
        <v>0.9</v>
      </c>
      <c r="M7" s="99">
        <v>0.4</v>
      </c>
      <c r="P7" s="99">
        <v>6.0</v>
      </c>
      <c r="Q7" s="99">
        <v>2.0</v>
      </c>
      <c r="R7" s="99"/>
      <c r="S7" s="99"/>
    </row>
    <row r="8">
      <c r="A8" s="98" t="s">
        <v>170</v>
      </c>
      <c r="B8" s="99">
        <v>44.0</v>
      </c>
      <c r="C8" s="100"/>
      <c r="D8" s="99">
        <v>13.0</v>
      </c>
      <c r="E8" s="99">
        <v>15.0</v>
      </c>
      <c r="F8" s="99">
        <v>25.0</v>
      </c>
      <c r="G8" s="99">
        <v>6.8</v>
      </c>
      <c r="H8" s="99">
        <v>7.1</v>
      </c>
      <c r="I8" s="99">
        <v>23.0</v>
      </c>
      <c r="J8" s="99">
        <v>11.0</v>
      </c>
      <c r="K8" s="99" t="s">
        <v>171</v>
      </c>
      <c r="L8" s="99">
        <v>0.6</v>
      </c>
      <c r="M8" s="99">
        <v>0.6</v>
      </c>
      <c r="P8" s="99">
        <v>3.0</v>
      </c>
      <c r="Q8" s="99">
        <v>4.0</v>
      </c>
      <c r="R8" s="99"/>
      <c r="S8" s="99"/>
    </row>
    <row r="9">
      <c r="A9" s="102" t="s">
        <v>172</v>
      </c>
      <c r="B9" s="103" t="s">
        <v>173</v>
      </c>
      <c r="C9" s="100"/>
      <c r="D9" s="103" t="s">
        <v>173</v>
      </c>
      <c r="E9" s="103">
        <v>12.0</v>
      </c>
      <c r="F9" s="103">
        <v>30.0</v>
      </c>
      <c r="G9" s="103">
        <v>6.75</v>
      </c>
      <c r="H9" s="103">
        <v>6.25</v>
      </c>
      <c r="I9" s="103">
        <v>17.0</v>
      </c>
      <c r="J9" s="103">
        <v>9.0</v>
      </c>
      <c r="K9" s="103" t="s">
        <v>174</v>
      </c>
      <c r="L9" s="103">
        <v>0.4</v>
      </c>
      <c r="M9" s="103">
        <v>0.4</v>
      </c>
      <c r="N9" s="104"/>
      <c r="O9" s="104"/>
      <c r="P9" s="103">
        <v>9.0</v>
      </c>
      <c r="Q9" s="103">
        <v>2.0</v>
      </c>
      <c r="R9" s="103"/>
      <c r="S9" s="103"/>
    </row>
    <row r="10">
      <c r="A10" s="98" t="s">
        <v>175</v>
      </c>
      <c r="B10" s="99">
        <v>25.0</v>
      </c>
      <c r="C10" s="100"/>
      <c r="D10" s="99">
        <v>6.0</v>
      </c>
      <c r="E10" s="99">
        <v>8.0</v>
      </c>
      <c r="F10" s="99">
        <v>90.0</v>
      </c>
      <c r="G10" s="99">
        <v>4.8</v>
      </c>
      <c r="H10" s="99">
        <v>6.0</v>
      </c>
      <c r="I10" s="99">
        <v>10.0</v>
      </c>
      <c r="J10" s="99">
        <v>5.0</v>
      </c>
      <c r="K10" s="99" t="s">
        <v>174</v>
      </c>
      <c r="L10" s="99">
        <v>0.5</v>
      </c>
      <c r="M10" s="99">
        <v>0.9</v>
      </c>
      <c r="P10" s="99">
        <v>5.0</v>
      </c>
      <c r="Q10" s="99">
        <v>1.0</v>
      </c>
      <c r="R10" s="99"/>
      <c r="S10" s="99"/>
    </row>
    <row r="11">
      <c r="A11" s="102" t="s">
        <v>172</v>
      </c>
      <c r="B11" s="103" t="s">
        <v>173</v>
      </c>
      <c r="C11" s="100"/>
      <c r="D11" s="103" t="s">
        <v>173</v>
      </c>
      <c r="E11" s="103">
        <v>6.0</v>
      </c>
      <c r="F11" s="103">
        <v>80.0</v>
      </c>
      <c r="G11" s="103">
        <v>4.55</v>
      </c>
      <c r="H11" s="103">
        <v>5.65</v>
      </c>
      <c r="I11" s="103">
        <v>8.0</v>
      </c>
      <c r="J11" s="103">
        <v>5.0</v>
      </c>
      <c r="K11" s="103" t="s">
        <v>174</v>
      </c>
      <c r="L11" s="103">
        <v>0.35</v>
      </c>
      <c r="M11" s="103">
        <v>0.4</v>
      </c>
      <c r="N11" s="104"/>
      <c r="O11" s="104"/>
      <c r="P11" s="103">
        <v>5.0</v>
      </c>
      <c r="Q11" s="103">
        <v>1.0</v>
      </c>
      <c r="R11" s="103"/>
      <c r="S11" s="103"/>
    </row>
    <row r="12">
      <c r="A12" s="98" t="s">
        <v>176</v>
      </c>
      <c r="B12" s="99">
        <v>41.0</v>
      </c>
      <c r="C12" s="100"/>
      <c r="D12" s="99">
        <v>8.0</v>
      </c>
      <c r="E12" s="99">
        <v>15.0</v>
      </c>
      <c r="F12" s="99">
        <v>75.0</v>
      </c>
      <c r="G12" s="99">
        <v>6.1</v>
      </c>
      <c r="H12" s="99">
        <v>7.1</v>
      </c>
      <c r="I12" s="99">
        <v>19.0</v>
      </c>
      <c r="J12" s="99">
        <v>9.0</v>
      </c>
      <c r="K12" s="99" t="s">
        <v>177</v>
      </c>
      <c r="L12" s="99">
        <v>0.7</v>
      </c>
      <c r="M12" s="99">
        <v>0.8</v>
      </c>
      <c r="P12" s="99" t="s">
        <v>178</v>
      </c>
      <c r="Q12" s="99">
        <v>1.0</v>
      </c>
      <c r="R12" s="99"/>
      <c r="S12" s="99"/>
    </row>
    <row r="13">
      <c r="A13" s="102" t="s">
        <v>179</v>
      </c>
      <c r="B13" s="103" t="s">
        <v>173</v>
      </c>
      <c r="C13" s="100"/>
      <c r="D13" s="103">
        <v>10.0</v>
      </c>
      <c r="E13" s="103">
        <v>16.0</v>
      </c>
      <c r="F13" s="103" t="s">
        <v>173</v>
      </c>
      <c r="G13" s="103">
        <v>6.3</v>
      </c>
      <c r="H13" s="103">
        <v>7.3</v>
      </c>
      <c r="I13" s="103">
        <v>20.0</v>
      </c>
      <c r="J13" s="103" t="s">
        <v>173</v>
      </c>
      <c r="K13" s="103" t="s">
        <v>173</v>
      </c>
      <c r="L13" s="103" t="s">
        <v>173</v>
      </c>
      <c r="M13" s="103">
        <v>0.55</v>
      </c>
      <c r="N13" s="104"/>
      <c r="O13" s="104"/>
      <c r="P13" s="103" t="s">
        <v>173</v>
      </c>
      <c r="Q13" s="103">
        <v>2.0</v>
      </c>
      <c r="R13" s="103"/>
      <c r="S13" s="103"/>
    </row>
    <row r="14">
      <c r="A14" s="102" t="s">
        <v>179</v>
      </c>
      <c r="B14" s="103" t="s">
        <v>173</v>
      </c>
      <c r="C14" s="100"/>
      <c r="D14" s="103">
        <v>12.0</v>
      </c>
      <c r="E14" s="103">
        <v>12.0</v>
      </c>
      <c r="F14" s="103" t="s">
        <v>173</v>
      </c>
      <c r="G14" s="103" t="s">
        <v>173</v>
      </c>
      <c r="H14" s="103" t="s">
        <v>173</v>
      </c>
      <c r="I14" s="103" t="s">
        <v>173</v>
      </c>
      <c r="J14" s="103" t="s">
        <v>173</v>
      </c>
      <c r="K14" s="103" t="s">
        <v>173</v>
      </c>
      <c r="L14" s="103">
        <v>0.58</v>
      </c>
      <c r="M14" s="103">
        <v>0.6</v>
      </c>
      <c r="N14" s="104"/>
      <c r="O14" s="104"/>
      <c r="P14" s="103" t="s">
        <v>173</v>
      </c>
      <c r="Q14" s="103" t="s">
        <v>173</v>
      </c>
      <c r="R14" s="103"/>
      <c r="S14" s="103"/>
    </row>
    <row r="15">
      <c r="A15" s="98" t="s">
        <v>180</v>
      </c>
      <c r="B15" s="99">
        <v>24.0</v>
      </c>
      <c r="C15" s="100"/>
      <c r="D15" s="99">
        <v>5.0</v>
      </c>
      <c r="E15" s="99">
        <v>6.0</v>
      </c>
      <c r="F15" s="99">
        <v>70.0</v>
      </c>
      <c r="G15" s="99">
        <v>5.65</v>
      </c>
      <c r="H15" s="99">
        <v>1.4</v>
      </c>
      <c r="I15" s="99">
        <v>9.0</v>
      </c>
      <c r="J15" s="99">
        <v>5.0</v>
      </c>
      <c r="K15" s="99" t="s">
        <v>181</v>
      </c>
      <c r="L15" s="99">
        <v>0.75</v>
      </c>
      <c r="M15" s="99">
        <v>0.3</v>
      </c>
      <c r="P15" s="99">
        <v>5.0</v>
      </c>
      <c r="Q15" s="99">
        <v>1.0</v>
      </c>
      <c r="R15" s="99"/>
      <c r="S15" s="99"/>
    </row>
    <row r="16">
      <c r="A16" s="98" t="s">
        <v>182</v>
      </c>
      <c r="B16" s="99">
        <v>33.0</v>
      </c>
      <c r="C16" s="100"/>
      <c r="D16" s="99">
        <v>7.0</v>
      </c>
      <c r="E16" s="99">
        <v>15.0</v>
      </c>
      <c r="F16" s="99">
        <v>35.0</v>
      </c>
      <c r="G16" s="99">
        <v>6.1</v>
      </c>
      <c r="H16" s="99">
        <v>6.6</v>
      </c>
      <c r="I16" s="99">
        <v>18.0</v>
      </c>
      <c r="J16" s="99">
        <v>10.0</v>
      </c>
      <c r="K16" s="99" t="s">
        <v>183</v>
      </c>
      <c r="L16" s="99">
        <v>0.7</v>
      </c>
      <c r="M16" s="99">
        <v>0.6</v>
      </c>
      <c r="P16" s="99">
        <v>5.0</v>
      </c>
      <c r="Q16" s="99">
        <v>2.0</v>
      </c>
      <c r="R16" s="99"/>
      <c r="S16" s="99"/>
    </row>
    <row r="17">
      <c r="A17" s="102" t="s">
        <v>184</v>
      </c>
      <c r="B17" s="103" t="s">
        <v>173</v>
      </c>
      <c r="C17" s="100"/>
      <c r="D17" s="103">
        <v>15.0</v>
      </c>
      <c r="E17" s="103">
        <v>14.0</v>
      </c>
      <c r="F17" s="103">
        <v>145.0</v>
      </c>
      <c r="G17" s="103">
        <v>6.0</v>
      </c>
      <c r="H17" s="103">
        <v>6.4</v>
      </c>
      <c r="I17" s="103" t="s">
        <v>173</v>
      </c>
      <c r="J17" s="103">
        <v>8.0</v>
      </c>
      <c r="K17" s="103" t="s">
        <v>165</v>
      </c>
      <c r="L17" s="103" t="s">
        <v>173</v>
      </c>
      <c r="M17" s="103" t="s">
        <v>173</v>
      </c>
      <c r="N17" s="104"/>
      <c r="O17" s="104"/>
      <c r="P17" s="103" t="s">
        <v>173</v>
      </c>
      <c r="Q17" s="103" t="s">
        <v>173</v>
      </c>
      <c r="R17" s="103"/>
      <c r="S17" s="103"/>
    </row>
    <row r="18">
      <c r="A18" s="98" t="s">
        <v>185</v>
      </c>
      <c r="B18" s="99">
        <v>32.0</v>
      </c>
      <c r="C18" s="100"/>
      <c r="D18" s="99">
        <v>4.0</v>
      </c>
      <c r="E18" s="99">
        <v>8.0</v>
      </c>
      <c r="F18" s="99">
        <v>30.0</v>
      </c>
      <c r="G18" s="99">
        <v>3.25</v>
      </c>
      <c r="H18" s="99">
        <v>7.95</v>
      </c>
      <c r="I18" s="99">
        <v>12.0</v>
      </c>
      <c r="J18" s="99">
        <v>6.0</v>
      </c>
      <c r="K18" s="99" t="s">
        <v>183</v>
      </c>
      <c r="L18" s="99">
        <v>0.75</v>
      </c>
      <c r="M18" s="99">
        <v>0.45</v>
      </c>
      <c r="P18" s="99" t="s">
        <v>186</v>
      </c>
      <c r="Q18" s="99">
        <v>1.0</v>
      </c>
      <c r="R18" s="99"/>
      <c r="S18" s="99"/>
    </row>
    <row r="19">
      <c r="A19" s="102" t="s">
        <v>179</v>
      </c>
      <c r="B19" s="103" t="s">
        <v>173</v>
      </c>
      <c r="C19" s="100"/>
      <c r="D19" s="103">
        <v>9.0</v>
      </c>
      <c r="E19" s="103">
        <v>6.0</v>
      </c>
      <c r="F19" s="103">
        <v>362.0</v>
      </c>
      <c r="G19" s="103">
        <v>3.0</v>
      </c>
      <c r="H19" s="103">
        <v>1.0</v>
      </c>
      <c r="I19" s="103">
        <v>7.0</v>
      </c>
      <c r="J19" s="103">
        <v>4.0</v>
      </c>
      <c r="K19" s="103" t="s">
        <v>181</v>
      </c>
      <c r="L19" s="103" t="s">
        <v>173</v>
      </c>
      <c r="M19" s="103" t="s">
        <v>173</v>
      </c>
      <c r="N19" s="104"/>
      <c r="O19" s="104"/>
      <c r="P19" s="103" t="s">
        <v>187</v>
      </c>
      <c r="Q19" s="103" t="s">
        <v>173</v>
      </c>
      <c r="R19" s="103"/>
      <c r="S19" s="103"/>
    </row>
    <row r="20">
      <c r="A20" s="98" t="s">
        <v>188</v>
      </c>
      <c r="B20" s="99">
        <v>45.0</v>
      </c>
      <c r="C20" s="100"/>
      <c r="D20" s="99">
        <v>16.0</v>
      </c>
      <c r="E20" s="99">
        <v>15.0</v>
      </c>
      <c r="F20" s="99">
        <v>280.0</v>
      </c>
      <c r="G20" s="99">
        <v>5.75</v>
      </c>
      <c r="H20" s="99">
        <v>4.2</v>
      </c>
      <c r="I20" s="99">
        <v>18.0</v>
      </c>
      <c r="J20" s="99">
        <v>9.0</v>
      </c>
      <c r="K20" s="99" t="s">
        <v>189</v>
      </c>
      <c r="L20" s="99">
        <v>0.4</v>
      </c>
      <c r="M20" s="99">
        <v>0.5</v>
      </c>
      <c r="P20" s="99">
        <v>3.0</v>
      </c>
      <c r="Q20" s="99">
        <v>2.0</v>
      </c>
      <c r="R20" s="99"/>
      <c r="S20" s="99"/>
    </row>
    <row r="21">
      <c r="A21" s="102" t="s">
        <v>172</v>
      </c>
      <c r="B21" s="103" t="s">
        <v>173</v>
      </c>
      <c r="C21" s="100"/>
      <c r="D21" s="103" t="s">
        <v>173</v>
      </c>
      <c r="E21" s="103">
        <v>12.0</v>
      </c>
      <c r="F21" s="103">
        <v>30.0</v>
      </c>
      <c r="G21" s="103">
        <v>5.0</v>
      </c>
      <c r="H21" s="103">
        <v>7.5</v>
      </c>
      <c r="I21" s="103">
        <v>15.0</v>
      </c>
      <c r="J21" s="103">
        <v>8.0</v>
      </c>
      <c r="K21" s="103" t="s">
        <v>174</v>
      </c>
      <c r="L21" s="103">
        <v>0.7</v>
      </c>
      <c r="M21" s="103">
        <v>0.7</v>
      </c>
      <c r="N21" s="104"/>
      <c r="O21" s="104"/>
      <c r="P21" s="103" t="s">
        <v>173</v>
      </c>
      <c r="Q21" s="103">
        <v>1.0</v>
      </c>
      <c r="R21" s="103"/>
      <c r="S21" s="103"/>
    </row>
    <row r="22">
      <c r="A22" s="98" t="s">
        <v>190</v>
      </c>
      <c r="B22" s="99">
        <v>30.0</v>
      </c>
      <c r="C22" s="100"/>
      <c r="D22" s="99">
        <v>7.0</v>
      </c>
      <c r="E22" s="99">
        <v>8.0</v>
      </c>
      <c r="F22" s="99">
        <v>155.0</v>
      </c>
      <c r="G22" s="99">
        <v>4.9</v>
      </c>
      <c r="H22" s="99">
        <v>7.0</v>
      </c>
      <c r="I22" s="99">
        <v>15.0</v>
      </c>
      <c r="J22" s="99">
        <v>7.0</v>
      </c>
      <c r="K22" s="99" t="s">
        <v>183</v>
      </c>
      <c r="L22" s="99">
        <v>0.8</v>
      </c>
      <c r="M22" s="99">
        <v>0.45</v>
      </c>
      <c r="P22" s="99" t="s">
        <v>191</v>
      </c>
      <c r="Q22" s="99">
        <v>2.0</v>
      </c>
      <c r="R22" s="99"/>
      <c r="S22" s="99"/>
    </row>
    <row r="23">
      <c r="A23" s="102" t="s">
        <v>192</v>
      </c>
      <c r="B23" s="103" t="s">
        <v>173</v>
      </c>
      <c r="C23" s="100"/>
      <c r="D23" s="103">
        <v>7.0</v>
      </c>
      <c r="E23" s="103">
        <v>8.0</v>
      </c>
      <c r="F23" s="103">
        <v>18.0</v>
      </c>
      <c r="G23" s="103">
        <v>4.7</v>
      </c>
      <c r="H23" s="103">
        <v>4.4</v>
      </c>
      <c r="I23" s="103">
        <v>45.0</v>
      </c>
      <c r="J23" s="103">
        <v>7.0</v>
      </c>
      <c r="K23" s="103" t="s">
        <v>183</v>
      </c>
      <c r="L23" s="103">
        <v>0.65</v>
      </c>
      <c r="M23" s="103">
        <v>0.454</v>
      </c>
      <c r="N23" s="104"/>
      <c r="O23" s="104"/>
      <c r="P23" s="103" t="s">
        <v>191</v>
      </c>
      <c r="Q23" s="103">
        <v>2.0</v>
      </c>
      <c r="R23" s="103"/>
      <c r="S23" s="103"/>
    </row>
    <row r="24">
      <c r="A24" s="102" t="s">
        <v>193</v>
      </c>
      <c r="B24" s="103" t="s">
        <v>173</v>
      </c>
      <c r="C24" s="100"/>
      <c r="D24" s="103">
        <v>9.0</v>
      </c>
      <c r="E24" s="103">
        <v>6.0</v>
      </c>
      <c r="F24" s="103">
        <v>155.0</v>
      </c>
      <c r="G24" s="103">
        <v>4.9</v>
      </c>
      <c r="H24" s="103">
        <v>5.0</v>
      </c>
      <c r="I24" s="103">
        <v>8.0</v>
      </c>
      <c r="J24" s="103">
        <v>5.0</v>
      </c>
      <c r="K24" s="103" t="s">
        <v>165</v>
      </c>
      <c r="L24" s="103">
        <v>0.65</v>
      </c>
      <c r="M24" s="103">
        <v>0.45</v>
      </c>
      <c r="N24" s="104"/>
      <c r="O24" s="104"/>
      <c r="P24" s="103" t="s">
        <v>194</v>
      </c>
      <c r="Q24" s="103" t="s">
        <v>173</v>
      </c>
      <c r="R24" s="103"/>
      <c r="S24" s="103"/>
    </row>
    <row r="25">
      <c r="A25" s="102" t="s">
        <v>195</v>
      </c>
      <c r="B25" s="103" t="s">
        <v>173</v>
      </c>
      <c r="C25" s="100"/>
      <c r="D25" s="103">
        <v>9.0</v>
      </c>
      <c r="E25" s="103">
        <v>6.0</v>
      </c>
      <c r="F25" s="103">
        <v>18.0</v>
      </c>
      <c r="G25" s="103">
        <v>4.0</v>
      </c>
      <c r="H25" s="103">
        <v>3.0</v>
      </c>
      <c r="I25" s="103">
        <v>8.0</v>
      </c>
      <c r="J25" s="103">
        <v>5.0</v>
      </c>
      <c r="K25" s="103" t="s">
        <v>165</v>
      </c>
      <c r="L25" s="103">
        <v>0.65</v>
      </c>
      <c r="M25" s="103">
        <v>0.454</v>
      </c>
      <c r="N25" s="104"/>
      <c r="O25" s="104"/>
      <c r="P25" s="103" t="s">
        <v>194</v>
      </c>
      <c r="Q25" s="103" t="s">
        <v>173</v>
      </c>
      <c r="R25" s="103"/>
      <c r="S25" s="103"/>
    </row>
    <row r="26">
      <c r="A26" s="98" t="s">
        <v>196</v>
      </c>
      <c r="B26" s="99">
        <v>35.0</v>
      </c>
      <c r="C26" s="100"/>
      <c r="D26" s="99">
        <v>6.0</v>
      </c>
      <c r="E26" s="99">
        <v>10.0</v>
      </c>
      <c r="F26" s="99">
        <v>65.0</v>
      </c>
      <c r="G26" s="99">
        <v>4.95</v>
      </c>
      <c r="H26" s="99">
        <v>5.55</v>
      </c>
      <c r="I26" s="99">
        <v>13.0</v>
      </c>
      <c r="J26" s="99">
        <v>9.0</v>
      </c>
      <c r="K26" s="99" t="s">
        <v>165</v>
      </c>
      <c r="L26" s="99">
        <v>0.5</v>
      </c>
      <c r="M26" s="99">
        <v>0.3</v>
      </c>
      <c r="P26" s="99">
        <v>2.0</v>
      </c>
      <c r="Q26" s="99">
        <v>2.0</v>
      </c>
      <c r="R26" s="99"/>
      <c r="S26" s="99"/>
    </row>
    <row r="27">
      <c r="A27" s="102" t="s">
        <v>197</v>
      </c>
      <c r="B27" s="103" t="s">
        <v>173</v>
      </c>
      <c r="C27" s="100"/>
      <c r="D27" s="103" t="s">
        <v>173</v>
      </c>
      <c r="E27" s="103">
        <v>7.0</v>
      </c>
      <c r="F27" s="103">
        <v>70.0</v>
      </c>
      <c r="G27" s="103">
        <v>4.65</v>
      </c>
      <c r="H27" s="103">
        <v>4.25</v>
      </c>
      <c r="I27" s="103">
        <v>11.0</v>
      </c>
      <c r="J27" s="103">
        <v>7.0</v>
      </c>
      <c r="K27" s="103" t="s">
        <v>165</v>
      </c>
      <c r="L27" s="103">
        <v>0.7</v>
      </c>
      <c r="M27" s="103">
        <v>0.7</v>
      </c>
      <c r="N27" s="104"/>
      <c r="O27" s="104"/>
      <c r="P27" s="103" t="s">
        <v>198</v>
      </c>
      <c r="Q27" s="103" t="s">
        <v>173</v>
      </c>
      <c r="R27" s="103"/>
      <c r="S27" s="103"/>
    </row>
    <row r="28">
      <c r="A28" s="102" t="s">
        <v>193</v>
      </c>
      <c r="B28" s="103" t="s">
        <v>173</v>
      </c>
      <c r="C28" s="100"/>
      <c r="D28" s="103">
        <v>10.0</v>
      </c>
      <c r="E28" s="103">
        <v>7.0</v>
      </c>
      <c r="F28" s="103">
        <v>120.0</v>
      </c>
      <c r="G28" s="103">
        <v>4.5</v>
      </c>
      <c r="H28" s="103">
        <v>3.5</v>
      </c>
      <c r="I28" s="103">
        <v>8.0</v>
      </c>
      <c r="J28" s="103">
        <v>5.0</v>
      </c>
      <c r="K28" s="103" t="s">
        <v>173</v>
      </c>
      <c r="L28" s="103" t="s">
        <v>173</v>
      </c>
      <c r="M28" s="103" t="s">
        <v>173</v>
      </c>
      <c r="N28" s="104"/>
      <c r="O28" s="104"/>
      <c r="P28" s="103" t="s">
        <v>173</v>
      </c>
      <c r="Q28" s="103" t="s">
        <v>173</v>
      </c>
      <c r="R28" s="103"/>
      <c r="S28" s="103"/>
    </row>
    <row r="29">
      <c r="A29" s="102" t="s">
        <v>193</v>
      </c>
      <c r="B29" s="103" t="s">
        <v>173</v>
      </c>
      <c r="C29" s="100"/>
      <c r="D29" s="103">
        <v>14.0</v>
      </c>
      <c r="E29" s="103" t="s">
        <v>173</v>
      </c>
      <c r="F29" s="103">
        <v>145.0</v>
      </c>
      <c r="G29" s="103" t="s">
        <v>173</v>
      </c>
      <c r="H29" s="103">
        <v>3.0</v>
      </c>
      <c r="I29" s="103" t="s">
        <v>173</v>
      </c>
      <c r="J29" s="103" t="s">
        <v>173</v>
      </c>
      <c r="K29" s="103" t="s">
        <v>173</v>
      </c>
      <c r="L29" s="103" t="s">
        <v>173</v>
      </c>
      <c r="M29" s="103" t="s">
        <v>173</v>
      </c>
      <c r="N29" s="104"/>
      <c r="O29" s="104"/>
      <c r="P29" s="103" t="s">
        <v>173</v>
      </c>
      <c r="Q29" s="103" t="s">
        <v>173</v>
      </c>
      <c r="R29" s="103"/>
      <c r="S29" s="103"/>
    </row>
    <row r="30">
      <c r="A30" s="98" t="s">
        <v>199</v>
      </c>
      <c r="B30" s="99">
        <v>48.0</v>
      </c>
      <c r="C30" s="100"/>
      <c r="D30" s="99" t="s">
        <v>200</v>
      </c>
      <c r="E30" s="99">
        <v>2.0</v>
      </c>
      <c r="F30" s="99">
        <v>270.0</v>
      </c>
      <c r="G30" s="99">
        <v>1.0</v>
      </c>
      <c r="H30" s="99">
        <v>0.0</v>
      </c>
      <c r="I30" s="99">
        <v>2.0</v>
      </c>
      <c r="J30" s="99">
        <v>3.0</v>
      </c>
      <c r="K30" s="99" t="s">
        <v>181</v>
      </c>
      <c r="L30" s="99">
        <v>0.5</v>
      </c>
      <c r="M30" s="99">
        <v>0.5</v>
      </c>
      <c r="P30" s="99">
        <v>2.0</v>
      </c>
      <c r="Q30" s="99">
        <v>1.0</v>
      </c>
      <c r="R30" s="99"/>
      <c r="S30" s="99"/>
    </row>
    <row r="31">
      <c r="A31" s="102" t="s">
        <v>201</v>
      </c>
      <c r="B31" s="103" t="s">
        <v>173</v>
      </c>
      <c r="C31" s="100"/>
      <c r="D31" s="103" t="s">
        <v>202</v>
      </c>
      <c r="E31" s="103" t="s">
        <v>173</v>
      </c>
      <c r="F31" s="103" t="s">
        <v>173</v>
      </c>
      <c r="G31" s="103">
        <v>1.75</v>
      </c>
      <c r="H31" s="103" t="s">
        <v>173</v>
      </c>
      <c r="I31" s="103" t="s">
        <v>173</v>
      </c>
      <c r="J31" s="103" t="s">
        <v>173</v>
      </c>
      <c r="K31" s="103" t="s">
        <v>173</v>
      </c>
      <c r="L31" s="103" t="s">
        <v>173</v>
      </c>
      <c r="M31" s="103" t="s">
        <v>173</v>
      </c>
      <c r="N31" s="104"/>
      <c r="O31" s="104"/>
      <c r="P31" s="103" t="s">
        <v>173</v>
      </c>
      <c r="Q31" s="103" t="s">
        <v>173</v>
      </c>
      <c r="R31" s="103"/>
      <c r="S31" s="103"/>
    </row>
    <row r="32">
      <c r="A32" s="102" t="s">
        <v>203</v>
      </c>
      <c r="B32" s="103" t="s">
        <v>173</v>
      </c>
      <c r="C32" s="100"/>
      <c r="D32" s="103">
        <v>32.0</v>
      </c>
      <c r="E32" s="103" t="s">
        <v>173</v>
      </c>
      <c r="F32" s="103">
        <v>362.0</v>
      </c>
      <c r="G32" s="103">
        <v>4.5</v>
      </c>
      <c r="H32" s="103">
        <v>5.75</v>
      </c>
      <c r="I32" s="103">
        <v>4.0</v>
      </c>
      <c r="J32" s="103">
        <v>5.0</v>
      </c>
      <c r="K32" s="103" t="s">
        <v>165</v>
      </c>
      <c r="L32" s="103">
        <v>0.6</v>
      </c>
      <c r="M32" s="103">
        <v>0.55</v>
      </c>
      <c r="N32" s="104"/>
      <c r="O32" s="104"/>
      <c r="P32" s="103">
        <v>4.0</v>
      </c>
      <c r="Q32" s="103">
        <v>1.0</v>
      </c>
      <c r="R32" s="103"/>
      <c r="S32" s="103"/>
    </row>
    <row r="33">
      <c r="A33" s="102" t="s">
        <v>204</v>
      </c>
      <c r="B33" s="103">
        <v>10.0</v>
      </c>
      <c r="C33" s="100"/>
      <c r="D33" s="103" t="s">
        <v>205</v>
      </c>
      <c r="E33" s="103">
        <v>3.0</v>
      </c>
      <c r="F33" s="103">
        <v>30.0</v>
      </c>
      <c r="G33" s="103">
        <v>6.0</v>
      </c>
      <c r="H33" s="103">
        <v>2.5</v>
      </c>
      <c r="I33" s="103">
        <v>4.0</v>
      </c>
      <c r="J33" s="103">
        <v>4.0</v>
      </c>
      <c r="K33" s="103" t="s">
        <v>174</v>
      </c>
      <c r="L33" s="103">
        <v>0.5</v>
      </c>
      <c r="M33" s="103">
        <v>0.5</v>
      </c>
      <c r="N33" s="104"/>
      <c r="O33" s="104"/>
      <c r="P33" s="103">
        <v>4.0</v>
      </c>
      <c r="Q33" s="103">
        <v>2.0</v>
      </c>
      <c r="R33" s="103"/>
      <c r="S33" s="103"/>
    </row>
    <row r="34">
      <c r="A34" s="98" t="s">
        <v>206</v>
      </c>
      <c r="B34" s="99">
        <v>35.0</v>
      </c>
      <c r="C34" s="100"/>
      <c r="D34" s="99">
        <v>6.0</v>
      </c>
      <c r="E34" s="99">
        <v>9.0</v>
      </c>
      <c r="F34" s="99">
        <v>35.0</v>
      </c>
      <c r="G34" s="99">
        <v>6.0</v>
      </c>
      <c r="H34" s="99">
        <v>6.0</v>
      </c>
      <c r="I34" s="99">
        <v>12.0</v>
      </c>
      <c r="J34" s="99">
        <v>6.0</v>
      </c>
      <c r="K34" s="99" t="s">
        <v>165</v>
      </c>
      <c r="L34" s="99">
        <v>0.8</v>
      </c>
      <c r="M34" s="99">
        <v>0.5</v>
      </c>
      <c r="P34" s="99" t="s">
        <v>207</v>
      </c>
      <c r="Q34" s="99">
        <v>1.0</v>
      </c>
      <c r="R34" s="99"/>
      <c r="S34" s="99"/>
    </row>
    <row r="35">
      <c r="A35" s="102" t="s">
        <v>193</v>
      </c>
      <c r="B35" s="103" t="s">
        <v>173</v>
      </c>
      <c r="C35" s="100"/>
      <c r="D35" s="103">
        <v>10.0</v>
      </c>
      <c r="E35" s="103">
        <v>5.0</v>
      </c>
      <c r="F35" s="103" t="s">
        <v>173</v>
      </c>
      <c r="G35" s="103">
        <v>4.0</v>
      </c>
      <c r="H35" s="103" t="s">
        <v>173</v>
      </c>
      <c r="I35" s="103" t="s">
        <v>173</v>
      </c>
      <c r="J35" s="103" t="s">
        <v>173</v>
      </c>
      <c r="K35" s="103" t="s">
        <v>181</v>
      </c>
      <c r="L35" s="103" t="s">
        <v>173</v>
      </c>
      <c r="M35" s="103" t="s">
        <v>173</v>
      </c>
      <c r="N35" s="104"/>
      <c r="O35" s="104"/>
      <c r="P35" s="103" t="s">
        <v>208</v>
      </c>
      <c r="Q35" s="103" t="s">
        <v>173</v>
      </c>
      <c r="R35" s="103"/>
      <c r="S35" s="103"/>
    </row>
    <row r="36">
      <c r="A36" s="98" t="s">
        <v>209</v>
      </c>
      <c r="B36" s="99">
        <v>40.0</v>
      </c>
      <c r="C36" s="100"/>
      <c r="D36" s="99">
        <v>10.0</v>
      </c>
      <c r="E36" s="99">
        <v>10.0</v>
      </c>
      <c r="F36" s="99">
        <v>40.0</v>
      </c>
      <c r="G36" s="99">
        <v>5.1</v>
      </c>
      <c r="H36" s="99">
        <v>4.6</v>
      </c>
      <c r="I36" s="99">
        <v>8.0</v>
      </c>
      <c r="J36" s="99">
        <v>5.0</v>
      </c>
      <c r="K36" s="99" t="s">
        <v>165</v>
      </c>
      <c r="L36" s="99">
        <v>0.7</v>
      </c>
      <c r="M36" s="99">
        <v>0.6</v>
      </c>
      <c r="P36" s="99">
        <v>5.0</v>
      </c>
      <c r="Q36" s="99">
        <v>3.0</v>
      </c>
      <c r="R36" s="99"/>
      <c r="S36" s="99"/>
    </row>
    <row r="37">
      <c r="A37" s="102" t="s">
        <v>184</v>
      </c>
      <c r="B37" s="103" t="s">
        <v>173</v>
      </c>
      <c r="C37" s="100"/>
      <c r="D37" s="103">
        <v>18.0</v>
      </c>
      <c r="E37" s="103">
        <v>13.0</v>
      </c>
      <c r="F37" s="103">
        <v>130.0</v>
      </c>
      <c r="G37" s="103">
        <v>5.6</v>
      </c>
      <c r="H37" s="103">
        <v>4.7</v>
      </c>
      <c r="I37" s="103" t="s">
        <v>173</v>
      </c>
      <c r="J37" s="103">
        <v>6.0</v>
      </c>
      <c r="K37" s="103" t="s">
        <v>173</v>
      </c>
      <c r="L37" s="103" t="s">
        <v>173</v>
      </c>
      <c r="M37" s="103" t="s">
        <v>173</v>
      </c>
      <c r="N37" s="104"/>
      <c r="O37" s="104"/>
      <c r="P37" s="103" t="s">
        <v>173</v>
      </c>
      <c r="Q37" s="103" t="s">
        <v>173</v>
      </c>
      <c r="R37" s="103"/>
      <c r="S37" s="103"/>
    </row>
    <row r="38">
      <c r="A38" s="98" t="s">
        <v>210</v>
      </c>
      <c r="B38" s="99">
        <v>45.0</v>
      </c>
      <c r="C38" s="100"/>
      <c r="D38" s="99">
        <v>17.0</v>
      </c>
      <c r="E38" s="99">
        <v>8.0</v>
      </c>
      <c r="F38" s="99">
        <v>30.0</v>
      </c>
      <c r="G38" s="99">
        <v>6.5</v>
      </c>
      <c r="H38" s="99">
        <v>2.5</v>
      </c>
      <c r="I38" s="99">
        <v>11.0</v>
      </c>
      <c r="J38" s="99">
        <v>4.0</v>
      </c>
      <c r="K38" s="99" t="s">
        <v>165</v>
      </c>
      <c r="L38" s="99">
        <v>0.9</v>
      </c>
      <c r="M38" s="99">
        <v>0.55</v>
      </c>
      <c r="P38" s="99">
        <v>6.0</v>
      </c>
      <c r="Q38" s="99">
        <v>2.0</v>
      </c>
      <c r="R38" s="99"/>
      <c r="S38" s="99"/>
    </row>
    <row r="39">
      <c r="A39" s="98" t="s">
        <v>211</v>
      </c>
      <c r="B39" s="99">
        <v>30.0</v>
      </c>
      <c r="C39" s="105"/>
      <c r="D39" s="99">
        <v>6.0</v>
      </c>
      <c r="E39" s="106"/>
      <c r="F39" s="106"/>
      <c r="G39" s="106"/>
      <c r="H39" s="106"/>
      <c r="I39" s="106"/>
      <c r="J39" s="106"/>
      <c r="K39" s="106"/>
      <c r="L39" s="105"/>
      <c r="M39" s="105"/>
      <c r="P39" s="99">
        <v>2.0</v>
      </c>
      <c r="Q39" s="106"/>
      <c r="R39" s="106"/>
      <c r="S39" s="106"/>
    </row>
    <row r="40">
      <c r="A40" s="98" t="s">
        <v>212</v>
      </c>
      <c r="B40" s="99">
        <v>40.0</v>
      </c>
      <c r="C40" s="105"/>
      <c r="D40" s="99">
        <v>10.0</v>
      </c>
      <c r="E40" s="106"/>
      <c r="F40" s="106"/>
      <c r="G40" s="106"/>
      <c r="H40" s="106"/>
      <c r="I40" s="106"/>
      <c r="J40" s="106"/>
      <c r="K40" s="106"/>
      <c r="L40" s="105"/>
      <c r="M40" s="105"/>
      <c r="P40" s="99">
        <v>4.0</v>
      </c>
      <c r="Q40" s="106"/>
      <c r="R40" s="106"/>
      <c r="S40" s="106"/>
    </row>
    <row r="41">
      <c r="A41" s="98" t="s">
        <v>213</v>
      </c>
      <c r="B41" s="99">
        <v>30.0</v>
      </c>
      <c r="C41" s="106"/>
      <c r="D41" s="99">
        <v>10.0</v>
      </c>
      <c r="E41" s="99">
        <v>2.0</v>
      </c>
      <c r="F41" s="99">
        <v>361.0</v>
      </c>
      <c r="G41" s="99">
        <v>1.0</v>
      </c>
      <c r="H41" s="99">
        <v>1.0</v>
      </c>
      <c r="I41" s="99">
        <v>4.0</v>
      </c>
      <c r="J41" s="99">
        <v>6.0</v>
      </c>
      <c r="K41" s="99" t="s">
        <v>174</v>
      </c>
      <c r="L41" s="99">
        <v>0.8</v>
      </c>
      <c r="M41" s="99">
        <v>0.9</v>
      </c>
      <c r="P41" s="99">
        <v>2.0</v>
      </c>
      <c r="Q41" s="99">
        <v>0.0</v>
      </c>
      <c r="R41" s="99"/>
      <c r="S41" s="99"/>
    </row>
    <row r="42">
      <c r="A42" s="98" t="s">
        <v>214</v>
      </c>
      <c r="B42" s="99">
        <v>24.0</v>
      </c>
      <c r="C42" s="100"/>
      <c r="D42" s="99">
        <v>13.0</v>
      </c>
      <c r="E42" s="99">
        <v>10.0</v>
      </c>
      <c r="F42" s="99">
        <v>25.0</v>
      </c>
      <c r="G42" s="99">
        <v>7.2</v>
      </c>
      <c r="H42" s="99">
        <v>4.7</v>
      </c>
      <c r="I42" s="99">
        <v>1.0</v>
      </c>
      <c r="J42" s="99">
        <v>1.0</v>
      </c>
      <c r="K42" s="99" t="s">
        <v>215</v>
      </c>
      <c r="L42" s="99">
        <v>0.9</v>
      </c>
      <c r="M42" s="99">
        <v>0.9</v>
      </c>
      <c r="P42" s="99">
        <v>1.0</v>
      </c>
      <c r="Q42" s="105"/>
      <c r="R42" s="105"/>
      <c r="S42" s="105"/>
    </row>
    <row r="43">
      <c r="A43" s="98" t="s">
        <v>216</v>
      </c>
      <c r="B43" s="99">
        <v>46.0</v>
      </c>
      <c r="C43" s="99"/>
      <c r="D43" s="99">
        <v>14.0</v>
      </c>
      <c r="E43" s="107" t="s">
        <v>217</v>
      </c>
      <c r="F43" s="99">
        <v>150.0</v>
      </c>
      <c r="G43" s="99">
        <v>6.5</v>
      </c>
      <c r="H43" s="99">
        <v>4.0</v>
      </c>
      <c r="I43" s="99">
        <v>12.0</v>
      </c>
      <c r="J43" s="99">
        <v>7.0</v>
      </c>
      <c r="K43" s="99" t="s">
        <v>165</v>
      </c>
      <c r="L43" s="99">
        <v>0.8</v>
      </c>
      <c r="M43" s="99">
        <v>0.6</v>
      </c>
      <c r="P43" s="99">
        <v>3.0</v>
      </c>
      <c r="Q43" s="99">
        <v>5.0</v>
      </c>
      <c r="R43" s="99"/>
      <c r="S43" s="99"/>
    </row>
    <row r="44">
      <c r="A44" s="102" t="s">
        <v>184</v>
      </c>
      <c r="B44" s="103" t="s">
        <v>173</v>
      </c>
      <c r="C44" s="103"/>
      <c r="D44" s="103">
        <v>22.0</v>
      </c>
      <c r="E44" s="108" t="s">
        <v>217</v>
      </c>
      <c r="F44" s="103">
        <v>30.0</v>
      </c>
      <c r="G44" s="103" t="s">
        <v>173</v>
      </c>
      <c r="H44" s="103" t="s">
        <v>173</v>
      </c>
      <c r="I44" s="103" t="s">
        <v>173</v>
      </c>
      <c r="J44" s="103" t="s">
        <v>173</v>
      </c>
      <c r="K44" s="103" t="s">
        <v>165</v>
      </c>
      <c r="L44" s="103" t="s">
        <v>173</v>
      </c>
      <c r="M44" s="103" t="s">
        <v>173</v>
      </c>
      <c r="N44" s="104"/>
      <c r="O44" s="104"/>
      <c r="P44" s="103" t="s">
        <v>173</v>
      </c>
      <c r="Q44" s="103" t="s">
        <v>173</v>
      </c>
      <c r="R44" s="103"/>
      <c r="S44" s="103"/>
    </row>
    <row r="45">
      <c r="A45" s="102" t="s">
        <v>218</v>
      </c>
      <c r="B45" s="103" t="s">
        <v>173</v>
      </c>
      <c r="C45" s="103"/>
      <c r="D45" s="103">
        <v>32.0</v>
      </c>
      <c r="E45" s="109">
        <v>10.0</v>
      </c>
      <c r="F45" s="103">
        <v>145.0</v>
      </c>
      <c r="G45" s="103">
        <v>6.7</v>
      </c>
      <c r="H45" s="103">
        <v>6.3</v>
      </c>
      <c r="I45" s="103">
        <v>1.0</v>
      </c>
      <c r="J45" s="103">
        <v>1.0</v>
      </c>
      <c r="K45" s="103"/>
      <c r="L45" s="103">
        <v>0.9</v>
      </c>
      <c r="M45" s="103">
        <v>0.7</v>
      </c>
      <c r="N45" s="104"/>
      <c r="O45" s="104"/>
      <c r="P45" s="103">
        <v>1.0</v>
      </c>
      <c r="Q45" s="103"/>
      <c r="R45" s="103"/>
      <c r="S45" s="103"/>
    </row>
    <row r="46">
      <c r="A46" s="98" t="s">
        <v>219</v>
      </c>
      <c r="B46" s="99">
        <v>28.0</v>
      </c>
      <c r="C46" s="99"/>
      <c r="D46" s="99">
        <v>14.0</v>
      </c>
      <c r="E46" s="99">
        <v>9.0</v>
      </c>
      <c r="F46" s="99">
        <v>80.0</v>
      </c>
      <c r="G46" s="99">
        <v>5.7</v>
      </c>
      <c r="H46" s="99">
        <v>6.1</v>
      </c>
      <c r="I46" s="99">
        <v>1.0</v>
      </c>
      <c r="J46" s="99">
        <v>1.0</v>
      </c>
      <c r="K46" s="105"/>
      <c r="L46" s="99">
        <v>0.8</v>
      </c>
      <c r="M46" s="99">
        <v>0.8</v>
      </c>
      <c r="P46" s="99">
        <v>1.0</v>
      </c>
      <c r="Q46" s="105"/>
      <c r="R46" s="105"/>
      <c r="S46" s="105"/>
    </row>
    <row r="47">
      <c r="A47" s="98" t="s">
        <v>220</v>
      </c>
      <c r="B47" s="99">
        <v>28.0</v>
      </c>
      <c r="C47" s="99"/>
      <c r="D47" s="99">
        <v>14.0</v>
      </c>
      <c r="E47" s="99">
        <v>2.0</v>
      </c>
      <c r="F47" s="99">
        <v>270.0</v>
      </c>
      <c r="G47" s="99">
        <v>1.0</v>
      </c>
      <c r="H47" s="99">
        <v>1.0</v>
      </c>
      <c r="I47" s="99">
        <v>1.0</v>
      </c>
      <c r="J47" s="99">
        <v>3.0</v>
      </c>
      <c r="K47" s="99" t="s">
        <v>165</v>
      </c>
      <c r="L47" s="99">
        <v>0.8</v>
      </c>
      <c r="M47" s="99">
        <v>0.8</v>
      </c>
      <c r="P47" s="99">
        <v>1.0</v>
      </c>
      <c r="Q47" s="99">
        <v>5.0</v>
      </c>
      <c r="R47" s="99"/>
      <c r="S47" s="99"/>
    </row>
    <row r="48">
      <c r="A48" s="102" t="s">
        <v>218</v>
      </c>
      <c r="B48" s="103" t="s">
        <v>173</v>
      </c>
      <c r="C48" s="103"/>
      <c r="D48" s="103">
        <v>15.0</v>
      </c>
      <c r="E48" s="103">
        <v>6.0</v>
      </c>
      <c r="F48" s="103">
        <v>80.0</v>
      </c>
      <c r="G48" s="103">
        <v>5.75</v>
      </c>
      <c r="H48" s="103">
        <v>2.7</v>
      </c>
      <c r="I48" s="103">
        <v>1.0</v>
      </c>
      <c r="J48" s="103">
        <v>1.0</v>
      </c>
      <c r="K48" s="103"/>
      <c r="L48" s="103">
        <v>0.8</v>
      </c>
      <c r="M48" s="103">
        <v>0.8</v>
      </c>
      <c r="N48" s="104"/>
      <c r="O48" s="104"/>
      <c r="P48" s="103">
        <v>1.0</v>
      </c>
      <c r="Q48" s="103"/>
      <c r="R48" s="103"/>
      <c r="S48" s="103"/>
    </row>
    <row r="49">
      <c r="A49" s="98" t="s">
        <v>221</v>
      </c>
      <c r="B49" s="99">
        <v>45.0</v>
      </c>
      <c r="C49" s="99"/>
      <c r="D49" s="99">
        <v>15.0</v>
      </c>
      <c r="E49" s="99">
        <v>5.0</v>
      </c>
      <c r="F49" s="99">
        <v>15.0</v>
      </c>
      <c r="G49" s="99">
        <v>3.0</v>
      </c>
      <c r="H49" s="99">
        <v>1.0</v>
      </c>
      <c r="I49" s="99">
        <v>7.0</v>
      </c>
      <c r="J49" s="99">
        <v>4.0</v>
      </c>
      <c r="K49" s="99" t="s">
        <v>222</v>
      </c>
      <c r="L49" s="99">
        <v>0.33</v>
      </c>
      <c r="M49" s="99">
        <v>0.33</v>
      </c>
      <c r="P49" s="99">
        <v>120.0</v>
      </c>
      <c r="Q49" s="105"/>
      <c r="R49" s="105"/>
      <c r="S49" s="105"/>
    </row>
    <row r="50">
      <c r="A50" s="98" t="s">
        <v>223</v>
      </c>
      <c r="B50" s="99">
        <v>40.0</v>
      </c>
      <c r="C50" s="99"/>
      <c r="D50" s="99">
        <v>14.0</v>
      </c>
      <c r="E50" s="99">
        <v>8.0</v>
      </c>
      <c r="F50" s="99">
        <v>361.0</v>
      </c>
      <c r="G50" s="99">
        <v>1.0</v>
      </c>
      <c r="H50" s="99">
        <v>1.0</v>
      </c>
      <c r="I50" s="99">
        <v>12.0</v>
      </c>
      <c r="J50" s="99">
        <v>4.0</v>
      </c>
      <c r="K50" s="99" t="s">
        <v>222</v>
      </c>
      <c r="L50" s="99">
        <v>1.3</v>
      </c>
      <c r="M50" s="99">
        <v>0.8</v>
      </c>
      <c r="P50" s="99">
        <v>14.0</v>
      </c>
      <c r="Q50" s="105"/>
      <c r="R50" s="105"/>
      <c r="S50" s="105"/>
    </row>
    <row r="51">
      <c r="A51" s="98" t="s">
        <v>224</v>
      </c>
      <c r="B51" s="99">
        <v>33.0</v>
      </c>
      <c r="C51" s="99"/>
      <c r="D51" s="99">
        <v>5.0</v>
      </c>
      <c r="E51" s="99">
        <v>4.0</v>
      </c>
      <c r="F51" s="99">
        <v>75.0</v>
      </c>
      <c r="G51" s="99">
        <v>8.3</v>
      </c>
      <c r="H51" s="99">
        <v>0.0</v>
      </c>
      <c r="I51" s="99">
        <v>6.0</v>
      </c>
      <c r="J51" s="99">
        <v>7.0</v>
      </c>
      <c r="K51" s="99" t="s">
        <v>225</v>
      </c>
      <c r="L51" s="99">
        <v>0.8</v>
      </c>
      <c r="M51" s="99">
        <v>0.8</v>
      </c>
      <c r="P51" s="99">
        <v>1.0</v>
      </c>
      <c r="Q51" s="99">
        <v>4.0</v>
      </c>
      <c r="R51" s="99"/>
      <c r="S51" s="99"/>
    </row>
    <row r="52">
      <c r="A52" s="102" t="s">
        <v>226</v>
      </c>
      <c r="B52" s="103" t="s">
        <v>173</v>
      </c>
      <c r="C52" s="103"/>
      <c r="D52" s="103" t="s">
        <v>227</v>
      </c>
      <c r="E52" s="103">
        <v>1.0</v>
      </c>
      <c r="F52" s="103">
        <v>65.0</v>
      </c>
      <c r="G52" s="103">
        <v>7.0</v>
      </c>
      <c r="H52" s="103">
        <v>0.0</v>
      </c>
      <c r="I52" s="103">
        <v>4.0</v>
      </c>
      <c r="J52" s="103">
        <v>4.0</v>
      </c>
      <c r="K52" s="103" t="s">
        <v>225</v>
      </c>
      <c r="L52" s="103" t="s">
        <v>173</v>
      </c>
      <c r="M52" s="103" t="s">
        <v>173</v>
      </c>
      <c r="N52" s="104"/>
      <c r="O52" s="104"/>
      <c r="P52" s="103" t="s">
        <v>173</v>
      </c>
      <c r="Q52" s="103">
        <v>3.0</v>
      </c>
      <c r="R52" s="103"/>
      <c r="S52" s="103"/>
    </row>
    <row r="53">
      <c r="A53" s="102" t="s">
        <v>203</v>
      </c>
      <c r="B53" s="103" t="s">
        <v>173</v>
      </c>
      <c r="C53" s="103"/>
      <c r="D53" s="103">
        <v>17.0</v>
      </c>
      <c r="E53" s="103">
        <v>3.0</v>
      </c>
      <c r="F53" s="103">
        <v>50.0</v>
      </c>
      <c r="G53" s="103">
        <v>7.5</v>
      </c>
      <c r="H53" s="103">
        <v>1.75</v>
      </c>
      <c r="I53" s="103">
        <v>5.0</v>
      </c>
      <c r="J53" s="103">
        <v>6.0</v>
      </c>
      <c r="K53" s="103" t="s">
        <v>225</v>
      </c>
      <c r="L53" s="103" t="s">
        <v>173</v>
      </c>
      <c r="M53" s="103" t="s">
        <v>173</v>
      </c>
      <c r="N53" s="104"/>
      <c r="O53" s="104"/>
      <c r="P53" s="103">
        <v>3.0</v>
      </c>
      <c r="Q53" s="103" t="s">
        <v>173</v>
      </c>
      <c r="R53" s="103"/>
      <c r="S53" s="103"/>
    </row>
    <row r="54">
      <c r="A54" s="98" t="s">
        <v>228</v>
      </c>
      <c r="B54" s="99">
        <v>50.0</v>
      </c>
      <c r="C54" s="99"/>
      <c r="D54" s="110">
        <v>43772.0</v>
      </c>
      <c r="E54" s="99">
        <v>1.0</v>
      </c>
      <c r="F54" s="99">
        <v>195.0</v>
      </c>
      <c r="G54" s="99">
        <v>2.65</v>
      </c>
      <c r="H54" s="99">
        <v>0.0</v>
      </c>
      <c r="I54" s="99">
        <v>10.0</v>
      </c>
      <c r="J54" s="99">
        <v>1.0</v>
      </c>
      <c r="K54" s="99" t="s">
        <v>181</v>
      </c>
      <c r="L54" s="99">
        <v>0.5</v>
      </c>
      <c r="M54" s="99">
        <v>0.6</v>
      </c>
      <c r="P54" s="99">
        <v>1.0</v>
      </c>
      <c r="Q54" s="99">
        <v>2.0</v>
      </c>
      <c r="R54" s="99"/>
      <c r="S54" s="99"/>
    </row>
    <row r="55">
      <c r="A55" s="102" t="s">
        <v>201</v>
      </c>
      <c r="B55" s="103" t="s">
        <v>173</v>
      </c>
      <c r="C55" s="103"/>
      <c r="D55" s="103" t="s">
        <v>229</v>
      </c>
      <c r="E55" s="103">
        <v>2.0</v>
      </c>
      <c r="F55" s="103">
        <v>335.0</v>
      </c>
      <c r="G55" s="103" t="s">
        <v>173</v>
      </c>
      <c r="H55" s="103" t="s">
        <v>173</v>
      </c>
      <c r="I55" s="103">
        <v>8.0</v>
      </c>
      <c r="J55" s="103" t="s">
        <v>173</v>
      </c>
      <c r="K55" s="103" t="s">
        <v>173</v>
      </c>
      <c r="L55" s="103" t="s">
        <v>173</v>
      </c>
      <c r="M55" s="103" t="s">
        <v>173</v>
      </c>
      <c r="N55" s="104"/>
      <c r="O55" s="104"/>
      <c r="P55" s="103" t="s">
        <v>173</v>
      </c>
      <c r="Q55" s="103" t="s">
        <v>173</v>
      </c>
      <c r="R55" s="103"/>
      <c r="S55" s="103"/>
    </row>
    <row r="56">
      <c r="A56" s="102" t="s">
        <v>203</v>
      </c>
      <c r="B56" s="103" t="s">
        <v>173</v>
      </c>
      <c r="C56" s="103"/>
      <c r="D56" s="103">
        <v>30.0</v>
      </c>
      <c r="E56" s="103">
        <v>4.0</v>
      </c>
      <c r="F56" s="103">
        <v>270.0</v>
      </c>
      <c r="G56" s="103">
        <v>4.0</v>
      </c>
      <c r="H56" s="103">
        <v>4.0</v>
      </c>
      <c r="I56" s="103">
        <v>20.0</v>
      </c>
      <c r="J56" s="103">
        <v>8.0</v>
      </c>
      <c r="K56" s="103" t="s">
        <v>183</v>
      </c>
      <c r="L56" s="103">
        <v>0.5</v>
      </c>
      <c r="M56" s="103">
        <v>0.5</v>
      </c>
      <c r="N56" s="104"/>
      <c r="O56" s="104"/>
      <c r="P56" s="103">
        <v>3.0</v>
      </c>
      <c r="Q56" s="103">
        <v>2.0</v>
      </c>
      <c r="R56" s="103"/>
      <c r="S56" s="103"/>
    </row>
    <row r="57">
      <c r="A57" s="102" t="s">
        <v>230</v>
      </c>
      <c r="B57" s="103" t="s">
        <v>173</v>
      </c>
      <c r="C57" s="103"/>
      <c r="D57" s="103" t="s">
        <v>173</v>
      </c>
      <c r="E57" s="103" t="s">
        <v>173</v>
      </c>
      <c r="F57" s="103">
        <v>80.0</v>
      </c>
      <c r="G57" s="103">
        <v>6.5</v>
      </c>
      <c r="H57" s="103">
        <v>4.1</v>
      </c>
      <c r="I57" s="103">
        <v>15.0</v>
      </c>
      <c r="J57" s="103">
        <v>6.0</v>
      </c>
      <c r="K57" s="103" t="s">
        <v>173</v>
      </c>
      <c r="L57" s="103">
        <v>0.8</v>
      </c>
      <c r="M57" s="103">
        <v>0.65</v>
      </c>
      <c r="N57" s="104"/>
      <c r="O57" s="104"/>
      <c r="P57" s="103" t="s">
        <v>173</v>
      </c>
      <c r="Q57" s="103" t="s">
        <v>173</v>
      </c>
      <c r="R57" s="103"/>
      <c r="S57" s="10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hidden="1" min="3" max="3" width="12.63"/>
  </cols>
  <sheetData>
    <row r="1">
      <c r="A1" s="95" t="s">
        <v>15</v>
      </c>
      <c r="B1" s="96" t="s">
        <v>141</v>
      </c>
      <c r="C1" s="97" t="s">
        <v>142</v>
      </c>
      <c r="D1" s="96" t="s">
        <v>143</v>
      </c>
      <c r="E1" s="96" t="s">
        <v>144</v>
      </c>
      <c r="F1" s="96" t="s">
        <v>145</v>
      </c>
      <c r="G1" s="96" t="s">
        <v>146</v>
      </c>
      <c r="H1" s="96" t="s">
        <v>147</v>
      </c>
      <c r="I1" s="96" t="s">
        <v>148</v>
      </c>
      <c r="J1" s="96" t="s">
        <v>149</v>
      </c>
      <c r="K1" s="96" t="s">
        <v>150</v>
      </c>
      <c r="L1" s="96" t="s">
        <v>151</v>
      </c>
      <c r="M1" s="96" t="s">
        <v>152</v>
      </c>
      <c r="N1" s="96" t="s">
        <v>153</v>
      </c>
      <c r="O1" s="96" t="s">
        <v>154</v>
      </c>
      <c r="P1" s="96" t="s">
        <v>155</v>
      </c>
      <c r="Q1" s="96" t="s">
        <v>156</v>
      </c>
      <c r="R1" s="96" t="s">
        <v>157</v>
      </c>
      <c r="S1" s="96" t="s">
        <v>158</v>
      </c>
    </row>
    <row r="2">
      <c r="A2" s="98" t="s">
        <v>159</v>
      </c>
      <c r="B2" s="99">
        <v>22.0</v>
      </c>
      <c r="C2" s="99" t="s">
        <v>160</v>
      </c>
      <c r="D2" s="99">
        <v>5.0</v>
      </c>
      <c r="E2" s="99">
        <v>2.0</v>
      </c>
      <c r="F2" s="99">
        <v>80.0</v>
      </c>
      <c r="G2" s="99">
        <v>2.0</v>
      </c>
      <c r="H2" s="99">
        <v>0.0</v>
      </c>
      <c r="I2" s="99">
        <v>3.0</v>
      </c>
      <c r="J2" s="99">
        <v>2.0</v>
      </c>
      <c r="K2" s="99" t="s">
        <v>161</v>
      </c>
      <c r="L2" s="99">
        <v>0.7</v>
      </c>
      <c r="M2" s="99">
        <v>0.4</v>
      </c>
      <c r="P2" s="99">
        <v>4.0</v>
      </c>
      <c r="Q2" s="99">
        <v>1.0</v>
      </c>
      <c r="R2" s="99"/>
      <c r="S2" s="99"/>
    </row>
    <row r="3">
      <c r="A3" s="98" t="s">
        <v>162</v>
      </c>
      <c r="B3" s="99">
        <v>24.0</v>
      </c>
      <c r="C3" s="99" t="s">
        <v>163</v>
      </c>
      <c r="D3" s="99">
        <v>4.0</v>
      </c>
      <c r="E3" s="99">
        <v>1.5</v>
      </c>
      <c r="F3" s="99">
        <v>75.0</v>
      </c>
      <c r="G3" s="99">
        <v>1.45</v>
      </c>
      <c r="H3" s="99">
        <v>0.0</v>
      </c>
      <c r="I3" s="99">
        <v>3.0</v>
      </c>
      <c r="J3" s="99">
        <v>2.0</v>
      </c>
      <c r="K3" s="99" t="s">
        <v>161</v>
      </c>
      <c r="L3" s="99">
        <v>0.6</v>
      </c>
      <c r="M3" s="99">
        <v>0.4</v>
      </c>
      <c r="P3" s="99">
        <v>4.0</v>
      </c>
      <c r="Q3" s="99">
        <v>1.0</v>
      </c>
      <c r="R3" s="99"/>
      <c r="S3" s="99"/>
    </row>
    <row r="4">
      <c r="A4" s="98" t="s">
        <v>164</v>
      </c>
      <c r="B4" s="99">
        <v>30.0</v>
      </c>
      <c r="C4" s="100"/>
      <c r="D4" s="99">
        <v>6.0</v>
      </c>
      <c r="E4" s="99">
        <v>4.5</v>
      </c>
      <c r="F4" s="99">
        <v>20.0</v>
      </c>
      <c r="G4" s="99">
        <v>5.5</v>
      </c>
      <c r="H4" s="99">
        <v>1.5</v>
      </c>
      <c r="I4" s="99">
        <v>7.0</v>
      </c>
      <c r="J4" s="99">
        <v>7.0</v>
      </c>
      <c r="K4" s="99" t="s">
        <v>165</v>
      </c>
      <c r="L4" s="99">
        <v>0.9</v>
      </c>
      <c r="M4" s="99">
        <v>0.7</v>
      </c>
      <c r="P4" s="99">
        <v>4.0</v>
      </c>
      <c r="Q4" s="99">
        <v>1.0</v>
      </c>
      <c r="R4" s="99"/>
      <c r="S4" s="99"/>
    </row>
    <row r="5">
      <c r="A5" s="101" t="s">
        <v>166</v>
      </c>
      <c r="B5" s="100" t="s">
        <v>167</v>
      </c>
      <c r="C5" s="100"/>
      <c r="D5" s="100" t="s">
        <v>167</v>
      </c>
      <c r="E5" s="100" t="s">
        <v>167</v>
      </c>
      <c r="F5" s="100" t="s">
        <v>167</v>
      </c>
      <c r="G5" s="100" t="s">
        <v>167</v>
      </c>
      <c r="H5" s="100" t="s">
        <v>167</v>
      </c>
      <c r="I5" s="100" t="s">
        <v>167</v>
      </c>
      <c r="J5" s="100" t="s">
        <v>167</v>
      </c>
      <c r="K5" s="100" t="s">
        <v>167</v>
      </c>
      <c r="L5" s="100" t="s">
        <v>167</v>
      </c>
      <c r="M5" s="100" t="s">
        <v>167</v>
      </c>
      <c r="N5" s="64"/>
      <c r="O5" s="64"/>
      <c r="P5" s="100" t="s">
        <v>167</v>
      </c>
      <c r="Q5" s="100" t="s">
        <v>167</v>
      </c>
      <c r="R5" s="100"/>
      <c r="S5" s="100"/>
    </row>
    <row r="6">
      <c r="A6" s="101" t="s">
        <v>168</v>
      </c>
      <c r="B6" s="100" t="s">
        <v>167</v>
      </c>
      <c r="C6" s="100"/>
      <c r="D6" s="100" t="s">
        <v>167</v>
      </c>
      <c r="E6" s="100" t="s">
        <v>167</v>
      </c>
      <c r="F6" s="100" t="s">
        <v>167</v>
      </c>
      <c r="G6" s="100" t="s">
        <v>167</v>
      </c>
      <c r="H6" s="100" t="s">
        <v>167</v>
      </c>
      <c r="I6" s="100" t="s">
        <v>167</v>
      </c>
      <c r="J6" s="100" t="s">
        <v>167</v>
      </c>
      <c r="K6" s="100" t="s">
        <v>167</v>
      </c>
      <c r="L6" s="100" t="s">
        <v>167</v>
      </c>
      <c r="M6" s="100" t="s">
        <v>167</v>
      </c>
      <c r="N6" s="64"/>
      <c r="O6" s="64"/>
      <c r="P6" s="100" t="s">
        <v>167</v>
      </c>
      <c r="Q6" s="100" t="s">
        <v>167</v>
      </c>
      <c r="R6" s="100"/>
      <c r="S6" s="100"/>
    </row>
    <row r="7">
      <c r="A7" s="98" t="s">
        <v>169</v>
      </c>
      <c r="B7" s="99">
        <v>28.0</v>
      </c>
      <c r="C7" s="100"/>
      <c r="D7" s="99">
        <v>6.0</v>
      </c>
      <c r="E7" s="99">
        <v>8.0</v>
      </c>
      <c r="F7" s="99">
        <v>25.0</v>
      </c>
      <c r="G7" s="99">
        <v>5.0</v>
      </c>
      <c r="H7" s="99">
        <v>5.7</v>
      </c>
      <c r="I7" s="99">
        <v>12.0</v>
      </c>
      <c r="J7" s="99">
        <v>8.0</v>
      </c>
      <c r="K7" s="99" t="s">
        <v>165</v>
      </c>
      <c r="L7" s="99">
        <v>0.9</v>
      </c>
      <c r="M7" s="99">
        <v>0.4</v>
      </c>
      <c r="P7" s="99">
        <v>6.0</v>
      </c>
      <c r="Q7" s="99">
        <v>2.0</v>
      </c>
      <c r="R7" s="99"/>
      <c r="S7" s="99"/>
    </row>
    <row r="8">
      <c r="A8" s="98" t="s">
        <v>170</v>
      </c>
      <c r="B8" s="99">
        <v>44.0</v>
      </c>
      <c r="C8" s="100"/>
      <c r="D8" s="99">
        <v>13.0</v>
      </c>
      <c r="E8" s="99">
        <v>17.0</v>
      </c>
      <c r="F8" s="99">
        <v>25.0</v>
      </c>
      <c r="G8" s="99">
        <v>6.8</v>
      </c>
      <c r="H8" s="99">
        <v>7.8</v>
      </c>
      <c r="I8" s="99">
        <v>25.0</v>
      </c>
      <c r="J8" s="99">
        <v>14.0</v>
      </c>
      <c r="K8" s="99" t="s">
        <v>231</v>
      </c>
      <c r="L8" s="99">
        <v>0.6</v>
      </c>
      <c r="M8" s="99">
        <v>0.6</v>
      </c>
      <c r="P8" s="99">
        <v>9.0</v>
      </c>
      <c r="Q8" s="99">
        <v>4.0</v>
      </c>
      <c r="R8" s="99"/>
      <c r="S8" s="99"/>
    </row>
    <row r="9">
      <c r="A9" s="98" t="s">
        <v>175</v>
      </c>
      <c r="B9" s="99">
        <v>25.0</v>
      </c>
      <c r="C9" s="100"/>
      <c r="D9" s="99">
        <v>6.0</v>
      </c>
      <c r="E9" s="99">
        <v>9.0</v>
      </c>
      <c r="F9" s="99">
        <v>90.0</v>
      </c>
      <c r="G9" s="99">
        <v>5.65</v>
      </c>
      <c r="H9" s="99">
        <v>3.0</v>
      </c>
      <c r="I9" s="99">
        <v>11.0</v>
      </c>
      <c r="J9" s="99">
        <v>7.0</v>
      </c>
      <c r="K9" s="99" t="s">
        <v>174</v>
      </c>
      <c r="L9" s="99">
        <v>0.5</v>
      </c>
      <c r="M9" s="99">
        <v>0.9</v>
      </c>
      <c r="P9" s="99">
        <v>5.0</v>
      </c>
      <c r="Q9" s="99">
        <v>1.0</v>
      </c>
      <c r="R9" s="99"/>
      <c r="S9" s="99"/>
    </row>
    <row r="10">
      <c r="A10" s="102" t="s">
        <v>197</v>
      </c>
      <c r="B10" s="103" t="s">
        <v>173</v>
      </c>
      <c r="C10" s="100"/>
      <c r="D10" s="103" t="s">
        <v>173</v>
      </c>
      <c r="E10" s="103">
        <v>7.0</v>
      </c>
      <c r="F10" s="103">
        <v>80.0</v>
      </c>
      <c r="G10" s="103">
        <v>5.5</v>
      </c>
      <c r="H10" s="103">
        <v>2.8</v>
      </c>
      <c r="I10" s="103">
        <v>9.0</v>
      </c>
      <c r="J10" s="103">
        <v>6.0</v>
      </c>
      <c r="K10" s="103" t="s">
        <v>173</v>
      </c>
      <c r="L10" s="103">
        <v>0.35</v>
      </c>
      <c r="M10" s="103">
        <v>0.4</v>
      </c>
      <c r="N10" s="104"/>
      <c r="O10" s="104"/>
      <c r="P10" s="103">
        <v>5.0</v>
      </c>
      <c r="Q10" s="103">
        <v>1.0</v>
      </c>
      <c r="R10" s="103"/>
      <c r="S10" s="103"/>
    </row>
    <row r="11">
      <c r="A11" s="98" t="s">
        <v>176</v>
      </c>
      <c r="B11" s="99">
        <v>41.0</v>
      </c>
      <c r="C11" s="100"/>
      <c r="D11" s="99">
        <v>8.0</v>
      </c>
      <c r="E11" s="99">
        <v>16.0</v>
      </c>
      <c r="F11" s="99">
        <v>259.0</v>
      </c>
      <c r="G11" s="99">
        <v>5.1</v>
      </c>
      <c r="H11" s="99">
        <v>8.1</v>
      </c>
      <c r="I11" s="99">
        <v>21.0</v>
      </c>
      <c r="J11" s="99">
        <v>12.0</v>
      </c>
      <c r="K11" s="99" t="s">
        <v>177</v>
      </c>
      <c r="L11" s="99">
        <v>0.7</v>
      </c>
      <c r="M11" s="99">
        <v>0.65</v>
      </c>
      <c r="P11" s="99" t="s">
        <v>178</v>
      </c>
      <c r="Q11" s="99">
        <v>2.0</v>
      </c>
      <c r="R11" s="99"/>
      <c r="S11" s="99"/>
    </row>
    <row r="12">
      <c r="A12" s="102" t="s">
        <v>197</v>
      </c>
      <c r="B12" s="103" t="s">
        <v>173</v>
      </c>
      <c r="C12" s="100"/>
      <c r="D12" s="103" t="s">
        <v>173</v>
      </c>
      <c r="E12" s="103" t="s">
        <v>173</v>
      </c>
      <c r="F12" s="103">
        <v>75.0</v>
      </c>
      <c r="G12" s="103" t="s">
        <v>173</v>
      </c>
      <c r="H12" s="103" t="s">
        <v>173</v>
      </c>
      <c r="I12" s="103" t="s">
        <v>173</v>
      </c>
      <c r="J12" s="103" t="s">
        <v>173</v>
      </c>
      <c r="K12" s="103" t="s">
        <v>173</v>
      </c>
      <c r="L12" s="103" t="s">
        <v>173</v>
      </c>
      <c r="M12" s="103" t="s">
        <v>173</v>
      </c>
      <c r="N12" s="104"/>
      <c r="O12" s="104"/>
      <c r="P12" s="103" t="s">
        <v>173</v>
      </c>
      <c r="Q12" s="103" t="s">
        <v>173</v>
      </c>
      <c r="R12" s="103"/>
      <c r="S12" s="103"/>
    </row>
    <row r="13">
      <c r="A13" s="102" t="s">
        <v>232</v>
      </c>
      <c r="B13" s="103" t="s">
        <v>173</v>
      </c>
      <c r="C13" s="100"/>
      <c r="D13" s="103">
        <v>10.0</v>
      </c>
      <c r="E13" s="103">
        <v>17.0</v>
      </c>
      <c r="F13" s="103">
        <v>259.0</v>
      </c>
      <c r="G13" s="103">
        <v>5.3</v>
      </c>
      <c r="H13" s="103">
        <v>8.3</v>
      </c>
      <c r="I13" s="103">
        <v>22.0</v>
      </c>
      <c r="J13" s="103">
        <v>13.0</v>
      </c>
      <c r="K13" s="103" t="s">
        <v>173</v>
      </c>
      <c r="L13" s="103">
        <v>0.6</v>
      </c>
      <c r="M13" s="103">
        <v>0.5</v>
      </c>
      <c r="N13" s="104"/>
      <c r="O13" s="104"/>
      <c r="P13" s="103" t="s">
        <v>173</v>
      </c>
      <c r="Q13" s="103">
        <v>3.0</v>
      </c>
      <c r="R13" s="103"/>
      <c r="S13" s="103"/>
    </row>
    <row r="14">
      <c r="A14" s="102" t="s">
        <v>195</v>
      </c>
      <c r="B14" s="103" t="s">
        <v>173</v>
      </c>
      <c r="C14" s="100"/>
      <c r="D14" s="103" t="s">
        <v>173</v>
      </c>
      <c r="E14" s="103" t="s">
        <v>173</v>
      </c>
      <c r="F14" s="103">
        <v>75.0</v>
      </c>
      <c r="G14" s="103" t="s">
        <v>173</v>
      </c>
      <c r="H14" s="103" t="s">
        <v>173</v>
      </c>
      <c r="I14" s="103" t="s">
        <v>173</v>
      </c>
      <c r="J14" s="103" t="s">
        <v>173</v>
      </c>
      <c r="K14" s="103" t="s">
        <v>173</v>
      </c>
      <c r="L14" s="103" t="s">
        <v>173</v>
      </c>
      <c r="M14" s="103" t="s">
        <v>173</v>
      </c>
      <c r="N14" s="104"/>
      <c r="O14" s="104"/>
      <c r="P14" s="103" t="s">
        <v>173</v>
      </c>
      <c r="Q14" s="103" t="s">
        <v>173</v>
      </c>
      <c r="R14" s="103"/>
      <c r="S14" s="103"/>
    </row>
    <row r="15">
      <c r="A15" s="102" t="s">
        <v>232</v>
      </c>
      <c r="B15" s="103" t="s">
        <v>173</v>
      </c>
      <c r="C15" s="100"/>
      <c r="D15" s="103">
        <v>12.0</v>
      </c>
      <c r="E15" s="103">
        <v>13.0</v>
      </c>
      <c r="F15" s="103">
        <v>259.0</v>
      </c>
      <c r="G15" s="103" t="s">
        <v>173</v>
      </c>
      <c r="H15" s="103" t="s">
        <v>173</v>
      </c>
      <c r="I15" s="103" t="s">
        <v>173</v>
      </c>
      <c r="J15" s="103" t="s">
        <v>173</v>
      </c>
      <c r="K15" s="103" t="s">
        <v>173</v>
      </c>
      <c r="L15" s="103">
        <v>0.58</v>
      </c>
      <c r="M15" s="103">
        <v>0.6</v>
      </c>
      <c r="N15" s="104"/>
      <c r="O15" s="104"/>
      <c r="P15" s="103" t="s">
        <v>173</v>
      </c>
      <c r="Q15" s="103" t="s">
        <v>173</v>
      </c>
      <c r="R15" s="103"/>
      <c r="S15" s="103"/>
    </row>
    <row r="16">
      <c r="A16" s="102" t="s">
        <v>195</v>
      </c>
      <c r="B16" s="103" t="s">
        <v>173</v>
      </c>
      <c r="C16" s="100"/>
      <c r="D16" s="103" t="s">
        <v>173</v>
      </c>
      <c r="E16" s="103" t="s">
        <v>173</v>
      </c>
      <c r="F16" s="103">
        <v>75.0</v>
      </c>
      <c r="G16" s="103" t="s">
        <v>173</v>
      </c>
      <c r="H16" s="103" t="s">
        <v>173</v>
      </c>
      <c r="I16" s="103" t="s">
        <v>173</v>
      </c>
      <c r="J16" s="103" t="s">
        <v>173</v>
      </c>
      <c r="K16" s="103" t="s">
        <v>173</v>
      </c>
      <c r="L16" s="103" t="s">
        <v>173</v>
      </c>
      <c r="M16" s="103" t="s">
        <v>173</v>
      </c>
      <c r="N16" s="104"/>
      <c r="O16" s="104"/>
      <c r="P16" s="103" t="s">
        <v>173</v>
      </c>
      <c r="Q16" s="103" t="s">
        <v>173</v>
      </c>
      <c r="R16" s="103"/>
      <c r="S16" s="103"/>
    </row>
    <row r="17">
      <c r="A17" s="98" t="s">
        <v>180</v>
      </c>
      <c r="B17" s="99">
        <v>24.0</v>
      </c>
      <c r="C17" s="100"/>
      <c r="D17" s="99">
        <v>5.0</v>
      </c>
      <c r="E17" s="99">
        <v>7.0</v>
      </c>
      <c r="F17" s="99">
        <v>170.0</v>
      </c>
      <c r="G17" s="99">
        <v>5.15</v>
      </c>
      <c r="H17" s="99">
        <v>1.4</v>
      </c>
      <c r="I17" s="99">
        <v>9.0</v>
      </c>
      <c r="J17" s="99">
        <v>6.0</v>
      </c>
      <c r="K17" s="99" t="s">
        <v>181</v>
      </c>
      <c r="L17" s="99">
        <v>0.75</v>
      </c>
      <c r="M17" s="99">
        <v>0.3</v>
      </c>
      <c r="P17" s="99">
        <v>5.0</v>
      </c>
      <c r="Q17" s="99">
        <v>1.0</v>
      </c>
      <c r="R17" s="99"/>
      <c r="S17" s="99"/>
    </row>
    <row r="18">
      <c r="A18" s="98" t="s">
        <v>182</v>
      </c>
      <c r="B18" s="99">
        <v>33.0</v>
      </c>
      <c r="C18" s="100"/>
      <c r="D18" s="99">
        <v>7.0</v>
      </c>
      <c r="E18" s="99">
        <v>16.0</v>
      </c>
      <c r="F18" s="99">
        <v>17.0</v>
      </c>
      <c r="G18" s="99">
        <v>6.1</v>
      </c>
      <c r="H18" s="99">
        <v>7.0</v>
      </c>
      <c r="I18" s="99">
        <v>18.0</v>
      </c>
      <c r="J18" s="99">
        <v>12.0</v>
      </c>
      <c r="K18" s="99" t="s">
        <v>183</v>
      </c>
      <c r="L18" s="99">
        <v>0.7</v>
      </c>
      <c r="M18" s="99">
        <v>0.6</v>
      </c>
      <c r="P18" s="99">
        <v>5.0</v>
      </c>
      <c r="Q18" s="99">
        <v>2.0</v>
      </c>
      <c r="R18" s="99"/>
      <c r="S18" s="99"/>
    </row>
    <row r="19">
      <c r="A19" s="102" t="s">
        <v>184</v>
      </c>
      <c r="B19" s="103" t="s">
        <v>173</v>
      </c>
      <c r="C19" s="100"/>
      <c r="D19" s="103">
        <v>15.0</v>
      </c>
      <c r="E19" s="103">
        <v>17.0</v>
      </c>
      <c r="F19" s="103">
        <v>158.0</v>
      </c>
      <c r="G19" s="103">
        <v>6.0</v>
      </c>
      <c r="H19" s="103">
        <v>6.85</v>
      </c>
      <c r="I19" s="103" t="s">
        <v>173</v>
      </c>
      <c r="J19" s="103">
        <v>9.0</v>
      </c>
      <c r="K19" s="103" t="s">
        <v>165</v>
      </c>
      <c r="L19" s="103" t="s">
        <v>173</v>
      </c>
      <c r="M19" s="103" t="s">
        <v>173</v>
      </c>
      <c r="N19" s="104"/>
      <c r="O19" s="104"/>
      <c r="P19" s="103" t="s">
        <v>173</v>
      </c>
      <c r="Q19" s="103" t="s">
        <v>173</v>
      </c>
      <c r="R19" s="103"/>
      <c r="S19" s="103"/>
    </row>
    <row r="20">
      <c r="A20" s="98" t="s">
        <v>185</v>
      </c>
      <c r="B20" s="99">
        <v>32.0</v>
      </c>
      <c r="C20" s="100"/>
      <c r="D20" s="99">
        <v>4.0</v>
      </c>
      <c r="E20" s="99">
        <v>7.0</v>
      </c>
      <c r="F20" s="99">
        <v>35.0</v>
      </c>
      <c r="G20" s="99">
        <v>4.5</v>
      </c>
      <c r="H20" s="99">
        <v>2.25</v>
      </c>
      <c r="I20" s="99">
        <v>9.0</v>
      </c>
      <c r="J20" s="99">
        <v>4.0</v>
      </c>
      <c r="K20" s="99" t="s">
        <v>181</v>
      </c>
      <c r="L20" s="99">
        <v>0.7</v>
      </c>
      <c r="M20" s="99">
        <v>0.5</v>
      </c>
      <c r="P20" s="99" t="s">
        <v>233</v>
      </c>
      <c r="Q20" s="99">
        <v>1.0</v>
      </c>
      <c r="R20" s="99"/>
      <c r="S20" s="99"/>
    </row>
    <row r="21">
      <c r="A21" s="102" t="s">
        <v>179</v>
      </c>
      <c r="B21" s="103" t="s">
        <v>173</v>
      </c>
      <c r="C21" s="100"/>
      <c r="D21" s="103">
        <v>17.0</v>
      </c>
      <c r="E21" s="103">
        <v>11.0</v>
      </c>
      <c r="F21" s="103">
        <v>366.0</v>
      </c>
      <c r="G21" s="103">
        <v>6.5</v>
      </c>
      <c r="H21" s="103">
        <v>6.0</v>
      </c>
      <c r="I21" s="103">
        <v>11.0</v>
      </c>
      <c r="J21" s="103">
        <v>12.0</v>
      </c>
      <c r="K21" s="103" t="s">
        <v>183</v>
      </c>
      <c r="L21" s="103" t="s">
        <v>173</v>
      </c>
      <c r="M21" s="103" t="s">
        <v>173</v>
      </c>
      <c r="N21" s="104"/>
      <c r="O21" s="104"/>
      <c r="P21" s="103" t="s">
        <v>234</v>
      </c>
      <c r="Q21" s="103" t="s">
        <v>173</v>
      </c>
      <c r="R21" s="103"/>
      <c r="S21" s="103"/>
    </row>
    <row r="22">
      <c r="A22" s="98" t="s">
        <v>188</v>
      </c>
      <c r="B22" s="99">
        <v>45.0</v>
      </c>
      <c r="C22" s="100"/>
      <c r="D22" s="99">
        <v>16.0</v>
      </c>
      <c r="E22" s="99">
        <v>16.0</v>
      </c>
      <c r="F22" s="99">
        <v>366.0</v>
      </c>
      <c r="G22" s="99">
        <v>5.0</v>
      </c>
      <c r="H22" s="99">
        <v>9.0</v>
      </c>
      <c r="I22" s="99">
        <v>18.0</v>
      </c>
      <c r="J22" s="99">
        <v>12.0</v>
      </c>
      <c r="K22" s="99" t="s">
        <v>189</v>
      </c>
      <c r="L22" s="99">
        <v>0.35</v>
      </c>
      <c r="M22" s="99">
        <v>0.45</v>
      </c>
      <c r="P22" s="99">
        <v>3.0</v>
      </c>
      <c r="Q22" s="99">
        <v>2.0</v>
      </c>
      <c r="R22" s="99"/>
      <c r="S22" s="99"/>
    </row>
    <row r="23">
      <c r="A23" s="102" t="s">
        <v>172</v>
      </c>
      <c r="B23" s="103" t="s">
        <v>173</v>
      </c>
      <c r="C23" s="100"/>
      <c r="D23" s="103" t="s">
        <v>173</v>
      </c>
      <c r="E23" s="103">
        <v>10.0</v>
      </c>
      <c r="F23" s="103">
        <v>30.0</v>
      </c>
      <c r="G23" s="103">
        <v>3.0</v>
      </c>
      <c r="H23" s="103">
        <v>6.0</v>
      </c>
      <c r="I23" s="103">
        <v>15.0</v>
      </c>
      <c r="J23" s="103">
        <v>9.0</v>
      </c>
      <c r="K23" s="103" t="s">
        <v>174</v>
      </c>
      <c r="L23" s="103">
        <v>0.6</v>
      </c>
      <c r="M23" s="103">
        <v>0.6</v>
      </c>
      <c r="N23" s="104"/>
      <c r="O23" s="104"/>
      <c r="P23" s="103">
        <v>3.0</v>
      </c>
      <c r="Q23" s="103">
        <v>1.0</v>
      </c>
      <c r="R23" s="103"/>
      <c r="S23" s="103"/>
    </row>
    <row r="24">
      <c r="A24" s="98" t="s">
        <v>190</v>
      </c>
      <c r="B24" s="99">
        <v>30.0</v>
      </c>
      <c r="C24" s="100"/>
      <c r="D24" s="99">
        <v>7.0</v>
      </c>
      <c r="E24" s="99">
        <v>10.0</v>
      </c>
      <c r="F24" s="99">
        <v>178.0</v>
      </c>
      <c r="G24" s="99">
        <v>5.5</v>
      </c>
      <c r="H24" s="99">
        <v>3.75</v>
      </c>
      <c r="I24" s="99">
        <v>16.0</v>
      </c>
      <c r="J24" s="99">
        <v>8.0</v>
      </c>
      <c r="K24" s="99" t="s">
        <v>183</v>
      </c>
      <c r="L24" s="99">
        <v>0.8</v>
      </c>
      <c r="M24" s="99">
        <v>0.45</v>
      </c>
      <c r="P24" s="99" t="s">
        <v>191</v>
      </c>
      <c r="Q24" s="99">
        <v>2.0</v>
      </c>
      <c r="R24" s="99"/>
      <c r="S24" s="99"/>
    </row>
    <row r="25">
      <c r="A25" s="102" t="s">
        <v>197</v>
      </c>
      <c r="B25" s="103" t="s">
        <v>173</v>
      </c>
      <c r="C25" s="100"/>
      <c r="D25" s="103" t="s">
        <v>173</v>
      </c>
      <c r="E25" s="103" t="s">
        <v>173</v>
      </c>
      <c r="F25" s="103">
        <v>18.0</v>
      </c>
      <c r="G25" s="103">
        <v>5.0</v>
      </c>
      <c r="H25" s="103">
        <v>4.4</v>
      </c>
      <c r="I25" s="103">
        <v>15.0</v>
      </c>
      <c r="J25" s="103">
        <v>7.0</v>
      </c>
      <c r="K25" s="103" t="s">
        <v>173</v>
      </c>
      <c r="L25" s="103">
        <v>0.55</v>
      </c>
      <c r="M25" s="103" t="s">
        <v>173</v>
      </c>
      <c r="N25" s="104"/>
      <c r="O25" s="104"/>
      <c r="P25" s="103" t="s">
        <v>173</v>
      </c>
      <c r="Q25" s="103" t="s">
        <v>173</v>
      </c>
      <c r="R25" s="103"/>
      <c r="S25" s="103"/>
    </row>
    <row r="26">
      <c r="A26" s="102" t="s">
        <v>232</v>
      </c>
      <c r="B26" s="103" t="s">
        <v>173</v>
      </c>
      <c r="C26" s="100"/>
      <c r="D26" s="103">
        <v>9.0</v>
      </c>
      <c r="E26" s="103">
        <v>7.0</v>
      </c>
      <c r="F26" s="103">
        <v>178.0</v>
      </c>
      <c r="G26" s="103">
        <v>5.5</v>
      </c>
      <c r="H26" s="103">
        <v>5.0</v>
      </c>
      <c r="I26" s="103">
        <v>9.0</v>
      </c>
      <c r="J26" s="103">
        <v>5.0</v>
      </c>
      <c r="K26" s="103" t="s">
        <v>165</v>
      </c>
      <c r="L26" s="103">
        <v>0.65</v>
      </c>
      <c r="M26" s="103" t="s">
        <v>173</v>
      </c>
      <c r="N26" s="104"/>
      <c r="O26" s="104"/>
      <c r="P26" s="103" t="s">
        <v>194</v>
      </c>
      <c r="Q26" s="103" t="s">
        <v>173</v>
      </c>
      <c r="R26" s="103"/>
      <c r="S26" s="103"/>
    </row>
    <row r="27">
      <c r="A27" s="102" t="s">
        <v>195</v>
      </c>
      <c r="B27" s="103" t="s">
        <v>173</v>
      </c>
      <c r="C27" s="100"/>
      <c r="D27" s="103" t="s">
        <v>173</v>
      </c>
      <c r="E27" s="103">
        <v>6.0</v>
      </c>
      <c r="F27" s="103">
        <v>18.0</v>
      </c>
      <c r="G27" s="103">
        <v>4.0</v>
      </c>
      <c r="H27" s="103">
        <v>3.3</v>
      </c>
      <c r="I27" s="103">
        <v>8.0</v>
      </c>
      <c r="J27" s="103">
        <v>5.0</v>
      </c>
      <c r="K27" s="103" t="s">
        <v>173</v>
      </c>
      <c r="L27" s="103">
        <v>0.55</v>
      </c>
      <c r="M27" s="103" t="s">
        <v>173</v>
      </c>
      <c r="N27" s="104"/>
      <c r="O27" s="104"/>
      <c r="P27" s="103" t="s">
        <v>173</v>
      </c>
      <c r="Q27" s="103" t="s">
        <v>173</v>
      </c>
      <c r="R27" s="103"/>
      <c r="S27" s="103"/>
    </row>
    <row r="28">
      <c r="A28" s="98" t="s">
        <v>196</v>
      </c>
      <c r="B28" s="99">
        <v>35.0</v>
      </c>
      <c r="C28" s="100"/>
      <c r="D28" s="99">
        <v>6.0</v>
      </c>
      <c r="E28" s="99">
        <v>8.0</v>
      </c>
      <c r="F28" s="99">
        <v>70.0</v>
      </c>
      <c r="G28" s="99">
        <v>4.85</v>
      </c>
      <c r="H28" s="99">
        <v>3.7</v>
      </c>
      <c r="I28" s="99">
        <v>11.0</v>
      </c>
      <c r="J28" s="99">
        <v>7.0</v>
      </c>
      <c r="K28" s="99" t="s">
        <v>165</v>
      </c>
      <c r="L28" s="99">
        <v>0.7</v>
      </c>
      <c r="M28" s="99">
        <v>0.7</v>
      </c>
      <c r="P28" s="99" t="s">
        <v>198</v>
      </c>
      <c r="Q28" s="99">
        <v>2.0</v>
      </c>
      <c r="R28" s="99"/>
      <c r="S28" s="99"/>
    </row>
    <row r="29">
      <c r="A29" s="102" t="s">
        <v>197</v>
      </c>
      <c r="B29" s="103" t="s">
        <v>173</v>
      </c>
      <c r="C29" s="100"/>
      <c r="D29" s="103" t="s">
        <v>173</v>
      </c>
      <c r="E29" s="103">
        <v>11.0</v>
      </c>
      <c r="F29" s="103">
        <v>65.0</v>
      </c>
      <c r="G29" s="103">
        <v>5.15</v>
      </c>
      <c r="H29" s="103">
        <v>3.95</v>
      </c>
      <c r="I29" s="103">
        <v>13.0</v>
      </c>
      <c r="J29" s="103">
        <v>9.0</v>
      </c>
      <c r="K29" s="103" t="s">
        <v>173</v>
      </c>
      <c r="L29" s="103">
        <v>0.5</v>
      </c>
      <c r="M29" s="103">
        <v>0.5</v>
      </c>
      <c r="N29" s="104"/>
      <c r="O29" s="104"/>
      <c r="P29" s="103">
        <v>2.0</v>
      </c>
      <c r="Q29" s="103" t="s">
        <v>173</v>
      </c>
      <c r="R29" s="103"/>
      <c r="S29" s="103"/>
    </row>
    <row r="30">
      <c r="A30" s="102" t="s">
        <v>193</v>
      </c>
      <c r="B30" s="103" t="s">
        <v>173</v>
      </c>
      <c r="C30" s="100"/>
      <c r="D30" s="103">
        <v>10.0</v>
      </c>
      <c r="E30" s="103">
        <v>8.0</v>
      </c>
      <c r="F30" s="103">
        <v>120.0</v>
      </c>
      <c r="G30" s="103">
        <v>4.0</v>
      </c>
      <c r="H30" s="103">
        <v>1.0</v>
      </c>
      <c r="I30" s="103">
        <v>8.0</v>
      </c>
      <c r="J30" s="103">
        <v>5.0</v>
      </c>
      <c r="K30" s="103" t="s">
        <v>173</v>
      </c>
      <c r="L30" s="103" t="s">
        <v>173</v>
      </c>
      <c r="M30" s="103" t="s">
        <v>173</v>
      </c>
      <c r="N30" s="104"/>
      <c r="O30" s="104"/>
      <c r="P30" s="103" t="s">
        <v>198</v>
      </c>
      <c r="Q30" s="103" t="s">
        <v>173</v>
      </c>
      <c r="R30" s="103"/>
      <c r="S30" s="103"/>
    </row>
    <row r="31">
      <c r="A31" s="102" t="s">
        <v>193</v>
      </c>
      <c r="B31" s="103" t="s">
        <v>173</v>
      </c>
      <c r="C31" s="100"/>
      <c r="D31" s="103">
        <v>14.0</v>
      </c>
      <c r="E31" s="103" t="s">
        <v>173</v>
      </c>
      <c r="F31" s="103">
        <v>145.0</v>
      </c>
      <c r="G31" s="103" t="s">
        <v>173</v>
      </c>
      <c r="H31" s="103">
        <v>4.0</v>
      </c>
      <c r="I31" s="103" t="s">
        <v>173</v>
      </c>
      <c r="J31" s="103" t="s">
        <v>173</v>
      </c>
      <c r="K31" s="103" t="s">
        <v>173</v>
      </c>
      <c r="L31" s="103" t="s">
        <v>173</v>
      </c>
      <c r="M31" s="103" t="s">
        <v>173</v>
      </c>
      <c r="N31" s="104"/>
      <c r="O31" s="104"/>
      <c r="P31" s="103" t="s">
        <v>173</v>
      </c>
      <c r="Q31" s="103" t="s">
        <v>173</v>
      </c>
      <c r="R31" s="103"/>
      <c r="S31" s="103"/>
    </row>
    <row r="32">
      <c r="A32" s="98" t="s">
        <v>199</v>
      </c>
      <c r="B32" s="99">
        <v>36.0</v>
      </c>
      <c r="C32" s="100"/>
      <c r="D32" s="99">
        <v>16.0</v>
      </c>
      <c r="E32" s="99">
        <v>10.0</v>
      </c>
      <c r="F32" s="99">
        <v>270.0</v>
      </c>
      <c r="G32" s="99">
        <v>2.8</v>
      </c>
      <c r="H32" s="99">
        <v>8.0</v>
      </c>
      <c r="I32" s="99">
        <v>12.0</v>
      </c>
      <c r="J32" s="99">
        <v>15.0</v>
      </c>
      <c r="K32" s="99" t="s">
        <v>183</v>
      </c>
      <c r="L32" s="99">
        <v>0.65</v>
      </c>
      <c r="M32" s="99">
        <v>0.9</v>
      </c>
      <c r="P32" s="99">
        <v>5.0</v>
      </c>
      <c r="Q32" s="99">
        <v>2.0</v>
      </c>
      <c r="R32" s="99"/>
      <c r="S32" s="99"/>
    </row>
    <row r="33">
      <c r="A33" s="102" t="s">
        <v>197</v>
      </c>
      <c r="B33" s="103" t="s">
        <v>173</v>
      </c>
      <c r="C33" s="100"/>
      <c r="D33" s="103" t="s">
        <v>173</v>
      </c>
      <c r="E33" s="103">
        <v>9.0</v>
      </c>
      <c r="F33" s="103">
        <v>300.0</v>
      </c>
      <c r="G33" s="103" t="s">
        <v>173</v>
      </c>
      <c r="H33" s="103" t="s">
        <v>173</v>
      </c>
      <c r="I33" s="103">
        <v>8.0</v>
      </c>
      <c r="J33" s="103">
        <v>10.0</v>
      </c>
      <c r="K33" s="103" t="s">
        <v>173</v>
      </c>
      <c r="L33" s="103">
        <v>0.75</v>
      </c>
      <c r="M33" s="103">
        <v>0.55</v>
      </c>
      <c r="N33" s="104"/>
      <c r="O33" s="104"/>
      <c r="P33" s="103">
        <v>3.0</v>
      </c>
      <c r="Q33" s="103" t="s">
        <v>173</v>
      </c>
      <c r="R33" s="103"/>
      <c r="S33" s="103"/>
    </row>
    <row r="34">
      <c r="A34" s="98" t="s">
        <v>206</v>
      </c>
      <c r="B34" s="99">
        <v>35.0</v>
      </c>
      <c r="C34" s="100"/>
      <c r="D34" s="99">
        <v>6.0</v>
      </c>
      <c r="E34" s="99">
        <v>11.0</v>
      </c>
      <c r="F34" s="99">
        <v>85.0</v>
      </c>
      <c r="G34" s="99">
        <v>6.0</v>
      </c>
      <c r="H34" s="99">
        <v>2.0</v>
      </c>
      <c r="I34" s="99">
        <v>12.0</v>
      </c>
      <c r="J34" s="99">
        <v>8.0</v>
      </c>
      <c r="K34" s="99" t="s">
        <v>165</v>
      </c>
      <c r="L34" s="99">
        <v>0.8</v>
      </c>
      <c r="M34" s="99">
        <v>0.5</v>
      </c>
      <c r="P34" s="99" t="s">
        <v>207</v>
      </c>
      <c r="Q34" s="99">
        <v>1.0</v>
      </c>
      <c r="R34" s="99"/>
      <c r="S34" s="99"/>
    </row>
    <row r="35">
      <c r="A35" s="102" t="s">
        <v>193</v>
      </c>
      <c r="B35" s="103" t="s">
        <v>173</v>
      </c>
      <c r="C35" s="100"/>
      <c r="D35" s="103">
        <v>10.0</v>
      </c>
      <c r="E35" s="103">
        <v>7.0</v>
      </c>
      <c r="F35" s="103" t="s">
        <v>173</v>
      </c>
      <c r="G35" s="103">
        <v>5.0</v>
      </c>
      <c r="H35" s="103" t="s">
        <v>173</v>
      </c>
      <c r="I35" s="103" t="s">
        <v>173</v>
      </c>
      <c r="J35" s="103" t="s">
        <v>173</v>
      </c>
      <c r="K35" s="103" t="s">
        <v>181</v>
      </c>
      <c r="L35" s="103" t="s">
        <v>173</v>
      </c>
      <c r="M35" s="103" t="s">
        <v>173</v>
      </c>
      <c r="N35" s="104"/>
      <c r="O35" s="104"/>
      <c r="P35" s="103" t="s">
        <v>208</v>
      </c>
      <c r="Q35" s="103" t="s">
        <v>173</v>
      </c>
      <c r="R35" s="103"/>
      <c r="S35" s="103"/>
    </row>
    <row r="36">
      <c r="A36" s="98" t="s">
        <v>209</v>
      </c>
      <c r="B36" s="99">
        <v>40.0</v>
      </c>
      <c r="C36" s="100"/>
      <c r="D36" s="99">
        <v>10.0</v>
      </c>
      <c r="E36" s="99">
        <v>10.0</v>
      </c>
      <c r="F36" s="99">
        <v>40.0</v>
      </c>
      <c r="G36" s="99">
        <v>5.1</v>
      </c>
      <c r="H36" s="99">
        <v>4.6</v>
      </c>
      <c r="I36" s="99">
        <v>8.0</v>
      </c>
      <c r="J36" s="99">
        <v>5.0</v>
      </c>
      <c r="K36" s="99" t="s">
        <v>165</v>
      </c>
      <c r="L36" s="99">
        <v>0.65</v>
      </c>
      <c r="M36" s="99">
        <v>0.6</v>
      </c>
      <c r="P36" s="99">
        <v>5.0</v>
      </c>
      <c r="Q36" s="99">
        <v>3.0</v>
      </c>
      <c r="R36" s="99"/>
      <c r="S36" s="99"/>
    </row>
    <row r="37">
      <c r="A37" s="102" t="s">
        <v>184</v>
      </c>
      <c r="B37" s="103" t="s">
        <v>173</v>
      </c>
      <c r="C37" s="100"/>
      <c r="D37" s="103">
        <v>18.0</v>
      </c>
      <c r="E37" s="103">
        <v>13.0</v>
      </c>
      <c r="F37" s="103">
        <v>130.0</v>
      </c>
      <c r="G37" s="103">
        <v>5.6</v>
      </c>
      <c r="H37" s="103">
        <v>4.7</v>
      </c>
      <c r="I37" s="103" t="s">
        <v>173</v>
      </c>
      <c r="J37" s="103">
        <v>6.0</v>
      </c>
      <c r="K37" s="103" t="s">
        <v>173</v>
      </c>
      <c r="L37" s="103" t="s">
        <v>173</v>
      </c>
      <c r="M37" s="103" t="s">
        <v>173</v>
      </c>
      <c r="N37" s="104"/>
      <c r="O37" s="104"/>
      <c r="P37" s="103" t="s">
        <v>173</v>
      </c>
      <c r="Q37" s="103" t="s">
        <v>173</v>
      </c>
      <c r="R37" s="103"/>
      <c r="S37" s="103"/>
    </row>
    <row r="38">
      <c r="A38" s="98" t="s">
        <v>210</v>
      </c>
      <c r="B38" s="99">
        <v>45.0</v>
      </c>
      <c r="C38" s="100"/>
      <c r="D38" s="99">
        <v>17.0</v>
      </c>
      <c r="E38" s="99">
        <v>8.0</v>
      </c>
      <c r="F38" s="99">
        <v>30.0</v>
      </c>
      <c r="G38" s="99">
        <v>6.5</v>
      </c>
      <c r="H38" s="99">
        <v>2.5</v>
      </c>
      <c r="I38" s="99">
        <v>11.0</v>
      </c>
      <c r="J38" s="99">
        <v>4.0</v>
      </c>
      <c r="K38" s="99" t="s">
        <v>165</v>
      </c>
      <c r="L38" s="99">
        <v>0.9</v>
      </c>
      <c r="M38" s="99">
        <v>0.55</v>
      </c>
      <c r="P38" s="99">
        <v>6.0</v>
      </c>
      <c r="Q38" s="99">
        <v>2.0</v>
      </c>
      <c r="R38" s="99"/>
      <c r="S38" s="99"/>
    </row>
    <row r="39">
      <c r="A39" s="98" t="s">
        <v>211</v>
      </c>
      <c r="B39" s="99">
        <v>30.0</v>
      </c>
      <c r="C39" s="100"/>
      <c r="D39" s="99">
        <v>6.0</v>
      </c>
      <c r="E39" s="106"/>
      <c r="F39" s="106"/>
      <c r="G39" s="106"/>
      <c r="H39" s="106"/>
      <c r="I39" s="106"/>
      <c r="J39" s="106"/>
      <c r="K39" s="106"/>
      <c r="L39" s="106"/>
      <c r="M39" s="106"/>
      <c r="P39" s="99">
        <v>2.0</v>
      </c>
      <c r="Q39" s="106"/>
      <c r="R39" s="106"/>
      <c r="S39" s="106"/>
    </row>
    <row r="40">
      <c r="A40" s="98" t="s">
        <v>212</v>
      </c>
      <c r="B40" s="99">
        <v>40.0</v>
      </c>
      <c r="C40" s="100"/>
      <c r="D40" s="99">
        <v>10.0</v>
      </c>
      <c r="E40" s="106"/>
      <c r="F40" s="106"/>
      <c r="G40" s="106"/>
      <c r="H40" s="106"/>
      <c r="I40" s="106"/>
      <c r="J40" s="106"/>
      <c r="K40" s="106"/>
      <c r="L40" s="106"/>
      <c r="M40" s="106"/>
      <c r="P40" s="99">
        <v>4.0</v>
      </c>
      <c r="Q40" s="106"/>
      <c r="R40" s="106"/>
      <c r="S40" s="106"/>
    </row>
    <row r="41">
      <c r="A41" s="98" t="s">
        <v>213</v>
      </c>
      <c r="B41" s="99">
        <v>30.0</v>
      </c>
      <c r="C41" s="106"/>
      <c r="D41" s="99">
        <v>10.0</v>
      </c>
      <c r="E41" s="99">
        <v>2.0</v>
      </c>
      <c r="F41" s="99">
        <v>361.0</v>
      </c>
      <c r="G41" s="99">
        <v>1.0</v>
      </c>
      <c r="H41" s="99">
        <v>1.0</v>
      </c>
      <c r="I41" s="99">
        <v>4.0</v>
      </c>
      <c r="J41" s="99">
        <v>6.0</v>
      </c>
      <c r="K41" s="99">
        <v>-1.0</v>
      </c>
      <c r="L41" s="99">
        <v>0.8</v>
      </c>
      <c r="M41" s="99">
        <v>0.9</v>
      </c>
      <c r="P41" s="99">
        <v>2.0</v>
      </c>
      <c r="Q41" s="99">
        <v>0.0</v>
      </c>
      <c r="R41" s="99"/>
      <c r="S41" s="99"/>
    </row>
    <row r="42">
      <c r="A42" s="98" t="s">
        <v>214</v>
      </c>
      <c r="B42" s="99">
        <v>24.0</v>
      </c>
      <c r="C42" s="100"/>
      <c r="D42" s="99">
        <v>13.0</v>
      </c>
      <c r="E42" s="99">
        <v>11.0</v>
      </c>
      <c r="F42" s="99">
        <v>25.0</v>
      </c>
      <c r="G42" s="99">
        <v>7.2</v>
      </c>
      <c r="H42" s="99">
        <v>4.7</v>
      </c>
      <c r="I42" s="99">
        <v>1.0</v>
      </c>
      <c r="J42" s="99">
        <v>1.0</v>
      </c>
      <c r="K42" s="99">
        <v>-1.0</v>
      </c>
      <c r="L42" s="99">
        <v>0.9</v>
      </c>
      <c r="M42" s="99">
        <v>0.9</v>
      </c>
      <c r="P42" s="99"/>
      <c r="Q42" s="99">
        <v>1.0</v>
      </c>
      <c r="R42" s="99"/>
      <c r="S42" s="99"/>
    </row>
    <row r="43">
      <c r="A43" s="98" t="s">
        <v>216</v>
      </c>
      <c r="B43" s="99">
        <v>46.0</v>
      </c>
      <c r="C43" s="100"/>
      <c r="D43" s="99">
        <v>14.0</v>
      </c>
      <c r="E43" s="107" t="s">
        <v>235</v>
      </c>
      <c r="F43" s="99">
        <v>150.0</v>
      </c>
      <c r="G43" s="99">
        <v>6.5</v>
      </c>
      <c r="H43" s="99">
        <v>4.0</v>
      </c>
      <c r="I43" s="99">
        <v>12.0</v>
      </c>
      <c r="J43" s="99">
        <v>7.0</v>
      </c>
      <c r="K43" s="99" t="s">
        <v>165</v>
      </c>
      <c r="L43" s="99">
        <v>0.8</v>
      </c>
      <c r="M43" s="99">
        <v>0.6</v>
      </c>
      <c r="P43" s="99">
        <v>3.0</v>
      </c>
      <c r="Q43" s="99">
        <v>5.0</v>
      </c>
      <c r="R43" s="99"/>
      <c r="S43" s="99"/>
    </row>
    <row r="44">
      <c r="A44" s="102" t="s">
        <v>184</v>
      </c>
      <c r="B44" s="103" t="s">
        <v>173</v>
      </c>
      <c r="C44" s="100"/>
      <c r="D44" s="103">
        <v>20.0</v>
      </c>
      <c r="E44" s="103" t="s">
        <v>173</v>
      </c>
      <c r="F44" s="103">
        <v>30.0</v>
      </c>
      <c r="G44" s="103" t="s">
        <v>173</v>
      </c>
      <c r="H44" s="103" t="s">
        <v>173</v>
      </c>
      <c r="I44" s="103" t="s">
        <v>173</v>
      </c>
      <c r="J44" s="103" t="s">
        <v>173</v>
      </c>
      <c r="K44" s="103" t="s">
        <v>165</v>
      </c>
      <c r="L44" s="103" t="s">
        <v>173</v>
      </c>
      <c r="M44" s="103" t="s">
        <v>173</v>
      </c>
      <c r="N44" s="104"/>
      <c r="O44" s="104"/>
      <c r="P44" s="103">
        <v>3.0</v>
      </c>
      <c r="Q44" s="103">
        <v>5.0</v>
      </c>
      <c r="R44" s="103"/>
      <c r="S44" s="103"/>
    </row>
    <row r="45">
      <c r="A45" s="102" t="s">
        <v>218</v>
      </c>
      <c r="B45" s="103" t="s">
        <v>173</v>
      </c>
      <c r="C45" s="100"/>
      <c r="D45" s="103">
        <v>32.0</v>
      </c>
      <c r="E45" s="109">
        <v>11.0</v>
      </c>
      <c r="F45" s="103">
        <v>145.0</v>
      </c>
      <c r="G45" s="103">
        <v>6.7</v>
      </c>
      <c r="H45" s="103">
        <v>6.3</v>
      </c>
      <c r="I45" s="103">
        <v>1.0</v>
      </c>
      <c r="J45" s="103">
        <v>1.0</v>
      </c>
      <c r="K45" s="103">
        <v>-1.0</v>
      </c>
      <c r="L45" s="103">
        <v>0.9</v>
      </c>
      <c r="M45" s="103">
        <v>0.7</v>
      </c>
      <c r="N45" s="104"/>
      <c r="O45" s="104"/>
      <c r="P45" s="103"/>
      <c r="Q45" s="103">
        <v>1.0</v>
      </c>
      <c r="R45" s="103"/>
      <c r="S45" s="103"/>
    </row>
    <row r="46">
      <c r="A46" s="98" t="s">
        <v>219</v>
      </c>
      <c r="B46" s="99">
        <v>28.0</v>
      </c>
      <c r="C46" s="100"/>
      <c r="D46" s="99">
        <v>14.0</v>
      </c>
      <c r="E46" s="99">
        <v>10.0</v>
      </c>
      <c r="F46" s="99">
        <v>80.0</v>
      </c>
      <c r="G46" s="99">
        <v>5.5</v>
      </c>
      <c r="H46" s="99">
        <v>6.0</v>
      </c>
      <c r="I46" s="99">
        <v>1.0</v>
      </c>
      <c r="J46" s="99">
        <v>1.0</v>
      </c>
      <c r="K46" s="99">
        <v>-1.0</v>
      </c>
      <c r="L46" s="99">
        <v>0.8</v>
      </c>
      <c r="M46" s="99">
        <v>0.8</v>
      </c>
      <c r="P46" s="99"/>
      <c r="Q46" s="99">
        <v>1.0</v>
      </c>
      <c r="R46" s="99"/>
      <c r="S46" s="99"/>
    </row>
    <row r="47">
      <c r="A47" s="98" t="s">
        <v>220</v>
      </c>
      <c r="B47" s="99">
        <v>28.0</v>
      </c>
      <c r="C47" s="100"/>
      <c r="D47" s="99">
        <v>14.0</v>
      </c>
      <c r="E47" s="99">
        <v>2.0</v>
      </c>
      <c r="F47" s="99">
        <v>270.0</v>
      </c>
      <c r="G47" s="99">
        <v>1.0</v>
      </c>
      <c r="H47" s="99">
        <v>1.0</v>
      </c>
      <c r="I47" s="99">
        <v>1.0</v>
      </c>
      <c r="J47" s="99">
        <v>3.0</v>
      </c>
      <c r="K47" s="99" t="s">
        <v>165</v>
      </c>
      <c r="L47" s="99">
        <v>0.8</v>
      </c>
      <c r="M47" s="99">
        <v>0.8</v>
      </c>
      <c r="P47" s="99">
        <v>1.0</v>
      </c>
      <c r="Q47" s="99">
        <v>5.0</v>
      </c>
      <c r="R47" s="99"/>
      <c r="S47" s="99"/>
    </row>
    <row r="48">
      <c r="A48" s="102" t="s">
        <v>218</v>
      </c>
      <c r="B48" s="103" t="s">
        <v>173</v>
      </c>
      <c r="C48" s="100"/>
      <c r="D48" s="103">
        <v>15.0</v>
      </c>
      <c r="E48" s="103">
        <v>7.0</v>
      </c>
      <c r="F48" s="103">
        <v>80.0</v>
      </c>
      <c r="G48" s="103">
        <v>6.4</v>
      </c>
      <c r="H48" s="103">
        <v>1.1</v>
      </c>
      <c r="I48" s="103">
        <v>1.0</v>
      </c>
      <c r="J48" s="103">
        <v>1.0</v>
      </c>
      <c r="K48" s="103">
        <v>-1.0</v>
      </c>
      <c r="L48" s="103" t="s">
        <v>173</v>
      </c>
      <c r="M48" s="103" t="s">
        <v>173</v>
      </c>
      <c r="N48" s="104"/>
      <c r="O48" s="104"/>
      <c r="P48" s="103"/>
      <c r="Q48" s="103">
        <v>1.0</v>
      </c>
      <c r="R48" s="103"/>
      <c r="S48" s="103"/>
    </row>
    <row r="49">
      <c r="A49" s="98" t="s">
        <v>221</v>
      </c>
      <c r="B49" s="99">
        <v>45.0</v>
      </c>
      <c r="C49" s="100"/>
      <c r="D49" s="99">
        <v>15.0</v>
      </c>
      <c r="E49" s="99">
        <v>4.0</v>
      </c>
      <c r="F49" s="99">
        <v>15.0</v>
      </c>
      <c r="G49" s="99">
        <v>3.0</v>
      </c>
      <c r="H49" s="99">
        <v>1.0</v>
      </c>
      <c r="I49" s="99">
        <v>7.0</v>
      </c>
      <c r="J49" s="99">
        <v>4.0</v>
      </c>
      <c r="K49" s="99">
        <v>-1.0</v>
      </c>
      <c r="L49" s="99">
        <v>0.85</v>
      </c>
      <c r="M49" s="99">
        <v>0.85</v>
      </c>
      <c r="P49" s="99">
        <v>200.0</v>
      </c>
      <c r="Q49" s="99" t="s">
        <v>236</v>
      </c>
      <c r="R49" s="99"/>
      <c r="S49" s="99"/>
    </row>
    <row r="50">
      <c r="A50" s="98" t="s">
        <v>223</v>
      </c>
      <c r="B50" s="99">
        <v>44.0</v>
      </c>
      <c r="C50" s="100"/>
      <c r="D50" s="99">
        <v>11.0</v>
      </c>
      <c r="E50" s="99">
        <v>12.0</v>
      </c>
      <c r="F50" s="99">
        <v>366.0</v>
      </c>
      <c r="G50" s="99">
        <v>7.0</v>
      </c>
      <c r="H50" s="99">
        <v>7.2</v>
      </c>
      <c r="I50" s="99">
        <v>18.0</v>
      </c>
      <c r="J50" s="99">
        <v>12.0</v>
      </c>
      <c r="K50" s="99" t="s">
        <v>237</v>
      </c>
      <c r="L50" s="99">
        <v>1.0</v>
      </c>
      <c r="M50" s="99">
        <v>0.9</v>
      </c>
      <c r="P50" s="99">
        <v>14.0</v>
      </c>
      <c r="Q50" s="99" t="s">
        <v>238</v>
      </c>
      <c r="R50" s="99"/>
      <c r="S50" s="99"/>
    </row>
    <row r="51">
      <c r="A51" s="98" t="s">
        <v>224</v>
      </c>
      <c r="B51" s="99">
        <v>33.0</v>
      </c>
      <c r="C51" s="100"/>
      <c r="D51" s="99">
        <v>5.0</v>
      </c>
      <c r="E51" s="99">
        <v>9.0</v>
      </c>
      <c r="F51" s="99">
        <v>75.0</v>
      </c>
      <c r="G51" s="99">
        <v>8.0</v>
      </c>
      <c r="H51" s="99" t="s">
        <v>239</v>
      </c>
      <c r="I51" s="99">
        <v>10.0</v>
      </c>
      <c r="J51" s="99">
        <v>2.0</v>
      </c>
      <c r="K51" s="99" t="s">
        <v>240</v>
      </c>
      <c r="L51" s="99">
        <v>0.8</v>
      </c>
      <c r="M51" s="99">
        <v>0.8</v>
      </c>
      <c r="P51" s="99">
        <v>5.0</v>
      </c>
      <c r="Q51" s="99">
        <v>4.0</v>
      </c>
      <c r="R51" s="99"/>
      <c r="S51" s="99"/>
    </row>
    <row r="52">
      <c r="A52" s="102" t="s">
        <v>197</v>
      </c>
      <c r="B52" s="103" t="s">
        <v>173</v>
      </c>
      <c r="C52" s="100"/>
      <c r="D52" s="103" t="s">
        <v>173</v>
      </c>
      <c r="E52" s="103" t="s">
        <v>173</v>
      </c>
      <c r="F52" s="103">
        <v>110.0</v>
      </c>
      <c r="G52" s="103" t="s">
        <v>173</v>
      </c>
      <c r="H52" s="103" t="s">
        <v>173</v>
      </c>
      <c r="I52" s="103" t="s">
        <v>173</v>
      </c>
      <c r="J52" s="103" t="s">
        <v>173</v>
      </c>
      <c r="K52" s="103" t="s">
        <v>173</v>
      </c>
      <c r="L52" s="103" t="s">
        <v>173</v>
      </c>
      <c r="M52" s="103" t="s">
        <v>173</v>
      </c>
      <c r="N52" s="104"/>
      <c r="O52" s="104"/>
      <c r="P52" s="103" t="s">
        <v>173</v>
      </c>
      <c r="Q52" s="103" t="s">
        <v>173</v>
      </c>
      <c r="R52" s="103"/>
      <c r="S52" s="103"/>
    </row>
    <row r="53">
      <c r="A53" s="102" t="s">
        <v>203</v>
      </c>
      <c r="B53" s="103" t="s">
        <v>173</v>
      </c>
      <c r="C53" s="100"/>
      <c r="D53" s="103">
        <v>17.0</v>
      </c>
      <c r="E53" s="103">
        <v>6.0</v>
      </c>
      <c r="F53" s="103">
        <v>50.0</v>
      </c>
      <c r="G53" s="103">
        <v>7.5</v>
      </c>
      <c r="H53" s="103">
        <v>4.85</v>
      </c>
      <c r="I53" s="103">
        <v>5.0</v>
      </c>
      <c r="J53" s="103">
        <v>16.0</v>
      </c>
      <c r="K53" s="103" t="s">
        <v>241</v>
      </c>
      <c r="L53" s="103" t="s">
        <v>173</v>
      </c>
      <c r="M53" s="103" t="s">
        <v>173</v>
      </c>
      <c r="N53" s="104"/>
      <c r="O53" s="104"/>
      <c r="P53" s="103">
        <v>6.0</v>
      </c>
      <c r="Q53" s="103">
        <v>3.0</v>
      </c>
      <c r="R53" s="103"/>
      <c r="S53" s="103"/>
    </row>
    <row r="54">
      <c r="A54" s="98" t="s">
        <v>228</v>
      </c>
      <c r="B54" s="99">
        <v>50.0</v>
      </c>
      <c r="C54" s="100"/>
      <c r="D54" s="110">
        <v>43772.0</v>
      </c>
      <c r="E54" s="99">
        <v>2.0</v>
      </c>
      <c r="F54" s="99">
        <v>195.0</v>
      </c>
      <c r="G54" s="99">
        <v>2.65</v>
      </c>
      <c r="H54" s="99">
        <v>0.0</v>
      </c>
      <c r="I54" s="99">
        <v>10.0</v>
      </c>
      <c r="J54" s="99">
        <v>1.0</v>
      </c>
      <c r="K54" s="99" t="s">
        <v>242</v>
      </c>
      <c r="L54" s="99">
        <v>0.4</v>
      </c>
      <c r="M54" s="99">
        <v>0.6</v>
      </c>
      <c r="P54" s="99">
        <v>1.0</v>
      </c>
      <c r="Q54" s="99">
        <v>2.0</v>
      </c>
      <c r="R54" s="99"/>
      <c r="S54" s="99"/>
    </row>
    <row r="55">
      <c r="A55" s="102" t="s">
        <v>201</v>
      </c>
      <c r="B55" s="103" t="s">
        <v>173</v>
      </c>
      <c r="C55" s="100"/>
      <c r="D55" s="103" t="s">
        <v>229</v>
      </c>
      <c r="E55" s="103" t="s">
        <v>173</v>
      </c>
      <c r="F55" s="103">
        <v>335.0</v>
      </c>
      <c r="G55" s="103" t="s">
        <v>173</v>
      </c>
      <c r="H55" s="103" t="s">
        <v>173</v>
      </c>
      <c r="I55" s="103">
        <v>8.0</v>
      </c>
      <c r="J55" s="103" t="s">
        <v>173</v>
      </c>
      <c r="K55" s="103" t="s">
        <v>173</v>
      </c>
      <c r="L55" s="103" t="s">
        <v>173</v>
      </c>
      <c r="M55" s="103" t="s">
        <v>173</v>
      </c>
      <c r="N55" s="104"/>
      <c r="O55" s="104"/>
      <c r="P55" s="103" t="s">
        <v>173</v>
      </c>
      <c r="Q55" s="103" t="s">
        <v>173</v>
      </c>
      <c r="R55" s="103"/>
      <c r="S55" s="103"/>
    </row>
    <row r="56">
      <c r="A56" s="102" t="s">
        <v>203</v>
      </c>
      <c r="B56" s="103" t="s">
        <v>173</v>
      </c>
      <c r="C56" s="100"/>
      <c r="D56" s="103">
        <v>30.0</v>
      </c>
      <c r="E56" s="103">
        <v>4.0</v>
      </c>
      <c r="F56" s="103">
        <v>270.0</v>
      </c>
      <c r="G56" s="103">
        <v>4.0</v>
      </c>
      <c r="H56" s="103">
        <v>4.0</v>
      </c>
      <c r="I56" s="103">
        <v>20.0</v>
      </c>
      <c r="J56" s="103">
        <v>14.0</v>
      </c>
      <c r="K56" s="103" t="s">
        <v>243</v>
      </c>
      <c r="L56" s="103">
        <v>0.5</v>
      </c>
      <c r="M56" s="103">
        <v>0.5</v>
      </c>
      <c r="N56" s="104"/>
      <c r="O56" s="104"/>
      <c r="P56" s="103">
        <v>3.0</v>
      </c>
      <c r="Q56" s="103" t="s">
        <v>173</v>
      </c>
      <c r="R56" s="103"/>
      <c r="S56" s="103"/>
    </row>
    <row r="57">
      <c r="A57" s="102" t="s">
        <v>230</v>
      </c>
      <c r="B57" s="103" t="s">
        <v>173</v>
      </c>
      <c r="C57" s="100"/>
      <c r="D57" s="103" t="s">
        <v>173</v>
      </c>
      <c r="E57" s="103">
        <v>6.0</v>
      </c>
      <c r="F57" s="103">
        <v>85.0</v>
      </c>
      <c r="G57" s="103">
        <v>6.5</v>
      </c>
      <c r="H57" s="103">
        <v>2.1</v>
      </c>
      <c r="I57" s="103">
        <v>15.0</v>
      </c>
      <c r="J57" s="103">
        <v>12.0</v>
      </c>
      <c r="K57" s="103" t="s">
        <v>244</v>
      </c>
      <c r="L57" s="103">
        <v>0.8</v>
      </c>
      <c r="M57" s="103">
        <v>0.65</v>
      </c>
      <c r="N57" s="104"/>
      <c r="O57" s="104"/>
      <c r="P57" s="103" t="s">
        <v>173</v>
      </c>
      <c r="Q57" s="103" t="s">
        <v>173</v>
      </c>
      <c r="R57" s="103"/>
      <c r="S57" s="10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hidden="1" min="3" max="3" width="12.63"/>
  </cols>
  <sheetData>
    <row r="1">
      <c r="A1" s="95" t="s">
        <v>16</v>
      </c>
      <c r="B1" s="96" t="s">
        <v>141</v>
      </c>
      <c r="C1" s="97" t="s">
        <v>142</v>
      </c>
      <c r="D1" s="96" t="s">
        <v>143</v>
      </c>
      <c r="E1" s="96" t="s">
        <v>144</v>
      </c>
      <c r="F1" s="96" t="s">
        <v>145</v>
      </c>
      <c r="G1" s="96" t="s">
        <v>146</v>
      </c>
      <c r="H1" s="96" t="s">
        <v>147</v>
      </c>
      <c r="I1" s="96" t="s">
        <v>148</v>
      </c>
      <c r="J1" s="96" t="s">
        <v>149</v>
      </c>
      <c r="K1" s="96" t="s">
        <v>150</v>
      </c>
      <c r="L1" s="96" t="s">
        <v>151</v>
      </c>
      <c r="M1" s="96" t="s">
        <v>152</v>
      </c>
      <c r="N1" s="96" t="s">
        <v>153</v>
      </c>
      <c r="O1" s="96" t="s">
        <v>154</v>
      </c>
      <c r="P1" s="96" t="s">
        <v>155</v>
      </c>
      <c r="Q1" s="96" t="s">
        <v>156</v>
      </c>
      <c r="R1" s="96" t="s">
        <v>157</v>
      </c>
      <c r="S1" s="96" t="s">
        <v>158</v>
      </c>
    </row>
    <row r="2">
      <c r="A2" s="98" t="s">
        <v>159</v>
      </c>
      <c r="B2" s="99">
        <v>22.0</v>
      </c>
      <c r="C2" s="99" t="s">
        <v>245</v>
      </c>
      <c r="D2" s="99">
        <v>6.0</v>
      </c>
      <c r="E2" s="99">
        <v>2.0</v>
      </c>
      <c r="F2" s="99">
        <v>135.0</v>
      </c>
      <c r="G2" s="99">
        <v>3.05</v>
      </c>
      <c r="H2" s="99">
        <v>0.0</v>
      </c>
      <c r="I2" s="99">
        <v>3.0</v>
      </c>
      <c r="J2" s="99">
        <v>2.0</v>
      </c>
      <c r="K2" s="99" t="s">
        <v>161</v>
      </c>
      <c r="L2" s="99">
        <v>0.7</v>
      </c>
      <c r="M2" s="99">
        <v>0.4</v>
      </c>
      <c r="P2" s="99">
        <v>4.0</v>
      </c>
      <c r="Q2" s="99">
        <v>1.0</v>
      </c>
      <c r="R2" s="99"/>
      <c r="S2" s="99"/>
    </row>
    <row r="3">
      <c r="A3" s="98" t="s">
        <v>162</v>
      </c>
      <c r="B3" s="99">
        <v>26.0</v>
      </c>
      <c r="C3" s="99" t="s">
        <v>246</v>
      </c>
      <c r="D3" s="99">
        <v>6.0</v>
      </c>
      <c r="E3" s="99">
        <v>3.0</v>
      </c>
      <c r="F3" s="99">
        <v>135.0</v>
      </c>
      <c r="G3" s="99">
        <v>3.25</v>
      </c>
      <c r="H3" s="99">
        <v>0.0</v>
      </c>
      <c r="I3" s="99">
        <v>3.0</v>
      </c>
      <c r="J3" s="99">
        <v>3.0</v>
      </c>
      <c r="K3" s="99" t="s">
        <v>161</v>
      </c>
      <c r="L3" s="99">
        <v>0.7</v>
      </c>
      <c r="M3" s="99">
        <v>0.4</v>
      </c>
      <c r="P3" s="99">
        <v>4.0</v>
      </c>
      <c r="Q3" s="99">
        <v>1.0</v>
      </c>
      <c r="R3" s="99"/>
      <c r="S3" s="99"/>
    </row>
    <row r="4">
      <c r="A4" s="98" t="s">
        <v>164</v>
      </c>
      <c r="B4" s="99">
        <v>26.0</v>
      </c>
      <c r="C4" s="106"/>
      <c r="D4" s="99">
        <v>12.0</v>
      </c>
      <c r="E4" s="99">
        <v>4.0</v>
      </c>
      <c r="F4" s="99">
        <v>20.0</v>
      </c>
      <c r="G4" s="99">
        <v>5.5</v>
      </c>
      <c r="H4" s="99">
        <v>3.3</v>
      </c>
      <c r="I4" s="99">
        <v>7.0</v>
      </c>
      <c r="J4" s="99">
        <v>5.0</v>
      </c>
      <c r="K4" s="99" t="s">
        <v>165</v>
      </c>
      <c r="L4" s="99">
        <v>0.4</v>
      </c>
      <c r="M4" s="99">
        <v>0.45</v>
      </c>
      <c r="P4" s="99">
        <v>4.0</v>
      </c>
      <c r="Q4" s="99">
        <v>1.0</v>
      </c>
      <c r="R4" s="99"/>
      <c r="S4" s="99"/>
    </row>
    <row r="5">
      <c r="A5" s="101" t="s">
        <v>166</v>
      </c>
      <c r="B5" s="100" t="s">
        <v>167</v>
      </c>
      <c r="C5" s="100"/>
      <c r="D5" s="100" t="s">
        <v>167</v>
      </c>
      <c r="E5" s="100" t="s">
        <v>167</v>
      </c>
      <c r="F5" s="100" t="s">
        <v>167</v>
      </c>
      <c r="G5" s="100" t="s">
        <v>167</v>
      </c>
      <c r="H5" s="100" t="s">
        <v>167</v>
      </c>
      <c r="I5" s="100" t="s">
        <v>167</v>
      </c>
      <c r="J5" s="100" t="s">
        <v>167</v>
      </c>
      <c r="K5" s="100" t="s">
        <v>167</v>
      </c>
      <c r="L5" s="100" t="s">
        <v>167</v>
      </c>
      <c r="M5" s="100" t="s">
        <v>167</v>
      </c>
      <c r="N5" s="64"/>
      <c r="O5" s="64"/>
      <c r="P5" s="100" t="s">
        <v>167</v>
      </c>
      <c r="Q5" s="100" t="s">
        <v>167</v>
      </c>
      <c r="R5" s="100"/>
      <c r="S5" s="100"/>
    </row>
    <row r="6">
      <c r="A6" s="101" t="s">
        <v>168</v>
      </c>
      <c r="B6" s="100" t="s">
        <v>167</v>
      </c>
      <c r="C6" s="100"/>
      <c r="D6" s="100" t="s">
        <v>167</v>
      </c>
      <c r="E6" s="100" t="s">
        <v>167</v>
      </c>
      <c r="F6" s="100" t="s">
        <v>167</v>
      </c>
      <c r="G6" s="100" t="s">
        <v>167</v>
      </c>
      <c r="H6" s="100" t="s">
        <v>167</v>
      </c>
      <c r="I6" s="100" t="s">
        <v>167</v>
      </c>
      <c r="J6" s="100" t="s">
        <v>167</v>
      </c>
      <c r="K6" s="100" t="s">
        <v>167</v>
      </c>
      <c r="L6" s="100" t="s">
        <v>167</v>
      </c>
      <c r="M6" s="100" t="s">
        <v>167</v>
      </c>
      <c r="N6" s="64"/>
      <c r="O6" s="64"/>
      <c r="P6" s="100" t="s">
        <v>167</v>
      </c>
      <c r="Q6" s="100" t="s">
        <v>167</v>
      </c>
      <c r="R6" s="100"/>
      <c r="S6" s="100"/>
    </row>
    <row r="7">
      <c r="A7" s="98" t="s">
        <v>169</v>
      </c>
      <c r="B7" s="99">
        <v>34.0</v>
      </c>
      <c r="C7" s="100"/>
      <c r="D7" s="99">
        <v>10.0</v>
      </c>
      <c r="E7" s="99">
        <v>9.0</v>
      </c>
      <c r="F7" s="99">
        <v>22.0</v>
      </c>
      <c r="G7" s="99">
        <v>3.8</v>
      </c>
      <c r="H7" s="99">
        <v>7.0</v>
      </c>
      <c r="I7" s="99">
        <v>14.0</v>
      </c>
      <c r="J7" s="99">
        <v>8.0</v>
      </c>
      <c r="K7" s="99" t="s">
        <v>165</v>
      </c>
      <c r="L7" s="99">
        <v>0.75</v>
      </c>
      <c r="M7" s="99">
        <v>0.5</v>
      </c>
      <c r="P7" s="99">
        <v>5.0</v>
      </c>
      <c r="Q7" s="99">
        <v>2.0</v>
      </c>
      <c r="R7" s="99"/>
      <c r="S7" s="99"/>
    </row>
    <row r="8">
      <c r="A8" s="98" t="s">
        <v>170</v>
      </c>
      <c r="B8" s="99">
        <v>41.0</v>
      </c>
      <c r="C8" s="100"/>
      <c r="D8" s="99">
        <v>8.0</v>
      </c>
      <c r="E8" s="99">
        <v>14.0</v>
      </c>
      <c r="F8" s="99">
        <v>43.0</v>
      </c>
      <c r="G8" s="99">
        <v>5.0</v>
      </c>
      <c r="H8" s="99">
        <v>9.5</v>
      </c>
      <c r="I8" s="99">
        <v>19.0</v>
      </c>
      <c r="J8" s="99">
        <v>9.0</v>
      </c>
      <c r="K8" s="99" t="s">
        <v>247</v>
      </c>
      <c r="L8" s="99">
        <v>0.8</v>
      </c>
      <c r="M8" s="99">
        <v>0.5</v>
      </c>
      <c r="P8" s="99">
        <v>3.0</v>
      </c>
      <c r="Q8" s="99">
        <v>2.0</v>
      </c>
      <c r="R8" s="99"/>
      <c r="S8" s="99"/>
    </row>
    <row r="9">
      <c r="A9" s="98" t="s">
        <v>175</v>
      </c>
      <c r="B9" s="99">
        <v>28.0</v>
      </c>
      <c r="C9" s="100"/>
      <c r="D9" s="99">
        <v>6.0</v>
      </c>
      <c r="E9" s="99">
        <v>8.0</v>
      </c>
      <c r="F9" s="99">
        <v>75.0</v>
      </c>
      <c r="G9" s="99">
        <v>5.35</v>
      </c>
      <c r="H9" s="99">
        <v>4.65</v>
      </c>
      <c r="I9" s="99">
        <v>10.0</v>
      </c>
      <c r="J9" s="99">
        <v>6.0</v>
      </c>
      <c r="K9" s="99" t="s">
        <v>165</v>
      </c>
      <c r="L9" s="99">
        <v>0.45</v>
      </c>
      <c r="M9" s="99">
        <v>0.7</v>
      </c>
      <c r="P9" s="99" t="s">
        <v>248</v>
      </c>
      <c r="Q9" s="99">
        <v>2.0</v>
      </c>
      <c r="R9" s="99"/>
      <c r="S9" s="99"/>
    </row>
    <row r="10">
      <c r="A10" s="102" t="s">
        <v>232</v>
      </c>
      <c r="B10" s="103" t="s">
        <v>173</v>
      </c>
      <c r="C10" s="100"/>
      <c r="D10" s="103">
        <v>8.0</v>
      </c>
      <c r="E10" s="103">
        <v>7.0</v>
      </c>
      <c r="F10" s="103">
        <v>100.0</v>
      </c>
      <c r="G10" s="103" t="s">
        <v>173</v>
      </c>
      <c r="H10" s="103" t="s">
        <v>173</v>
      </c>
      <c r="I10" s="103" t="s">
        <v>173</v>
      </c>
      <c r="J10" s="103" t="s">
        <v>173</v>
      </c>
      <c r="K10" s="103" t="s">
        <v>173</v>
      </c>
      <c r="L10" s="103">
        <v>0.7</v>
      </c>
      <c r="M10" s="103" t="s">
        <v>173</v>
      </c>
      <c r="N10" s="104"/>
      <c r="O10" s="104"/>
      <c r="P10" s="103" t="s">
        <v>249</v>
      </c>
      <c r="Q10" s="103" t="s">
        <v>173</v>
      </c>
      <c r="R10" s="103"/>
      <c r="S10" s="103"/>
    </row>
    <row r="11">
      <c r="A11" s="102" t="s">
        <v>232</v>
      </c>
      <c r="B11" s="103" t="s">
        <v>173</v>
      </c>
      <c r="C11" s="100"/>
      <c r="D11" s="103">
        <v>11.0</v>
      </c>
      <c r="E11" s="103">
        <v>6.0</v>
      </c>
      <c r="F11" s="103">
        <v>120.0</v>
      </c>
      <c r="G11" s="103" t="s">
        <v>173</v>
      </c>
      <c r="H11" s="103" t="s">
        <v>173</v>
      </c>
      <c r="I11" s="103" t="s">
        <v>173</v>
      </c>
      <c r="J11" s="103">
        <v>5.0</v>
      </c>
      <c r="K11" s="103" t="s">
        <v>173</v>
      </c>
      <c r="L11" s="103" t="s">
        <v>173</v>
      </c>
      <c r="M11" s="103" t="s">
        <v>173</v>
      </c>
      <c r="N11" s="104"/>
      <c r="O11" s="104"/>
      <c r="P11" s="103" t="s">
        <v>250</v>
      </c>
      <c r="Q11" s="103">
        <v>1.0</v>
      </c>
      <c r="R11" s="103"/>
      <c r="S11" s="103"/>
    </row>
    <row r="12">
      <c r="A12" s="98" t="s">
        <v>176</v>
      </c>
      <c r="B12" s="99">
        <v>41.0</v>
      </c>
      <c r="C12" s="100"/>
      <c r="D12" s="99">
        <v>7.0</v>
      </c>
      <c r="E12" s="99">
        <v>16.0</v>
      </c>
      <c r="F12" s="99">
        <v>65.0</v>
      </c>
      <c r="G12" s="99">
        <v>5.75</v>
      </c>
      <c r="H12" s="99">
        <v>7.9</v>
      </c>
      <c r="I12" s="99">
        <v>20.0</v>
      </c>
      <c r="J12" s="99">
        <v>10.0</v>
      </c>
      <c r="K12" s="99" t="s">
        <v>177</v>
      </c>
      <c r="L12" s="99">
        <v>0.7</v>
      </c>
      <c r="M12" s="99">
        <v>0.8</v>
      </c>
      <c r="P12" s="99" t="s">
        <v>251</v>
      </c>
      <c r="Q12" s="99">
        <v>1.0</v>
      </c>
      <c r="R12" s="99"/>
      <c r="S12" s="99"/>
    </row>
    <row r="13">
      <c r="A13" s="102" t="s">
        <v>232</v>
      </c>
      <c r="B13" s="103" t="s">
        <v>173</v>
      </c>
      <c r="C13" s="100"/>
      <c r="D13" s="103">
        <v>9.0</v>
      </c>
      <c r="E13" s="103">
        <v>15.0</v>
      </c>
      <c r="F13" s="103" t="s">
        <v>173</v>
      </c>
      <c r="G13" s="103">
        <v>6.4</v>
      </c>
      <c r="H13" s="103">
        <v>7.6</v>
      </c>
      <c r="I13" s="103" t="s">
        <v>173</v>
      </c>
      <c r="J13" s="103">
        <v>9.0</v>
      </c>
      <c r="K13" s="103" t="s">
        <v>189</v>
      </c>
      <c r="L13" s="103">
        <v>0.6</v>
      </c>
      <c r="M13" s="103">
        <v>0.4</v>
      </c>
      <c r="N13" s="104"/>
      <c r="O13" s="104"/>
      <c r="P13" s="103" t="s">
        <v>251</v>
      </c>
      <c r="Q13" s="103">
        <v>1.0</v>
      </c>
      <c r="R13" s="103"/>
      <c r="S13" s="103"/>
    </row>
    <row r="14">
      <c r="A14" s="102" t="s">
        <v>232</v>
      </c>
      <c r="B14" s="103" t="s">
        <v>173</v>
      </c>
      <c r="C14" s="100"/>
      <c r="D14" s="103">
        <v>11.0</v>
      </c>
      <c r="E14" s="103" t="s">
        <v>173</v>
      </c>
      <c r="F14" s="103">
        <v>125.0</v>
      </c>
      <c r="G14" s="103">
        <v>6.0</v>
      </c>
      <c r="H14" s="103">
        <v>7.5</v>
      </c>
      <c r="I14" s="103" t="s">
        <v>173</v>
      </c>
      <c r="J14" s="103" t="s">
        <v>173</v>
      </c>
      <c r="K14" s="103" t="s">
        <v>173</v>
      </c>
      <c r="L14" s="103">
        <v>0.58</v>
      </c>
      <c r="M14" s="103">
        <v>0.6</v>
      </c>
      <c r="N14" s="104"/>
      <c r="O14" s="104"/>
      <c r="P14" s="103" t="s">
        <v>252</v>
      </c>
      <c r="Q14" s="103" t="s">
        <v>173</v>
      </c>
      <c r="R14" s="103"/>
      <c r="S14" s="103"/>
    </row>
    <row r="15">
      <c r="A15" s="98" t="s">
        <v>180</v>
      </c>
      <c r="B15" s="99">
        <v>28.0</v>
      </c>
      <c r="C15" s="100"/>
      <c r="D15" s="99">
        <v>8.0</v>
      </c>
      <c r="E15" s="99">
        <v>7.0</v>
      </c>
      <c r="F15" s="99">
        <v>270.0</v>
      </c>
      <c r="G15" s="99">
        <v>5.55</v>
      </c>
      <c r="H15" s="99">
        <v>4.2</v>
      </c>
      <c r="I15" s="99">
        <v>10.0</v>
      </c>
      <c r="J15" s="99">
        <v>7.0</v>
      </c>
      <c r="K15" s="99" t="s">
        <v>165</v>
      </c>
      <c r="L15" s="99">
        <v>0.6</v>
      </c>
      <c r="M15" s="99">
        <v>0.38</v>
      </c>
      <c r="P15" s="99">
        <v>4.0</v>
      </c>
      <c r="Q15" s="99">
        <v>1.0</v>
      </c>
      <c r="R15" s="99"/>
      <c r="S15" s="99"/>
    </row>
    <row r="16">
      <c r="A16" s="98" t="s">
        <v>182</v>
      </c>
      <c r="B16" s="99">
        <v>36.0</v>
      </c>
      <c r="C16" s="100"/>
      <c r="D16" s="99">
        <v>6.0</v>
      </c>
      <c r="E16" s="99">
        <v>13.0</v>
      </c>
      <c r="F16" s="99">
        <v>120.0</v>
      </c>
      <c r="G16" s="99">
        <v>6.5</v>
      </c>
      <c r="H16" s="99">
        <v>7.4</v>
      </c>
      <c r="I16" s="99">
        <v>18.0</v>
      </c>
      <c r="J16" s="99">
        <v>11.0</v>
      </c>
      <c r="K16" s="99" t="s">
        <v>183</v>
      </c>
      <c r="L16" s="99">
        <v>0.7</v>
      </c>
      <c r="M16" s="99">
        <v>0.6</v>
      </c>
      <c r="P16" s="99">
        <v>5.0</v>
      </c>
      <c r="Q16" s="99">
        <v>2.0</v>
      </c>
      <c r="R16" s="99"/>
      <c r="S16" s="99"/>
    </row>
    <row r="17">
      <c r="A17" s="102" t="s">
        <v>184</v>
      </c>
      <c r="B17" s="103" t="s">
        <v>173</v>
      </c>
      <c r="C17" s="100"/>
      <c r="D17" s="103">
        <v>13.0</v>
      </c>
      <c r="E17" s="103">
        <v>12.0</v>
      </c>
      <c r="F17" s="103">
        <v>65.0</v>
      </c>
      <c r="G17" s="103">
        <v>6.2</v>
      </c>
      <c r="H17" s="103">
        <v>7.0</v>
      </c>
      <c r="I17" s="103" t="s">
        <v>173</v>
      </c>
      <c r="J17" s="103">
        <v>9.0</v>
      </c>
      <c r="K17" s="103" t="s">
        <v>165</v>
      </c>
      <c r="L17" s="103" t="s">
        <v>173</v>
      </c>
      <c r="M17" s="103" t="s">
        <v>173</v>
      </c>
      <c r="N17" s="104"/>
      <c r="O17" s="104"/>
      <c r="P17" s="103" t="s">
        <v>173</v>
      </c>
      <c r="Q17" s="103" t="s">
        <v>173</v>
      </c>
      <c r="R17" s="103"/>
      <c r="S17" s="103"/>
    </row>
    <row r="18">
      <c r="A18" s="98" t="s">
        <v>185</v>
      </c>
      <c r="B18" s="99">
        <v>37.0</v>
      </c>
      <c r="C18" s="100"/>
      <c r="D18" s="99">
        <v>3.0</v>
      </c>
      <c r="E18" s="99">
        <v>12.0</v>
      </c>
      <c r="F18" s="99">
        <v>90.0</v>
      </c>
      <c r="G18" s="99">
        <v>5.1</v>
      </c>
      <c r="H18" s="99">
        <v>5.35</v>
      </c>
      <c r="I18" s="99">
        <v>15.0</v>
      </c>
      <c r="J18" s="99">
        <v>10.0</v>
      </c>
      <c r="K18" s="99" t="s">
        <v>165</v>
      </c>
      <c r="L18" s="99">
        <v>0.7</v>
      </c>
      <c r="M18" s="99">
        <v>0.65</v>
      </c>
      <c r="P18" s="99" t="s">
        <v>253</v>
      </c>
      <c r="Q18" s="99">
        <v>2.0</v>
      </c>
      <c r="R18" s="99"/>
      <c r="S18" s="99"/>
    </row>
    <row r="19">
      <c r="A19" s="102" t="s">
        <v>179</v>
      </c>
      <c r="B19" s="103" t="s">
        <v>173</v>
      </c>
      <c r="C19" s="100"/>
      <c r="D19" s="103">
        <v>10.0</v>
      </c>
      <c r="E19" s="103">
        <v>5.0</v>
      </c>
      <c r="F19" s="103" t="s">
        <v>173</v>
      </c>
      <c r="G19" s="103">
        <v>4.85</v>
      </c>
      <c r="H19" s="103">
        <v>0.65</v>
      </c>
      <c r="I19" s="103">
        <v>9.0</v>
      </c>
      <c r="J19" s="103">
        <v>6.0</v>
      </c>
      <c r="K19" s="103" t="s">
        <v>173</v>
      </c>
      <c r="L19" s="103" t="s">
        <v>173</v>
      </c>
      <c r="M19" s="103" t="s">
        <v>173</v>
      </c>
      <c r="N19" s="104"/>
      <c r="O19" s="104"/>
      <c r="P19" s="103" t="s">
        <v>254</v>
      </c>
      <c r="Q19" s="103" t="s">
        <v>173</v>
      </c>
      <c r="R19" s="103"/>
      <c r="S19" s="103"/>
    </row>
    <row r="20">
      <c r="A20" s="98" t="s">
        <v>188</v>
      </c>
      <c r="B20" s="99">
        <v>24.0</v>
      </c>
      <c r="C20" s="100"/>
      <c r="D20" s="99">
        <v>7.0</v>
      </c>
      <c r="E20" s="99">
        <v>8.0</v>
      </c>
      <c r="F20" s="99">
        <v>25.0</v>
      </c>
      <c r="G20" s="99">
        <v>4.0</v>
      </c>
      <c r="H20" s="99">
        <v>4.6</v>
      </c>
      <c r="I20" s="99">
        <v>10.0</v>
      </c>
      <c r="J20" s="99">
        <v>7.0</v>
      </c>
      <c r="K20" s="99" t="s">
        <v>174</v>
      </c>
      <c r="L20" s="99">
        <v>0.62</v>
      </c>
      <c r="M20" s="99">
        <v>0.62</v>
      </c>
      <c r="P20" s="99" t="s">
        <v>255</v>
      </c>
      <c r="Q20" s="99">
        <v>1.0</v>
      </c>
      <c r="R20" s="99"/>
      <c r="S20" s="99"/>
    </row>
    <row r="21">
      <c r="A21" s="102" t="s">
        <v>256</v>
      </c>
      <c r="B21" s="103" t="s">
        <v>173</v>
      </c>
      <c r="C21" s="100"/>
      <c r="D21" s="103">
        <v>8.0</v>
      </c>
      <c r="E21" s="103" t="s">
        <v>173</v>
      </c>
      <c r="F21" s="103" t="s">
        <v>173</v>
      </c>
      <c r="G21" s="103" t="s">
        <v>173</v>
      </c>
      <c r="H21" s="103" t="s">
        <v>173</v>
      </c>
      <c r="I21" s="103" t="s">
        <v>173</v>
      </c>
      <c r="J21" s="103" t="s">
        <v>173</v>
      </c>
      <c r="K21" s="103" t="s">
        <v>173</v>
      </c>
      <c r="L21" s="103" t="s">
        <v>173</v>
      </c>
      <c r="M21" s="103" t="s">
        <v>173</v>
      </c>
      <c r="N21" s="104"/>
      <c r="O21" s="104"/>
      <c r="P21" s="103" t="s">
        <v>257</v>
      </c>
      <c r="Q21" s="103" t="s">
        <v>173</v>
      </c>
      <c r="R21" s="103"/>
      <c r="S21" s="103"/>
    </row>
    <row r="22">
      <c r="A22" s="98" t="s">
        <v>190</v>
      </c>
      <c r="B22" s="99">
        <v>38.0</v>
      </c>
      <c r="C22" s="100"/>
      <c r="D22" s="99">
        <v>6.0</v>
      </c>
      <c r="E22" s="99">
        <v>11.0</v>
      </c>
      <c r="F22" s="99">
        <v>150.0</v>
      </c>
      <c r="G22" s="99">
        <v>5.75</v>
      </c>
      <c r="H22" s="99">
        <v>6.0</v>
      </c>
      <c r="I22" s="99">
        <v>14.0</v>
      </c>
      <c r="J22" s="99">
        <v>8.0</v>
      </c>
      <c r="K22" s="99" t="s">
        <v>165</v>
      </c>
      <c r="L22" s="99">
        <v>0.5</v>
      </c>
      <c r="M22" s="99">
        <v>0.45</v>
      </c>
      <c r="P22" s="99" t="s">
        <v>258</v>
      </c>
      <c r="Q22" s="99">
        <v>2.0</v>
      </c>
      <c r="R22" s="99"/>
      <c r="S22" s="99"/>
    </row>
    <row r="23">
      <c r="A23" s="102" t="s">
        <v>197</v>
      </c>
      <c r="B23" s="103" t="s">
        <v>173</v>
      </c>
      <c r="C23" s="100"/>
      <c r="D23" s="103" t="s">
        <v>173</v>
      </c>
      <c r="E23" s="103">
        <v>13.0</v>
      </c>
      <c r="F23" s="103">
        <v>160.0</v>
      </c>
      <c r="G23" s="103">
        <v>5.2</v>
      </c>
      <c r="H23" s="103">
        <v>7.0</v>
      </c>
      <c r="I23" s="103">
        <v>15.0</v>
      </c>
      <c r="J23" s="103">
        <v>9.0</v>
      </c>
      <c r="K23" s="103" t="s">
        <v>173</v>
      </c>
      <c r="L23" s="103">
        <v>0.9</v>
      </c>
      <c r="M23" s="103" t="s">
        <v>173</v>
      </c>
      <c r="N23" s="104"/>
      <c r="O23" s="104"/>
      <c r="P23" s="103">
        <v>3.0</v>
      </c>
      <c r="Q23" s="103" t="s">
        <v>173</v>
      </c>
      <c r="R23" s="103"/>
      <c r="S23" s="103"/>
    </row>
    <row r="24">
      <c r="A24" s="102" t="s">
        <v>232</v>
      </c>
      <c r="B24" s="103" t="s">
        <v>173</v>
      </c>
      <c r="C24" s="100"/>
      <c r="D24" s="103">
        <v>7.0</v>
      </c>
      <c r="E24" s="103">
        <v>6.0</v>
      </c>
      <c r="F24" s="103" t="s">
        <v>173</v>
      </c>
      <c r="G24" s="103" t="s">
        <v>173</v>
      </c>
      <c r="H24" s="103">
        <v>5.0</v>
      </c>
      <c r="I24" s="103">
        <v>8.0</v>
      </c>
      <c r="J24" s="103">
        <v>6.0</v>
      </c>
      <c r="K24" s="103" t="s">
        <v>173</v>
      </c>
      <c r="L24" s="103" t="s">
        <v>173</v>
      </c>
      <c r="M24" s="103" t="s">
        <v>173</v>
      </c>
      <c r="N24" s="104"/>
      <c r="O24" s="104"/>
      <c r="P24" s="103" t="s">
        <v>259</v>
      </c>
      <c r="Q24" s="103" t="s">
        <v>173</v>
      </c>
      <c r="R24" s="103"/>
      <c r="S24" s="103"/>
    </row>
    <row r="25">
      <c r="A25" s="98" t="s">
        <v>196</v>
      </c>
      <c r="B25" s="99">
        <v>28.0</v>
      </c>
      <c r="C25" s="100"/>
      <c r="D25" s="99">
        <v>5.0</v>
      </c>
      <c r="E25" s="99">
        <v>10.0</v>
      </c>
      <c r="F25" s="99">
        <v>55.0</v>
      </c>
      <c r="G25" s="99">
        <v>4.2</v>
      </c>
      <c r="H25" s="99">
        <v>4.5</v>
      </c>
      <c r="I25" s="99">
        <v>14.0</v>
      </c>
      <c r="J25" s="99">
        <v>7.0</v>
      </c>
      <c r="K25" s="99" t="s">
        <v>165</v>
      </c>
      <c r="L25" s="99">
        <v>0.7</v>
      </c>
      <c r="M25" s="99">
        <v>0.6</v>
      </c>
      <c r="P25" s="99" t="s">
        <v>260</v>
      </c>
      <c r="Q25" s="99">
        <v>2.0</v>
      </c>
      <c r="R25" s="99"/>
      <c r="S25" s="99"/>
    </row>
    <row r="26">
      <c r="A26" s="102" t="s">
        <v>197</v>
      </c>
      <c r="B26" s="103" t="s">
        <v>173</v>
      </c>
      <c r="C26" s="100"/>
      <c r="D26" s="103" t="s">
        <v>173</v>
      </c>
      <c r="E26" s="103" t="s">
        <v>173</v>
      </c>
      <c r="F26" s="103" t="s">
        <v>173</v>
      </c>
      <c r="G26" s="103" t="s">
        <v>173</v>
      </c>
      <c r="H26" s="103" t="s">
        <v>173</v>
      </c>
      <c r="I26" s="103" t="s">
        <v>173</v>
      </c>
      <c r="J26" s="103" t="s">
        <v>173</v>
      </c>
      <c r="K26" s="103" t="s">
        <v>173</v>
      </c>
      <c r="L26" s="103">
        <v>0.55</v>
      </c>
      <c r="M26" s="103">
        <v>0.5</v>
      </c>
      <c r="N26" s="104"/>
      <c r="O26" s="104"/>
      <c r="P26" s="103">
        <v>2.0</v>
      </c>
      <c r="Q26" s="103" t="s">
        <v>173</v>
      </c>
      <c r="R26" s="103"/>
      <c r="S26" s="103"/>
    </row>
    <row r="27">
      <c r="A27" s="102" t="s">
        <v>193</v>
      </c>
      <c r="B27" s="103" t="s">
        <v>173</v>
      </c>
      <c r="C27" s="100"/>
      <c r="D27" s="103">
        <v>7.0</v>
      </c>
      <c r="E27" s="103">
        <v>7.0</v>
      </c>
      <c r="F27" s="103" t="s">
        <v>173</v>
      </c>
      <c r="G27" s="103" t="s">
        <v>173</v>
      </c>
      <c r="H27" s="103" t="s">
        <v>173</v>
      </c>
      <c r="I27" s="103">
        <v>9.0</v>
      </c>
      <c r="J27" s="103">
        <v>8.0</v>
      </c>
      <c r="K27" s="103" t="s">
        <v>173</v>
      </c>
      <c r="L27" s="103" t="s">
        <v>173</v>
      </c>
      <c r="M27" s="103" t="s">
        <v>173</v>
      </c>
      <c r="N27" s="104"/>
      <c r="O27" s="104"/>
      <c r="P27" s="103" t="s">
        <v>260</v>
      </c>
      <c r="Q27" s="103" t="s">
        <v>173</v>
      </c>
      <c r="R27" s="103"/>
      <c r="S27" s="103"/>
    </row>
    <row r="28">
      <c r="A28" s="102" t="s">
        <v>193</v>
      </c>
      <c r="B28" s="103" t="s">
        <v>173</v>
      </c>
      <c r="C28" s="100"/>
      <c r="D28" s="103">
        <v>9.0</v>
      </c>
      <c r="E28" s="103" t="s">
        <v>173</v>
      </c>
      <c r="F28" s="103">
        <v>155.0</v>
      </c>
      <c r="G28" s="103" t="s">
        <v>173</v>
      </c>
      <c r="H28" s="103">
        <v>3.85</v>
      </c>
      <c r="I28" s="103" t="s">
        <v>173</v>
      </c>
      <c r="J28" s="103" t="s">
        <v>173</v>
      </c>
      <c r="K28" s="103" t="s">
        <v>173</v>
      </c>
      <c r="L28" s="103" t="s">
        <v>173</v>
      </c>
      <c r="M28" s="103" t="s">
        <v>173</v>
      </c>
      <c r="N28" s="104"/>
      <c r="O28" s="104"/>
      <c r="P28" s="103" t="s">
        <v>260</v>
      </c>
      <c r="Q28" s="103" t="s">
        <v>173</v>
      </c>
      <c r="R28" s="103"/>
      <c r="S28" s="103"/>
    </row>
    <row r="29">
      <c r="A29" s="102" t="s">
        <v>193</v>
      </c>
      <c r="B29" s="103" t="s">
        <v>173</v>
      </c>
      <c r="C29" s="100"/>
      <c r="D29" s="103">
        <v>11.0</v>
      </c>
      <c r="E29" s="103" t="s">
        <v>173</v>
      </c>
      <c r="F29" s="103">
        <v>175.0</v>
      </c>
      <c r="G29" s="103" t="s">
        <v>173</v>
      </c>
      <c r="H29" s="103" t="s">
        <v>173</v>
      </c>
      <c r="I29" s="103" t="s">
        <v>173</v>
      </c>
      <c r="J29" s="103" t="s">
        <v>173</v>
      </c>
      <c r="K29" s="103" t="s">
        <v>173</v>
      </c>
      <c r="L29" s="103" t="s">
        <v>173</v>
      </c>
      <c r="M29" s="103" t="s">
        <v>173</v>
      </c>
      <c r="N29" s="104"/>
      <c r="O29" s="104"/>
      <c r="P29" s="103" t="s">
        <v>261</v>
      </c>
      <c r="Q29" s="103" t="s">
        <v>173</v>
      </c>
      <c r="R29" s="103"/>
      <c r="S29" s="103"/>
    </row>
    <row r="30">
      <c r="A30" s="98" t="s">
        <v>199</v>
      </c>
      <c r="B30" s="99">
        <v>29.0</v>
      </c>
      <c r="C30" s="100"/>
      <c r="D30" s="99">
        <v>10.0</v>
      </c>
      <c r="E30" s="99">
        <v>10.0</v>
      </c>
      <c r="F30" s="99">
        <v>362.0</v>
      </c>
      <c r="G30" s="99">
        <v>5.85</v>
      </c>
      <c r="H30" s="99">
        <v>6.65</v>
      </c>
      <c r="I30" s="99">
        <v>15.0</v>
      </c>
      <c r="J30" s="99">
        <v>8.0</v>
      </c>
      <c r="K30" s="99" t="s">
        <v>183</v>
      </c>
      <c r="L30" s="99">
        <v>0.01</v>
      </c>
      <c r="M30" s="99">
        <v>0.01</v>
      </c>
      <c r="P30" s="99" t="s">
        <v>260</v>
      </c>
      <c r="Q30" s="99">
        <v>2.0</v>
      </c>
      <c r="R30" s="99"/>
      <c r="S30" s="99"/>
    </row>
    <row r="31">
      <c r="A31" s="102" t="s">
        <v>197</v>
      </c>
      <c r="B31" s="103" t="s">
        <v>173</v>
      </c>
      <c r="C31" s="100"/>
      <c r="D31" s="103" t="s">
        <v>173</v>
      </c>
      <c r="E31" s="103" t="s">
        <v>173</v>
      </c>
      <c r="F31" s="103" t="s">
        <v>173</v>
      </c>
      <c r="G31" s="103" t="s">
        <v>173</v>
      </c>
      <c r="H31" s="103" t="s">
        <v>173</v>
      </c>
      <c r="I31" s="103" t="s">
        <v>173</v>
      </c>
      <c r="J31" s="103" t="s">
        <v>173</v>
      </c>
      <c r="K31" s="103" t="s">
        <v>173</v>
      </c>
      <c r="L31" s="103">
        <v>0.58</v>
      </c>
      <c r="M31" s="103">
        <v>0.58</v>
      </c>
      <c r="N31" s="104"/>
      <c r="O31" s="104"/>
      <c r="P31" s="103" t="s">
        <v>173</v>
      </c>
      <c r="Q31" s="103" t="s">
        <v>173</v>
      </c>
      <c r="R31" s="103"/>
      <c r="S31" s="103"/>
    </row>
    <row r="32">
      <c r="A32" s="102" t="s">
        <v>262</v>
      </c>
      <c r="B32" s="103" t="s">
        <v>173</v>
      </c>
      <c r="C32" s="100"/>
      <c r="D32" s="103" t="s">
        <v>173</v>
      </c>
      <c r="E32" s="103">
        <v>12.0</v>
      </c>
      <c r="F32" s="103">
        <v>290.0</v>
      </c>
      <c r="G32" s="103">
        <v>4.6</v>
      </c>
      <c r="H32" s="103">
        <v>3.0</v>
      </c>
      <c r="I32" s="103">
        <v>20.0</v>
      </c>
      <c r="J32" s="103">
        <v>10.0</v>
      </c>
      <c r="K32" s="103" t="s">
        <v>189</v>
      </c>
      <c r="L32" s="103">
        <v>0.57</v>
      </c>
      <c r="M32" s="103">
        <v>0.57</v>
      </c>
      <c r="N32" s="104"/>
      <c r="O32" s="104"/>
      <c r="P32" s="103">
        <v>2.0</v>
      </c>
      <c r="Q32" s="103" t="s">
        <v>173</v>
      </c>
      <c r="R32" s="103"/>
      <c r="S32" s="103"/>
    </row>
    <row r="33">
      <c r="A33" s="102" t="s">
        <v>193</v>
      </c>
      <c r="B33" s="103" t="s">
        <v>173</v>
      </c>
      <c r="C33" s="100"/>
      <c r="D33" s="103">
        <v>12.0</v>
      </c>
      <c r="E33" s="103">
        <v>7.0</v>
      </c>
      <c r="F33" s="103">
        <v>362.0</v>
      </c>
      <c r="G33" s="103">
        <v>5.85</v>
      </c>
      <c r="H33" s="103">
        <v>3.6</v>
      </c>
      <c r="I33" s="103">
        <v>15.0</v>
      </c>
      <c r="J33" s="103">
        <v>8.0</v>
      </c>
      <c r="K33" s="103" t="s">
        <v>183</v>
      </c>
      <c r="L33" s="103">
        <v>0.55</v>
      </c>
      <c r="M33" s="103">
        <v>0.62</v>
      </c>
      <c r="N33" s="104"/>
      <c r="O33" s="104"/>
      <c r="P33" s="103" t="s">
        <v>263</v>
      </c>
      <c r="Q33" s="103" t="s">
        <v>173</v>
      </c>
      <c r="R33" s="103"/>
      <c r="S33" s="103"/>
    </row>
    <row r="34">
      <c r="A34" s="98" t="s">
        <v>206</v>
      </c>
      <c r="B34" s="99">
        <v>70.0</v>
      </c>
      <c r="C34" s="100"/>
      <c r="D34" s="99">
        <v>3.0</v>
      </c>
      <c r="E34" s="99">
        <v>2.0</v>
      </c>
      <c r="F34" s="99">
        <v>25.0</v>
      </c>
      <c r="G34" s="99">
        <v>4.6</v>
      </c>
      <c r="H34" s="99">
        <v>0.0</v>
      </c>
      <c r="I34" s="99">
        <v>4.0</v>
      </c>
      <c r="J34" s="99">
        <v>1.0</v>
      </c>
      <c r="K34" s="99" t="s">
        <v>264</v>
      </c>
      <c r="L34" s="99">
        <v>0.7</v>
      </c>
      <c r="M34" s="99">
        <v>0.6</v>
      </c>
      <c r="P34" s="99">
        <v>3.0</v>
      </c>
      <c r="Q34" s="99">
        <v>2.0</v>
      </c>
      <c r="R34" s="99"/>
      <c r="S34" s="99"/>
    </row>
    <row r="35">
      <c r="A35" s="102" t="s">
        <v>226</v>
      </c>
      <c r="B35" s="103" t="s">
        <v>173</v>
      </c>
      <c r="C35" s="100"/>
      <c r="D35" s="103" t="s">
        <v>265</v>
      </c>
      <c r="E35" s="103">
        <v>1.0</v>
      </c>
      <c r="F35" s="103" t="s">
        <v>173</v>
      </c>
      <c r="G35" s="111" t="s">
        <v>266</v>
      </c>
      <c r="H35" s="103" t="s">
        <v>173</v>
      </c>
      <c r="I35" s="103" t="s">
        <v>173</v>
      </c>
      <c r="J35" s="103" t="s">
        <v>173</v>
      </c>
      <c r="K35" s="103" t="s">
        <v>173</v>
      </c>
      <c r="L35" s="103" t="s">
        <v>173</v>
      </c>
      <c r="M35" s="103" t="s">
        <v>173</v>
      </c>
      <c r="N35" s="104"/>
      <c r="O35" s="104"/>
      <c r="P35" s="103" t="s">
        <v>173</v>
      </c>
      <c r="Q35" s="103" t="s">
        <v>173</v>
      </c>
      <c r="R35" s="103"/>
      <c r="S35" s="103"/>
    </row>
    <row r="36">
      <c r="A36" s="102" t="s">
        <v>267</v>
      </c>
      <c r="B36" s="103" t="s">
        <v>173</v>
      </c>
      <c r="C36" s="100"/>
      <c r="D36" s="103">
        <v>48.0</v>
      </c>
      <c r="E36" s="103" t="s">
        <v>173</v>
      </c>
      <c r="F36" s="103" t="s">
        <v>173</v>
      </c>
      <c r="G36" s="103">
        <v>3.1</v>
      </c>
      <c r="H36" s="103" t="s">
        <v>173</v>
      </c>
      <c r="I36" s="103" t="s">
        <v>173</v>
      </c>
      <c r="J36" s="103" t="s">
        <v>173</v>
      </c>
      <c r="K36" s="103" t="s">
        <v>173</v>
      </c>
      <c r="L36" s="103" t="s">
        <v>173</v>
      </c>
      <c r="M36" s="103" t="s">
        <v>173</v>
      </c>
      <c r="N36" s="104"/>
      <c r="O36" s="104"/>
      <c r="P36" s="103" t="s">
        <v>173</v>
      </c>
      <c r="Q36" s="103" t="s">
        <v>173</v>
      </c>
      <c r="R36" s="103"/>
      <c r="S36" s="103"/>
    </row>
    <row r="37">
      <c r="A37" s="102" t="s">
        <v>203</v>
      </c>
      <c r="B37" s="103" t="s">
        <v>173</v>
      </c>
      <c r="C37" s="100"/>
      <c r="D37" s="103">
        <v>56.0</v>
      </c>
      <c r="E37" s="103" t="s">
        <v>173</v>
      </c>
      <c r="F37" s="103" t="s">
        <v>173</v>
      </c>
      <c r="G37" s="103">
        <v>6.5</v>
      </c>
      <c r="H37" s="103">
        <v>3.5</v>
      </c>
      <c r="I37" s="103" t="s">
        <v>173</v>
      </c>
      <c r="J37" s="103">
        <v>2.0</v>
      </c>
      <c r="K37" s="103" t="s">
        <v>173</v>
      </c>
      <c r="L37" s="103">
        <v>0.85</v>
      </c>
      <c r="M37" s="103" t="s">
        <v>173</v>
      </c>
      <c r="N37" s="104"/>
      <c r="O37" s="104"/>
      <c r="P37" s="103">
        <v>4.0</v>
      </c>
      <c r="Q37" s="103" t="s">
        <v>173</v>
      </c>
      <c r="R37" s="103"/>
      <c r="S37" s="103"/>
    </row>
    <row r="38">
      <c r="A38" s="98" t="s">
        <v>209</v>
      </c>
      <c r="B38" s="99">
        <v>40.0</v>
      </c>
      <c r="C38" s="100"/>
      <c r="D38" s="99">
        <v>10.0</v>
      </c>
      <c r="E38" s="99">
        <v>10.0</v>
      </c>
      <c r="F38" s="99">
        <v>40.0</v>
      </c>
      <c r="G38" s="99">
        <v>5.1</v>
      </c>
      <c r="H38" s="99">
        <v>4.6</v>
      </c>
      <c r="I38" s="99">
        <v>8.0</v>
      </c>
      <c r="J38" s="99">
        <v>5.0</v>
      </c>
      <c r="K38" s="99" t="s">
        <v>165</v>
      </c>
      <c r="L38" s="99">
        <v>0.9</v>
      </c>
      <c r="M38" s="99">
        <v>0.7</v>
      </c>
      <c r="P38" s="99">
        <v>5.0</v>
      </c>
      <c r="Q38" s="99">
        <v>3.0</v>
      </c>
      <c r="R38" s="99"/>
      <c r="S38" s="99"/>
    </row>
    <row r="39">
      <c r="A39" s="102" t="s">
        <v>184</v>
      </c>
      <c r="B39" s="103" t="s">
        <v>173</v>
      </c>
      <c r="C39" s="100"/>
      <c r="D39" s="103">
        <v>18.0</v>
      </c>
      <c r="E39" s="103">
        <v>13.0</v>
      </c>
      <c r="F39" s="103">
        <v>130.0</v>
      </c>
      <c r="G39" s="103">
        <v>5.6</v>
      </c>
      <c r="H39" s="103">
        <v>4.7</v>
      </c>
      <c r="I39" s="103" t="s">
        <v>173</v>
      </c>
      <c r="J39" s="103">
        <v>6.0</v>
      </c>
      <c r="K39" s="103" t="s">
        <v>173</v>
      </c>
      <c r="L39" s="103" t="s">
        <v>173</v>
      </c>
      <c r="M39" s="103" t="s">
        <v>173</v>
      </c>
      <c r="N39" s="104"/>
      <c r="O39" s="104"/>
      <c r="P39" s="103" t="s">
        <v>173</v>
      </c>
      <c r="Q39" s="103" t="s">
        <v>173</v>
      </c>
      <c r="R39" s="103"/>
      <c r="S39" s="103"/>
    </row>
    <row r="40">
      <c r="A40" s="98" t="s">
        <v>210</v>
      </c>
      <c r="B40" s="99">
        <v>45.0</v>
      </c>
      <c r="C40" s="100"/>
      <c r="D40" s="99">
        <v>26.0</v>
      </c>
      <c r="E40" s="99">
        <v>8.0</v>
      </c>
      <c r="F40" s="99">
        <v>27.0</v>
      </c>
      <c r="G40" s="99">
        <v>6.5</v>
      </c>
      <c r="H40" s="99">
        <v>2.5</v>
      </c>
      <c r="I40" s="99">
        <v>11.0</v>
      </c>
      <c r="J40" s="99">
        <v>6.0</v>
      </c>
      <c r="K40" s="99" t="s">
        <v>165</v>
      </c>
      <c r="L40" s="99">
        <v>0.6</v>
      </c>
      <c r="M40" s="99">
        <v>0.5</v>
      </c>
      <c r="P40" s="99">
        <v>6.0</v>
      </c>
      <c r="Q40" s="99">
        <v>3.0</v>
      </c>
      <c r="R40" s="99"/>
      <c r="S40" s="99"/>
    </row>
    <row r="41">
      <c r="A41" s="98" t="s">
        <v>211</v>
      </c>
      <c r="B41" s="99">
        <v>27.0</v>
      </c>
      <c r="C41" s="100"/>
      <c r="D41" s="99">
        <v>6.0</v>
      </c>
      <c r="E41" s="106"/>
      <c r="F41" s="106"/>
      <c r="G41" s="106"/>
      <c r="H41" s="106"/>
      <c r="I41" s="106"/>
      <c r="J41" s="106"/>
      <c r="K41" s="106"/>
      <c r="L41" s="106"/>
      <c r="M41" s="106"/>
      <c r="P41" s="99">
        <v>2.0</v>
      </c>
      <c r="Q41" s="106"/>
      <c r="R41" s="106"/>
      <c r="S41" s="106"/>
    </row>
    <row r="42">
      <c r="A42" s="98" t="s">
        <v>212</v>
      </c>
      <c r="B42" s="99">
        <v>37.0</v>
      </c>
      <c r="C42" s="100"/>
      <c r="D42" s="99">
        <v>10.0</v>
      </c>
      <c r="E42" s="106"/>
      <c r="F42" s="106"/>
      <c r="G42" s="106"/>
      <c r="H42" s="106"/>
      <c r="I42" s="106"/>
      <c r="J42" s="106"/>
      <c r="K42" s="106"/>
      <c r="L42" s="106"/>
      <c r="M42" s="106"/>
      <c r="P42" s="99">
        <v>5.0</v>
      </c>
      <c r="Q42" s="106"/>
      <c r="R42" s="106"/>
      <c r="S42" s="106"/>
    </row>
    <row r="43">
      <c r="A43" s="98" t="s">
        <v>213</v>
      </c>
      <c r="B43" s="99">
        <v>30.0</v>
      </c>
      <c r="C43" s="106"/>
      <c r="D43" s="99">
        <v>10.0</v>
      </c>
      <c r="E43" s="99">
        <v>2.0</v>
      </c>
      <c r="F43" s="99">
        <v>361.0</v>
      </c>
      <c r="G43" s="99">
        <v>1.0</v>
      </c>
      <c r="H43" s="99">
        <v>1.0</v>
      </c>
      <c r="I43" s="99">
        <v>4.0</v>
      </c>
      <c r="J43" s="99">
        <v>6.0</v>
      </c>
      <c r="K43" s="99">
        <v>-1.0</v>
      </c>
      <c r="L43" s="99">
        <v>0.8</v>
      </c>
      <c r="M43" s="99">
        <v>0.9</v>
      </c>
      <c r="P43" s="99">
        <v>2.0</v>
      </c>
      <c r="Q43" s="99">
        <v>0.0</v>
      </c>
      <c r="R43" s="99"/>
      <c r="S43" s="99"/>
    </row>
    <row r="44">
      <c r="A44" s="98" t="s">
        <v>214</v>
      </c>
      <c r="B44" s="99">
        <v>29.0</v>
      </c>
      <c r="C44" s="100"/>
      <c r="D44" s="99">
        <v>14.0</v>
      </c>
      <c r="E44" s="99">
        <v>10.0</v>
      </c>
      <c r="F44" s="99">
        <v>30.0</v>
      </c>
      <c r="G44" s="99">
        <v>7.0</v>
      </c>
      <c r="H44" s="99">
        <v>4.8</v>
      </c>
      <c r="I44" s="99">
        <v>1.0</v>
      </c>
      <c r="J44" s="99">
        <v>1.0</v>
      </c>
      <c r="K44" s="99">
        <v>-1.0</v>
      </c>
      <c r="L44" s="99">
        <v>0.9</v>
      </c>
      <c r="M44" s="99">
        <v>0.9</v>
      </c>
      <c r="P44" s="99"/>
      <c r="Q44" s="99">
        <v>1.0</v>
      </c>
      <c r="R44" s="99"/>
      <c r="S44" s="99"/>
    </row>
    <row r="45">
      <c r="A45" s="98" t="s">
        <v>216</v>
      </c>
      <c r="B45" s="99">
        <v>61.0</v>
      </c>
      <c r="C45" s="100"/>
      <c r="D45" s="99" t="s">
        <v>268</v>
      </c>
      <c r="E45" s="112">
        <v>8.0</v>
      </c>
      <c r="F45" s="99">
        <v>150.0</v>
      </c>
      <c r="G45" s="99">
        <v>6.5</v>
      </c>
      <c r="H45" s="99">
        <v>4.0</v>
      </c>
      <c r="I45" s="99">
        <v>12.0</v>
      </c>
      <c r="J45" s="99">
        <v>7.0</v>
      </c>
      <c r="K45" s="99" t="s">
        <v>165</v>
      </c>
      <c r="L45" s="99">
        <v>0.6</v>
      </c>
      <c r="M45" s="99">
        <v>0.6</v>
      </c>
      <c r="P45" s="99">
        <v>3.0</v>
      </c>
      <c r="Q45" s="99">
        <v>5.0</v>
      </c>
      <c r="R45" s="99"/>
      <c r="S45" s="99"/>
    </row>
    <row r="46">
      <c r="A46" s="102" t="s">
        <v>269</v>
      </c>
      <c r="B46" s="103" t="s">
        <v>173</v>
      </c>
      <c r="C46" s="100"/>
      <c r="D46" s="103" t="s">
        <v>270</v>
      </c>
      <c r="E46" s="103" t="s">
        <v>173</v>
      </c>
      <c r="F46" s="103">
        <v>30.0</v>
      </c>
      <c r="G46" s="103" t="s">
        <v>173</v>
      </c>
      <c r="H46" s="103" t="s">
        <v>173</v>
      </c>
      <c r="I46" s="103" t="s">
        <v>173</v>
      </c>
      <c r="J46" s="103" t="s">
        <v>173</v>
      </c>
      <c r="K46" s="103" t="s">
        <v>173</v>
      </c>
      <c r="L46" s="103" t="s">
        <v>173</v>
      </c>
      <c r="M46" s="103" t="s">
        <v>173</v>
      </c>
      <c r="N46" s="104"/>
      <c r="O46" s="104"/>
      <c r="P46" s="103" t="s">
        <v>173</v>
      </c>
      <c r="Q46" s="103" t="s">
        <v>173</v>
      </c>
      <c r="R46" s="103"/>
      <c r="S46" s="103"/>
    </row>
    <row r="47">
      <c r="A47" s="102" t="s">
        <v>218</v>
      </c>
      <c r="B47" s="103" t="s">
        <v>173</v>
      </c>
      <c r="C47" s="100"/>
      <c r="D47" s="103">
        <v>46.0</v>
      </c>
      <c r="E47" s="109">
        <v>12.0</v>
      </c>
      <c r="F47" s="103">
        <v>145.0</v>
      </c>
      <c r="G47" s="103">
        <v>5.5</v>
      </c>
      <c r="H47" s="103">
        <v>7.0</v>
      </c>
      <c r="I47" s="103">
        <v>1.0</v>
      </c>
      <c r="J47" s="103">
        <v>1.0</v>
      </c>
      <c r="K47" s="103">
        <v>-1.0</v>
      </c>
      <c r="L47" s="103">
        <v>0.9</v>
      </c>
      <c r="M47" s="103">
        <v>0.7</v>
      </c>
      <c r="N47" s="104"/>
      <c r="O47" s="104"/>
      <c r="P47" s="103"/>
      <c r="Q47" s="103">
        <v>1.0</v>
      </c>
      <c r="R47" s="103"/>
      <c r="S47" s="103"/>
    </row>
    <row r="48">
      <c r="A48" s="98" t="s">
        <v>219</v>
      </c>
      <c r="B48" s="99">
        <v>52.0</v>
      </c>
      <c r="C48" s="100"/>
      <c r="D48" s="99">
        <v>22.0</v>
      </c>
      <c r="E48" s="99">
        <v>8.0</v>
      </c>
      <c r="F48" s="99">
        <v>110.0</v>
      </c>
      <c r="G48" s="99">
        <v>5.8</v>
      </c>
      <c r="H48" s="99">
        <v>6.1</v>
      </c>
      <c r="I48" s="99">
        <v>1.0</v>
      </c>
      <c r="J48" s="99">
        <v>1.0</v>
      </c>
      <c r="K48" s="99">
        <v>-1.0</v>
      </c>
      <c r="L48" s="99">
        <v>0.8</v>
      </c>
      <c r="M48" s="99">
        <v>0.65</v>
      </c>
      <c r="P48" s="99"/>
      <c r="Q48" s="99">
        <v>1.0</v>
      </c>
      <c r="R48" s="99"/>
      <c r="S48" s="99"/>
    </row>
    <row r="49">
      <c r="A49" s="98" t="s">
        <v>220</v>
      </c>
      <c r="B49" s="99">
        <v>34.0</v>
      </c>
      <c r="C49" s="100"/>
      <c r="D49" s="99">
        <v>16.0</v>
      </c>
      <c r="E49" s="99">
        <v>2.0</v>
      </c>
      <c r="F49" s="99">
        <v>270.0</v>
      </c>
      <c r="G49" s="99">
        <v>1.0</v>
      </c>
      <c r="H49" s="99">
        <v>0.0</v>
      </c>
      <c r="I49" s="99">
        <v>1.0</v>
      </c>
      <c r="J49" s="99">
        <v>4.0</v>
      </c>
      <c r="K49" s="99" t="s">
        <v>165</v>
      </c>
      <c r="L49" s="99">
        <v>0.8</v>
      </c>
      <c r="M49" s="99">
        <v>0.8</v>
      </c>
      <c r="P49" s="99">
        <v>1.0</v>
      </c>
      <c r="Q49" s="99">
        <v>5.0</v>
      </c>
      <c r="R49" s="99"/>
      <c r="S49" s="99"/>
    </row>
    <row r="50">
      <c r="A50" s="102" t="s">
        <v>218</v>
      </c>
      <c r="B50" s="103" t="s">
        <v>173</v>
      </c>
      <c r="C50" s="100"/>
      <c r="D50" s="103">
        <v>17.0</v>
      </c>
      <c r="E50" s="103">
        <v>6.0</v>
      </c>
      <c r="F50" s="103">
        <v>70.0</v>
      </c>
      <c r="G50" s="103">
        <v>5.6</v>
      </c>
      <c r="H50" s="103">
        <v>3.0</v>
      </c>
      <c r="I50" s="103" t="s">
        <v>173</v>
      </c>
      <c r="J50" s="103">
        <v>1.0</v>
      </c>
      <c r="K50" s="103">
        <v>-1.0</v>
      </c>
      <c r="L50" s="103" t="s">
        <v>173</v>
      </c>
      <c r="M50" s="103" t="s">
        <v>173</v>
      </c>
      <c r="N50" s="104"/>
      <c r="O50" s="104"/>
      <c r="P50" s="103"/>
      <c r="Q50" s="103">
        <v>1.0</v>
      </c>
      <c r="R50" s="103"/>
      <c r="S50" s="103"/>
    </row>
    <row r="51">
      <c r="A51" s="98" t="s">
        <v>221</v>
      </c>
      <c r="B51" s="99">
        <v>44.0</v>
      </c>
      <c r="C51" s="100"/>
      <c r="D51" s="99">
        <v>10.0</v>
      </c>
      <c r="E51" s="99">
        <v>5.0</v>
      </c>
      <c r="F51" s="99">
        <v>15.0</v>
      </c>
      <c r="G51" s="99">
        <v>3.0</v>
      </c>
      <c r="H51" s="99">
        <v>0.5</v>
      </c>
      <c r="I51" s="99">
        <v>7.0</v>
      </c>
      <c r="J51" s="99">
        <v>4.0</v>
      </c>
      <c r="K51" s="99" t="s">
        <v>271</v>
      </c>
      <c r="L51" s="99">
        <v>0.7</v>
      </c>
      <c r="M51" s="99">
        <v>0.7</v>
      </c>
      <c r="P51" s="99">
        <v>116.0</v>
      </c>
      <c r="Q51" s="99" t="s">
        <v>272</v>
      </c>
      <c r="R51" s="99"/>
      <c r="S51" s="99"/>
    </row>
    <row r="52">
      <c r="A52" s="98" t="s">
        <v>223</v>
      </c>
      <c r="B52" s="99">
        <v>100.0</v>
      </c>
      <c r="C52" s="100"/>
      <c r="D52" s="99">
        <v>73.0</v>
      </c>
      <c r="E52" s="99" t="s">
        <v>273</v>
      </c>
      <c r="F52" s="99">
        <v>25.0</v>
      </c>
      <c r="G52" s="99" t="s">
        <v>274</v>
      </c>
      <c r="H52" s="99" t="s">
        <v>275</v>
      </c>
      <c r="I52" s="99" t="s">
        <v>276</v>
      </c>
      <c r="J52" s="99" t="s">
        <v>277</v>
      </c>
      <c r="K52" s="99" t="s">
        <v>222</v>
      </c>
      <c r="L52" s="99">
        <v>0.85</v>
      </c>
      <c r="M52" s="99">
        <v>0.5</v>
      </c>
      <c r="P52" s="99">
        <v>31.0</v>
      </c>
      <c r="Q52" s="99">
        <v>3.0</v>
      </c>
      <c r="R52" s="99"/>
      <c r="S52" s="99"/>
    </row>
    <row r="53">
      <c r="A53" s="102" t="s">
        <v>278</v>
      </c>
      <c r="B53" s="103" t="s">
        <v>173</v>
      </c>
      <c r="C53" s="103"/>
      <c r="D53" s="103">
        <v>53.0</v>
      </c>
      <c r="E53" s="103">
        <v>24.0</v>
      </c>
      <c r="F53" s="103">
        <v>30.0</v>
      </c>
      <c r="G53" s="103">
        <v>7.7</v>
      </c>
      <c r="H53" s="103">
        <v>9.0</v>
      </c>
      <c r="I53" s="103">
        <v>35.0</v>
      </c>
      <c r="J53" s="103">
        <v>13.0</v>
      </c>
      <c r="K53" s="103" t="s">
        <v>240</v>
      </c>
      <c r="L53" s="103">
        <v>0.9</v>
      </c>
      <c r="M53" s="103">
        <v>0.55</v>
      </c>
      <c r="N53" s="104"/>
      <c r="O53" s="104"/>
      <c r="P53" s="103">
        <v>33.0</v>
      </c>
      <c r="Q53" s="103">
        <v>3.0</v>
      </c>
      <c r="R53" s="103"/>
      <c r="S53" s="103"/>
    </row>
    <row r="54">
      <c r="A54" s="98" t="s">
        <v>224</v>
      </c>
      <c r="B54" s="99">
        <v>100.0</v>
      </c>
      <c r="C54" s="100"/>
      <c r="D54" s="99">
        <v>5.0</v>
      </c>
      <c r="E54" s="99">
        <v>24.0</v>
      </c>
      <c r="F54" s="99">
        <v>85.0</v>
      </c>
      <c r="G54" s="99">
        <v>7.95</v>
      </c>
      <c r="H54" s="99">
        <v>5.75</v>
      </c>
      <c r="I54" s="99">
        <v>41.0</v>
      </c>
      <c r="J54" s="99">
        <v>14.0</v>
      </c>
      <c r="K54" s="99" t="s">
        <v>279</v>
      </c>
      <c r="L54" s="99">
        <v>0.15</v>
      </c>
      <c r="M54" s="99">
        <v>0.15</v>
      </c>
      <c r="P54" s="99">
        <v>1.0</v>
      </c>
      <c r="Q54" s="99">
        <v>4.0</v>
      </c>
      <c r="R54" s="99"/>
      <c r="S54" s="99"/>
    </row>
    <row r="55">
      <c r="A55" s="102" t="s">
        <v>280</v>
      </c>
      <c r="B55" s="103" t="s">
        <v>173</v>
      </c>
      <c r="C55" s="100"/>
      <c r="D55" s="103" t="s">
        <v>173</v>
      </c>
      <c r="E55" s="103">
        <v>1.0</v>
      </c>
      <c r="F55" s="103" t="s">
        <v>173</v>
      </c>
      <c r="G55" s="103">
        <v>0.5</v>
      </c>
      <c r="H55" s="103">
        <v>0.0</v>
      </c>
      <c r="I55" s="103">
        <v>2.0</v>
      </c>
      <c r="J55" s="103">
        <v>4.0</v>
      </c>
      <c r="K55" s="103" t="s">
        <v>225</v>
      </c>
      <c r="L55" s="103">
        <v>0.5</v>
      </c>
      <c r="M55" s="103">
        <v>1.05</v>
      </c>
      <c r="N55" s="104"/>
      <c r="O55" s="104"/>
      <c r="P55" s="103">
        <v>15.0</v>
      </c>
      <c r="Q55" s="103">
        <v>4.0</v>
      </c>
      <c r="R55" s="103"/>
      <c r="S55" s="103"/>
    </row>
    <row r="56">
      <c r="A56" s="98" t="s">
        <v>228</v>
      </c>
      <c r="B56" s="99">
        <v>72.0</v>
      </c>
      <c r="C56" s="100"/>
      <c r="D56" s="110"/>
      <c r="E56" s="99"/>
      <c r="F56" s="99"/>
      <c r="G56" s="99"/>
      <c r="H56" s="99"/>
      <c r="I56" s="99"/>
      <c r="J56" s="99"/>
      <c r="K56" s="99"/>
      <c r="L56" s="99"/>
      <c r="M56" s="99"/>
      <c r="P56" s="99"/>
      <c r="Q56" s="99"/>
      <c r="R56" s="99"/>
      <c r="S56" s="99"/>
    </row>
    <row r="57">
      <c r="A57" s="102" t="s">
        <v>201</v>
      </c>
      <c r="B57" s="103"/>
      <c r="C57" s="100"/>
      <c r="D57" s="103"/>
      <c r="E57" s="103"/>
      <c r="F57" s="103"/>
      <c r="G57" s="103"/>
      <c r="H57" s="103"/>
      <c r="I57" s="103"/>
      <c r="J57" s="103"/>
      <c r="K57" s="103"/>
      <c r="L57" s="103"/>
      <c r="M57" s="103"/>
      <c r="N57" s="104"/>
      <c r="O57" s="104"/>
      <c r="P57" s="103"/>
      <c r="Q57" s="103"/>
      <c r="R57" s="103"/>
      <c r="S57" s="103"/>
    </row>
    <row r="58">
      <c r="A58" s="102" t="s">
        <v>203</v>
      </c>
      <c r="B58" s="103"/>
      <c r="C58" s="100"/>
      <c r="D58" s="103"/>
      <c r="E58" s="103"/>
      <c r="F58" s="103"/>
      <c r="G58" s="103"/>
      <c r="H58" s="103"/>
      <c r="I58" s="103"/>
      <c r="J58" s="103"/>
      <c r="K58" s="103"/>
      <c r="L58" s="103"/>
      <c r="M58" s="103"/>
      <c r="N58" s="103"/>
      <c r="O58" s="103"/>
      <c r="P58" s="103"/>
      <c r="Q58" s="103"/>
      <c r="R58" s="103"/>
      <c r="S58" s="103"/>
    </row>
    <row r="59">
      <c r="A59" s="102" t="s">
        <v>230</v>
      </c>
      <c r="B59" s="103"/>
      <c r="C59" s="100"/>
      <c r="D59" s="103"/>
      <c r="E59" s="103"/>
      <c r="F59" s="103"/>
      <c r="G59" s="103"/>
      <c r="H59" s="103"/>
      <c r="I59" s="103"/>
      <c r="J59" s="103"/>
      <c r="K59" s="103"/>
      <c r="L59" s="103"/>
      <c r="M59" s="103"/>
      <c r="N59" s="103"/>
      <c r="O59" s="103"/>
      <c r="P59" s="103"/>
      <c r="Q59" s="103"/>
      <c r="R59" s="103"/>
      <c r="S59" s="103"/>
    </row>
  </sheetData>
  <drawing r:id="rId1"/>
</worksheet>
</file>