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E:\WD2\DL Templates\2023 Misc Downloads\"/>
    </mc:Choice>
  </mc:AlternateContent>
  <xr:revisionPtr revIDLastSave="0" documentId="13_ncr:1_{0BA54FB0-E479-4CA7-AE4D-8A721A658835}" xr6:coauthVersionLast="47" xr6:coauthVersionMax="47" xr10:uidLastSave="{00000000-0000-0000-0000-000000000000}"/>
  <bookViews>
    <workbookView xWindow="28680" yWindow="-120" windowWidth="29040" windowHeight="15840" firstSheet="2" activeTab="2" xr2:uid="{00000000-000D-0000-FFFF-FFFF00000000}"/>
  </bookViews>
  <sheets>
    <sheet name="Price_increase" sheetId="1" r:id="rId1"/>
    <sheet name="Payscale_increase_calculator" sheetId="4" r:id="rId2"/>
    <sheet name="Menu Price Increase Calculator" sheetId="6" r:id="rId3"/>
  </sheets>
  <definedNames>
    <definedName name="Jobs" localSheetId="1">Payscale_increase_calculator!$C$33:$C$40</definedName>
    <definedName name="Jobs">Price_increase!$C$32:$C$48</definedName>
    <definedName name="Names" localSheetId="2">'Menu Price Increase Calculator'!#REF!</definedName>
    <definedName name="Names">#REF!</definedName>
    <definedName name="_xlnm.Print_Area" localSheetId="2">'Menu Price Increase Calculator'!$A$1:$I$33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6" l="1"/>
  <c r="E27" i="6" s="1"/>
  <c r="E17" i="6"/>
  <c r="E26" i="6" s="1"/>
  <c r="E8" i="6"/>
  <c r="E7" i="6"/>
  <c r="E10" i="6" l="1"/>
  <c r="F10" i="6" s="1"/>
  <c r="E11" i="6" l="1"/>
  <c r="F11" i="6" s="1"/>
  <c r="R57" i="4" l="1"/>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V27" i="4" s="1"/>
  <c r="W26" i="4"/>
  <c r="W25" i="4"/>
  <c r="W24" i="4"/>
  <c r="W23" i="4"/>
  <c r="W22" i="4"/>
  <c r="W21" i="4"/>
  <c r="W20" i="4"/>
  <c r="W19" i="4"/>
  <c r="V19" i="4" s="1"/>
  <c r="W18" i="4"/>
  <c r="W17" i="4"/>
  <c r="W16" i="4"/>
  <c r="W15" i="4"/>
  <c r="W14" i="4"/>
  <c r="W12" i="4"/>
  <c r="W11" i="4"/>
  <c r="W10" i="4"/>
  <c r="W9" i="4"/>
  <c r="W13" i="4"/>
  <c r="V13" i="4" s="1"/>
  <c r="V7" i="4"/>
  <c r="U7" i="4"/>
  <c r="P3" i="4" s="1"/>
  <c r="V3" i="4"/>
  <c r="AC7" i="4" s="1"/>
  <c r="O7" i="4"/>
  <c r="AA42" i="4"/>
  <c r="AD42" i="4"/>
  <c r="AA41" i="4"/>
  <c r="AD41" i="4" s="1"/>
  <c r="AA40" i="4"/>
  <c r="AD40" i="4"/>
  <c r="AA39" i="4"/>
  <c r="AD39" i="4"/>
  <c r="AA38" i="4"/>
  <c r="AD38" i="4"/>
  <c r="AA37" i="4"/>
  <c r="AD37" i="4" s="1"/>
  <c r="AA36" i="4"/>
  <c r="AD36" i="4"/>
  <c r="AA35" i="4"/>
  <c r="AD35" i="4"/>
  <c r="AA34" i="4"/>
  <c r="AD34" i="4"/>
  <c r="AA33" i="4"/>
  <c r="AD33" i="4" s="1"/>
  <c r="AA32" i="4"/>
  <c r="AD32" i="4"/>
  <c r="AA31" i="4"/>
  <c r="AD31" i="4"/>
  <c r="AA30" i="4"/>
  <c r="AD30" i="4"/>
  <c r="AA29" i="4"/>
  <c r="AD29" i="4" s="1"/>
  <c r="V6" i="4"/>
  <c r="U6" i="4"/>
  <c r="AA21" i="4"/>
  <c r="AD21" i="4"/>
  <c r="AA20" i="4"/>
  <c r="AD20" i="4" s="1"/>
  <c r="AA19" i="4"/>
  <c r="AD19" i="4"/>
  <c r="AA18" i="4"/>
  <c r="AD18" i="4"/>
  <c r="AA17" i="4"/>
  <c r="AD17" i="4"/>
  <c r="AA16" i="4"/>
  <c r="AD16" i="4" s="1"/>
  <c r="AA15" i="4"/>
  <c r="AD15" i="4"/>
  <c r="AA14" i="4"/>
  <c r="AD14" i="4"/>
  <c r="AA13" i="4"/>
  <c r="AD13" i="4"/>
  <c r="AA28" i="4"/>
  <c r="AD28" i="4" s="1"/>
  <c r="AA27" i="4"/>
  <c r="AD27" i="4"/>
  <c r="AA26" i="4"/>
  <c r="AD26" i="4"/>
  <c r="AA25" i="4"/>
  <c r="AD25" i="4"/>
  <c r="AA24" i="4"/>
  <c r="AD24" i="4" s="1"/>
  <c r="AA23" i="4"/>
  <c r="AD23" i="4"/>
  <c r="AA22" i="4"/>
  <c r="AD22" i="4"/>
  <c r="U3" i="4"/>
  <c r="AC44" i="4"/>
  <c r="AA57" i="4"/>
  <c r="AA56" i="4"/>
  <c r="AA55" i="4"/>
  <c r="AA54" i="4"/>
  <c r="AA53" i="4"/>
  <c r="AA52" i="4"/>
  <c r="AA51" i="4"/>
  <c r="AA50" i="4"/>
  <c r="AA49" i="4"/>
  <c r="AA48" i="4"/>
  <c r="AA47" i="4"/>
  <c r="AA46" i="4"/>
  <c r="AA45" i="4"/>
  <c r="AA44" i="4"/>
  <c r="AA43" i="4"/>
  <c r="AA12" i="4"/>
  <c r="AA11" i="4"/>
  <c r="AA10" i="4"/>
  <c r="AA9" i="4"/>
  <c r="V40" i="4"/>
  <c r="V39" i="4"/>
  <c r="V38" i="4"/>
  <c r="V37" i="4"/>
  <c r="V36" i="4"/>
  <c r="V35" i="4"/>
  <c r="V34" i="4"/>
  <c r="V33" i="4"/>
  <c r="X32" i="4"/>
  <c r="U32" i="4"/>
  <c r="V32" i="4"/>
  <c r="X31" i="4"/>
  <c r="U31" i="4"/>
  <c r="V31" i="4"/>
  <c r="X30" i="4"/>
  <c r="U30" i="4"/>
  <c r="V30" i="4"/>
  <c r="X29" i="4"/>
  <c r="U29" i="4"/>
  <c r="V29" i="4"/>
  <c r="X28" i="4"/>
  <c r="U28" i="4"/>
  <c r="V28" i="4" s="1"/>
  <c r="X27" i="4"/>
  <c r="U27" i="4"/>
  <c r="X26" i="4"/>
  <c r="U26" i="4"/>
  <c r="V26" i="4"/>
  <c r="X25" i="4"/>
  <c r="U25" i="4"/>
  <c r="V25" i="4" s="1"/>
  <c r="X24" i="4"/>
  <c r="U24" i="4"/>
  <c r="V24" i="4"/>
  <c r="X23" i="4"/>
  <c r="U23" i="4"/>
  <c r="V23" i="4"/>
  <c r="X22" i="4"/>
  <c r="U22" i="4"/>
  <c r="V22" i="4"/>
  <c r="X21" i="4"/>
  <c r="U21" i="4"/>
  <c r="V21" i="4"/>
  <c r="X20" i="4"/>
  <c r="U20" i="4"/>
  <c r="V20" i="4" s="1"/>
  <c r="X19" i="4"/>
  <c r="U19" i="4"/>
  <c r="X18" i="4"/>
  <c r="U18" i="4"/>
  <c r="V18" i="4"/>
  <c r="X17" i="4"/>
  <c r="U17" i="4"/>
  <c r="V17" i="4" s="1"/>
  <c r="X16" i="4"/>
  <c r="U16" i="4"/>
  <c r="V16" i="4"/>
  <c r="X15" i="4"/>
  <c r="U15" i="4"/>
  <c r="V15" i="4"/>
  <c r="U14" i="4"/>
  <c r="X14" i="4"/>
  <c r="V14" i="4"/>
  <c r="U13" i="4"/>
  <c r="X13" i="4"/>
  <c r="U12" i="4"/>
  <c r="V12" i="4"/>
  <c r="U11" i="4"/>
  <c r="V11" i="4" s="1"/>
  <c r="U10" i="4"/>
  <c r="V10" i="4"/>
  <c r="U9" i="4"/>
  <c r="V9" i="4"/>
  <c r="V57" i="4"/>
  <c r="V56" i="4"/>
  <c r="V55" i="4"/>
  <c r="V54" i="4"/>
  <c r="V53" i="4"/>
  <c r="V52" i="4"/>
  <c r="V51" i="4"/>
  <c r="V50" i="4"/>
  <c r="V49" i="4"/>
  <c r="V48" i="4"/>
  <c r="V47" i="4"/>
  <c r="V46" i="4"/>
  <c r="V45" i="4"/>
  <c r="V44" i="4"/>
  <c r="V43" i="4"/>
  <c r="V42" i="4"/>
  <c r="V41" i="4"/>
  <c r="X43" i="4"/>
  <c r="X42" i="4"/>
  <c r="X41" i="4"/>
  <c r="X40" i="4"/>
  <c r="X39" i="4"/>
  <c r="X38" i="4"/>
  <c r="X37" i="4"/>
  <c r="X36" i="4"/>
  <c r="X35" i="4"/>
  <c r="X34" i="4"/>
  <c r="X33" i="4"/>
  <c r="X12" i="4"/>
  <c r="X11" i="4"/>
  <c r="X10" i="4"/>
  <c r="X9" i="4"/>
  <c r="X57" i="4"/>
  <c r="X56" i="4"/>
  <c r="X55" i="4"/>
  <c r="X54" i="4"/>
  <c r="X53" i="4"/>
  <c r="X52" i="4"/>
  <c r="X51" i="4"/>
  <c r="X50" i="4"/>
  <c r="X49" i="4"/>
  <c r="X48" i="4"/>
  <c r="X47" i="4"/>
  <c r="X46" i="4"/>
  <c r="X45" i="4"/>
  <c r="X44" i="4"/>
  <c r="U57" i="4"/>
  <c r="U56" i="4"/>
  <c r="U55" i="4"/>
  <c r="U54" i="4"/>
  <c r="U53" i="4"/>
  <c r="U52" i="4"/>
  <c r="U51" i="4"/>
  <c r="U50" i="4"/>
  <c r="U49" i="4"/>
  <c r="U48" i="4"/>
  <c r="U47" i="4"/>
  <c r="U46" i="4"/>
  <c r="U45" i="4"/>
  <c r="U44" i="4"/>
  <c r="U43" i="4"/>
  <c r="U42" i="4"/>
  <c r="U41" i="4"/>
  <c r="U40" i="4"/>
  <c r="U39" i="4"/>
  <c r="U38" i="4"/>
  <c r="U37" i="4"/>
  <c r="U36" i="4"/>
  <c r="U35" i="4"/>
  <c r="U34" i="4"/>
  <c r="U33" i="4"/>
  <c r="K9" i="4"/>
  <c r="K25" i="4" s="1"/>
  <c r="K10" i="4"/>
  <c r="K11" i="4"/>
  <c r="K12" i="4"/>
  <c r="K13" i="4"/>
  <c r="K14" i="4"/>
  <c r="K15" i="4"/>
  <c r="K16" i="4"/>
  <c r="K17" i="4"/>
  <c r="K18" i="4"/>
  <c r="K19" i="4"/>
  <c r="K20" i="4"/>
  <c r="K21" i="4"/>
  <c r="K22" i="4"/>
  <c r="K23" i="4"/>
  <c r="K13" i="1"/>
  <c r="K14" i="1"/>
  <c r="K15" i="1"/>
  <c r="K16" i="1"/>
  <c r="K17" i="1"/>
  <c r="K9" i="1"/>
  <c r="K8" i="1"/>
  <c r="K10" i="1"/>
  <c r="K24" i="1" s="1"/>
  <c r="K11" i="1"/>
  <c r="K12" i="1"/>
  <c r="K18" i="1"/>
  <c r="K19" i="1"/>
  <c r="K20" i="1"/>
  <c r="K21" i="1"/>
  <c r="K22" i="1"/>
  <c r="K26" i="4" l="1"/>
  <c r="K27" i="4"/>
  <c r="K28" i="4"/>
  <c r="E25" i="4" s="1"/>
  <c r="E28" i="4" s="1"/>
  <c r="E35" i="4" s="1"/>
  <c r="K26" i="1"/>
  <c r="K27" i="1"/>
  <c r="E24" i="1" s="1"/>
  <c r="E26" i="1" s="1"/>
  <c r="K25" i="1"/>
  <c r="E29" i="6" l="1"/>
  <c r="E25" i="6" l="1"/>
  <c r="E20" i="6"/>
  <c r="F20" i="6" s="1"/>
  <c r="I31" i="6" l="1"/>
  <c r="H31" i="6" s="1"/>
  <c r="F26" i="6"/>
  <c r="F27" i="6"/>
  <c r="F2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E6" authorId="0" shapeId="0" xr:uid="{00000000-0006-0000-0200-000001000000}">
      <text>
        <r>
          <rPr>
            <b/>
            <sz val="9"/>
            <color indexed="81"/>
            <rFont val="Tahoma"/>
            <family val="2"/>
          </rPr>
          <t>Enter weekly sales target</t>
        </r>
      </text>
    </comment>
    <comment ref="F7" authorId="0" shapeId="0" xr:uid="{00000000-0006-0000-0200-000002000000}">
      <text>
        <r>
          <rPr>
            <b/>
            <sz val="9"/>
            <color indexed="81"/>
            <rFont val="Tahoma"/>
            <family val="2"/>
          </rPr>
          <t>Enter target food cost %</t>
        </r>
      </text>
    </comment>
    <comment ref="F8" authorId="0" shapeId="0" xr:uid="{00000000-0006-0000-0200-000003000000}">
      <text>
        <r>
          <rPr>
            <b/>
            <sz val="9"/>
            <color indexed="81"/>
            <rFont val="Tahoma"/>
            <family val="2"/>
          </rPr>
          <t>Enter target labor cost %</t>
        </r>
      </text>
    </comment>
    <comment ref="E16" authorId="0" shapeId="0" xr:uid="{00000000-0006-0000-0200-000004000000}">
      <text>
        <r>
          <rPr>
            <b/>
            <sz val="9"/>
            <color indexed="81"/>
            <rFont val="Tahoma"/>
            <family val="2"/>
          </rPr>
          <t>Enter actual weekly sales</t>
        </r>
      </text>
    </comment>
    <comment ref="F17" authorId="0" shapeId="0" xr:uid="{00000000-0006-0000-0200-000005000000}">
      <text>
        <r>
          <rPr>
            <b/>
            <sz val="9"/>
            <color indexed="81"/>
            <rFont val="Tahoma"/>
            <family val="2"/>
          </rPr>
          <t>Enter actual food cost %</t>
        </r>
      </text>
    </comment>
    <comment ref="F18" authorId="0" shapeId="0" xr:uid="{00000000-0006-0000-0200-000006000000}">
      <text>
        <r>
          <rPr>
            <b/>
            <sz val="9"/>
            <color indexed="81"/>
            <rFont val="Tahoma"/>
            <family val="2"/>
          </rPr>
          <t>Enter actual labor cost %</t>
        </r>
      </text>
    </comment>
  </commentList>
</comments>
</file>

<file path=xl/sharedStrings.xml><?xml version="1.0" encoding="utf-8"?>
<sst xmlns="http://schemas.openxmlformats.org/spreadsheetml/2006/main" count="111" uniqueCount="57">
  <si>
    <t># of workers</t>
  </si>
  <si>
    <t>Current hourly rate</t>
  </si>
  <si>
    <t>New hourly rate</t>
  </si>
  <si>
    <t>Waitstaff</t>
  </si>
  <si>
    <t>Worker's comp rate</t>
  </si>
  <si>
    <t>Dishwasher</t>
  </si>
  <si>
    <t>Prep/pantry cook</t>
  </si>
  <si>
    <t>Line cook</t>
  </si>
  <si>
    <t>Busser</t>
  </si>
  <si>
    <t>Host/hostess</t>
  </si>
  <si>
    <t>Bartender</t>
  </si>
  <si>
    <t>Other</t>
  </si>
  <si>
    <t>Job Position</t>
  </si>
  <si>
    <t>Payroll tax rate</t>
  </si>
  <si>
    <t>Weekly sales</t>
  </si>
  <si>
    <t># of hours worked 
(per week)</t>
  </si>
  <si>
    <t>Increase in labor cost</t>
  </si>
  <si>
    <t>%</t>
  </si>
  <si>
    <t>Prime cost target %</t>
  </si>
  <si>
    <t>P/R taxes</t>
  </si>
  <si>
    <t>W/Comp</t>
  </si>
  <si>
    <t>Total</t>
  </si>
  <si>
    <t>Additional revenue needed:</t>
  </si>
  <si>
    <t>Estimated price increase:</t>
  </si>
  <si>
    <t>Sub-total</t>
  </si>
  <si>
    <t>min</t>
  </si>
  <si>
    <t>max</t>
  </si>
  <si>
    <t>mid</t>
  </si>
  <si>
    <t>pay scales between new min wage and max to get increase</t>
  </si>
  <si>
    <t>pay scales in max increase</t>
  </si>
  <si>
    <t>.25 breaks</t>
  </si>
  <si>
    <t>.05 breaks</t>
  </si>
  <si>
    <t>pay scales between min and max to get increase</t>
  </si>
  <si>
    <t>Prime cost</t>
  </si>
  <si>
    <t>Cashier</t>
  </si>
  <si>
    <t>Counter server</t>
  </si>
  <si>
    <t>Lobby attendant</t>
  </si>
  <si>
    <t>Asst. manager</t>
  </si>
  <si>
    <t>Busser/barback</t>
  </si>
  <si>
    <t>$</t>
  </si>
  <si>
    <t>Pizza maker</t>
  </si>
  <si>
    <t>Driver</t>
  </si>
  <si>
    <t>Prep cook</t>
  </si>
  <si>
    <t>Counter/phone</t>
  </si>
  <si>
    <t>Prime Cost Current</t>
  </si>
  <si>
    <t>Labor Cost</t>
  </si>
  <si>
    <t>Prime cost target</t>
  </si>
  <si>
    <t>Food &amp; Bev cost</t>
  </si>
  <si>
    <t>Gross Profit Margin</t>
  </si>
  <si>
    <t>Prime Cost Target</t>
  </si>
  <si>
    <t>Labor cost</t>
  </si>
  <si>
    <t>Price increase needed to hit prime cost target</t>
  </si>
  <si>
    <t>Weekly Sales</t>
  </si>
  <si>
    <t>* Labor cost includes management, hourly and employee benefits</t>
  </si>
  <si>
    <t>Prime Cost after Price Increase</t>
  </si>
  <si>
    <t>Menu Price Increase Calculator</t>
  </si>
  <si>
    <t>* To unprotect this worksheet use the password "ro.com"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</si>
</sst>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2" x14ac:knownFonts="1">
    <font>
      <sz val="10"/>
      <name val="Arial"/>
    </font>
    <font>
      <sz val="10"/>
      <name val="Arial"/>
    </font>
    <font>
      <sz val="8"/>
      <name val="Arial"/>
    </font>
    <font>
      <b/>
      <sz val="10"/>
      <color indexed="9"/>
      <name val="Arial"/>
    </font>
    <font>
      <sz val="10"/>
      <name val="Arial"/>
      <family val="2"/>
    </font>
    <font>
      <b/>
      <sz val="12"/>
      <name val="Calibri"/>
      <family val="2"/>
    </font>
    <font>
      <sz val="12"/>
      <name val="Calibri"/>
      <family val="2"/>
    </font>
    <font>
      <b/>
      <i/>
      <sz val="12"/>
      <name val="Calibri"/>
      <family val="2"/>
    </font>
    <font>
      <b/>
      <sz val="16"/>
      <name val="Calibri"/>
      <family val="2"/>
    </font>
    <font>
      <b/>
      <sz val="12"/>
      <color theme="0"/>
      <name val="Calibri"/>
      <family val="2"/>
    </font>
    <font>
      <sz val="12"/>
      <color theme="0"/>
      <name val="Calibri"/>
      <family val="2"/>
    </font>
    <font>
      <b/>
      <sz val="9"/>
      <color indexed="81"/>
      <name val="Tahoma"/>
      <family val="2"/>
    </font>
  </fonts>
  <fills count="8">
    <fill>
      <patternFill patternType="none"/>
    </fill>
    <fill>
      <patternFill patternType="gray125"/>
    </fill>
    <fill>
      <patternFill patternType="solid">
        <fgColor indexed="16"/>
        <bgColor indexed="64"/>
      </patternFill>
    </fill>
    <fill>
      <patternFill patternType="solid">
        <fgColor indexed="1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0072CE"/>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32"/>
      </left>
      <right/>
      <top style="thin">
        <color indexed="32"/>
      </top>
      <bottom style="thin">
        <color indexed="32"/>
      </bottom>
      <diagonal/>
    </border>
    <border>
      <left/>
      <right/>
      <top style="thin">
        <color indexed="32"/>
      </top>
      <bottom style="thin">
        <color indexed="32"/>
      </bottom>
      <diagonal/>
    </border>
    <border>
      <left/>
      <right style="thin">
        <color indexed="32"/>
      </right>
      <top style="thin">
        <color indexed="32"/>
      </top>
      <bottom style="thin">
        <color indexed="32"/>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dashed">
        <color indexed="64"/>
      </top>
      <bottom style="dashed">
        <color indexed="64"/>
      </bottom>
      <diagonal/>
    </border>
    <border>
      <left style="thin">
        <color indexed="64"/>
      </left>
      <right style="thin">
        <color indexed="64"/>
      </right>
      <top style="thin">
        <color indexed="64"/>
      </top>
      <bottom style="thin">
        <color indexed="64"/>
      </bottom>
      <diagonal/>
    </border>
    <border>
      <left style="thin">
        <color indexed="32"/>
      </left>
      <right style="thin">
        <color indexed="32"/>
      </right>
      <top style="thin">
        <color indexed="32"/>
      </top>
      <bottom/>
      <diagonal/>
    </border>
    <border>
      <left style="thin">
        <color indexed="32"/>
      </left>
      <right style="thin">
        <color indexed="32"/>
      </right>
      <top/>
      <bottom/>
      <diagonal/>
    </border>
    <border>
      <left style="thin">
        <color indexed="32"/>
      </left>
      <right style="thin">
        <color indexed="32"/>
      </right>
      <top/>
      <bottom style="thin">
        <color indexed="32"/>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44" fontId="0" fillId="0" borderId="0" xfId="1" applyFont="1"/>
    <xf numFmtId="0" fontId="0" fillId="0" borderId="0" xfId="0" quotePrefix="1"/>
    <xf numFmtId="44" fontId="0" fillId="0" borderId="0" xfId="0" applyNumberFormat="1"/>
    <xf numFmtId="0" fontId="0" fillId="0" borderId="0" xfId="0" applyAlignment="1">
      <alignment horizontal="right"/>
    </xf>
    <xf numFmtId="0" fontId="0" fillId="0" borderId="0" xfId="0" applyProtection="1">
      <protection locked="0"/>
    </xf>
    <xf numFmtId="164" fontId="0" fillId="0" borderId="0" xfId="1" applyNumberFormat="1" applyFont="1" applyProtection="1">
      <protection locked="0"/>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0" fillId="0" borderId="4" xfId="0" applyBorder="1" applyProtection="1">
      <protection locked="0"/>
    </xf>
    <xf numFmtId="44" fontId="0" fillId="0" borderId="0" xfId="1" applyFont="1" applyBorder="1" applyProtection="1">
      <protection locked="0"/>
    </xf>
    <xf numFmtId="0" fontId="0" fillId="0" borderId="5" xfId="0" applyBorder="1" applyProtection="1">
      <protection locked="0"/>
    </xf>
    <xf numFmtId="0" fontId="0" fillId="0" borderId="6" xfId="0" applyBorder="1"/>
    <xf numFmtId="0" fontId="0" fillId="0" borderId="6" xfId="0" applyBorder="1" applyProtection="1">
      <protection locked="0"/>
    </xf>
    <xf numFmtId="44" fontId="0" fillId="0" borderId="6" xfId="1" applyFont="1" applyBorder="1" applyProtection="1">
      <protection locked="0"/>
    </xf>
    <xf numFmtId="0" fontId="0" fillId="0" borderId="7" xfId="0" applyBorder="1" applyAlignment="1">
      <alignment horizontal="right"/>
    </xf>
    <xf numFmtId="0" fontId="0" fillId="0" borderId="8" xfId="0" applyBorder="1"/>
    <xf numFmtId="44" fontId="0" fillId="0" borderId="9" xfId="0" applyNumberFormat="1" applyBorder="1"/>
    <xf numFmtId="164" fontId="1" fillId="0" borderId="0" xfId="1" applyNumberFormat="1" applyProtection="1">
      <protection locked="0"/>
    </xf>
    <xf numFmtId="44" fontId="1" fillId="0" borderId="0" xfId="1" applyBorder="1" applyProtection="1">
      <protection locked="0"/>
    </xf>
    <xf numFmtId="44" fontId="1" fillId="0" borderId="10" xfId="1" applyBorder="1"/>
    <xf numFmtId="44" fontId="1" fillId="0" borderId="6" xfId="1" applyBorder="1" applyProtection="1">
      <protection locked="0"/>
    </xf>
    <xf numFmtId="44" fontId="1" fillId="0" borderId="11" xfId="1" applyBorder="1"/>
    <xf numFmtId="44" fontId="1" fillId="0" borderId="0" xfId="1"/>
    <xf numFmtId="0" fontId="0" fillId="3" borderId="0" xfId="0" applyFill="1"/>
    <xf numFmtId="0" fontId="0" fillId="4" borderId="0" xfId="0" applyFill="1"/>
    <xf numFmtId="44" fontId="0" fillId="0" borderId="10" xfId="1" applyFont="1" applyBorder="1" applyProtection="1"/>
    <xf numFmtId="44" fontId="0" fillId="0" borderId="11" xfId="1" applyFont="1" applyBorder="1" applyProtection="1"/>
    <xf numFmtId="44" fontId="0" fillId="0" borderId="0" xfId="1" applyFont="1" applyProtection="1"/>
    <xf numFmtId="0" fontId="0" fillId="0" borderId="0" xfId="0" applyProtection="1">
      <protection hidden="1"/>
    </xf>
    <xf numFmtId="0" fontId="0" fillId="0" borderId="12" xfId="0" applyBorder="1" applyAlignment="1">
      <alignment horizontal="right"/>
    </xf>
    <xf numFmtId="0" fontId="0" fillId="0" borderId="13" xfId="0" applyBorder="1"/>
    <xf numFmtId="44" fontId="0" fillId="0" borderId="14" xfId="0" applyNumberFormat="1" applyBorder="1"/>
    <xf numFmtId="0" fontId="4" fillId="0" borderId="0" xfId="0" applyFont="1"/>
    <xf numFmtId="0" fontId="0" fillId="0" borderId="0" xfId="0" applyAlignment="1">
      <alignment wrapText="1"/>
    </xf>
    <xf numFmtId="9" fontId="0" fillId="0" borderId="0" xfId="2" applyFont="1" applyBorder="1" applyAlignment="1" applyProtection="1">
      <alignment horizontal="center" vertical="center"/>
    </xf>
    <xf numFmtId="0" fontId="0" fillId="0" borderId="0" xfId="0" applyAlignment="1">
      <alignment horizontal="left"/>
    </xf>
    <xf numFmtId="0" fontId="0" fillId="5" borderId="0" xfId="0" applyFill="1"/>
    <xf numFmtId="0" fontId="4" fillId="5" borderId="0" xfId="0" applyFont="1" applyFill="1"/>
    <xf numFmtId="0" fontId="6" fillId="5" borderId="0" xfId="0" applyFont="1" applyFill="1"/>
    <xf numFmtId="0" fontId="6" fillId="4" borderId="0" xfId="0" applyFont="1" applyFill="1" applyAlignment="1">
      <alignment horizontal="right"/>
    </xf>
    <xf numFmtId="0" fontId="6" fillId="4" borderId="0" xfId="0" applyFont="1" applyFill="1"/>
    <xf numFmtId="9" fontId="6" fillId="4" borderId="0" xfId="2" applyFont="1" applyFill="1" applyProtection="1"/>
    <xf numFmtId="164" fontId="6" fillId="4" borderId="0" xfId="1" applyNumberFormat="1" applyFont="1" applyFill="1" applyProtection="1"/>
    <xf numFmtId="164" fontId="6" fillId="4" borderId="0" xfId="0" applyNumberFormat="1" applyFont="1" applyFill="1"/>
    <xf numFmtId="9" fontId="6" fillId="4" borderId="0" xfId="0" applyNumberFormat="1" applyFont="1" applyFill="1"/>
    <xf numFmtId="0" fontId="6" fillId="4" borderId="15" xfId="0" applyFont="1" applyFill="1" applyBorder="1"/>
    <xf numFmtId="9" fontId="6" fillId="4" borderId="15" xfId="2" applyFont="1" applyFill="1" applyBorder="1" applyProtection="1"/>
    <xf numFmtId="0" fontId="6" fillId="4" borderId="15" xfId="0" applyFont="1" applyFill="1" applyBorder="1" applyAlignment="1">
      <alignment horizontal="right"/>
    </xf>
    <xf numFmtId="164" fontId="6" fillId="4" borderId="15" xfId="0" applyNumberFormat="1" applyFont="1" applyFill="1" applyBorder="1"/>
    <xf numFmtId="9" fontId="5" fillId="5" borderId="0" xfId="0" applyNumberFormat="1" applyFont="1" applyFill="1" applyAlignment="1">
      <alignment vertical="center"/>
    </xf>
    <xf numFmtId="0" fontId="7" fillId="4" borderId="0" xfId="0" applyFont="1" applyFill="1" applyAlignment="1">
      <alignment horizontal="left"/>
    </xf>
    <xf numFmtId="164" fontId="6" fillId="5" borderId="0" xfId="0" applyNumberFormat="1" applyFont="1" applyFill="1" applyAlignment="1">
      <alignment vertical="center"/>
    </xf>
    <xf numFmtId="164" fontId="6" fillId="6" borderId="16" xfId="1" applyNumberFormat="1" applyFont="1" applyFill="1" applyBorder="1" applyProtection="1">
      <protection locked="0"/>
    </xf>
    <xf numFmtId="9" fontId="6" fillId="6" borderId="16" xfId="2" applyFont="1" applyFill="1" applyBorder="1" applyProtection="1">
      <protection locked="0"/>
    </xf>
    <xf numFmtId="0" fontId="9" fillId="7" borderId="0" xfId="0" applyFont="1" applyFill="1"/>
    <xf numFmtId="0" fontId="10" fillId="7" borderId="0" xfId="0" applyFont="1" applyFill="1"/>
    <xf numFmtId="0" fontId="6" fillId="5" borderId="0" xfId="0" applyFont="1" applyFill="1" applyAlignment="1">
      <alignment vertical="center"/>
    </xf>
    <xf numFmtId="0" fontId="0" fillId="5" borderId="0" xfId="0" applyFill="1" applyAlignment="1">
      <alignment vertical="center"/>
    </xf>
    <xf numFmtId="0" fontId="5" fillId="0" borderId="0" xfId="0" applyFont="1"/>
    <xf numFmtId="0" fontId="5" fillId="5" borderId="0" xfId="0" applyFont="1" applyFill="1"/>
    <xf numFmtId="44" fontId="0" fillId="0" borderId="16" xfId="0" applyNumberFormat="1" applyBorder="1" applyAlignment="1">
      <alignment horizontal="center" vertical="center"/>
    </xf>
    <xf numFmtId="0" fontId="0" fillId="0" borderId="16" xfId="0" applyBorder="1" applyAlignment="1">
      <alignment horizontal="center" vertical="center"/>
    </xf>
    <xf numFmtId="0" fontId="0" fillId="0" borderId="0" xfId="0" applyAlignment="1">
      <alignment horizontal="right" vertical="center" wrapText="1"/>
    </xf>
    <xf numFmtId="9" fontId="0" fillId="0" borderId="16" xfId="2" applyFont="1" applyBorder="1" applyAlignment="1" applyProtection="1">
      <alignment horizontal="center" vertical="center"/>
    </xf>
    <xf numFmtId="0" fontId="0" fillId="0" borderId="0" xfId="0" applyAlignment="1">
      <alignment horizontal="right" wrapText="1"/>
    </xf>
    <xf numFmtId="0" fontId="0" fillId="0" borderId="0" xfId="0" applyAlignment="1">
      <alignment wrapText="1"/>
    </xf>
    <xf numFmtId="44"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9" fontId="1" fillId="0" borderId="17" xfId="2" applyBorder="1" applyAlignment="1">
      <alignment horizontal="center" vertical="center"/>
    </xf>
    <xf numFmtId="9" fontId="1" fillId="0" borderId="18" xfId="2" applyBorder="1" applyAlignment="1">
      <alignment horizontal="center" vertical="center"/>
    </xf>
    <xf numFmtId="9" fontId="1" fillId="0" borderId="19" xfId="2" applyBorder="1" applyAlignment="1">
      <alignment horizontal="center" vertical="center"/>
    </xf>
    <xf numFmtId="0" fontId="8" fillId="5" borderId="0" xfId="0" applyFont="1" applyFill="1"/>
    <xf numFmtId="0" fontId="8"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72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493568</xdr:colOff>
      <xdr:row>0</xdr:row>
      <xdr:rowOff>77932</xdr:rowOff>
    </xdr:from>
    <xdr:to>
      <xdr:col>8</xdr:col>
      <xdr:colOff>467592</xdr:colOff>
      <xdr:row>1</xdr:row>
      <xdr:rowOff>222974</xdr:rowOff>
    </xdr:to>
    <xdr:pic>
      <xdr:nvPicPr>
        <xdr:cNvPr id="3" name="Picture 2">
          <a:extLst>
            <a:ext uri="{FF2B5EF4-FFF2-40B4-BE49-F238E27FC236}">
              <a16:creationId xmlns:a16="http://schemas.microsoft.com/office/drawing/2014/main" id="{448BBFF5-2611-4910-9992-169FB8BE1A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34591" y="77932"/>
          <a:ext cx="1376796" cy="3095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U48"/>
  <sheetViews>
    <sheetView workbookViewId="0">
      <selection activeCell="C48" sqref="C48"/>
    </sheetView>
  </sheetViews>
  <sheetFormatPr defaultRowHeight="12.75" x14ac:dyDescent="0.2"/>
  <cols>
    <col min="2" max="2" width="1.7109375" customWidth="1"/>
    <col min="3" max="3" width="14.7109375" customWidth="1"/>
    <col min="4" max="4" width="1.7109375" customWidth="1"/>
    <col min="5" max="5" width="10.7109375" customWidth="1"/>
    <col min="6" max="6" width="1.7109375" customWidth="1"/>
    <col min="7" max="7" width="10.7109375" customWidth="1"/>
    <col min="8" max="8" width="1.7109375" customWidth="1"/>
    <col min="9" max="9" width="10.7109375" customWidth="1"/>
    <col min="10" max="10" width="1.7109375" customWidth="1"/>
  </cols>
  <sheetData>
    <row r="2" spans="1:21" x14ac:dyDescent="0.2">
      <c r="E2" s="37" t="s">
        <v>14</v>
      </c>
      <c r="I2" s="6">
        <v>10000</v>
      </c>
      <c r="J2" s="34" t="s">
        <v>39</v>
      </c>
      <c r="S2" s="1"/>
      <c r="U2" s="3"/>
    </row>
    <row r="3" spans="1:21" x14ac:dyDescent="0.2">
      <c r="E3" s="37" t="s">
        <v>13</v>
      </c>
      <c r="I3" s="5">
        <v>7.65</v>
      </c>
      <c r="J3" s="2" t="s">
        <v>17</v>
      </c>
      <c r="S3" s="1"/>
    </row>
    <row r="4" spans="1:21" x14ac:dyDescent="0.2">
      <c r="E4" s="37" t="s">
        <v>4</v>
      </c>
      <c r="I4" s="5">
        <v>3</v>
      </c>
      <c r="J4" s="2" t="s">
        <v>17</v>
      </c>
      <c r="S4" s="1"/>
    </row>
    <row r="5" spans="1:21" x14ac:dyDescent="0.2">
      <c r="E5" s="37" t="s">
        <v>18</v>
      </c>
      <c r="I5" s="5">
        <v>60</v>
      </c>
      <c r="J5" s="2" t="s">
        <v>17</v>
      </c>
      <c r="S5" s="1"/>
    </row>
    <row r="6" spans="1:21" x14ac:dyDescent="0.2">
      <c r="S6" s="1"/>
    </row>
    <row r="7" spans="1:21" ht="39" customHeight="1" x14ac:dyDescent="0.2">
      <c r="A7" s="7" t="s">
        <v>0</v>
      </c>
      <c r="B7" s="8"/>
      <c r="C7" s="8" t="s">
        <v>12</v>
      </c>
      <c r="D7" s="8"/>
      <c r="E7" s="8" t="s">
        <v>1</v>
      </c>
      <c r="F7" s="8"/>
      <c r="G7" s="8" t="s">
        <v>2</v>
      </c>
      <c r="H7" s="8"/>
      <c r="I7" s="8" t="s">
        <v>15</v>
      </c>
      <c r="J7" s="8"/>
      <c r="K7" s="9" t="s">
        <v>16</v>
      </c>
    </row>
    <row r="8" spans="1:21" x14ac:dyDescent="0.2">
      <c r="A8" s="10">
        <v>1</v>
      </c>
      <c r="C8" s="5" t="s">
        <v>3</v>
      </c>
      <c r="E8" s="11">
        <v>2.13</v>
      </c>
      <c r="G8" s="11">
        <v>4.22</v>
      </c>
      <c r="I8" s="5">
        <v>50</v>
      </c>
      <c r="K8" s="27">
        <f>SUM((A8*G8*I8)-(A8*E8*I8))</f>
        <v>104.5</v>
      </c>
      <c r="M8" s="3"/>
      <c r="T8" s="1"/>
    </row>
    <row r="9" spans="1:21" x14ac:dyDescent="0.2">
      <c r="A9" s="10">
        <v>1</v>
      </c>
      <c r="C9" s="5" t="s">
        <v>5</v>
      </c>
      <c r="E9" s="11">
        <v>5.15</v>
      </c>
      <c r="G9" s="11">
        <v>7.25</v>
      </c>
      <c r="I9" s="5">
        <v>25</v>
      </c>
      <c r="K9" s="27">
        <f t="shared" ref="K9:K22" si="0">SUM((A9*G9*I9)-(A9*E9*I9))</f>
        <v>52.5</v>
      </c>
      <c r="T9" s="1"/>
    </row>
    <row r="10" spans="1:21" x14ac:dyDescent="0.2">
      <c r="A10" s="10">
        <v>1</v>
      </c>
      <c r="C10" s="5" t="s">
        <v>11</v>
      </c>
      <c r="E10" s="11">
        <v>5.15</v>
      </c>
      <c r="G10" s="11">
        <v>5.15</v>
      </c>
      <c r="I10" s="5">
        <v>0</v>
      </c>
      <c r="K10" s="27">
        <f t="shared" si="0"/>
        <v>0</v>
      </c>
      <c r="T10" s="1"/>
    </row>
    <row r="11" spans="1:21" x14ac:dyDescent="0.2">
      <c r="A11" s="10">
        <v>1</v>
      </c>
      <c r="C11" s="5" t="s">
        <v>11</v>
      </c>
      <c r="E11" s="11">
        <v>5.15</v>
      </c>
      <c r="G11" s="11">
        <v>5.15</v>
      </c>
      <c r="I11" s="5">
        <v>0</v>
      </c>
      <c r="K11" s="27">
        <f t="shared" si="0"/>
        <v>0</v>
      </c>
      <c r="T11" s="1"/>
    </row>
    <row r="12" spans="1:21" x14ac:dyDescent="0.2">
      <c r="A12" s="10">
        <v>1</v>
      </c>
      <c r="C12" s="5" t="s">
        <v>11</v>
      </c>
      <c r="E12" s="11">
        <v>5.15</v>
      </c>
      <c r="G12" s="11">
        <v>5.15</v>
      </c>
      <c r="I12" s="5">
        <v>0</v>
      </c>
      <c r="K12" s="27">
        <f t="shared" si="0"/>
        <v>0</v>
      </c>
      <c r="T12" s="1"/>
    </row>
    <row r="13" spans="1:21" x14ac:dyDescent="0.2">
      <c r="A13" s="10">
        <v>1</v>
      </c>
      <c r="C13" s="5" t="s">
        <v>11</v>
      </c>
      <c r="E13" s="11">
        <v>5.15</v>
      </c>
      <c r="G13" s="11">
        <v>5.15</v>
      </c>
      <c r="I13" s="5">
        <v>0</v>
      </c>
      <c r="K13" s="27">
        <f t="shared" si="0"/>
        <v>0</v>
      </c>
      <c r="T13" s="1"/>
    </row>
    <row r="14" spans="1:21" x14ac:dyDescent="0.2">
      <c r="A14" s="10">
        <v>1</v>
      </c>
      <c r="C14" s="5" t="s">
        <v>11</v>
      </c>
      <c r="E14" s="11">
        <v>5.15</v>
      </c>
      <c r="G14" s="11">
        <v>5.15</v>
      </c>
      <c r="I14" s="5">
        <v>0</v>
      </c>
      <c r="K14" s="27">
        <f t="shared" si="0"/>
        <v>0</v>
      </c>
      <c r="T14" s="1"/>
    </row>
    <row r="15" spans="1:21" x14ac:dyDescent="0.2">
      <c r="A15" s="10">
        <v>1</v>
      </c>
      <c r="C15" s="5" t="s">
        <v>11</v>
      </c>
      <c r="E15" s="11">
        <v>5.15</v>
      </c>
      <c r="G15" s="11">
        <v>5.15</v>
      </c>
      <c r="I15" s="5">
        <v>0</v>
      </c>
      <c r="K15" s="27">
        <f t="shared" si="0"/>
        <v>0</v>
      </c>
      <c r="T15" s="1"/>
    </row>
    <row r="16" spans="1:21" x14ac:dyDescent="0.2">
      <c r="A16" s="10">
        <v>1</v>
      </c>
      <c r="C16" s="5" t="s">
        <v>11</v>
      </c>
      <c r="E16" s="11">
        <v>5.15</v>
      </c>
      <c r="G16" s="11">
        <v>5.15</v>
      </c>
      <c r="I16" s="5">
        <v>0</v>
      </c>
      <c r="K16" s="27">
        <f t="shared" si="0"/>
        <v>0</v>
      </c>
      <c r="T16" s="1"/>
    </row>
    <row r="17" spans="1:20" x14ac:dyDescent="0.2">
      <c r="A17" s="10">
        <v>1</v>
      </c>
      <c r="C17" s="5" t="s">
        <v>11</v>
      </c>
      <c r="E17" s="11">
        <v>5.15</v>
      </c>
      <c r="G17" s="11">
        <v>5.15</v>
      </c>
      <c r="I17" s="5">
        <v>0</v>
      </c>
      <c r="K17" s="27">
        <f t="shared" si="0"/>
        <v>0</v>
      </c>
      <c r="T17" s="1"/>
    </row>
    <row r="18" spans="1:20" x14ac:dyDescent="0.2">
      <c r="A18" s="10">
        <v>1</v>
      </c>
      <c r="C18" s="5" t="s">
        <v>11</v>
      </c>
      <c r="E18" s="11">
        <v>5.15</v>
      </c>
      <c r="G18" s="11">
        <v>5.15</v>
      </c>
      <c r="I18" s="5">
        <v>0</v>
      </c>
      <c r="K18" s="27">
        <f t="shared" si="0"/>
        <v>0</v>
      </c>
      <c r="T18" s="1"/>
    </row>
    <row r="19" spans="1:20" x14ac:dyDescent="0.2">
      <c r="A19" s="10">
        <v>1</v>
      </c>
      <c r="C19" s="5" t="s">
        <v>11</v>
      </c>
      <c r="E19" s="11">
        <v>5.15</v>
      </c>
      <c r="G19" s="11">
        <v>5.15</v>
      </c>
      <c r="I19" s="5">
        <v>0</v>
      </c>
      <c r="K19" s="27">
        <f t="shared" si="0"/>
        <v>0</v>
      </c>
      <c r="T19" s="1"/>
    </row>
    <row r="20" spans="1:20" x14ac:dyDescent="0.2">
      <c r="A20" s="10">
        <v>1</v>
      </c>
      <c r="C20" s="5" t="s">
        <v>11</v>
      </c>
      <c r="E20" s="11">
        <v>5.15</v>
      </c>
      <c r="G20" s="11">
        <v>5.15</v>
      </c>
      <c r="I20" s="5">
        <v>0</v>
      </c>
      <c r="K20" s="27">
        <f t="shared" si="0"/>
        <v>0</v>
      </c>
      <c r="T20" s="1"/>
    </row>
    <row r="21" spans="1:20" x14ac:dyDescent="0.2">
      <c r="A21" s="10">
        <v>1</v>
      </c>
      <c r="C21" s="5" t="s">
        <v>11</v>
      </c>
      <c r="E21" s="11">
        <v>5.15</v>
      </c>
      <c r="G21" s="11">
        <v>5.15</v>
      </c>
      <c r="I21" s="5">
        <v>0</v>
      </c>
      <c r="K21" s="27">
        <f t="shared" si="0"/>
        <v>0</v>
      </c>
      <c r="T21" s="1"/>
    </row>
    <row r="22" spans="1:20" x14ac:dyDescent="0.2">
      <c r="A22" s="12">
        <v>1</v>
      </c>
      <c r="B22" s="13"/>
      <c r="C22" s="14" t="s">
        <v>11</v>
      </c>
      <c r="D22" s="13"/>
      <c r="E22" s="15">
        <v>5.15</v>
      </c>
      <c r="F22" s="13"/>
      <c r="G22" s="15">
        <v>5.15</v>
      </c>
      <c r="H22" s="13"/>
      <c r="I22" s="14">
        <v>0</v>
      </c>
      <c r="J22" s="13"/>
      <c r="K22" s="28">
        <f t="shared" si="0"/>
        <v>0</v>
      </c>
      <c r="T22" s="1"/>
    </row>
    <row r="23" spans="1:20" x14ac:dyDescent="0.2">
      <c r="T23" s="1"/>
    </row>
    <row r="24" spans="1:20" x14ac:dyDescent="0.2">
      <c r="C24" s="64" t="s">
        <v>22</v>
      </c>
      <c r="E24" s="62">
        <f>SUM(K27/I5*100)</f>
        <v>289.53416666666669</v>
      </c>
      <c r="I24" s="4" t="s">
        <v>24</v>
      </c>
      <c r="K24" s="29">
        <f>SUM(K8:K22)</f>
        <v>157</v>
      </c>
      <c r="T24" s="1"/>
    </row>
    <row r="25" spans="1:20" x14ac:dyDescent="0.2">
      <c r="C25" s="64"/>
      <c r="E25" s="63"/>
      <c r="I25" s="4" t="s">
        <v>19</v>
      </c>
      <c r="K25" s="3">
        <f>SUM(K24*I3/100)</f>
        <v>12.0105</v>
      </c>
      <c r="T25" s="1"/>
    </row>
    <row r="26" spans="1:20" x14ac:dyDescent="0.2">
      <c r="C26" s="64" t="s">
        <v>23</v>
      </c>
      <c r="E26" s="65">
        <f>SUM(E24/I2)</f>
        <v>2.8953416666666669E-2</v>
      </c>
      <c r="I26" s="4" t="s">
        <v>20</v>
      </c>
      <c r="K26" s="3">
        <f>SUM(K24*I4/100)</f>
        <v>4.71</v>
      </c>
      <c r="T26" s="1"/>
    </row>
    <row r="27" spans="1:20" x14ac:dyDescent="0.2">
      <c r="C27" s="64"/>
      <c r="E27" s="63"/>
      <c r="I27" s="31" t="s">
        <v>21</v>
      </c>
      <c r="J27" s="32"/>
      <c r="K27" s="33">
        <f>SUM(K24:K26)</f>
        <v>173.72050000000002</v>
      </c>
      <c r="T27" s="1"/>
    </row>
    <row r="28" spans="1:20" x14ac:dyDescent="0.2">
      <c r="E28" s="36"/>
      <c r="T28" s="1"/>
    </row>
    <row r="29" spans="1:20" x14ac:dyDescent="0.2">
      <c r="C29" s="35"/>
      <c r="E29" s="36"/>
      <c r="T29" s="1"/>
    </row>
    <row r="30" spans="1:20" x14ac:dyDescent="0.2">
      <c r="T30" s="1"/>
    </row>
    <row r="31" spans="1:20" x14ac:dyDescent="0.2">
      <c r="T31" s="1"/>
    </row>
    <row r="32" spans="1:20" ht="12" customHeight="1" x14ac:dyDescent="0.2">
      <c r="C32" s="30" t="s">
        <v>5</v>
      </c>
      <c r="T32" s="1"/>
    </row>
    <row r="33" spans="3:20" x14ac:dyDescent="0.2">
      <c r="C33" s="30" t="s">
        <v>6</v>
      </c>
      <c r="T33" s="1"/>
    </row>
    <row r="34" spans="3:20" x14ac:dyDescent="0.2">
      <c r="C34" s="30" t="s">
        <v>7</v>
      </c>
      <c r="T34" s="1"/>
    </row>
    <row r="35" spans="3:20" x14ac:dyDescent="0.2">
      <c r="C35" s="30" t="s">
        <v>38</v>
      </c>
      <c r="T35" s="1"/>
    </row>
    <row r="36" spans="3:20" x14ac:dyDescent="0.2">
      <c r="C36" s="30" t="s">
        <v>3</v>
      </c>
      <c r="T36" s="1"/>
    </row>
    <row r="37" spans="3:20" x14ac:dyDescent="0.2">
      <c r="C37" s="30" t="s">
        <v>9</v>
      </c>
      <c r="T37" s="1"/>
    </row>
    <row r="38" spans="3:20" x14ac:dyDescent="0.2">
      <c r="C38" s="30" t="s">
        <v>10</v>
      </c>
      <c r="T38" s="1"/>
    </row>
    <row r="39" spans="3:20" x14ac:dyDescent="0.2">
      <c r="C39" s="30" t="s">
        <v>34</v>
      </c>
      <c r="T39" s="1"/>
    </row>
    <row r="40" spans="3:20" x14ac:dyDescent="0.2">
      <c r="C40" s="30" t="s">
        <v>35</v>
      </c>
      <c r="T40" s="1"/>
    </row>
    <row r="41" spans="3:20" x14ac:dyDescent="0.2">
      <c r="C41" s="30" t="s">
        <v>36</v>
      </c>
      <c r="T41" s="1"/>
    </row>
    <row r="42" spans="3:20" x14ac:dyDescent="0.2">
      <c r="C42" s="30" t="s">
        <v>37</v>
      </c>
      <c r="T42" s="1"/>
    </row>
    <row r="43" spans="3:20" x14ac:dyDescent="0.2">
      <c r="C43" s="30" t="s">
        <v>11</v>
      </c>
      <c r="T43" s="1"/>
    </row>
    <row r="44" spans="3:20" x14ac:dyDescent="0.2">
      <c r="C44" s="30" t="s">
        <v>40</v>
      </c>
      <c r="T44" s="1"/>
    </row>
    <row r="45" spans="3:20" x14ac:dyDescent="0.2">
      <c r="C45" s="30" t="s">
        <v>41</v>
      </c>
      <c r="T45" s="1"/>
    </row>
    <row r="46" spans="3:20" x14ac:dyDescent="0.2">
      <c r="C46" s="30" t="s">
        <v>42</v>
      </c>
      <c r="T46" s="1"/>
    </row>
    <row r="47" spans="3:20" x14ac:dyDescent="0.2">
      <c r="C47" s="30" t="s">
        <v>43</v>
      </c>
      <c r="T47" s="1"/>
    </row>
    <row r="48" spans="3:20" x14ac:dyDescent="0.2">
      <c r="T48" s="1"/>
    </row>
  </sheetData>
  <mergeCells count="4">
    <mergeCell ref="E24:E25"/>
    <mergeCell ref="C24:C25"/>
    <mergeCell ref="C26:C27"/>
    <mergeCell ref="E26:E27"/>
  </mergeCells>
  <phoneticPr fontId="2" type="noConversion"/>
  <dataValidations count="1">
    <dataValidation type="list" allowBlank="1" showInputMessage="1" showErrorMessage="1" sqref="C8:C22" xr:uid="{00000000-0002-0000-0000-000000000000}">
      <formula1>Jobs</formula1>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57"/>
  <sheetViews>
    <sheetView topLeftCell="N1" workbookViewId="0">
      <selection activeCell="S1" sqref="S1"/>
    </sheetView>
  </sheetViews>
  <sheetFormatPr defaultRowHeight="12.75" x14ac:dyDescent="0.2"/>
  <cols>
    <col min="2" max="2" width="1.7109375" customWidth="1"/>
    <col min="3" max="3" width="14.7109375" customWidth="1"/>
    <col min="4" max="4" width="1.7109375" customWidth="1"/>
    <col min="5" max="5" width="10.7109375" customWidth="1"/>
    <col min="6" max="6" width="1.7109375" customWidth="1"/>
    <col min="7" max="7" width="10.7109375" customWidth="1"/>
    <col min="8" max="8" width="1.7109375" customWidth="1"/>
    <col min="9" max="9" width="10.7109375" customWidth="1"/>
    <col min="10" max="10" width="1.7109375" customWidth="1"/>
  </cols>
  <sheetData>
    <row r="1" spans="1:30" x14ac:dyDescent="0.2">
      <c r="S1" s="1">
        <v>5.15</v>
      </c>
    </row>
    <row r="2" spans="1:30" x14ac:dyDescent="0.2">
      <c r="E2" t="s">
        <v>14</v>
      </c>
      <c r="I2" s="19">
        <v>9000</v>
      </c>
      <c r="S2" s="1">
        <v>7.25</v>
      </c>
    </row>
    <row r="3" spans="1:30" x14ac:dyDescent="0.2">
      <c r="E3" t="s">
        <v>13</v>
      </c>
      <c r="I3" s="5">
        <v>7.65</v>
      </c>
      <c r="J3" s="2" t="s">
        <v>17</v>
      </c>
      <c r="P3" s="3">
        <f>SUM(S3/U7)</f>
        <v>0.10500000000000001</v>
      </c>
      <c r="S3" s="1">
        <v>2.1</v>
      </c>
      <c r="U3">
        <f>SUM(V3/5)</f>
        <v>8.4</v>
      </c>
      <c r="V3" s="25">
        <f>SUM(S3*20)</f>
        <v>42</v>
      </c>
      <c r="W3" t="s">
        <v>29</v>
      </c>
    </row>
    <row r="4" spans="1:30" x14ac:dyDescent="0.2">
      <c r="I4" s="5"/>
      <c r="J4" s="2"/>
      <c r="R4" t="s">
        <v>27</v>
      </c>
      <c r="S4" s="1">
        <v>8</v>
      </c>
    </row>
    <row r="5" spans="1:30" x14ac:dyDescent="0.2">
      <c r="E5" t="s">
        <v>4</v>
      </c>
      <c r="I5" s="5">
        <v>3</v>
      </c>
      <c r="J5" s="2" t="s">
        <v>17</v>
      </c>
      <c r="R5" t="s">
        <v>25</v>
      </c>
      <c r="S5" s="1">
        <v>6</v>
      </c>
      <c r="U5" t="s">
        <v>30</v>
      </c>
      <c r="V5" t="s">
        <v>31</v>
      </c>
      <c r="W5" s="1"/>
    </row>
    <row r="6" spans="1:30" x14ac:dyDescent="0.2">
      <c r="E6" t="s">
        <v>18</v>
      </c>
      <c r="I6" s="5">
        <v>60</v>
      </c>
      <c r="J6" s="2" t="s">
        <v>17</v>
      </c>
      <c r="P6" s="3"/>
      <c r="R6" t="s">
        <v>26</v>
      </c>
      <c r="S6" s="1">
        <v>11</v>
      </c>
      <c r="U6">
        <f>SUM(V6/5)</f>
        <v>15</v>
      </c>
      <c r="V6">
        <f>SUM((S6-S2)*20)</f>
        <v>75</v>
      </c>
      <c r="W6" t="s">
        <v>28</v>
      </c>
    </row>
    <row r="7" spans="1:30" x14ac:dyDescent="0.2">
      <c r="O7">
        <f>SUM(U7/V3)</f>
        <v>0.47619047619047616</v>
      </c>
      <c r="U7" s="25">
        <f>SUM(V7/5)</f>
        <v>20</v>
      </c>
      <c r="V7">
        <f>SUM((S6-S5)*20)</f>
        <v>100</v>
      </c>
      <c r="W7" t="s">
        <v>32</v>
      </c>
      <c r="AC7" s="25">
        <f>ROUND(SUM(V3/U7),0)</f>
        <v>2</v>
      </c>
    </row>
    <row r="8" spans="1:30" ht="39" customHeight="1" x14ac:dyDescent="0.2">
      <c r="A8" s="7" t="s">
        <v>0</v>
      </c>
      <c r="B8" s="8"/>
      <c r="C8" s="8" t="s">
        <v>12</v>
      </c>
      <c r="D8" s="8"/>
      <c r="E8" s="8" t="s">
        <v>1</v>
      </c>
      <c r="F8" s="8"/>
      <c r="G8" s="8" t="s">
        <v>2</v>
      </c>
      <c r="H8" s="8"/>
      <c r="I8" s="8" t="s">
        <v>15</v>
      </c>
      <c r="J8" s="8"/>
      <c r="K8" s="9" t="s">
        <v>16</v>
      </c>
    </row>
    <row r="9" spans="1:30" x14ac:dyDescent="0.2">
      <c r="A9" s="10">
        <v>1</v>
      </c>
      <c r="C9" s="5" t="s">
        <v>5</v>
      </c>
      <c r="E9" s="20">
        <v>5.15</v>
      </c>
      <c r="G9" s="20">
        <v>7.25</v>
      </c>
      <c r="I9" s="5">
        <v>35</v>
      </c>
      <c r="K9" s="21">
        <f t="shared" ref="K9:K23" si="0">SUM((A9*G9*I9)-(A9*E9*I9))</f>
        <v>73.5</v>
      </c>
      <c r="T9" s="1">
        <v>5.15</v>
      </c>
      <c r="U9" s="1">
        <f t="shared" ref="U9:U40" si="1">IF($S$2-T9&gt;0,$S$2-T9,0)</f>
        <v>2.0999999999999996</v>
      </c>
      <c r="V9" s="1">
        <f t="shared" ref="V9:V40" si="2">IF(T9&lt;$S$5,T9+U9,IF(T9&gt;$S$6-0.01,T9,T9+U9+W9-IF(X9&lt;$S$3,X9,$S$3-0.05)))</f>
        <v>7.25</v>
      </c>
      <c r="W9" s="1">
        <f>IF(T9&lt;=$S$5,0,$S$3)</f>
        <v>0</v>
      </c>
      <c r="X9">
        <f t="shared" ref="X9:X40" si="3">IF(T9-$S$4&gt;0,(T9-$S$4)/5,0)</f>
        <v>0</v>
      </c>
      <c r="AA9" s="1">
        <f t="shared" ref="AA9:AA40" si="4">IF(T9+$S$3&lt;$S$2,$S$2,IF(T9&lt;$S$6,T9+$S$3,T9))</f>
        <v>7.25</v>
      </c>
    </row>
    <row r="10" spans="1:30" x14ac:dyDescent="0.2">
      <c r="A10" s="10">
        <v>3</v>
      </c>
      <c r="C10" s="5" t="s">
        <v>3</v>
      </c>
      <c r="E10" s="20">
        <v>2.13</v>
      </c>
      <c r="G10" s="20">
        <v>5.25</v>
      </c>
      <c r="I10" s="5">
        <v>24</v>
      </c>
      <c r="K10" s="21">
        <f t="shared" si="0"/>
        <v>224.64000000000001</v>
      </c>
      <c r="T10" s="1">
        <v>5.25</v>
      </c>
      <c r="U10" s="1">
        <f t="shared" si="1"/>
        <v>2</v>
      </c>
      <c r="V10" s="1">
        <f t="shared" si="2"/>
        <v>7.25</v>
      </c>
      <c r="W10" s="1">
        <f>IF(T10&lt;=$S$5,0,$S$3)</f>
        <v>0</v>
      </c>
      <c r="X10">
        <f t="shared" si="3"/>
        <v>0</v>
      </c>
      <c r="AA10" s="1">
        <f t="shared" si="4"/>
        <v>7.35</v>
      </c>
    </row>
    <row r="11" spans="1:30" x14ac:dyDescent="0.2">
      <c r="A11" s="10">
        <v>1</v>
      </c>
      <c r="C11" s="5" t="s">
        <v>7</v>
      </c>
      <c r="E11" s="20">
        <v>10</v>
      </c>
      <c r="G11" s="20">
        <v>10</v>
      </c>
      <c r="I11" s="5">
        <v>35</v>
      </c>
      <c r="K11" s="21">
        <f t="shared" si="0"/>
        <v>0</v>
      </c>
      <c r="T11" s="1">
        <v>5.5</v>
      </c>
      <c r="U11" s="1">
        <f t="shared" si="1"/>
        <v>1.75</v>
      </c>
      <c r="V11" s="1">
        <f t="shared" si="2"/>
        <v>7.25</v>
      </c>
      <c r="W11" s="1">
        <f>IF(T11&lt;=$S$5,0,$S$3)</f>
        <v>0</v>
      </c>
      <c r="X11">
        <f t="shared" si="3"/>
        <v>0</v>
      </c>
      <c r="AA11" s="1">
        <f t="shared" si="4"/>
        <v>7.6</v>
      </c>
    </row>
    <row r="12" spans="1:30" x14ac:dyDescent="0.2">
      <c r="A12" s="10">
        <v>1</v>
      </c>
      <c r="C12" s="5" t="s">
        <v>6</v>
      </c>
      <c r="E12" s="20">
        <v>8.5</v>
      </c>
      <c r="G12" s="20">
        <v>9</v>
      </c>
      <c r="I12" s="5">
        <v>30</v>
      </c>
      <c r="K12" s="21">
        <f t="shared" si="0"/>
        <v>15</v>
      </c>
      <c r="T12" s="1">
        <v>5.75</v>
      </c>
      <c r="U12" s="1">
        <f t="shared" si="1"/>
        <v>1.5</v>
      </c>
      <c r="V12" s="1">
        <f t="shared" si="2"/>
        <v>7.25</v>
      </c>
      <c r="W12" s="1">
        <f>IF(T12&lt;=$S$5,0,$S$3)</f>
        <v>0</v>
      </c>
      <c r="X12">
        <f t="shared" si="3"/>
        <v>0</v>
      </c>
      <c r="AA12" s="1">
        <f t="shared" si="4"/>
        <v>7.85</v>
      </c>
    </row>
    <row r="13" spans="1:30" x14ac:dyDescent="0.2">
      <c r="A13" s="10">
        <v>1</v>
      </c>
      <c r="C13" s="5" t="s">
        <v>9</v>
      </c>
      <c r="E13" s="20">
        <v>6.5</v>
      </c>
      <c r="G13" s="20">
        <v>8</v>
      </c>
      <c r="I13" s="5">
        <v>20</v>
      </c>
      <c r="K13" s="21">
        <f t="shared" si="0"/>
        <v>30</v>
      </c>
      <c r="R13">
        <f>SUM(T13*20)</f>
        <v>120</v>
      </c>
      <c r="S13">
        <v>1</v>
      </c>
      <c r="T13" s="1">
        <v>6</v>
      </c>
      <c r="U13" s="1">
        <f t="shared" si="1"/>
        <v>1.25</v>
      </c>
      <c r="V13" s="1">
        <f t="shared" si="2"/>
        <v>7.25</v>
      </c>
      <c r="W13" s="1">
        <f>IF(T13&lt;=$S$5,0,$S$3)</f>
        <v>0</v>
      </c>
      <c r="X13">
        <f t="shared" si="3"/>
        <v>0</v>
      </c>
      <c r="AA13" s="1">
        <f t="shared" si="4"/>
        <v>8.1</v>
      </c>
      <c r="AC13">
        <v>0</v>
      </c>
      <c r="AD13" s="3">
        <f t="shared" ref="AD13:AD21" si="5">SUM(AA13-AC13)</f>
        <v>8.1</v>
      </c>
    </row>
    <row r="14" spans="1:30" x14ac:dyDescent="0.2">
      <c r="A14" s="10">
        <v>1</v>
      </c>
      <c r="C14" s="5"/>
      <c r="E14" s="20"/>
      <c r="G14" s="20"/>
      <c r="I14" s="5"/>
      <c r="K14" s="21">
        <f t="shared" si="0"/>
        <v>0</v>
      </c>
      <c r="R14">
        <f t="shared" ref="R14:R57" si="6">SUM(T14*20)</f>
        <v>125</v>
      </c>
      <c r="S14">
        <v>2</v>
      </c>
      <c r="T14" s="1">
        <v>6.25</v>
      </c>
      <c r="U14" s="1">
        <f t="shared" si="1"/>
        <v>1</v>
      </c>
      <c r="V14" s="1">
        <f t="shared" si="2"/>
        <v>9.35</v>
      </c>
      <c r="W14" s="1">
        <f t="shared" ref="W14:W57" si="7">IF(T14&lt;=$S$5,0,$S$3)</f>
        <v>2.1</v>
      </c>
      <c r="X14">
        <f t="shared" si="3"/>
        <v>0</v>
      </c>
      <c r="AA14" s="1">
        <f t="shared" si="4"/>
        <v>8.35</v>
      </c>
      <c r="AC14">
        <v>0.1</v>
      </c>
      <c r="AD14" s="3">
        <f t="shared" si="5"/>
        <v>8.25</v>
      </c>
    </row>
    <row r="15" spans="1:30" x14ac:dyDescent="0.2">
      <c r="A15" s="10">
        <v>1</v>
      </c>
      <c r="C15" s="5"/>
      <c r="E15" s="20"/>
      <c r="G15" s="20"/>
      <c r="I15" s="5"/>
      <c r="K15" s="21">
        <f t="shared" si="0"/>
        <v>0</v>
      </c>
      <c r="R15">
        <f t="shared" si="6"/>
        <v>130</v>
      </c>
      <c r="S15">
        <v>3</v>
      </c>
      <c r="T15" s="1">
        <v>6.5</v>
      </c>
      <c r="U15" s="1">
        <f t="shared" si="1"/>
        <v>0.75</v>
      </c>
      <c r="V15" s="1">
        <f t="shared" si="2"/>
        <v>9.35</v>
      </c>
      <c r="W15" s="1">
        <f t="shared" si="7"/>
        <v>2.1</v>
      </c>
      <c r="X15">
        <f t="shared" si="3"/>
        <v>0</v>
      </c>
      <c r="AA15" s="1">
        <f t="shared" si="4"/>
        <v>8.6</v>
      </c>
      <c r="AC15">
        <v>0.2</v>
      </c>
      <c r="AD15" s="3">
        <f t="shared" si="5"/>
        <v>8.4</v>
      </c>
    </row>
    <row r="16" spans="1:30" x14ac:dyDescent="0.2">
      <c r="A16" s="10">
        <v>1</v>
      </c>
      <c r="C16" s="5"/>
      <c r="E16" s="20"/>
      <c r="G16" s="20"/>
      <c r="I16" s="5"/>
      <c r="K16" s="21">
        <f t="shared" si="0"/>
        <v>0</v>
      </c>
      <c r="R16">
        <f t="shared" si="6"/>
        <v>135</v>
      </c>
      <c r="S16">
        <v>4</v>
      </c>
      <c r="T16" s="1">
        <v>6.75</v>
      </c>
      <c r="U16" s="1">
        <f t="shared" si="1"/>
        <v>0.5</v>
      </c>
      <c r="V16" s="1">
        <f t="shared" si="2"/>
        <v>9.35</v>
      </c>
      <c r="W16" s="1">
        <f t="shared" si="7"/>
        <v>2.1</v>
      </c>
      <c r="X16">
        <f t="shared" si="3"/>
        <v>0</v>
      </c>
      <c r="AA16" s="1">
        <f t="shared" si="4"/>
        <v>8.85</v>
      </c>
      <c r="AC16">
        <v>0.3</v>
      </c>
      <c r="AD16" s="3">
        <f t="shared" si="5"/>
        <v>8.5499999999999989</v>
      </c>
    </row>
    <row r="17" spans="1:30" x14ac:dyDescent="0.2">
      <c r="A17" s="10">
        <v>1</v>
      </c>
      <c r="C17" s="5"/>
      <c r="E17" s="20"/>
      <c r="G17" s="20"/>
      <c r="I17" s="5"/>
      <c r="K17" s="21">
        <f t="shared" si="0"/>
        <v>0</v>
      </c>
      <c r="R17">
        <f t="shared" si="6"/>
        <v>140</v>
      </c>
      <c r="S17">
        <v>5</v>
      </c>
      <c r="T17" s="1">
        <v>7</v>
      </c>
      <c r="U17" s="1">
        <f t="shared" si="1"/>
        <v>0.25</v>
      </c>
      <c r="V17" s="1">
        <f t="shared" si="2"/>
        <v>9.35</v>
      </c>
      <c r="W17" s="1">
        <f t="shared" si="7"/>
        <v>2.1</v>
      </c>
      <c r="X17">
        <f t="shared" si="3"/>
        <v>0</v>
      </c>
      <c r="AA17" s="1">
        <f t="shared" si="4"/>
        <v>9.1</v>
      </c>
      <c r="AC17">
        <v>0.4</v>
      </c>
      <c r="AD17" s="3">
        <f t="shared" si="5"/>
        <v>8.6999999999999993</v>
      </c>
    </row>
    <row r="18" spans="1:30" x14ac:dyDescent="0.2">
      <c r="A18" s="10">
        <v>1</v>
      </c>
      <c r="C18" s="5"/>
      <c r="E18" s="20"/>
      <c r="G18" s="20"/>
      <c r="I18" s="5"/>
      <c r="K18" s="21">
        <f t="shared" si="0"/>
        <v>0</v>
      </c>
      <c r="R18">
        <f t="shared" si="6"/>
        <v>145</v>
      </c>
      <c r="S18">
        <v>6</v>
      </c>
      <c r="T18" s="1">
        <v>7.25</v>
      </c>
      <c r="U18" s="1">
        <f t="shared" si="1"/>
        <v>0</v>
      </c>
      <c r="V18" s="1">
        <f t="shared" si="2"/>
        <v>9.35</v>
      </c>
      <c r="W18" s="1">
        <f t="shared" si="7"/>
        <v>2.1</v>
      </c>
      <c r="X18">
        <f t="shared" si="3"/>
        <v>0</v>
      </c>
      <c r="AA18" s="1">
        <f t="shared" si="4"/>
        <v>9.35</v>
      </c>
      <c r="AC18">
        <v>0.5</v>
      </c>
      <c r="AD18" s="3">
        <f t="shared" si="5"/>
        <v>8.85</v>
      </c>
    </row>
    <row r="19" spans="1:30" x14ac:dyDescent="0.2">
      <c r="A19" s="10">
        <v>1</v>
      </c>
      <c r="C19" s="5"/>
      <c r="E19" s="20"/>
      <c r="G19" s="20"/>
      <c r="I19" s="5"/>
      <c r="K19" s="21">
        <f t="shared" si="0"/>
        <v>0</v>
      </c>
      <c r="R19">
        <f t="shared" si="6"/>
        <v>150</v>
      </c>
      <c r="S19">
        <v>7</v>
      </c>
      <c r="T19" s="1">
        <v>7.5</v>
      </c>
      <c r="U19" s="1">
        <f t="shared" si="1"/>
        <v>0</v>
      </c>
      <c r="V19" s="1">
        <f t="shared" si="2"/>
        <v>9.6</v>
      </c>
      <c r="W19" s="1">
        <f t="shared" si="7"/>
        <v>2.1</v>
      </c>
      <c r="X19">
        <f t="shared" si="3"/>
        <v>0</v>
      </c>
      <c r="AA19" s="1">
        <f t="shared" si="4"/>
        <v>9.6</v>
      </c>
      <c r="AC19">
        <v>0.6</v>
      </c>
      <c r="AD19" s="3">
        <f t="shared" si="5"/>
        <v>9</v>
      </c>
    </row>
    <row r="20" spans="1:30" x14ac:dyDescent="0.2">
      <c r="A20" s="10">
        <v>1</v>
      </c>
      <c r="C20" s="5"/>
      <c r="E20" s="20"/>
      <c r="G20" s="20"/>
      <c r="I20" s="5"/>
      <c r="K20" s="21">
        <f t="shared" si="0"/>
        <v>0</v>
      </c>
      <c r="R20">
        <f t="shared" si="6"/>
        <v>155</v>
      </c>
      <c r="S20">
        <v>8</v>
      </c>
      <c r="T20" s="1">
        <v>7.75</v>
      </c>
      <c r="U20" s="1">
        <f t="shared" si="1"/>
        <v>0</v>
      </c>
      <c r="V20" s="1">
        <f t="shared" si="2"/>
        <v>9.85</v>
      </c>
      <c r="W20" s="1">
        <f t="shared" si="7"/>
        <v>2.1</v>
      </c>
      <c r="X20">
        <f t="shared" si="3"/>
        <v>0</v>
      </c>
      <c r="AA20" s="1">
        <f t="shared" si="4"/>
        <v>9.85</v>
      </c>
      <c r="AC20">
        <v>0.7</v>
      </c>
      <c r="AD20" s="3">
        <f t="shared" si="5"/>
        <v>9.15</v>
      </c>
    </row>
    <row r="21" spans="1:30" x14ac:dyDescent="0.2">
      <c r="A21" s="10">
        <v>1</v>
      </c>
      <c r="C21" s="5"/>
      <c r="E21" s="20"/>
      <c r="G21" s="20"/>
      <c r="I21" s="5"/>
      <c r="K21" s="21">
        <f t="shared" si="0"/>
        <v>0</v>
      </c>
      <c r="R21">
        <f t="shared" si="6"/>
        <v>160</v>
      </c>
      <c r="S21">
        <v>9</v>
      </c>
      <c r="T21" s="1">
        <v>8</v>
      </c>
      <c r="U21" s="1">
        <f t="shared" si="1"/>
        <v>0</v>
      </c>
      <c r="V21" s="1">
        <f t="shared" si="2"/>
        <v>10.1</v>
      </c>
      <c r="W21" s="1">
        <f t="shared" si="7"/>
        <v>2.1</v>
      </c>
      <c r="X21">
        <f t="shared" si="3"/>
        <v>0</v>
      </c>
      <c r="AA21" s="1">
        <f t="shared" si="4"/>
        <v>10.1</v>
      </c>
      <c r="AC21">
        <v>0.8</v>
      </c>
      <c r="AD21" s="3">
        <f t="shared" si="5"/>
        <v>9.2999999999999989</v>
      </c>
    </row>
    <row r="22" spans="1:30" x14ac:dyDescent="0.2">
      <c r="A22" s="10">
        <v>1</v>
      </c>
      <c r="C22" s="5"/>
      <c r="E22" s="20"/>
      <c r="G22" s="20"/>
      <c r="I22" s="5"/>
      <c r="K22" s="21">
        <f t="shared" si="0"/>
        <v>0</v>
      </c>
      <c r="R22">
        <f t="shared" si="6"/>
        <v>165</v>
      </c>
      <c r="S22">
        <v>10</v>
      </c>
      <c r="T22" s="1">
        <v>8.25</v>
      </c>
      <c r="U22" s="1">
        <f t="shared" si="1"/>
        <v>0</v>
      </c>
      <c r="V22" s="1">
        <f t="shared" si="2"/>
        <v>10.299999999999999</v>
      </c>
      <c r="W22" s="1">
        <f t="shared" si="7"/>
        <v>2.1</v>
      </c>
      <c r="X22">
        <f t="shared" si="3"/>
        <v>0.05</v>
      </c>
      <c r="AA22" s="1">
        <f t="shared" si="4"/>
        <v>10.35</v>
      </c>
      <c r="AC22">
        <v>0.9</v>
      </c>
      <c r="AD22" s="3">
        <f>SUM(AA22-AC22)</f>
        <v>9.4499999999999993</v>
      </c>
    </row>
    <row r="23" spans="1:30" x14ac:dyDescent="0.2">
      <c r="A23" s="12">
        <v>1</v>
      </c>
      <c r="B23" s="13"/>
      <c r="C23" s="14"/>
      <c r="D23" s="13"/>
      <c r="E23" s="22"/>
      <c r="F23" s="13"/>
      <c r="G23" s="22"/>
      <c r="H23" s="13"/>
      <c r="I23" s="14"/>
      <c r="J23" s="13"/>
      <c r="K23" s="23">
        <f t="shared" si="0"/>
        <v>0</v>
      </c>
      <c r="R23">
        <f t="shared" si="6"/>
        <v>170</v>
      </c>
      <c r="S23">
        <v>11</v>
      </c>
      <c r="T23" s="1">
        <v>8.5</v>
      </c>
      <c r="U23" s="1">
        <f t="shared" si="1"/>
        <v>0</v>
      </c>
      <c r="V23" s="1">
        <f t="shared" si="2"/>
        <v>10.5</v>
      </c>
      <c r="W23" s="1">
        <f t="shared" si="7"/>
        <v>2.1</v>
      </c>
      <c r="X23">
        <f t="shared" si="3"/>
        <v>0.1</v>
      </c>
      <c r="AA23" s="1">
        <f t="shared" si="4"/>
        <v>10.6</v>
      </c>
      <c r="AC23">
        <v>1</v>
      </c>
      <c r="AD23" s="3">
        <f t="shared" ref="AD23:AD42" si="8">SUM(AA23-AC23)</f>
        <v>9.6</v>
      </c>
    </row>
    <row r="24" spans="1:30" x14ac:dyDescent="0.2">
      <c r="R24">
        <f t="shared" si="6"/>
        <v>175</v>
      </c>
      <c r="S24">
        <v>12</v>
      </c>
      <c r="T24" s="1">
        <v>8.75</v>
      </c>
      <c r="U24" s="1">
        <f t="shared" si="1"/>
        <v>0</v>
      </c>
      <c r="V24" s="1">
        <f t="shared" si="2"/>
        <v>10.7</v>
      </c>
      <c r="W24" s="1">
        <f t="shared" si="7"/>
        <v>2.1</v>
      </c>
      <c r="X24">
        <f t="shared" si="3"/>
        <v>0.15</v>
      </c>
      <c r="AA24" s="1">
        <f t="shared" si="4"/>
        <v>10.85</v>
      </c>
      <c r="AC24">
        <v>1.1000000000000001</v>
      </c>
      <c r="AD24" s="3">
        <f t="shared" si="8"/>
        <v>9.75</v>
      </c>
    </row>
    <row r="25" spans="1:30" x14ac:dyDescent="0.2">
      <c r="C25" s="66" t="s">
        <v>22</v>
      </c>
      <c r="E25" s="68">
        <f>SUM(K28/I6*100)</f>
        <v>632.80734999999993</v>
      </c>
      <c r="I25" s="4" t="s">
        <v>24</v>
      </c>
      <c r="K25" s="24">
        <f>SUM(K9:K23)</f>
        <v>343.14</v>
      </c>
      <c r="R25">
        <f t="shared" si="6"/>
        <v>180</v>
      </c>
      <c r="S25">
        <v>13</v>
      </c>
      <c r="T25" s="1">
        <v>9</v>
      </c>
      <c r="U25" s="1">
        <f t="shared" si="1"/>
        <v>0</v>
      </c>
      <c r="V25" s="1">
        <f t="shared" si="2"/>
        <v>10.9</v>
      </c>
      <c r="W25" s="1">
        <f t="shared" si="7"/>
        <v>2.1</v>
      </c>
      <c r="X25">
        <f t="shared" si="3"/>
        <v>0.2</v>
      </c>
      <c r="AA25" s="1">
        <f t="shared" si="4"/>
        <v>11.1</v>
      </c>
      <c r="AC25">
        <v>1.2</v>
      </c>
      <c r="AD25" s="3">
        <f t="shared" si="8"/>
        <v>9.9</v>
      </c>
    </row>
    <row r="26" spans="1:30" x14ac:dyDescent="0.2">
      <c r="C26" s="67"/>
      <c r="E26" s="69"/>
      <c r="I26" s="4" t="s">
        <v>19</v>
      </c>
      <c r="K26" s="3">
        <f>SUM(K25*I3/100)</f>
        <v>26.250210000000003</v>
      </c>
      <c r="R26">
        <f t="shared" si="6"/>
        <v>185</v>
      </c>
      <c r="S26">
        <v>14</v>
      </c>
      <c r="T26" s="1">
        <v>9.25</v>
      </c>
      <c r="U26" s="1">
        <f t="shared" si="1"/>
        <v>0</v>
      </c>
      <c r="V26" s="1">
        <f t="shared" si="2"/>
        <v>11.1</v>
      </c>
      <c r="W26" s="1">
        <f t="shared" si="7"/>
        <v>2.1</v>
      </c>
      <c r="X26">
        <f t="shared" si="3"/>
        <v>0.25</v>
      </c>
      <c r="AA26" s="1">
        <f t="shared" si="4"/>
        <v>11.35</v>
      </c>
      <c r="AC26">
        <v>1.3</v>
      </c>
      <c r="AD26" s="3">
        <f t="shared" si="8"/>
        <v>10.049999999999999</v>
      </c>
    </row>
    <row r="27" spans="1:30" x14ac:dyDescent="0.2">
      <c r="C27" s="67"/>
      <c r="E27" s="70"/>
      <c r="I27" s="4" t="s">
        <v>20</v>
      </c>
      <c r="K27" s="3">
        <f>SUM(K25*I5/100)</f>
        <v>10.2942</v>
      </c>
      <c r="R27">
        <f t="shared" si="6"/>
        <v>190</v>
      </c>
      <c r="S27">
        <v>15</v>
      </c>
      <c r="T27" s="1">
        <v>9.5</v>
      </c>
      <c r="U27" s="1">
        <f t="shared" si="1"/>
        <v>0</v>
      </c>
      <c r="V27" s="1">
        <f t="shared" si="2"/>
        <v>11.299999999999999</v>
      </c>
      <c r="W27" s="1">
        <f t="shared" si="7"/>
        <v>2.1</v>
      </c>
      <c r="X27">
        <f t="shared" si="3"/>
        <v>0.3</v>
      </c>
      <c r="AA27" s="1">
        <f t="shared" si="4"/>
        <v>11.6</v>
      </c>
      <c r="AC27">
        <v>1.4</v>
      </c>
      <c r="AD27" s="3">
        <f t="shared" si="8"/>
        <v>10.199999999999999</v>
      </c>
    </row>
    <row r="28" spans="1:30" x14ac:dyDescent="0.2">
      <c r="C28" s="66" t="s">
        <v>23</v>
      </c>
      <c r="E28" s="71">
        <f>SUM(E25/I2)</f>
        <v>7.0311927777777769E-2</v>
      </c>
      <c r="I28" s="16" t="s">
        <v>21</v>
      </c>
      <c r="J28" s="17"/>
      <c r="K28" s="18">
        <f>SUM(K25:K27)</f>
        <v>379.68440999999996</v>
      </c>
      <c r="R28">
        <f t="shared" si="6"/>
        <v>195</v>
      </c>
      <c r="S28">
        <v>16</v>
      </c>
      <c r="T28" s="1">
        <v>9.75</v>
      </c>
      <c r="U28" s="1">
        <f t="shared" si="1"/>
        <v>0</v>
      </c>
      <c r="V28" s="1">
        <f t="shared" si="2"/>
        <v>11.5</v>
      </c>
      <c r="W28" s="1">
        <f t="shared" si="7"/>
        <v>2.1</v>
      </c>
      <c r="X28">
        <f t="shared" si="3"/>
        <v>0.35</v>
      </c>
      <c r="AA28" s="1">
        <f t="shared" si="4"/>
        <v>11.85</v>
      </c>
      <c r="AC28">
        <v>1.5</v>
      </c>
      <c r="AD28" s="3">
        <f t="shared" si="8"/>
        <v>10.35</v>
      </c>
    </row>
    <row r="29" spans="1:30" x14ac:dyDescent="0.2">
      <c r="C29" s="67"/>
      <c r="E29" s="72"/>
      <c r="R29">
        <f t="shared" si="6"/>
        <v>200</v>
      </c>
      <c r="S29">
        <v>17</v>
      </c>
      <c r="T29" s="1">
        <v>10</v>
      </c>
      <c r="U29" s="1">
        <f t="shared" si="1"/>
        <v>0</v>
      </c>
      <c r="V29" s="1">
        <f t="shared" si="2"/>
        <v>11.7</v>
      </c>
      <c r="W29" s="1">
        <f t="shared" si="7"/>
        <v>2.1</v>
      </c>
      <c r="X29">
        <f t="shared" si="3"/>
        <v>0.4</v>
      </c>
      <c r="AA29" s="1">
        <f t="shared" si="4"/>
        <v>12.1</v>
      </c>
      <c r="AC29">
        <v>1.6</v>
      </c>
      <c r="AD29" s="3">
        <f t="shared" si="8"/>
        <v>10.5</v>
      </c>
    </row>
    <row r="30" spans="1:30" x14ac:dyDescent="0.2">
      <c r="C30" s="67"/>
      <c r="E30" s="73"/>
      <c r="R30">
        <f t="shared" si="6"/>
        <v>205</v>
      </c>
      <c r="S30">
        <v>18</v>
      </c>
      <c r="T30" s="1">
        <v>10.25</v>
      </c>
      <c r="U30" s="1">
        <f t="shared" si="1"/>
        <v>0</v>
      </c>
      <c r="V30" s="1">
        <f t="shared" si="2"/>
        <v>11.9</v>
      </c>
      <c r="W30" s="1">
        <f t="shared" si="7"/>
        <v>2.1</v>
      </c>
      <c r="X30">
        <f t="shared" si="3"/>
        <v>0.45</v>
      </c>
      <c r="AA30" s="1">
        <f t="shared" si="4"/>
        <v>12.35</v>
      </c>
      <c r="AC30">
        <v>1.7</v>
      </c>
      <c r="AD30" s="3">
        <f t="shared" si="8"/>
        <v>10.65</v>
      </c>
    </row>
    <row r="31" spans="1:30" x14ac:dyDescent="0.2">
      <c r="R31">
        <f t="shared" si="6"/>
        <v>210</v>
      </c>
      <c r="S31">
        <v>19</v>
      </c>
      <c r="T31" s="1">
        <v>10.5</v>
      </c>
      <c r="U31" s="1">
        <f t="shared" si="1"/>
        <v>0</v>
      </c>
      <c r="V31" s="1">
        <f t="shared" si="2"/>
        <v>12.1</v>
      </c>
      <c r="W31" s="1">
        <f t="shared" si="7"/>
        <v>2.1</v>
      </c>
      <c r="X31">
        <f t="shared" si="3"/>
        <v>0.5</v>
      </c>
      <c r="AA31" s="1">
        <f t="shared" si="4"/>
        <v>12.6</v>
      </c>
      <c r="AC31">
        <v>1.8</v>
      </c>
      <c r="AD31" s="3">
        <f t="shared" si="8"/>
        <v>10.799999999999999</v>
      </c>
    </row>
    <row r="32" spans="1:30" x14ac:dyDescent="0.2">
      <c r="R32">
        <f t="shared" si="6"/>
        <v>215</v>
      </c>
      <c r="S32">
        <v>20</v>
      </c>
      <c r="T32" s="1">
        <v>10.75</v>
      </c>
      <c r="U32" s="1">
        <f t="shared" si="1"/>
        <v>0</v>
      </c>
      <c r="V32" s="1">
        <f t="shared" si="2"/>
        <v>12.299999999999999</v>
      </c>
      <c r="W32" s="1">
        <f t="shared" si="7"/>
        <v>2.1</v>
      </c>
      <c r="X32">
        <f t="shared" si="3"/>
        <v>0.55000000000000004</v>
      </c>
      <c r="AA32" s="1">
        <f t="shared" si="4"/>
        <v>12.85</v>
      </c>
      <c r="AC32">
        <v>1.9</v>
      </c>
      <c r="AD32" s="3">
        <f t="shared" si="8"/>
        <v>10.95</v>
      </c>
    </row>
    <row r="33" spans="3:30" hidden="1" x14ac:dyDescent="0.2">
      <c r="C33" t="s">
        <v>5</v>
      </c>
      <c r="R33">
        <f t="shared" si="6"/>
        <v>220</v>
      </c>
      <c r="S33">
        <v>21</v>
      </c>
      <c r="T33" s="1">
        <v>11</v>
      </c>
      <c r="U33" s="1">
        <f t="shared" si="1"/>
        <v>0</v>
      </c>
      <c r="V33" s="1">
        <f t="shared" si="2"/>
        <v>11</v>
      </c>
      <c r="W33" s="1">
        <f t="shared" si="7"/>
        <v>2.1</v>
      </c>
      <c r="X33">
        <f t="shared" si="3"/>
        <v>0.6</v>
      </c>
      <c r="AA33" s="1">
        <f t="shared" si="4"/>
        <v>11</v>
      </c>
      <c r="AC33">
        <v>2</v>
      </c>
      <c r="AD33" s="3">
        <f t="shared" si="8"/>
        <v>9</v>
      </c>
    </row>
    <row r="34" spans="3:30" hidden="1" x14ac:dyDescent="0.2">
      <c r="C34" t="s">
        <v>6</v>
      </c>
      <c r="E34">
        <v>12.95</v>
      </c>
      <c r="R34">
        <f t="shared" si="6"/>
        <v>225</v>
      </c>
      <c r="S34">
        <v>22</v>
      </c>
      <c r="T34" s="1">
        <v>11.25</v>
      </c>
      <c r="U34" s="1">
        <f t="shared" si="1"/>
        <v>0</v>
      </c>
      <c r="V34" s="1">
        <f t="shared" si="2"/>
        <v>11.25</v>
      </c>
      <c r="W34" s="1">
        <f t="shared" si="7"/>
        <v>2.1</v>
      </c>
      <c r="X34">
        <f t="shared" si="3"/>
        <v>0.65</v>
      </c>
      <c r="AA34" s="1">
        <f t="shared" si="4"/>
        <v>11.25</v>
      </c>
      <c r="AC34">
        <v>2.1</v>
      </c>
      <c r="AD34" s="3">
        <f t="shared" si="8"/>
        <v>9.15</v>
      </c>
    </row>
    <row r="35" spans="3:30" hidden="1" x14ac:dyDescent="0.2">
      <c r="C35" t="s">
        <v>7</v>
      </c>
      <c r="E35">
        <f>SUM(E34*(1+E28))</f>
        <v>13.860539464722221</v>
      </c>
      <c r="R35">
        <f t="shared" si="6"/>
        <v>230</v>
      </c>
      <c r="S35">
        <v>23</v>
      </c>
      <c r="T35" s="1">
        <v>11.5</v>
      </c>
      <c r="U35" s="1">
        <f t="shared" si="1"/>
        <v>0</v>
      </c>
      <c r="V35" s="1">
        <f t="shared" si="2"/>
        <v>11.5</v>
      </c>
      <c r="W35" s="1">
        <f t="shared" si="7"/>
        <v>2.1</v>
      </c>
      <c r="X35">
        <f t="shared" si="3"/>
        <v>0.7</v>
      </c>
      <c r="AA35" s="1">
        <f t="shared" si="4"/>
        <v>11.5</v>
      </c>
      <c r="AC35">
        <v>2.2000000000000002</v>
      </c>
      <c r="AD35" s="3">
        <f t="shared" si="8"/>
        <v>9.3000000000000007</v>
      </c>
    </row>
    <row r="36" spans="3:30" hidden="1" x14ac:dyDescent="0.2">
      <c r="C36" t="s">
        <v>8</v>
      </c>
      <c r="R36">
        <f t="shared" si="6"/>
        <v>235</v>
      </c>
      <c r="S36">
        <v>24</v>
      </c>
      <c r="T36" s="1">
        <v>11.75</v>
      </c>
      <c r="U36" s="1">
        <f t="shared" si="1"/>
        <v>0</v>
      </c>
      <c r="V36" s="1">
        <f t="shared" si="2"/>
        <v>11.75</v>
      </c>
      <c r="W36" s="1">
        <f t="shared" si="7"/>
        <v>2.1</v>
      </c>
      <c r="X36">
        <f t="shared" si="3"/>
        <v>0.75</v>
      </c>
      <c r="AA36" s="1">
        <f t="shared" si="4"/>
        <v>11.75</v>
      </c>
      <c r="AC36">
        <v>2.2999999999999998</v>
      </c>
      <c r="AD36" s="3">
        <f t="shared" si="8"/>
        <v>9.4499999999999993</v>
      </c>
    </row>
    <row r="37" spans="3:30" hidden="1" x14ac:dyDescent="0.2">
      <c r="C37" t="s">
        <v>3</v>
      </c>
      <c r="R37">
        <f t="shared" si="6"/>
        <v>240</v>
      </c>
      <c r="S37">
        <v>25</v>
      </c>
      <c r="T37" s="1">
        <v>12</v>
      </c>
      <c r="U37" s="1">
        <f t="shared" si="1"/>
        <v>0</v>
      </c>
      <c r="V37" s="1">
        <f t="shared" si="2"/>
        <v>12</v>
      </c>
      <c r="W37" s="1">
        <f t="shared" si="7"/>
        <v>2.1</v>
      </c>
      <c r="X37">
        <f t="shared" si="3"/>
        <v>0.8</v>
      </c>
      <c r="AA37" s="1">
        <f t="shared" si="4"/>
        <v>12</v>
      </c>
      <c r="AC37">
        <v>2.4</v>
      </c>
      <c r="AD37" s="3">
        <f t="shared" si="8"/>
        <v>9.6</v>
      </c>
    </row>
    <row r="38" spans="3:30" hidden="1" x14ac:dyDescent="0.2">
      <c r="C38" t="s">
        <v>9</v>
      </c>
      <c r="R38">
        <f t="shared" si="6"/>
        <v>245</v>
      </c>
      <c r="S38">
        <v>26</v>
      </c>
      <c r="T38" s="1">
        <v>12.25</v>
      </c>
      <c r="U38" s="1">
        <f t="shared" si="1"/>
        <v>0</v>
      </c>
      <c r="V38" s="1">
        <f t="shared" si="2"/>
        <v>12.25</v>
      </c>
      <c r="W38" s="1">
        <f t="shared" si="7"/>
        <v>2.1</v>
      </c>
      <c r="X38">
        <f t="shared" si="3"/>
        <v>0.85</v>
      </c>
      <c r="AA38" s="1">
        <f t="shared" si="4"/>
        <v>12.25</v>
      </c>
      <c r="AC38">
        <v>2.5</v>
      </c>
      <c r="AD38" s="3">
        <f t="shared" si="8"/>
        <v>9.75</v>
      </c>
    </row>
    <row r="39" spans="3:30" hidden="1" x14ac:dyDescent="0.2">
      <c r="C39" t="s">
        <v>10</v>
      </c>
      <c r="R39">
        <f t="shared" si="6"/>
        <v>250</v>
      </c>
      <c r="S39">
        <v>27</v>
      </c>
      <c r="T39" s="1">
        <v>12.5</v>
      </c>
      <c r="U39" s="1">
        <f t="shared" si="1"/>
        <v>0</v>
      </c>
      <c r="V39" s="1">
        <f t="shared" si="2"/>
        <v>12.5</v>
      </c>
      <c r="W39" s="1">
        <f t="shared" si="7"/>
        <v>2.1</v>
      </c>
      <c r="X39">
        <f t="shared" si="3"/>
        <v>0.9</v>
      </c>
      <c r="AA39" s="1">
        <f t="shared" si="4"/>
        <v>12.5</v>
      </c>
      <c r="AC39">
        <v>2.6</v>
      </c>
      <c r="AD39" s="3">
        <f t="shared" si="8"/>
        <v>9.9</v>
      </c>
    </row>
    <row r="40" spans="3:30" hidden="1" x14ac:dyDescent="0.2">
      <c r="C40" t="s">
        <v>11</v>
      </c>
      <c r="R40">
        <f t="shared" si="6"/>
        <v>255</v>
      </c>
      <c r="S40">
        <v>28</v>
      </c>
      <c r="T40" s="1">
        <v>12.75</v>
      </c>
      <c r="U40" s="1">
        <f t="shared" si="1"/>
        <v>0</v>
      </c>
      <c r="V40" s="1">
        <f t="shared" si="2"/>
        <v>12.75</v>
      </c>
      <c r="W40" s="1">
        <f t="shared" si="7"/>
        <v>2.1</v>
      </c>
      <c r="X40">
        <f t="shared" si="3"/>
        <v>0.95</v>
      </c>
      <c r="AA40" s="1">
        <f t="shared" si="4"/>
        <v>12.75</v>
      </c>
      <c r="AC40">
        <v>2.7</v>
      </c>
      <c r="AD40" s="3">
        <f t="shared" si="8"/>
        <v>10.050000000000001</v>
      </c>
    </row>
    <row r="41" spans="3:30" x14ac:dyDescent="0.2">
      <c r="R41">
        <f t="shared" si="6"/>
        <v>220</v>
      </c>
      <c r="S41">
        <v>29</v>
      </c>
      <c r="T41" s="1">
        <v>11</v>
      </c>
      <c r="U41" s="1">
        <f t="shared" ref="U41:U57" si="9">IF($S$2-T41&gt;0,$S$2-T41,0)</f>
        <v>0</v>
      </c>
      <c r="V41" s="1">
        <f t="shared" ref="V41:V57" si="10">IF(T41&lt;$S$5,T41+U41,IF(T41&gt;$S$6-0.01,T41,T41+U41+W41-IF(X41&lt;$S$3,X41,$S$3-0.05)))</f>
        <v>11</v>
      </c>
      <c r="W41" s="1">
        <f t="shared" si="7"/>
        <v>2.1</v>
      </c>
      <c r="X41">
        <f t="shared" ref="X41:X57" si="11">IF(T41-$S$4&gt;0,(T41-$S$4)/5,0)</f>
        <v>0.6</v>
      </c>
      <c r="AA41" s="1">
        <f t="shared" ref="AA41:AA57" si="12">IF(T41+$S$3&lt;$S$2,$S$2,IF(T41&lt;$S$6,T41+$S$3,T41))</f>
        <v>11</v>
      </c>
      <c r="AC41">
        <v>0</v>
      </c>
      <c r="AD41" s="3">
        <f t="shared" si="8"/>
        <v>11</v>
      </c>
    </row>
    <row r="42" spans="3:30" x14ac:dyDescent="0.2">
      <c r="R42">
        <f t="shared" si="6"/>
        <v>225</v>
      </c>
      <c r="S42">
        <v>30</v>
      </c>
      <c r="T42" s="1">
        <v>11.25</v>
      </c>
      <c r="U42" s="1">
        <f t="shared" si="9"/>
        <v>0</v>
      </c>
      <c r="V42" s="1">
        <f t="shared" si="10"/>
        <v>11.25</v>
      </c>
      <c r="W42" s="1">
        <f t="shared" si="7"/>
        <v>2.1</v>
      </c>
      <c r="X42">
        <f t="shared" si="11"/>
        <v>0.65</v>
      </c>
      <c r="AA42" s="1">
        <f t="shared" si="12"/>
        <v>11.25</v>
      </c>
      <c r="AD42" s="3">
        <f t="shared" si="8"/>
        <v>11.25</v>
      </c>
    </row>
    <row r="43" spans="3:30" x14ac:dyDescent="0.2">
      <c r="R43">
        <f t="shared" si="6"/>
        <v>230</v>
      </c>
      <c r="S43">
        <v>31</v>
      </c>
      <c r="T43" s="1">
        <v>11.5</v>
      </c>
      <c r="U43" s="1">
        <f t="shared" si="9"/>
        <v>0</v>
      </c>
      <c r="V43" s="1">
        <f t="shared" si="10"/>
        <v>11.5</v>
      </c>
      <c r="W43" s="1">
        <f t="shared" si="7"/>
        <v>2.1</v>
      </c>
      <c r="X43">
        <f t="shared" si="11"/>
        <v>0.7</v>
      </c>
      <c r="AA43" s="1">
        <f t="shared" si="12"/>
        <v>11.5</v>
      </c>
    </row>
    <row r="44" spans="3:30" x14ac:dyDescent="0.2">
      <c r="R44">
        <f t="shared" si="6"/>
        <v>235</v>
      </c>
      <c r="S44">
        <v>32</v>
      </c>
      <c r="T44" s="1">
        <v>11.75</v>
      </c>
      <c r="U44" s="1">
        <f t="shared" si="9"/>
        <v>0</v>
      </c>
      <c r="V44" s="1">
        <f t="shared" si="10"/>
        <v>11.75</v>
      </c>
      <c r="W44" s="1">
        <f t="shared" si="7"/>
        <v>2.1</v>
      </c>
      <c r="X44">
        <f t="shared" si="11"/>
        <v>0.75</v>
      </c>
      <c r="AA44" s="1">
        <f t="shared" si="12"/>
        <v>11.75</v>
      </c>
      <c r="AC44">
        <f>IF(T44-$S$4&gt;0,(T44-$S$4)/5,0)</f>
        <v>0.75</v>
      </c>
    </row>
    <row r="45" spans="3:30" x14ac:dyDescent="0.2">
      <c r="R45">
        <f t="shared" si="6"/>
        <v>240</v>
      </c>
      <c r="S45">
        <v>33</v>
      </c>
      <c r="T45" s="1">
        <v>12</v>
      </c>
      <c r="U45" s="1">
        <f t="shared" si="9"/>
        <v>0</v>
      </c>
      <c r="V45" s="1">
        <f t="shared" si="10"/>
        <v>12</v>
      </c>
      <c r="W45" s="1">
        <f t="shared" si="7"/>
        <v>2.1</v>
      </c>
      <c r="X45">
        <f t="shared" si="11"/>
        <v>0.8</v>
      </c>
      <c r="AA45" s="1">
        <f t="shared" si="12"/>
        <v>12</v>
      </c>
    </row>
    <row r="46" spans="3:30" x14ac:dyDescent="0.2">
      <c r="R46">
        <f t="shared" si="6"/>
        <v>245</v>
      </c>
      <c r="S46">
        <v>34</v>
      </c>
      <c r="T46" s="1">
        <v>12.25</v>
      </c>
      <c r="U46" s="1">
        <f t="shared" si="9"/>
        <v>0</v>
      </c>
      <c r="V46" s="1">
        <f t="shared" si="10"/>
        <v>12.25</v>
      </c>
      <c r="W46" s="1">
        <f t="shared" si="7"/>
        <v>2.1</v>
      </c>
      <c r="X46">
        <f t="shared" si="11"/>
        <v>0.85</v>
      </c>
      <c r="AA46" s="1">
        <f t="shared" si="12"/>
        <v>12.25</v>
      </c>
    </row>
    <row r="47" spans="3:30" x14ac:dyDescent="0.2">
      <c r="R47">
        <f t="shared" si="6"/>
        <v>250</v>
      </c>
      <c r="S47">
        <v>35</v>
      </c>
      <c r="T47" s="1">
        <v>12.5</v>
      </c>
      <c r="U47" s="1">
        <f t="shared" si="9"/>
        <v>0</v>
      </c>
      <c r="V47" s="1">
        <f t="shared" si="10"/>
        <v>12.5</v>
      </c>
      <c r="W47" s="1">
        <f t="shared" si="7"/>
        <v>2.1</v>
      </c>
      <c r="X47">
        <f t="shared" si="11"/>
        <v>0.9</v>
      </c>
      <c r="AA47" s="1">
        <f t="shared" si="12"/>
        <v>12.5</v>
      </c>
    </row>
    <row r="48" spans="3:30" x14ac:dyDescent="0.2">
      <c r="R48">
        <f t="shared" si="6"/>
        <v>255</v>
      </c>
      <c r="S48">
        <v>36</v>
      </c>
      <c r="T48" s="1">
        <v>12.75</v>
      </c>
      <c r="U48" s="1">
        <f t="shared" si="9"/>
        <v>0</v>
      </c>
      <c r="V48" s="1">
        <f t="shared" si="10"/>
        <v>12.75</v>
      </c>
      <c r="W48" s="1">
        <f t="shared" si="7"/>
        <v>2.1</v>
      </c>
      <c r="X48">
        <f t="shared" si="11"/>
        <v>0.95</v>
      </c>
      <c r="AA48" s="1">
        <f t="shared" si="12"/>
        <v>12.75</v>
      </c>
    </row>
    <row r="49" spans="18:27" x14ac:dyDescent="0.2">
      <c r="R49">
        <f t="shared" si="6"/>
        <v>260</v>
      </c>
      <c r="S49">
        <v>37</v>
      </c>
      <c r="T49" s="1">
        <v>13</v>
      </c>
      <c r="U49" s="1">
        <f t="shared" si="9"/>
        <v>0</v>
      </c>
      <c r="V49" s="1">
        <f t="shared" si="10"/>
        <v>13</v>
      </c>
      <c r="W49" s="1">
        <f t="shared" si="7"/>
        <v>2.1</v>
      </c>
      <c r="X49">
        <f t="shared" si="11"/>
        <v>1</v>
      </c>
      <c r="AA49" s="1">
        <f t="shared" si="12"/>
        <v>13</v>
      </c>
    </row>
    <row r="50" spans="18:27" x14ac:dyDescent="0.2">
      <c r="R50">
        <f t="shared" si="6"/>
        <v>265</v>
      </c>
      <c r="S50">
        <v>38</v>
      </c>
      <c r="T50" s="1">
        <v>13.25</v>
      </c>
      <c r="U50" s="24">
        <f t="shared" si="9"/>
        <v>0</v>
      </c>
      <c r="V50" s="1">
        <f t="shared" si="10"/>
        <v>13.25</v>
      </c>
      <c r="W50" s="1">
        <f t="shared" si="7"/>
        <v>2.1</v>
      </c>
      <c r="X50">
        <f t="shared" si="11"/>
        <v>1.05</v>
      </c>
      <c r="AA50" s="1">
        <f t="shared" si="12"/>
        <v>13.25</v>
      </c>
    </row>
    <row r="51" spans="18:27" x14ac:dyDescent="0.2">
      <c r="R51">
        <f t="shared" si="6"/>
        <v>270</v>
      </c>
      <c r="S51">
        <v>39</v>
      </c>
      <c r="T51" s="1">
        <v>13.5</v>
      </c>
      <c r="U51" s="24">
        <f t="shared" si="9"/>
        <v>0</v>
      </c>
      <c r="V51" s="1">
        <f t="shared" si="10"/>
        <v>13.5</v>
      </c>
      <c r="W51" s="1">
        <f t="shared" si="7"/>
        <v>2.1</v>
      </c>
      <c r="X51">
        <f t="shared" si="11"/>
        <v>1.1000000000000001</v>
      </c>
      <c r="AA51" s="1">
        <f t="shared" si="12"/>
        <v>13.5</v>
      </c>
    </row>
    <row r="52" spans="18:27" x14ac:dyDescent="0.2">
      <c r="R52">
        <f t="shared" si="6"/>
        <v>275</v>
      </c>
      <c r="S52">
        <v>40</v>
      </c>
      <c r="T52" s="1">
        <v>13.75</v>
      </c>
      <c r="U52" s="24">
        <f t="shared" si="9"/>
        <v>0</v>
      </c>
      <c r="V52" s="1">
        <f t="shared" si="10"/>
        <v>13.75</v>
      </c>
      <c r="W52" s="1">
        <f t="shared" si="7"/>
        <v>2.1</v>
      </c>
      <c r="X52">
        <f t="shared" si="11"/>
        <v>1.1499999999999999</v>
      </c>
      <c r="AA52" s="1">
        <f t="shared" si="12"/>
        <v>13.75</v>
      </c>
    </row>
    <row r="53" spans="18:27" x14ac:dyDescent="0.2">
      <c r="R53">
        <f t="shared" si="6"/>
        <v>280</v>
      </c>
      <c r="S53">
        <v>41</v>
      </c>
      <c r="T53" s="1">
        <v>14</v>
      </c>
      <c r="U53" s="24">
        <f t="shared" si="9"/>
        <v>0</v>
      </c>
      <c r="V53" s="1">
        <f t="shared" si="10"/>
        <v>14</v>
      </c>
      <c r="W53" s="1">
        <f t="shared" si="7"/>
        <v>2.1</v>
      </c>
      <c r="X53">
        <f t="shared" si="11"/>
        <v>1.2</v>
      </c>
      <c r="AA53" s="1">
        <f t="shared" si="12"/>
        <v>14</v>
      </c>
    </row>
    <row r="54" spans="18:27" x14ac:dyDescent="0.2">
      <c r="R54">
        <f t="shared" si="6"/>
        <v>285</v>
      </c>
      <c r="S54">
        <v>42</v>
      </c>
      <c r="T54" s="1">
        <v>14.25</v>
      </c>
      <c r="U54" s="24">
        <f t="shared" si="9"/>
        <v>0</v>
      </c>
      <c r="V54" s="1">
        <f t="shared" si="10"/>
        <v>14.25</v>
      </c>
      <c r="W54" s="1">
        <f t="shared" si="7"/>
        <v>2.1</v>
      </c>
      <c r="X54">
        <f t="shared" si="11"/>
        <v>1.25</v>
      </c>
      <c r="AA54" s="1">
        <f t="shared" si="12"/>
        <v>14.25</v>
      </c>
    </row>
    <row r="55" spans="18:27" x14ac:dyDescent="0.2">
      <c r="R55">
        <f t="shared" si="6"/>
        <v>290</v>
      </c>
      <c r="S55">
        <v>43</v>
      </c>
      <c r="T55" s="1">
        <v>14.5</v>
      </c>
      <c r="U55" s="24">
        <f t="shared" si="9"/>
        <v>0</v>
      </c>
      <c r="V55" s="1">
        <f t="shared" si="10"/>
        <v>14.5</v>
      </c>
      <c r="W55" s="1">
        <f t="shared" si="7"/>
        <v>2.1</v>
      </c>
      <c r="X55">
        <f t="shared" si="11"/>
        <v>1.3</v>
      </c>
      <c r="AA55" s="1">
        <f t="shared" si="12"/>
        <v>14.5</v>
      </c>
    </row>
    <row r="56" spans="18:27" x14ac:dyDescent="0.2">
      <c r="R56">
        <f t="shared" si="6"/>
        <v>295</v>
      </c>
      <c r="S56">
        <v>44</v>
      </c>
      <c r="T56" s="1">
        <v>14.75</v>
      </c>
      <c r="U56" s="24">
        <f t="shared" si="9"/>
        <v>0</v>
      </c>
      <c r="V56" s="1">
        <f t="shared" si="10"/>
        <v>14.75</v>
      </c>
      <c r="W56" s="1">
        <f t="shared" si="7"/>
        <v>2.1</v>
      </c>
      <c r="X56">
        <f t="shared" si="11"/>
        <v>1.35</v>
      </c>
      <c r="AA56" s="1">
        <f t="shared" si="12"/>
        <v>14.75</v>
      </c>
    </row>
    <row r="57" spans="18:27" x14ac:dyDescent="0.2">
      <c r="R57">
        <f t="shared" si="6"/>
        <v>300</v>
      </c>
      <c r="S57">
        <v>45</v>
      </c>
      <c r="T57" s="1">
        <v>15</v>
      </c>
      <c r="U57" s="24">
        <f t="shared" si="9"/>
        <v>0</v>
      </c>
      <c r="V57" s="1">
        <f t="shared" si="10"/>
        <v>15</v>
      </c>
      <c r="W57" s="1">
        <f t="shared" si="7"/>
        <v>2.1</v>
      </c>
      <c r="X57">
        <f t="shared" si="11"/>
        <v>1.4</v>
      </c>
      <c r="AA57" s="1">
        <f t="shared" si="12"/>
        <v>15</v>
      </c>
    </row>
  </sheetData>
  <mergeCells count="4">
    <mergeCell ref="C25:C27"/>
    <mergeCell ref="E25:E27"/>
    <mergeCell ref="C28:C30"/>
    <mergeCell ref="E28:E30"/>
  </mergeCells>
  <phoneticPr fontId="2" type="noConversion"/>
  <dataValidations disablePrompts="1" count="1">
    <dataValidation type="list" allowBlank="1" showInputMessage="1" showErrorMessage="1" sqref="C9:C23" xr:uid="{00000000-0002-0000-0100-000000000000}">
      <formula1>Jobs</formula1>
    </dataValidation>
  </dataValidations>
  <pageMargins left="0.75" right="0.75" top="1" bottom="1" header="0.5" footer="0.5"/>
  <pageSetup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71"/>
  <sheetViews>
    <sheetView tabSelected="1" zoomScale="120" zoomScaleNormal="120" workbookViewId="0">
      <selection activeCell="L19" sqref="L19"/>
    </sheetView>
  </sheetViews>
  <sheetFormatPr defaultRowHeight="12.75" x14ac:dyDescent="0.2"/>
  <cols>
    <col min="1" max="1" width="2.7109375" customWidth="1"/>
    <col min="2" max="2" width="6.85546875" customWidth="1"/>
    <col min="3" max="3" width="15.28515625" customWidth="1"/>
    <col min="4" max="4" width="4.140625" customWidth="1"/>
    <col min="5" max="5" width="10.5703125" bestFit="1" customWidth="1"/>
    <col min="6" max="6" width="7.5703125" customWidth="1"/>
    <col min="7" max="7" width="4.42578125" customWidth="1"/>
    <col min="8" max="8" width="9.140625" customWidth="1"/>
    <col min="9" max="9" width="10.85546875" customWidth="1"/>
    <col min="10" max="10" width="14.140625" customWidth="1"/>
  </cols>
  <sheetData>
    <row r="1" spans="1:36" x14ac:dyDescent="0.2">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row>
    <row r="2" spans="1:36" ht="21" x14ac:dyDescent="0.35">
      <c r="A2" s="38"/>
      <c r="B2" s="74" t="s">
        <v>55</v>
      </c>
      <c r="C2" s="75"/>
      <c r="D2" s="75"/>
      <c r="E2" s="75"/>
      <c r="F2" s="75"/>
      <c r="G2" s="38"/>
      <c r="H2" s="38"/>
      <c r="I2" s="38"/>
      <c r="J2" s="38"/>
      <c r="K2" s="39" t="s">
        <v>56</v>
      </c>
      <c r="L2" s="38"/>
      <c r="N2" s="38"/>
      <c r="O2" s="38"/>
      <c r="P2" s="38"/>
      <c r="Q2" s="38"/>
      <c r="R2" s="38"/>
      <c r="S2" s="38"/>
      <c r="T2" s="38"/>
      <c r="U2" s="38"/>
      <c r="V2" s="38"/>
      <c r="W2" s="38"/>
      <c r="X2" s="38"/>
      <c r="Y2" s="38"/>
      <c r="Z2" s="38"/>
      <c r="AA2" s="38"/>
      <c r="AB2" s="38"/>
      <c r="AC2" s="38"/>
      <c r="AD2" s="38"/>
      <c r="AE2" s="38"/>
      <c r="AF2" s="38"/>
      <c r="AG2" s="38"/>
      <c r="AH2" s="38"/>
      <c r="AI2" s="38"/>
      <c r="AJ2" s="38"/>
    </row>
    <row r="3" spans="1:36" x14ac:dyDescent="0.2">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row>
    <row r="4" spans="1:36" ht="15.75" x14ac:dyDescent="0.25">
      <c r="A4" s="38"/>
      <c r="B4" s="56" t="s">
        <v>49</v>
      </c>
      <c r="C4" s="57"/>
      <c r="D4" s="57"/>
      <c r="E4" s="57"/>
      <c r="F4" s="57"/>
      <c r="G4" s="57"/>
      <c r="H4" s="57"/>
      <c r="I4" s="57"/>
      <c r="J4" s="40"/>
      <c r="K4" s="38"/>
      <c r="L4" s="38"/>
      <c r="M4" s="38"/>
      <c r="N4" s="38"/>
      <c r="O4" s="38"/>
      <c r="P4" s="38"/>
      <c r="Q4" s="38"/>
      <c r="R4" s="38"/>
      <c r="S4" s="38"/>
      <c r="T4" s="38"/>
      <c r="U4" s="38"/>
      <c r="V4" s="38"/>
      <c r="W4" s="38"/>
      <c r="X4" s="38"/>
      <c r="Y4" s="38"/>
      <c r="Z4" s="38"/>
      <c r="AA4" s="38"/>
      <c r="AB4" s="38"/>
      <c r="AC4" s="38"/>
      <c r="AD4" s="38"/>
      <c r="AE4" s="38"/>
      <c r="AF4" s="38"/>
      <c r="AG4" s="38"/>
      <c r="AH4" s="38"/>
      <c r="AI4" s="38"/>
      <c r="AJ4" s="38"/>
    </row>
    <row r="5" spans="1:36" ht="8.1" customHeight="1" x14ac:dyDescent="0.25">
      <c r="A5" s="38"/>
      <c r="B5" s="42"/>
      <c r="C5" s="41"/>
      <c r="D5" s="42"/>
      <c r="E5" s="45"/>
      <c r="F5" s="46"/>
      <c r="G5" s="40"/>
      <c r="H5" s="40"/>
      <c r="I5" s="40"/>
      <c r="J5" s="40"/>
      <c r="K5" s="38"/>
      <c r="L5" s="38"/>
      <c r="M5" s="26"/>
      <c r="N5" s="38"/>
      <c r="O5" s="38"/>
      <c r="P5" s="38"/>
      <c r="Q5" s="38"/>
      <c r="R5" s="38"/>
      <c r="S5" s="38"/>
      <c r="T5" s="38"/>
      <c r="U5" s="38"/>
      <c r="V5" s="38"/>
      <c r="W5" s="38"/>
      <c r="X5" s="38"/>
      <c r="Y5" s="38"/>
      <c r="Z5" s="38"/>
      <c r="AA5" s="38"/>
      <c r="AB5" s="38"/>
      <c r="AC5" s="38"/>
      <c r="AD5" s="38"/>
      <c r="AE5" s="38"/>
      <c r="AF5" s="38"/>
      <c r="AG5" s="38"/>
      <c r="AH5" s="38"/>
      <c r="AI5" s="38"/>
      <c r="AJ5" s="38"/>
    </row>
    <row r="6" spans="1:36" ht="15" customHeight="1" x14ac:dyDescent="0.25">
      <c r="A6" s="38"/>
      <c r="B6" s="40"/>
      <c r="C6" s="41" t="s">
        <v>52</v>
      </c>
      <c r="D6" s="42"/>
      <c r="E6" s="54">
        <v>40000</v>
      </c>
      <c r="F6" s="43">
        <v>1</v>
      </c>
      <c r="G6" s="40"/>
      <c r="H6" s="40"/>
      <c r="I6" s="40"/>
      <c r="J6" s="40"/>
      <c r="K6" s="38"/>
      <c r="L6" s="38"/>
      <c r="M6" s="38"/>
      <c r="N6" s="38"/>
      <c r="O6" s="38"/>
      <c r="P6" s="38"/>
      <c r="Q6" s="38"/>
      <c r="R6" s="38"/>
      <c r="S6" s="38"/>
      <c r="T6" s="38"/>
      <c r="U6" s="38"/>
      <c r="V6" s="38"/>
      <c r="W6" s="38"/>
      <c r="X6" s="38"/>
      <c r="Y6" s="38"/>
      <c r="Z6" s="38"/>
      <c r="AA6" s="38"/>
      <c r="AB6" s="38"/>
      <c r="AC6" s="38"/>
      <c r="AD6" s="38"/>
      <c r="AE6" s="38"/>
      <c r="AF6" s="38"/>
      <c r="AG6" s="38"/>
      <c r="AH6" s="38"/>
      <c r="AI6" s="38"/>
      <c r="AJ6" s="38"/>
    </row>
    <row r="7" spans="1:36" ht="15" customHeight="1" x14ac:dyDescent="0.25">
      <c r="A7" s="38"/>
      <c r="B7" s="40"/>
      <c r="C7" s="41" t="s">
        <v>47</v>
      </c>
      <c r="D7" s="42"/>
      <c r="E7" s="44">
        <f>IFERROR($E$6*F7,0)</f>
        <v>11600</v>
      </c>
      <c r="F7" s="55">
        <v>0.28999999999999998</v>
      </c>
      <c r="G7" s="40"/>
      <c r="H7" s="40"/>
      <c r="I7" s="40"/>
      <c r="J7" s="40"/>
      <c r="K7" s="38"/>
      <c r="L7" s="38"/>
      <c r="M7" s="38"/>
      <c r="N7" s="38"/>
      <c r="O7" s="38"/>
      <c r="P7" s="38"/>
      <c r="Q7" s="38"/>
      <c r="R7" s="38"/>
      <c r="S7" s="38"/>
      <c r="T7" s="38"/>
      <c r="U7" s="38"/>
      <c r="V7" s="38"/>
      <c r="W7" s="38"/>
      <c r="X7" s="38"/>
      <c r="Y7" s="38"/>
      <c r="Z7" s="38"/>
      <c r="AA7" s="38"/>
      <c r="AB7" s="38"/>
      <c r="AC7" s="38"/>
      <c r="AD7" s="38"/>
      <c r="AE7" s="38"/>
      <c r="AF7" s="38"/>
      <c r="AG7" s="38"/>
      <c r="AH7" s="38"/>
      <c r="AI7" s="38"/>
      <c r="AJ7" s="38"/>
    </row>
    <row r="8" spans="1:36" ht="15" customHeight="1" x14ac:dyDescent="0.25">
      <c r="A8" s="38"/>
      <c r="B8" s="40"/>
      <c r="C8" s="41" t="s">
        <v>45</v>
      </c>
      <c r="D8" s="42"/>
      <c r="E8" s="44">
        <f>IFERROR($E$6*F8,0)</f>
        <v>12000</v>
      </c>
      <c r="F8" s="55">
        <v>0.3</v>
      </c>
      <c r="G8" s="40"/>
      <c r="H8" s="40"/>
      <c r="I8" s="40"/>
      <c r="J8" s="40"/>
      <c r="K8" s="38"/>
      <c r="L8" s="38"/>
      <c r="M8" s="38"/>
      <c r="N8" s="38"/>
      <c r="O8" s="38"/>
      <c r="P8" s="38"/>
      <c r="Q8" s="38"/>
      <c r="R8" s="38"/>
      <c r="S8" s="38"/>
      <c r="T8" s="38"/>
      <c r="U8" s="38"/>
      <c r="V8" s="38"/>
      <c r="W8" s="38"/>
      <c r="X8" s="38"/>
      <c r="Y8" s="38"/>
      <c r="Z8" s="38"/>
      <c r="AA8" s="38"/>
      <c r="AB8" s="38"/>
      <c r="AC8" s="38"/>
      <c r="AD8" s="38"/>
      <c r="AE8" s="38"/>
      <c r="AF8" s="38"/>
      <c r="AG8" s="38"/>
      <c r="AH8" s="38"/>
      <c r="AI8" s="38"/>
      <c r="AJ8" s="38"/>
    </row>
    <row r="9" spans="1:36" ht="8.1" customHeight="1" x14ac:dyDescent="0.25">
      <c r="A9" s="38"/>
      <c r="B9" s="40"/>
      <c r="C9" s="42"/>
      <c r="D9" s="42"/>
      <c r="E9" s="42"/>
      <c r="F9" s="41"/>
      <c r="G9" s="42"/>
      <c r="H9" s="45"/>
      <c r="I9" s="46"/>
      <c r="J9" s="42"/>
      <c r="K9" s="26"/>
      <c r="L9" s="26"/>
      <c r="M9" s="26"/>
      <c r="N9" s="38"/>
      <c r="O9" s="38"/>
      <c r="P9" s="38"/>
      <c r="Q9" s="38"/>
      <c r="R9" s="38"/>
      <c r="S9" s="38"/>
      <c r="T9" s="38"/>
      <c r="U9" s="38"/>
      <c r="V9" s="38"/>
      <c r="W9" s="38"/>
      <c r="X9" s="38"/>
      <c r="Y9" s="38"/>
      <c r="Z9" s="38"/>
      <c r="AA9" s="38"/>
      <c r="AB9" s="38"/>
      <c r="AC9" s="38"/>
      <c r="AD9" s="38"/>
      <c r="AE9" s="38"/>
      <c r="AF9" s="38"/>
      <c r="AG9" s="38"/>
      <c r="AH9" s="38"/>
      <c r="AI9" s="38"/>
      <c r="AJ9" s="38"/>
    </row>
    <row r="10" spans="1:36" ht="15" customHeight="1" x14ac:dyDescent="0.25">
      <c r="A10" s="38"/>
      <c r="B10" s="47"/>
      <c r="C10" s="49" t="s">
        <v>46</v>
      </c>
      <c r="D10" s="47"/>
      <c r="E10" s="50">
        <f>SUM(E7:E8)</f>
        <v>23600</v>
      </c>
      <c r="F10" s="48">
        <f>IFERROR(E10/E6,0)</f>
        <v>0.59</v>
      </c>
      <c r="G10" s="40"/>
      <c r="H10" s="40"/>
      <c r="I10" s="40"/>
      <c r="J10" s="40"/>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row>
    <row r="11" spans="1:36" ht="15" hidden="1" customHeight="1" x14ac:dyDescent="0.25">
      <c r="A11" s="38"/>
      <c r="B11" s="40"/>
      <c r="C11" s="42" t="s">
        <v>48</v>
      </c>
      <c r="D11" s="42"/>
      <c r="E11" s="44">
        <f>E6-E10</f>
        <v>16400</v>
      </c>
      <c r="F11" s="43">
        <f>E11/E6</f>
        <v>0.41</v>
      </c>
      <c r="G11" s="40"/>
      <c r="H11" s="40"/>
      <c r="I11" s="40"/>
      <c r="J11" s="40"/>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row>
    <row r="12" spans="1:36" ht="15.75" x14ac:dyDescent="0.25">
      <c r="A12" s="38"/>
      <c r="B12" s="40"/>
      <c r="C12" s="42"/>
      <c r="D12" s="42"/>
      <c r="E12" s="42"/>
      <c r="F12" s="42"/>
      <c r="G12" s="42"/>
      <c r="H12" s="42"/>
      <c r="I12" s="42"/>
      <c r="J12" s="42"/>
      <c r="K12" s="26"/>
      <c r="L12" s="26"/>
      <c r="M12" s="26"/>
      <c r="N12" s="38"/>
      <c r="O12" s="38"/>
      <c r="P12" s="38"/>
      <c r="Q12" s="38"/>
      <c r="R12" s="38"/>
      <c r="S12" s="38"/>
      <c r="T12" s="38"/>
      <c r="U12" s="38"/>
      <c r="V12" s="38"/>
      <c r="W12" s="38"/>
      <c r="X12" s="38"/>
      <c r="Y12" s="38"/>
      <c r="Z12" s="38"/>
      <c r="AA12" s="38"/>
      <c r="AB12" s="38"/>
      <c r="AC12" s="38"/>
      <c r="AD12" s="38"/>
      <c r="AE12" s="38"/>
      <c r="AF12" s="38"/>
      <c r="AG12" s="38"/>
      <c r="AH12" s="38"/>
      <c r="AI12" s="38"/>
      <c r="AJ12" s="38"/>
    </row>
    <row r="13" spans="1:36" ht="15.75" x14ac:dyDescent="0.25">
      <c r="A13" s="38"/>
      <c r="B13" s="40"/>
      <c r="C13" s="42"/>
      <c r="D13" s="42"/>
      <c r="E13" s="42"/>
      <c r="F13" s="42"/>
      <c r="G13" s="42"/>
      <c r="H13" s="42"/>
      <c r="I13" s="42"/>
      <c r="J13" s="42"/>
      <c r="K13" s="26"/>
      <c r="L13" s="26"/>
      <c r="M13" s="26"/>
      <c r="N13" s="38"/>
      <c r="O13" s="38"/>
      <c r="P13" s="38"/>
      <c r="Q13" s="38"/>
      <c r="R13" s="38"/>
      <c r="S13" s="38"/>
      <c r="T13" s="38"/>
      <c r="U13" s="38"/>
      <c r="V13" s="38"/>
      <c r="W13" s="38"/>
      <c r="X13" s="38"/>
      <c r="Y13" s="38"/>
      <c r="Z13" s="38"/>
      <c r="AA13" s="38"/>
      <c r="AB13" s="38"/>
      <c r="AC13" s="38"/>
      <c r="AD13" s="38"/>
      <c r="AE13" s="38"/>
      <c r="AF13" s="38"/>
      <c r="AG13" s="38"/>
      <c r="AH13" s="38"/>
      <c r="AI13" s="38"/>
      <c r="AJ13" s="38"/>
    </row>
    <row r="14" spans="1:36" ht="15.75" x14ac:dyDescent="0.25">
      <c r="A14" s="38"/>
      <c r="B14" s="56" t="s">
        <v>44</v>
      </c>
      <c r="C14" s="57"/>
      <c r="D14" s="57"/>
      <c r="E14" s="57"/>
      <c r="F14" s="57"/>
      <c r="G14" s="57"/>
      <c r="H14" s="57"/>
      <c r="I14" s="57"/>
      <c r="J14" s="40"/>
      <c r="K14" s="38"/>
      <c r="L14" s="38"/>
      <c r="M14" s="26"/>
      <c r="N14" s="38"/>
      <c r="O14" s="38"/>
      <c r="P14" s="38"/>
      <c r="Q14" s="38"/>
      <c r="R14" s="38"/>
      <c r="S14" s="38"/>
      <c r="T14" s="38"/>
      <c r="U14" s="38"/>
      <c r="V14" s="38"/>
      <c r="W14" s="38"/>
      <c r="X14" s="38"/>
      <c r="Y14" s="38"/>
      <c r="Z14" s="38"/>
      <c r="AA14" s="38"/>
      <c r="AB14" s="38"/>
      <c r="AC14" s="38"/>
      <c r="AD14" s="38"/>
      <c r="AE14" s="38"/>
      <c r="AF14" s="38"/>
      <c r="AG14" s="38"/>
      <c r="AH14" s="38"/>
      <c r="AI14" s="38"/>
      <c r="AJ14" s="38"/>
    </row>
    <row r="15" spans="1:36" ht="8.1" customHeight="1" x14ac:dyDescent="0.25">
      <c r="A15" s="38"/>
      <c r="B15" s="42"/>
      <c r="C15" s="41"/>
      <c r="D15" s="42"/>
      <c r="E15" s="45"/>
      <c r="F15" s="46"/>
      <c r="G15" s="40"/>
      <c r="H15" s="40"/>
      <c r="I15" s="40"/>
      <c r="J15" s="40"/>
      <c r="K15" s="38"/>
      <c r="L15" s="38"/>
      <c r="M15" s="26"/>
      <c r="N15" s="38"/>
      <c r="O15" s="38"/>
      <c r="P15" s="38"/>
      <c r="Q15" s="38"/>
      <c r="R15" s="38"/>
      <c r="S15" s="38"/>
      <c r="T15" s="38"/>
      <c r="U15" s="38"/>
      <c r="V15" s="38"/>
      <c r="W15" s="38"/>
      <c r="X15" s="38"/>
      <c r="Y15" s="38"/>
      <c r="Z15" s="38"/>
      <c r="AA15" s="38"/>
      <c r="AB15" s="38"/>
      <c r="AC15" s="38"/>
      <c r="AD15" s="38"/>
      <c r="AE15" s="38"/>
      <c r="AF15" s="38"/>
      <c r="AG15" s="38"/>
      <c r="AH15" s="38"/>
      <c r="AI15" s="38"/>
      <c r="AJ15" s="38"/>
    </row>
    <row r="16" spans="1:36" ht="15.75" x14ac:dyDescent="0.25">
      <c r="A16" s="38"/>
      <c r="B16" s="42"/>
      <c r="C16" s="41" t="s">
        <v>52</v>
      </c>
      <c r="D16" s="42"/>
      <c r="E16" s="54">
        <v>37000</v>
      </c>
      <c r="F16" s="46">
        <v>1</v>
      </c>
      <c r="G16" s="40"/>
      <c r="H16" s="40"/>
      <c r="I16" s="40"/>
      <c r="J16" s="40"/>
      <c r="K16" s="38"/>
      <c r="L16" s="38"/>
      <c r="M16" s="26"/>
      <c r="N16" s="38"/>
      <c r="O16" s="38"/>
      <c r="P16" s="38"/>
      <c r="Q16" s="38"/>
      <c r="R16" s="38"/>
      <c r="S16" s="38"/>
      <c r="T16" s="38"/>
      <c r="U16" s="38"/>
      <c r="V16" s="38"/>
      <c r="W16" s="38"/>
      <c r="X16" s="38"/>
      <c r="Y16" s="38"/>
      <c r="Z16" s="38"/>
      <c r="AA16" s="38"/>
      <c r="AB16" s="38"/>
      <c r="AC16" s="38"/>
      <c r="AD16" s="38"/>
      <c r="AE16" s="38"/>
      <c r="AF16" s="38"/>
      <c r="AG16" s="38"/>
      <c r="AH16" s="38"/>
      <c r="AI16" s="38"/>
      <c r="AJ16" s="38"/>
    </row>
    <row r="17" spans="1:36" ht="15.75" x14ac:dyDescent="0.25">
      <c r="A17" s="38"/>
      <c r="B17" s="42"/>
      <c r="C17" s="41" t="s">
        <v>47</v>
      </c>
      <c r="D17" s="42"/>
      <c r="E17" s="45">
        <f>IFERROR($E$16*$F17,0)</f>
        <v>12210</v>
      </c>
      <c r="F17" s="55">
        <v>0.33</v>
      </c>
      <c r="G17" s="40"/>
      <c r="H17" s="40"/>
      <c r="I17" s="40"/>
      <c r="J17" s="40"/>
      <c r="K17" s="38"/>
      <c r="L17" s="38"/>
      <c r="M17" s="26"/>
      <c r="N17" s="38"/>
      <c r="O17" s="38"/>
      <c r="P17" s="38"/>
      <c r="Q17" s="38"/>
      <c r="R17" s="38"/>
      <c r="S17" s="38"/>
      <c r="T17" s="38"/>
      <c r="U17" s="38"/>
      <c r="V17" s="38"/>
      <c r="W17" s="38"/>
      <c r="X17" s="38"/>
      <c r="Y17" s="38"/>
      <c r="Z17" s="38"/>
      <c r="AA17" s="38"/>
      <c r="AB17" s="38"/>
      <c r="AC17" s="38"/>
      <c r="AD17" s="38"/>
      <c r="AE17" s="38"/>
      <c r="AF17" s="38"/>
      <c r="AG17" s="38"/>
      <c r="AH17" s="38"/>
      <c r="AI17" s="38"/>
      <c r="AJ17" s="38"/>
    </row>
    <row r="18" spans="1:36" ht="15.75" x14ac:dyDescent="0.25">
      <c r="A18" s="38"/>
      <c r="B18" s="42"/>
      <c r="C18" s="41" t="s">
        <v>50</v>
      </c>
      <c r="D18" s="42"/>
      <c r="E18" s="45">
        <f>IFERROR($E$16*$F18,0)</f>
        <v>12580</v>
      </c>
      <c r="F18" s="55">
        <v>0.34</v>
      </c>
      <c r="G18" s="40"/>
      <c r="H18" s="40"/>
      <c r="I18" s="40"/>
      <c r="J18" s="40"/>
      <c r="K18" s="38"/>
      <c r="L18" s="38"/>
      <c r="M18" s="26"/>
      <c r="N18" s="38"/>
      <c r="O18" s="38"/>
      <c r="P18" s="38"/>
      <c r="Q18" s="38"/>
      <c r="R18" s="38"/>
      <c r="S18" s="38"/>
      <c r="T18" s="38"/>
      <c r="U18" s="38"/>
      <c r="V18" s="38"/>
      <c r="W18" s="38"/>
      <c r="X18" s="38"/>
      <c r="Y18" s="38"/>
      <c r="Z18" s="38"/>
      <c r="AA18" s="38"/>
      <c r="AB18" s="38"/>
      <c r="AC18" s="38"/>
      <c r="AD18" s="38"/>
      <c r="AE18" s="38"/>
      <c r="AF18" s="38"/>
      <c r="AG18" s="38"/>
      <c r="AH18" s="38"/>
      <c r="AI18" s="38"/>
      <c r="AJ18" s="38"/>
    </row>
    <row r="19" spans="1:36" ht="8.1" customHeight="1" x14ac:dyDescent="0.25">
      <c r="A19" s="38"/>
      <c r="B19" s="42"/>
      <c r="C19" s="41"/>
      <c r="D19" s="42"/>
      <c r="E19" s="45"/>
      <c r="F19" s="46"/>
      <c r="G19" s="40"/>
      <c r="H19" s="40"/>
      <c r="I19" s="40"/>
      <c r="J19" s="40"/>
      <c r="K19" s="38"/>
      <c r="L19" s="38"/>
      <c r="M19" s="26"/>
      <c r="N19" s="38"/>
      <c r="O19" s="38"/>
      <c r="P19" s="38"/>
      <c r="Q19" s="38"/>
      <c r="R19" s="38"/>
      <c r="S19" s="38"/>
      <c r="T19" s="38"/>
      <c r="U19" s="38"/>
      <c r="V19" s="38"/>
      <c r="W19" s="38"/>
      <c r="X19" s="38"/>
      <c r="Y19" s="38"/>
      <c r="Z19" s="38"/>
      <c r="AA19" s="38"/>
      <c r="AB19" s="38"/>
      <c r="AC19" s="38"/>
      <c r="AD19" s="38"/>
      <c r="AE19" s="38"/>
      <c r="AF19" s="38"/>
      <c r="AG19" s="38"/>
      <c r="AH19" s="38"/>
      <c r="AI19" s="38"/>
      <c r="AJ19" s="38"/>
    </row>
    <row r="20" spans="1:36" ht="15.75" x14ac:dyDescent="0.25">
      <c r="A20" s="38"/>
      <c r="B20" s="47"/>
      <c r="C20" s="49" t="s">
        <v>33</v>
      </c>
      <c r="D20" s="47"/>
      <c r="E20" s="50">
        <f>SUM(E17:E18)</f>
        <v>24790</v>
      </c>
      <c r="F20" s="48">
        <f>IFERROR(E20/E16,0)</f>
        <v>0.67</v>
      </c>
      <c r="G20" s="40"/>
      <c r="H20" s="40"/>
      <c r="I20" s="40"/>
      <c r="J20" s="40"/>
      <c r="K20" s="38"/>
      <c r="L20" s="38"/>
      <c r="M20" s="26"/>
      <c r="N20" s="38"/>
      <c r="O20" s="38"/>
      <c r="P20" s="38"/>
      <c r="Q20" s="38"/>
      <c r="R20" s="38"/>
      <c r="S20" s="38"/>
      <c r="T20" s="38"/>
      <c r="U20" s="38"/>
      <c r="V20" s="38"/>
      <c r="W20" s="38"/>
      <c r="X20" s="38"/>
      <c r="Y20" s="38"/>
      <c r="Z20" s="38"/>
      <c r="AA20" s="38"/>
      <c r="AB20" s="38"/>
      <c r="AC20" s="38"/>
      <c r="AD20" s="38"/>
      <c r="AE20" s="38"/>
      <c r="AF20" s="38"/>
      <c r="AG20" s="38"/>
      <c r="AH20" s="38"/>
      <c r="AI20" s="38"/>
      <c r="AJ20" s="38"/>
    </row>
    <row r="21" spans="1:36" ht="15.75" x14ac:dyDescent="0.25">
      <c r="A21" s="38"/>
      <c r="B21" s="41"/>
      <c r="C21" s="42"/>
      <c r="D21" s="42"/>
      <c r="E21" s="42"/>
      <c r="F21" s="42"/>
      <c r="G21" s="40"/>
      <c r="H21" s="40"/>
      <c r="I21" s="40"/>
      <c r="J21" s="40"/>
      <c r="K21" s="38"/>
      <c r="L21" s="38"/>
      <c r="M21" s="26"/>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ht="15.75" x14ac:dyDescent="0.25">
      <c r="A22" s="38"/>
      <c r="B22" s="42"/>
      <c r="C22" s="42"/>
      <c r="D22" s="42"/>
      <c r="E22" s="42"/>
      <c r="F22" s="42"/>
      <c r="G22" s="40"/>
      <c r="H22" s="40"/>
      <c r="I22" s="40"/>
      <c r="J22" s="40"/>
      <c r="K22" s="38"/>
      <c r="L22" s="38"/>
      <c r="M22" s="26"/>
      <c r="N22" s="38"/>
      <c r="O22" s="38"/>
      <c r="P22" s="38"/>
      <c r="Q22" s="38"/>
      <c r="R22" s="38"/>
      <c r="S22" s="38"/>
      <c r="T22" s="38"/>
      <c r="U22" s="38"/>
      <c r="V22" s="38"/>
      <c r="W22" s="38"/>
      <c r="X22" s="38"/>
      <c r="Y22" s="38"/>
      <c r="Z22" s="38"/>
      <c r="AA22" s="38"/>
      <c r="AB22" s="38"/>
      <c r="AC22" s="38"/>
      <c r="AD22" s="38"/>
      <c r="AE22" s="38"/>
      <c r="AF22" s="38"/>
      <c r="AG22" s="38"/>
      <c r="AH22" s="38"/>
      <c r="AI22" s="38"/>
      <c r="AJ22" s="38"/>
    </row>
    <row r="23" spans="1:36" ht="15.75" x14ac:dyDescent="0.25">
      <c r="A23" s="38"/>
      <c r="B23" s="56" t="s">
        <v>54</v>
      </c>
      <c r="C23" s="57"/>
      <c r="D23" s="57"/>
      <c r="E23" s="57"/>
      <c r="F23" s="57"/>
      <c r="G23" s="57"/>
      <c r="H23" s="57"/>
      <c r="I23" s="57"/>
      <c r="J23" s="40"/>
      <c r="K23" s="38"/>
      <c r="L23" s="38"/>
      <c r="M23" s="26"/>
      <c r="N23" s="38"/>
      <c r="O23" s="38"/>
      <c r="P23" s="38"/>
      <c r="Q23" s="38"/>
      <c r="R23" s="38"/>
      <c r="S23" s="38"/>
      <c r="T23" s="38"/>
      <c r="U23" s="38"/>
      <c r="V23" s="38"/>
      <c r="W23" s="38"/>
      <c r="X23" s="38"/>
      <c r="Y23" s="38"/>
      <c r="Z23" s="38"/>
      <c r="AA23" s="38"/>
      <c r="AB23" s="38"/>
      <c r="AC23" s="38"/>
      <c r="AD23" s="38"/>
      <c r="AE23" s="38"/>
      <c r="AF23" s="38"/>
      <c r="AG23" s="38"/>
      <c r="AH23" s="38"/>
      <c r="AI23" s="38"/>
      <c r="AJ23" s="38"/>
    </row>
    <row r="24" spans="1:36" ht="8.1" customHeight="1" x14ac:dyDescent="0.25">
      <c r="A24" s="38"/>
      <c r="B24" s="42"/>
      <c r="C24" s="41"/>
      <c r="D24" s="42"/>
      <c r="E24" s="45"/>
      <c r="F24" s="46"/>
      <c r="G24" s="40"/>
      <c r="H24" s="40"/>
      <c r="I24" s="40"/>
      <c r="J24" s="40"/>
      <c r="K24" s="38"/>
      <c r="L24" s="38"/>
      <c r="M24" s="26"/>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ht="15.75" x14ac:dyDescent="0.25">
      <c r="A25" s="38"/>
      <c r="B25" s="42"/>
      <c r="C25" s="41" t="s">
        <v>52</v>
      </c>
      <c r="D25" s="42"/>
      <c r="E25" s="45">
        <f>IFERROR(SUM(E29/F10),0)</f>
        <v>42016.949152542373</v>
      </c>
      <c r="F25" s="46">
        <v>1</v>
      </c>
      <c r="G25" s="40"/>
      <c r="H25" s="40"/>
      <c r="I25" s="40"/>
      <c r="J25" s="40"/>
      <c r="K25" s="38"/>
      <c r="L25" s="38"/>
      <c r="M25" s="26"/>
      <c r="N25" s="38"/>
      <c r="O25" s="38"/>
      <c r="P25" s="38"/>
      <c r="Q25" s="38"/>
      <c r="R25" s="38"/>
      <c r="S25" s="38"/>
      <c r="T25" s="38"/>
      <c r="U25" s="38"/>
      <c r="V25" s="38"/>
      <c r="W25" s="38"/>
      <c r="X25" s="38"/>
      <c r="Y25" s="38"/>
      <c r="Z25" s="38"/>
      <c r="AA25" s="38"/>
      <c r="AB25" s="38"/>
      <c r="AC25" s="38"/>
      <c r="AD25" s="38"/>
      <c r="AE25" s="38"/>
      <c r="AF25" s="38"/>
      <c r="AG25" s="38"/>
      <c r="AH25" s="38"/>
      <c r="AI25" s="38"/>
      <c r="AJ25" s="38"/>
    </row>
    <row r="26" spans="1:36" ht="15.75" x14ac:dyDescent="0.25">
      <c r="A26" s="38"/>
      <c r="B26" s="42"/>
      <c r="C26" s="41" t="s">
        <v>47</v>
      </c>
      <c r="D26" s="42"/>
      <c r="E26" s="45">
        <f>E17</f>
        <v>12210</v>
      </c>
      <c r="F26" s="46">
        <f>IFERROR(SUM(E26/E$25),0)</f>
        <v>0.29059701492537315</v>
      </c>
      <c r="G26" s="40"/>
      <c r="H26" s="58"/>
      <c r="I26" s="38"/>
      <c r="J26" s="40"/>
      <c r="K26" s="38"/>
      <c r="L26" s="38"/>
      <c r="M26" s="26"/>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ht="15.75" x14ac:dyDescent="0.25">
      <c r="A27" s="38"/>
      <c r="B27" s="42"/>
      <c r="C27" s="41" t="s">
        <v>50</v>
      </c>
      <c r="D27" s="42"/>
      <c r="E27" s="45">
        <f>E18</f>
        <v>12580</v>
      </c>
      <c r="F27" s="46">
        <f>IFERROR(SUM(E27/E$25),0)</f>
        <v>0.29940298507462687</v>
      </c>
      <c r="G27" s="40"/>
      <c r="H27" s="59"/>
      <c r="I27" s="38"/>
      <c r="J27" s="40"/>
      <c r="K27" s="38"/>
      <c r="L27" s="38"/>
      <c r="M27" s="26"/>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ht="8.1" customHeight="1" x14ac:dyDescent="0.25">
      <c r="A28" s="38"/>
      <c r="B28" s="42"/>
      <c r="C28" s="41"/>
      <c r="D28" s="42"/>
      <c r="E28" s="45"/>
      <c r="F28" s="46"/>
      <c r="G28" s="40"/>
      <c r="H28" s="40"/>
      <c r="I28" s="40"/>
      <c r="J28" s="40"/>
      <c r="K28" s="38"/>
      <c r="L28" s="38"/>
      <c r="M28" s="26"/>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ht="15.75" x14ac:dyDescent="0.25">
      <c r="A29" s="38"/>
      <c r="B29" s="47"/>
      <c r="C29" s="49" t="s">
        <v>33</v>
      </c>
      <c r="D29" s="47"/>
      <c r="E29" s="50">
        <f>SUM(E26:E27)</f>
        <v>24790</v>
      </c>
      <c r="F29" s="48">
        <f>IFERROR(SUM(E29/E$25),0)</f>
        <v>0.59</v>
      </c>
      <c r="G29" s="40"/>
      <c r="H29" s="40"/>
      <c r="I29" s="40"/>
      <c r="J29" s="40"/>
      <c r="K29" s="38"/>
      <c r="L29" s="38"/>
      <c r="M29" s="26"/>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ht="15.75" x14ac:dyDescent="0.25">
      <c r="A30" s="38"/>
      <c r="B30" s="42"/>
      <c r="C30" s="42"/>
      <c r="D30" s="42"/>
      <c r="E30" s="42"/>
      <c r="F30" s="42"/>
      <c r="G30" s="40"/>
      <c r="H30" s="40"/>
      <c r="I30" s="40"/>
      <c r="J30" s="40"/>
      <c r="K30" s="38"/>
      <c r="L30" s="38"/>
      <c r="M30" s="26"/>
      <c r="N30" s="38"/>
      <c r="O30" s="38"/>
      <c r="P30" s="38"/>
      <c r="Q30" s="38"/>
      <c r="R30" s="38"/>
      <c r="S30" s="38"/>
      <c r="T30" s="38"/>
      <c r="U30" s="38"/>
      <c r="V30" s="38"/>
      <c r="W30" s="38"/>
      <c r="X30" s="38"/>
      <c r="Y30" s="38"/>
      <c r="Z30" s="38"/>
      <c r="AA30" s="38"/>
      <c r="AB30" s="38"/>
      <c r="AC30" s="38"/>
      <c r="AD30" s="38"/>
      <c r="AE30" s="38"/>
      <c r="AF30" s="38"/>
      <c r="AG30" s="38"/>
      <c r="AH30" s="38"/>
      <c r="AI30" s="38"/>
      <c r="AJ30" s="38"/>
    </row>
    <row r="31" spans="1:36" ht="15.75" x14ac:dyDescent="0.25">
      <c r="A31" s="38"/>
      <c r="B31" s="60" t="s">
        <v>51</v>
      </c>
      <c r="C31" s="42"/>
      <c r="D31" s="42"/>
      <c r="E31" s="42"/>
      <c r="F31" s="42"/>
      <c r="G31" s="40"/>
      <c r="H31" s="51">
        <f>IFERROR(SUM(I31/E$16),0)</f>
        <v>0.13559322033898305</v>
      </c>
      <c r="I31" s="53">
        <f>IFERROR(SUM(E25-E16),0)</f>
        <v>5016.9491525423728</v>
      </c>
      <c r="L31" s="26"/>
      <c r="M31" s="26"/>
      <c r="N31" s="38"/>
      <c r="O31" s="38"/>
      <c r="P31" s="38"/>
      <c r="Q31" s="38"/>
      <c r="R31" s="38"/>
      <c r="S31" s="38"/>
      <c r="T31" s="38"/>
      <c r="U31" s="38"/>
      <c r="V31" s="38"/>
      <c r="W31" s="38"/>
      <c r="X31" s="38"/>
      <c r="Y31" s="38"/>
      <c r="Z31" s="38"/>
      <c r="AA31" s="38"/>
      <c r="AB31" s="38"/>
      <c r="AC31" s="38"/>
      <c r="AD31" s="38"/>
      <c r="AE31" s="38"/>
      <c r="AF31" s="38"/>
      <c r="AG31" s="38"/>
      <c r="AH31" s="38"/>
      <c r="AI31" s="38"/>
      <c r="AJ31" s="38"/>
    </row>
    <row r="32" spans="1:36" ht="15.75" x14ac:dyDescent="0.25">
      <c r="A32" s="38"/>
      <c r="B32" s="40"/>
      <c r="C32" s="42"/>
      <c r="D32" s="42"/>
      <c r="E32" s="42"/>
      <c r="F32" s="42"/>
      <c r="G32" s="42"/>
      <c r="H32" s="40"/>
      <c r="I32" s="61"/>
      <c r="J32" s="40"/>
      <c r="K32" s="26"/>
      <c r="L32" s="26"/>
      <c r="M32" s="26"/>
      <c r="N32" s="38"/>
      <c r="O32" s="38"/>
      <c r="P32" s="38"/>
      <c r="Q32" s="38"/>
      <c r="R32" s="38"/>
      <c r="S32" s="38"/>
      <c r="T32" s="38"/>
      <c r="U32" s="38"/>
      <c r="V32" s="38"/>
      <c r="W32" s="38"/>
      <c r="X32" s="38"/>
      <c r="Y32" s="38"/>
      <c r="Z32" s="38"/>
      <c r="AA32" s="38"/>
      <c r="AB32" s="38"/>
      <c r="AC32" s="38"/>
      <c r="AD32" s="38"/>
      <c r="AE32" s="38"/>
      <c r="AF32" s="38"/>
      <c r="AG32" s="38"/>
      <c r="AH32" s="38"/>
      <c r="AI32" s="38"/>
      <c r="AJ32" s="38"/>
    </row>
    <row r="33" spans="1:36" ht="15.75" x14ac:dyDescent="0.25">
      <c r="A33" s="38"/>
      <c r="B33" s="52" t="s">
        <v>53</v>
      </c>
      <c r="C33" s="40"/>
      <c r="D33" s="40"/>
      <c r="E33" s="40"/>
      <c r="F33" s="40"/>
      <c r="G33" s="40"/>
      <c r="H33" s="40"/>
      <c r="I33" s="40"/>
      <c r="J33" s="40"/>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spans="1:36"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x14ac:dyDescent="0.2">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spans="1:36" x14ac:dyDescent="0.2">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x14ac:dyDescent="0.2">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spans="1:36" x14ac:dyDescent="0.2">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spans="1:36" x14ac:dyDescent="0.2">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spans="1:36" x14ac:dyDescent="0.2">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spans="1:36" x14ac:dyDescent="0.2">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spans="1:36" x14ac:dyDescent="0.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spans="1:36" x14ac:dyDescent="0.2">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row>
    <row r="44" spans="1:36" x14ac:dyDescent="0.2">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row>
    <row r="45" spans="1:36" x14ac:dyDescent="0.2">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row>
    <row r="46" spans="1:36"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row>
    <row r="47" spans="1:36" x14ac:dyDescent="0.2">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row>
    <row r="48" spans="1:36" x14ac:dyDescent="0.2">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row>
    <row r="49" spans="1:36" x14ac:dyDescent="0.2">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row>
    <row r="50" spans="1:36" x14ac:dyDescent="0.2">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6" x14ac:dyDescent="0.2">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row>
    <row r="52" spans="1:36" x14ac:dyDescent="0.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row>
    <row r="53" spans="1:36" x14ac:dyDescent="0.2">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row>
    <row r="54" spans="1:36" x14ac:dyDescent="0.2">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row>
    <row r="55" spans="1:36" x14ac:dyDescent="0.2">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row>
    <row r="56" spans="1:36" x14ac:dyDescent="0.2">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row>
    <row r="57" spans="1:36" x14ac:dyDescent="0.2">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row>
    <row r="58" spans="1:36" x14ac:dyDescent="0.2">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row>
    <row r="59" spans="1:36" x14ac:dyDescent="0.2">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row>
    <row r="60" spans="1:36" x14ac:dyDescent="0.2">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row>
    <row r="61" spans="1:36" x14ac:dyDescent="0.2">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row>
    <row r="62" spans="1:36" x14ac:dyDescent="0.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row>
    <row r="63" spans="1:36" x14ac:dyDescent="0.2">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row>
    <row r="64" spans="1:36" x14ac:dyDescent="0.2">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row>
    <row r="65" spans="1:36" x14ac:dyDescent="0.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row>
    <row r="66" spans="1:36" x14ac:dyDescent="0.2">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row>
    <row r="67" spans="1:36" x14ac:dyDescent="0.2">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row>
    <row r="68" spans="1:36" x14ac:dyDescent="0.2">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row>
    <row r="69" spans="1:36" x14ac:dyDescent="0.2">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row>
    <row r="70" spans="1:36" x14ac:dyDescent="0.2">
      <c r="A70" s="38"/>
      <c r="B70" s="38"/>
      <c r="C70" s="38"/>
      <c r="D70" s="38"/>
      <c r="E70" s="38"/>
      <c r="F70" s="38"/>
      <c r="G70" s="38"/>
      <c r="H70" s="38"/>
      <c r="I70" s="38"/>
      <c r="J70" s="38"/>
      <c r="K70" s="38"/>
      <c r="L70" s="38"/>
      <c r="M70" s="38"/>
      <c r="T70" s="38"/>
      <c r="U70" s="38"/>
      <c r="V70" s="38"/>
      <c r="W70" s="38"/>
      <c r="X70" s="38"/>
      <c r="Y70" s="38"/>
      <c r="Z70" s="38"/>
      <c r="AA70" s="38"/>
      <c r="AB70" s="38"/>
      <c r="AC70" s="38"/>
      <c r="AD70" s="38"/>
      <c r="AE70" s="38"/>
      <c r="AF70" s="38"/>
      <c r="AG70" s="38"/>
      <c r="AH70" s="38"/>
      <c r="AI70" s="38"/>
      <c r="AJ70" s="38"/>
    </row>
    <row r="71" spans="1:36" x14ac:dyDescent="0.2">
      <c r="A71" s="38"/>
      <c r="B71" s="38"/>
      <c r="T71" s="38"/>
      <c r="U71" s="38"/>
      <c r="V71" s="38"/>
      <c r="W71" s="38"/>
      <c r="X71" s="38"/>
      <c r="Y71" s="38"/>
      <c r="Z71" s="38"/>
      <c r="AA71" s="38"/>
      <c r="AB71" s="38"/>
      <c r="AC71" s="38"/>
      <c r="AD71" s="38"/>
      <c r="AE71" s="38"/>
      <c r="AF71" s="38"/>
      <c r="AG71" s="38"/>
      <c r="AH71" s="38"/>
      <c r="AI71" s="38"/>
      <c r="AJ71" s="38"/>
    </row>
  </sheetData>
  <sheetProtection algorithmName="SHA-512" hashValue="mGLBqMAdha9q9ZKXt1/H0oAbrsLEJMYm/m8C/TdhJB3WDw2r2X5tp9M/dwwfn0oiTdNdpAG4abaZl8jJ32cTeQ==" saltValue="MBrhEHK2LhYqlkeJce565g==" spinCount="100000" sheet="1" objects="1" scenarios="1"/>
  <mergeCells count="1">
    <mergeCell ref="B2:F2"/>
  </mergeCells>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Price_increase</vt:lpstr>
      <vt:lpstr>Payscale_increase_calculator</vt:lpstr>
      <vt:lpstr>Menu Price Increase Calculator</vt:lpstr>
      <vt:lpstr>Payscale_increase_calculator!Jobs</vt:lpstr>
      <vt:lpstr>Jobs</vt:lpstr>
      <vt:lpstr>'Menu Price Increase Calculator'!Print_Area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Erickson</dc:creator>
  <cp:lastModifiedBy>Steve Laube</cp:lastModifiedBy>
  <cp:lastPrinted>2021-06-30T16:00:51Z</cp:lastPrinted>
  <dcterms:created xsi:type="dcterms:W3CDTF">2007-01-04T13:58:15Z</dcterms:created>
  <dcterms:modified xsi:type="dcterms:W3CDTF">2023-05-17T18:27:20Z</dcterms:modified>
  <cp:category>THE CONTENT IN THIS TEMPLATE IS THE INTELLECTUAL PROPERTY OF RESTAURANTOWNER.COM AND IS REGISTERED UNDER THE COPYRIGHT REGISTRATION NUMBER TX 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2021 by RestaurantOwner.com</cp:category>
</cp:coreProperties>
</file>