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иАПР\Курсовая\"/>
    </mc:Choice>
  </mc:AlternateContent>
  <xr:revisionPtr revIDLastSave="0" documentId="13_ncr:1_{F64F5032-E9E6-41C5-BE03-9D5893EB0CEB}" xr6:coauthVersionLast="47" xr6:coauthVersionMax="47" xr10:uidLastSave="{00000000-0000-0000-0000-000000000000}"/>
  <bookViews>
    <workbookView xWindow="-108" yWindow="-108" windowWidth="23256" windowHeight="12576" xr2:uid="{2D1F3A8B-B10F-4D46-AF64-17C3A0AF382C}"/>
  </bookViews>
  <sheets>
    <sheet name="Платежная матрица" sheetId="1" r:id="rId1"/>
    <sheet name="Критерий Вальда" sheetId="2" r:id="rId2"/>
    <sheet name="Критерий Сэвиджа" sheetId="4" r:id="rId3"/>
    <sheet name="Критерий Гурвица" sheetId="5" r:id="rId4"/>
    <sheet name="Критерий Байеса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D11" i="1"/>
  <c r="E11" i="1"/>
  <c r="F11" i="1"/>
  <c r="G11" i="1"/>
  <c r="C11" i="1"/>
  <c r="H5" i="6"/>
  <c r="H6" i="6"/>
  <c r="H7" i="6"/>
  <c r="H8" i="6"/>
  <c r="H4" i="6"/>
  <c r="G8" i="6"/>
  <c r="F8" i="6"/>
  <c r="E8" i="6"/>
  <c r="D8" i="6"/>
  <c r="C8" i="6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G4" i="6"/>
  <c r="F4" i="6"/>
  <c r="E4" i="6"/>
  <c r="D4" i="6"/>
  <c r="C4" i="6"/>
  <c r="G28" i="5"/>
  <c r="F28" i="5"/>
  <c r="E28" i="5"/>
  <c r="D28" i="5"/>
  <c r="C28" i="5"/>
  <c r="I28" i="5" s="1"/>
  <c r="G27" i="5"/>
  <c r="F27" i="5"/>
  <c r="E27" i="5"/>
  <c r="D27" i="5"/>
  <c r="C27" i="5"/>
  <c r="G26" i="5"/>
  <c r="F26" i="5"/>
  <c r="E26" i="5"/>
  <c r="D26" i="5"/>
  <c r="C26" i="5"/>
  <c r="I26" i="5" s="1"/>
  <c r="G25" i="5"/>
  <c r="F25" i="5"/>
  <c r="E25" i="5"/>
  <c r="D25" i="5"/>
  <c r="C25" i="5"/>
  <c r="I25" i="5" s="1"/>
  <c r="G24" i="5"/>
  <c r="H24" i="5" s="1"/>
  <c r="F24" i="5"/>
  <c r="E24" i="5"/>
  <c r="D24" i="5"/>
  <c r="C24" i="5"/>
  <c r="G19" i="5"/>
  <c r="F19" i="5"/>
  <c r="E19" i="5"/>
  <c r="D19" i="5"/>
  <c r="C19" i="5"/>
  <c r="I19" i="5" s="1"/>
  <c r="G18" i="5"/>
  <c r="F18" i="5"/>
  <c r="I18" i="5" s="1"/>
  <c r="E18" i="5"/>
  <c r="D18" i="5"/>
  <c r="C18" i="5"/>
  <c r="G17" i="5"/>
  <c r="F17" i="5"/>
  <c r="E17" i="5"/>
  <c r="D17" i="5"/>
  <c r="C17" i="5"/>
  <c r="H17" i="5" s="1"/>
  <c r="G16" i="5"/>
  <c r="F16" i="5"/>
  <c r="E16" i="5"/>
  <c r="D16" i="5"/>
  <c r="C16" i="5"/>
  <c r="G15" i="5"/>
  <c r="F15" i="5"/>
  <c r="E15" i="5"/>
  <c r="D15" i="5"/>
  <c r="C15" i="5"/>
  <c r="G10" i="5"/>
  <c r="F10" i="5"/>
  <c r="E10" i="5"/>
  <c r="D10" i="5"/>
  <c r="C10" i="5"/>
  <c r="I10" i="5" s="1"/>
  <c r="G9" i="5"/>
  <c r="F9" i="5"/>
  <c r="E9" i="5"/>
  <c r="D9" i="5"/>
  <c r="C9" i="5"/>
  <c r="G8" i="5"/>
  <c r="F8" i="5"/>
  <c r="E8" i="5"/>
  <c r="D8" i="5"/>
  <c r="C8" i="5"/>
  <c r="G7" i="5"/>
  <c r="F7" i="5"/>
  <c r="E7" i="5"/>
  <c r="D7" i="5"/>
  <c r="C7" i="5"/>
  <c r="G6" i="5"/>
  <c r="F6" i="5"/>
  <c r="E6" i="5"/>
  <c r="D6" i="5"/>
  <c r="C6" i="5"/>
  <c r="H5" i="4"/>
  <c r="H6" i="4"/>
  <c r="H7" i="4"/>
  <c r="H8" i="4"/>
  <c r="H4" i="4"/>
  <c r="C10" i="4"/>
  <c r="D10" i="4"/>
  <c r="G8" i="4"/>
  <c r="G7" i="4"/>
  <c r="G6" i="4"/>
  <c r="G5" i="4"/>
  <c r="F8" i="4"/>
  <c r="F7" i="4"/>
  <c r="F6" i="4"/>
  <c r="F5" i="4"/>
  <c r="E8" i="4"/>
  <c r="E7" i="4"/>
  <c r="E6" i="4"/>
  <c r="E5" i="4"/>
  <c r="D8" i="4"/>
  <c r="D7" i="4"/>
  <c r="D6" i="4"/>
  <c r="D5" i="4"/>
  <c r="C8" i="4"/>
  <c r="C7" i="4"/>
  <c r="C6" i="4"/>
  <c r="C5" i="4"/>
  <c r="G4" i="4"/>
  <c r="F4" i="4"/>
  <c r="E4" i="4"/>
  <c r="D4" i="4"/>
  <c r="C4" i="4"/>
  <c r="H8" i="1"/>
  <c r="I4" i="2"/>
  <c r="H9" i="1"/>
  <c r="H7" i="1"/>
  <c r="H10" i="1"/>
  <c r="H6" i="1"/>
  <c r="C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D6" i="1"/>
  <c r="E6" i="1"/>
  <c r="F6" i="1"/>
  <c r="G6" i="1"/>
  <c r="G8" i="2"/>
  <c r="F8" i="2"/>
  <c r="E8" i="2"/>
  <c r="D8" i="2"/>
  <c r="C8" i="2"/>
  <c r="H8" i="2" s="1"/>
  <c r="G7" i="2"/>
  <c r="F7" i="2"/>
  <c r="E7" i="2"/>
  <c r="D7" i="2"/>
  <c r="C7" i="2"/>
  <c r="H7" i="2" s="1"/>
  <c r="G6" i="2"/>
  <c r="F6" i="2"/>
  <c r="E6" i="2"/>
  <c r="D6" i="2"/>
  <c r="C6" i="2"/>
  <c r="H6" i="2" s="1"/>
  <c r="G5" i="2"/>
  <c r="F5" i="2"/>
  <c r="E5" i="2"/>
  <c r="D5" i="2"/>
  <c r="C5" i="2"/>
  <c r="H5" i="2" s="1"/>
  <c r="G4" i="2"/>
  <c r="F4" i="2"/>
  <c r="E4" i="2"/>
  <c r="D4" i="2"/>
  <c r="C4" i="2"/>
  <c r="H4" i="2" s="1"/>
  <c r="H18" i="5" l="1"/>
  <c r="J18" i="5" s="1"/>
  <c r="H27" i="5"/>
  <c r="I9" i="5"/>
  <c r="H7" i="5"/>
  <c r="H15" i="5"/>
  <c r="J15" i="5" s="1"/>
  <c r="I16" i="5"/>
  <c r="I27" i="5"/>
  <c r="H26" i="5"/>
  <c r="J26" i="5" s="1"/>
  <c r="H25" i="5"/>
  <c r="J25" i="5" s="1"/>
  <c r="H28" i="5"/>
  <c r="J28" i="5" s="1"/>
  <c r="I24" i="5"/>
  <c r="J24" i="5" s="1"/>
  <c r="I17" i="5"/>
  <c r="J17" i="5" s="1"/>
  <c r="I15" i="5"/>
  <c r="H19" i="5"/>
  <c r="J19" i="5" s="1"/>
  <c r="H16" i="5"/>
  <c r="H10" i="5"/>
  <c r="J10" i="5" s="1"/>
  <c r="H6" i="5"/>
  <c r="I7" i="5"/>
  <c r="H8" i="5"/>
  <c r="I8" i="5"/>
  <c r="I6" i="5"/>
  <c r="H9" i="5"/>
  <c r="J9" i="5" s="1"/>
  <c r="J16" i="5" l="1"/>
  <c r="J27" i="5"/>
  <c r="J8" i="5"/>
  <c r="J7" i="5"/>
  <c r="J6" i="5"/>
</calcChain>
</file>

<file path=xl/sharedStrings.xml><?xml version="1.0" encoding="utf-8"?>
<sst xmlns="http://schemas.openxmlformats.org/spreadsheetml/2006/main" count="104" uniqueCount="32">
  <si>
    <r>
      <t>a</t>
    </r>
    <r>
      <rPr>
        <b/>
        <vertAlign val="subscript"/>
        <sz val="11"/>
        <color theme="1"/>
        <rFont val="Times New Roman"/>
        <family val="1"/>
        <charset val="204"/>
      </rPr>
      <t>1</t>
    </r>
    <r>
      <rPr>
        <b/>
        <sz val="11"/>
        <color theme="1"/>
        <rFont val="Times New Roman"/>
        <family val="1"/>
        <charset val="204"/>
      </rPr>
      <t>(8)</t>
    </r>
  </si>
  <si>
    <r>
      <t>a</t>
    </r>
    <r>
      <rPr>
        <b/>
        <vertAlign val="subscript"/>
        <sz val="11"/>
        <color theme="1"/>
        <rFont val="Times New Roman"/>
        <family val="1"/>
        <charset val="204"/>
      </rPr>
      <t>2</t>
    </r>
    <r>
      <rPr>
        <b/>
        <sz val="11"/>
        <color theme="1"/>
        <rFont val="Times New Roman"/>
        <family val="1"/>
        <charset val="204"/>
      </rPr>
      <t>(9)</t>
    </r>
  </si>
  <si>
    <r>
      <t>a</t>
    </r>
    <r>
      <rPr>
        <b/>
        <vertAlign val="subscript"/>
        <sz val="11"/>
        <color theme="1"/>
        <rFont val="Times New Roman"/>
        <family val="1"/>
        <charset val="204"/>
      </rPr>
      <t>3</t>
    </r>
    <r>
      <rPr>
        <b/>
        <sz val="11"/>
        <color theme="1"/>
        <rFont val="Times New Roman"/>
        <family val="1"/>
        <charset val="204"/>
      </rPr>
      <t>(10)</t>
    </r>
  </si>
  <si>
    <r>
      <t>a</t>
    </r>
    <r>
      <rPr>
        <b/>
        <vertAlign val="subscript"/>
        <sz val="11"/>
        <color theme="1"/>
        <rFont val="Times New Roman"/>
        <family val="1"/>
        <charset val="204"/>
      </rPr>
      <t>4</t>
    </r>
    <r>
      <rPr>
        <b/>
        <sz val="11"/>
        <color theme="1"/>
        <rFont val="Times New Roman"/>
        <family val="1"/>
        <charset val="204"/>
      </rPr>
      <t>(11)</t>
    </r>
  </si>
  <si>
    <r>
      <t>a</t>
    </r>
    <r>
      <rPr>
        <b/>
        <vertAlign val="subscript"/>
        <sz val="11"/>
        <color theme="1"/>
        <rFont val="Times New Roman"/>
        <family val="1"/>
        <charset val="204"/>
      </rPr>
      <t>5</t>
    </r>
    <r>
      <rPr>
        <b/>
        <sz val="11"/>
        <color theme="1"/>
        <rFont val="Times New Roman"/>
        <family val="1"/>
        <charset val="204"/>
      </rPr>
      <t>(12)</t>
    </r>
  </si>
  <si>
    <r>
      <t>s</t>
    </r>
    <r>
      <rPr>
        <b/>
        <vertAlign val="subscript"/>
        <sz val="11"/>
        <color theme="1"/>
        <rFont val="Times New Roman"/>
        <family val="1"/>
        <charset val="204"/>
      </rPr>
      <t>1</t>
    </r>
    <r>
      <rPr>
        <b/>
        <sz val="11"/>
        <color theme="1"/>
        <rFont val="Times New Roman"/>
        <family val="1"/>
        <charset val="204"/>
      </rPr>
      <t>(8)</t>
    </r>
  </si>
  <si>
    <r>
      <t>s</t>
    </r>
    <r>
      <rPr>
        <b/>
        <vertAlign val="subscript"/>
        <sz val="11"/>
        <color theme="1"/>
        <rFont val="Times New Roman"/>
        <family val="1"/>
        <charset val="204"/>
      </rPr>
      <t>2</t>
    </r>
    <r>
      <rPr>
        <b/>
        <sz val="11"/>
        <color theme="1"/>
        <rFont val="Times New Roman"/>
        <family val="1"/>
        <charset val="204"/>
      </rPr>
      <t>(9)</t>
    </r>
  </si>
  <si>
    <r>
      <t>s</t>
    </r>
    <r>
      <rPr>
        <b/>
        <vertAlign val="subscript"/>
        <sz val="11"/>
        <color theme="1"/>
        <rFont val="Times New Roman"/>
        <family val="1"/>
        <charset val="204"/>
      </rPr>
      <t>3</t>
    </r>
    <r>
      <rPr>
        <b/>
        <sz val="11"/>
        <color theme="1"/>
        <rFont val="Times New Roman"/>
        <family val="1"/>
        <charset val="204"/>
      </rPr>
      <t>(10)</t>
    </r>
  </si>
  <si>
    <r>
      <t>s</t>
    </r>
    <r>
      <rPr>
        <b/>
        <vertAlign val="subscript"/>
        <sz val="11"/>
        <color theme="1"/>
        <rFont val="Times New Roman"/>
        <family val="1"/>
        <charset val="204"/>
      </rPr>
      <t>4</t>
    </r>
    <r>
      <rPr>
        <b/>
        <sz val="11"/>
        <color theme="1"/>
        <rFont val="Times New Roman"/>
        <family val="1"/>
        <charset val="204"/>
      </rPr>
      <t>(11)</t>
    </r>
  </si>
  <si>
    <r>
      <t>s</t>
    </r>
    <r>
      <rPr>
        <b/>
        <vertAlign val="subscript"/>
        <sz val="11"/>
        <color theme="1"/>
        <rFont val="Times New Roman"/>
        <family val="1"/>
        <charset val="204"/>
      </rPr>
      <t>5</t>
    </r>
    <r>
      <rPr>
        <b/>
        <sz val="11"/>
        <color theme="1"/>
        <rFont val="Times New Roman"/>
        <family val="1"/>
        <charset val="204"/>
      </rPr>
      <t>(12)</t>
    </r>
  </si>
  <si>
    <t>$</t>
  </si>
  <si>
    <t xml:space="preserve">себестоимость = </t>
  </si>
  <si>
    <t xml:space="preserve">цена = </t>
  </si>
  <si>
    <t>Возможный спрос</t>
  </si>
  <si>
    <t>Варианты заказа (альтернативы)</t>
  </si>
  <si>
    <r>
      <t>Вероятность спроса p</t>
    </r>
    <r>
      <rPr>
        <b/>
        <vertAlign val="subscript"/>
        <sz val="11"/>
        <color theme="1"/>
        <rFont val="Times New Roman"/>
        <family val="1"/>
        <charset val="204"/>
      </rPr>
      <t>(i)</t>
    </r>
  </si>
  <si>
    <t>EVM</t>
  </si>
  <si>
    <t>Критерий Максимана/Вальда</t>
  </si>
  <si>
    <r>
      <t>Min a</t>
    </r>
    <r>
      <rPr>
        <b/>
        <vertAlign val="subscript"/>
        <sz val="11"/>
        <color theme="1"/>
        <rFont val="Times New Roman"/>
        <family val="1"/>
        <charset val="204"/>
      </rPr>
      <t>ij</t>
    </r>
  </si>
  <si>
    <t>Варианты заказа(альтернативы)</t>
  </si>
  <si>
    <r>
      <t>Max(min a</t>
    </r>
    <r>
      <rPr>
        <b/>
        <vertAlign val="subscript"/>
        <sz val="11"/>
        <color theme="1"/>
        <rFont val="Times New Roman"/>
        <family val="1"/>
        <charset val="204"/>
      </rPr>
      <t>ij</t>
    </r>
    <r>
      <rPr>
        <b/>
        <sz val="11"/>
        <color theme="1"/>
        <rFont val="Times New Roman"/>
        <family val="1"/>
        <charset val="204"/>
      </rPr>
      <t>)</t>
    </r>
  </si>
  <si>
    <t>Критерий Сэвиджа</t>
  </si>
  <si>
    <t>Max</t>
  </si>
  <si>
    <r>
      <t>Max a</t>
    </r>
    <r>
      <rPr>
        <b/>
        <vertAlign val="subscript"/>
        <sz val="11"/>
        <color theme="1"/>
        <rFont val="Times New Roman"/>
        <family val="1"/>
        <charset val="204"/>
      </rPr>
      <t>ij</t>
    </r>
  </si>
  <si>
    <t>Критерий Гурвица</t>
  </si>
  <si>
    <t xml:space="preserve">α = </t>
  </si>
  <si>
    <r>
      <t>α*min(a</t>
    </r>
    <r>
      <rPr>
        <b/>
        <vertAlign val="subscript"/>
        <sz val="11"/>
        <color theme="1"/>
        <rFont val="Times New Roman"/>
        <family val="1"/>
        <charset val="204"/>
      </rPr>
      <t>ij</t>
    </r>
    <r>
      <rPr>
        <b/>
        <sz val="11"/>
        <color theme="1"/>
        <rFont val="Times New Roman"/>
        <family val="1"/>
        <charset val="204"/>
      </rPr>
      <t>) + (1-α) *max(a</t>
    </r>
    <r>
      <rPr>
        <b/>
        <vertAlign val="subscript"/>
        <sz val="11"/>
        <color theme="1"/>
        <rFont val="Times New Roman"/>
        <family val="1"/>
        <charset val="204"/>
      </rPr>
      <t>ij</t>
    </r>
    <r>
      <rPr>
        <b/>
        <sz val="11"/>
        <color theme="1"/>
        <rFont val="Times New Roman"/>
        <family val="1"/>
        <charset val="204"/>
      </rPr>
      <t>)</t>
    </r>
  </si>
  <si>
    <t>Критерий Байеса</t>
  </si>
  <si>
    <r>
      <t>∑a</t>
    </r>
    <r>
      <rPr>
        <b/>
        <vertAlign val="subscript"/>
        <sz val="11"/>
        <color theme="1"/>
        <rFont val="Times New Roman"/>
        <family val="1"/>
        <charset val="204"/>
      </rPr>
      <t>ij</t>
    </r>
    <r>
      <rPr>
        <b/>
        <vertAlign val="subscript"/>
        <sz val="11"/>
        <color theme="1"/>
        <rFont val="Calibri"/>
        <family val="2"/>
        <charset val="204"/>
      </rPr>
      <t>×</t>
    </r>
    <r>
      <rPr>
        <b/>
        <sz val="11"/>
        <color theme="1"/>
        <rFont val="Times New Roman"/>
        <family val="1"/>
        <charset val="204"/>
      </rPr>
      <t>pj</t>
    </r>
  </si>
  <si>
    <r>
      <t>Вероятность спроса p</t>
    </r>
    <r>
      <rPr>
        <b/>
        <vertAlign val="subscript"/>
        <sz val="11"/>
        <color theme="1"/>
        <rFont val="Times New Roman"/>
        <family val="1"/>
        <charset val="204"/>
      </rPr>
      <t>(j)</t>
    </r>
  </si>
  <si>
    <t>Максимальный выигрыш</t>
  </si>
  <si>
    <t>EVPI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</si>
</sst>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679A-BC3F-48AE-B876-3901D32F3683}">
  <dimension ref="A1:Q23"/>
  <sheetViews>
    <sheetView tabSelected="1" workbookViewId="0">
      <selection activeCell="H12" sqref="H12:I12"/>
    </sheetView>
  </sheetViews>
  <sheetFormatPr defaultRowHeight="14.4" x14ac:dyDescent="0.3"/>
  <cols>
    <col min="1" max="1" width="17.33203125" customWidth="1"/>
    <col min="2" max="2" width="8.6640625" customWidth="1"/>
    <col min="12" max="12" width="9.5546875" customWidth="1"/>
  </cols>
  <sheetData>
    <row r="1" spans="1:17" x14ac:dyDescent="0.3">
      <c r="A1" s="9"/>
      <c r="B1" s="6" t="s">
        <v>11</v>
      </c>
      <c r="C1" s="6">
        <v>3</v>
      </c>
      <c r="D1" s="5" t="s">
        <v>10</v>
      </c>
      <c r="E1" s="2"/>
      <c r="F1" s="2"/>
      <c r="G1" s="2"/>
      <c r="H1" s="2"/>
      <c r="I1" s="2"/>
      <c r="J1" s="2"/>
      <c r="K1" s="2"/>
      <c r="L1" s="10"/>
      <c r="M1" s="10"/>
      <c r="N1" s="10"/>
      <c r="O1" s="10"/>
      <c r="P1" s="10"/>
      <c r="Q1" s="10"/>
    </row>
    <row r="2" spans="1:17" x14ac:dyDescent="0.3">
      <c r="A2" s="37" t="s">
        <v>12</v>
      </c>
      <c r="B2" s="38"/>
      <c r="C2" s="6">
        <v>7</v>
      </c>
      <c r="D2" s="5" t="s">
        <v>10</v>
      </c>
      <c r="E2" s="2"/>
      <c r="F2" s="2"/>
      <c r="G2" s="2"/>
      <c r="H2" s="2"/>
      <c r="I2" s="2"/>
      <c r="J2" s="2"/>
      <c r="K2" s="2"/>
      <c r="L2" s="10"/>
      <c r="M2" s="10"/>
      <c r="N2" s="10"/>
      <c r="O2" s="10"/>
      <c r="P2" s="10"/>
      <c r="Q2" s="10"/>
    </row>
    <row r="3" spans="1:17" ht="15.6" x14ac:dyDescent="0.3">
      <c r="A3" s="10"/>
      <c r="B3" s="10"/>
      <c r="C3" s="10"/>
      <c r="D3" s="10"/>
      <c r="E3" s="10"/>
      <c r="F3" s="10"/>
      <c r="G3" s="10"/>
      <c r="H3" s="2"/>
      <c r="I3" s="2"/>
      <c r="J3" s="2"/>
      <c r="K3" s="8"/>
      <c r="L3" s="7"/>
      <c r="M3" s="7"/>
      <c r="N3" s="7"/>
      <c r="O3" s="7"/>
      <c r="P3" s="7"/>
      <c r="Q3" s="10"/>
    </row>
    <row r="4" spans="1:17" x14ac:dyDescent="0.3">
      <c r="A4" s="9"/>
      <c r="B4" s="9"/>
      <c r="C4" s="31" t="s">
        <v>13</v>
      </c>
      <c r="D4" s="31"/>
      <c r="E4" s="31"/>
      <c r="F4" s="31"/>
      <c r="G4" s="31"/>
      <c r="H4" s="39" t="s">
        <v>16</v>
      </c>
      <c r="I4" s="2"/>
      <c r="J4" s="2"/>
      <c r="K4" s="7"/>
      <c r="L4" s="2"/>
      <c r="M4" s="2"/>
      <c r="N4" s="2"/>
      <c r="O4" s="2"/>
      <c r="P4" s="2"/>
      <c r="Q4" s="10"/>
    </row>
    <row r="5" spans="1:17" ht="15.6" x14ac:dyDescent="0.3">
      <c r="A5" s="32" t="s">
        <v>14</v>
      </c>
      <c r="B5" s="3"/>
      <c r="C5" s="4">
        <v>8</v>
      </c>
      <c r="D5" s="4">
        <v>9</v>
      </c>
      <c r="E5" s="4">
        <v>10</v>
      </c>
      <c r="F5" s="4">
        <v>11</v>
      </c>
      <c r="G5" s="4">
        <v>12</v>
      </c>
      <c r="H5" s="39"/>
      <c r="I5" s="2"/>
      <c r="J5" s="2"/>
      <c r="K5" s="7"/>
      <c r="L5" s="2"/>
      <c r="M5" s="2"/>
      <c r="N5" s="2"/>
      <c r="O5" s="2"/>
      <c r="P5" s="2"/>
      <c r="Q5" s="10"/>
    </row>
    <row r="6" spans="1:17" x14ac:dyDescent="0.3">
      <c r="A6" s="33"/>
      <c r="B6" s="4">
        <v>8</v>
      </c>
      <c r="C6" s="1">
        <f t="shared" ref="C6:G10" si="0">IF(C$5&gt;=$B6,$B6*$C$2-$B6*$C$1,C$5*$C$2-$B6*$C$1)</f>
        <v>32</v>
      </c>
      <c r="D6" s="1">
        <f t="shared" si="0"/>
        <v>32</v>
      </c>
      <c r="E6" s="1">
        <f t="shared" si="0"/>
        <v>32</v>
      </c>
      <c r="F6" s="1">
        <f t="shared" si="0"/>
        <v>32</v>
      </c>
      <c r="G6" s="1">
        <f t="shared" si="0"/>
        <v>32</v>
      </c>
      <c r="H6" s="1">
        <f t="shared" ref="H6:H11" si="1">SUMPRODUCT($C$12:$G$12,C6:G6)</f>
        <v>31.999999999999996</v>
      </c>
      <c r="I6" s="2"/>
      <c r="J6" s="2"/>
      <c r="K6" s="7"/>
      <c r="L6" s="2"/>
      <c r="M6" s="2"/>
      <c r="N6" s="2"/>
      <c r="O6" s="2"/>
      <c r="P6" s="2"/>
      <c r="Q6" s="10"/>
    </row>
    <row r="7" spans="1:17" x14ac:dyDescent="0.3">
      <c r="A7" s="33"/>
      <c r="B7" s="4">
        <v>9</v>
      </c>
      <c r="C7" s="1">
        <f t="shared" si="0"/>
        <v>29</v>
      </c>
      <c r="D7" s="1">
        <f t="shared" si="0"/>
        <v>36</v>
      </c>
      <c r="E7" s="1">
        <f t="shared" si="0"/>
        <v>36</v>
      </c>
      <c r="F7" s="1">
        <f t="shared" si="0"/>
        <v>36</v>
      </c>
      <c r="G7" s="1">
        <f t="shared" si="0"/>
        <v>36</v>
      </c>
      <c r="H7" s="1">
        <f t="shared" si="1"/>
        <v>34.949999999999996</v>
      </c>
      <c r="I7" s="2"/>
      <c r="J7" s="2"/>
      <c r="K7" s="7"/>
      <c r="L7" s="2"/>
      <c r="M7" s="2"/>
      <c r="N7" s="2"/>
      <c r="O7" s="2"/>
      <c r="P7" s="2"/>
      <c r="Q7" s="10"/>
    </row>
    <row r="8" spans="1:17" x14ac:dyDescent="0.3">
      <c r="A8" s="33"/>
      <c r="B8" s="26">
        <v>10</v>
      </c>
      <c r="C8" s="27">
        <f t="shared" si="0"/>
        <v>26</v>
      </c>
      <c r="D8" s="27">
        <f t="shared" si="0"/>
        <v>33</v>
      </c>
      <c r="E8" s="27">
        <f t="shared" si="0"/>
        <v>40</v>
      </c>
      <c r="F8" s="27">
        <f t="shared" si="0"/>
        <v>40</v>
      </c>
      <c r="G8" s="27">
        <f t="shared" si="0"/>
        <v>40</v>
      </c>
      <c r="H8" s="27">
        <f t="shared" si="1"/>
        <v>36.15</v>
      </c>
      <c r="I8" s="2"/>
      <c r="J8" s="2"/>
      <c r="K8" s="7"/>
      <c r="L8" s="2"/>
      <c r="M8" s="2"/>
      <c r="N8" s="2"/>
      <c r="O8" s="2"/>
      <c r="P8" s="2"/>
      <c r="Q8" s="10"/>
    </row>
    <row r="9" spans="1:17" x14ac:dyDescent="0.3">
      <c r="A9" s="33"/>
      <c r="B9" s="4">
        <v>11</v>
      </c>
      <c r="C9" s="1">
        <f t="shared" si="0"/>
        <v>23</v>
      </c>
      <c r="D9" s="1">
        <f t="shared" si="0"/>
        <v>30</v>
      </c>
      <c r="E9" s="1">
        <f t="shared" si="0"/>
        <v>37</v>
      </c>
      <c r="F9" s="1">
        <f t="shared" si="0"/>
        <v>44</v>
      </c>
      <c r="G9" s="1">
        <f t="shared" si="0"/>
        <v>44</v>
      </c>
      <c r="H9" s="1">
        <f t="shared" si="1"/>
        <v>35.25</v>
      </c>
      <c r="I9" s="2"/>
      <c r="J9" s="2"/>
      <c r="K9" s="2"/>
      <c r="L9" s="10"/>
      <c r="M9" s="10"/>
      <c r="N9" s="10"/>
      <c r="O9" s="10"/>
      <c r="P9" s="10"/>
      <c r="Q9" s="10"/>
    </row>
    <row r="10" spans="1:17" x14ac:dyDescent="0.3">
      <c r="A10" s="34"/>
      <c r="B10" s="4">
        <v>12</v>
      </c>
      <c r="C10" s="1">
        <f t="shared" si="0"/>
        <v>20</v>
      </c>
      <c r="D10" s="1">
        <f t="shared" si="0"/>
        <v>27</v>
      </c>
      <c r="E10" s="1">
        <f t="shared" si="0"/>
        <v>34</v>
      </c>
      <c r="F10" s="1">
        <f t="shared" si="0"/>
        <v>41</v>
      </c>
      <c r="G10" s="1">
        <f t="shared" si="0"/>
        <v>48</v>
      </c>
      <c r="H10" s="1">
        <f t="shared" si="1"/>
        <v>32.950000000000003</v>
      </c>
      <c r="I10" s="2"/>
      <c r="J10" s="2"/>
      <c r="K10" s="2"/>
      <c r="L10" s="10"/>
      <c r="M10" s="10"/>
      <c r="N10" s="10"/>
      <c r="O10" s="10"/>
      <c r="P10" s="10"/>
      <c r="Q10" s="10"/>
    </row>
    <row r="11" spans="1:17" x14ac:dyDescent="0.3">
      <c r="A11" s="40" t="s">
        <v>30</v>
      </c>
      <c r="B11" s="41"/>
      <c r="C11" s="28">
        <f>MAX(C6:C10)</f>
        <v>32</v>
      </c>
      <c r="D11" s="28">
        <f t="shared" ref="D11:G11" si="2">MAX(D6:D10)</f>
        <v>36</v>
      </c>
      <c r="E11" s="28">
        <f t="shared" si="2"/>
        <v>40</v>
      </c>
      <c r="F11" s="28">
        <f t="shared" si="2"/>
        <v>44</v>
      </c>
      <c r="G11" s="28">
        <f t="shared" si="2"/>
        <v>48</v>
      </c>
      <c r="H11" s="29">
        <f t="shared" si="1"/>
        <v>39.400000000000006</v>
      </c>
      <c r="I11" s="2"/>
      <c r="J11" s="2"/>
      <c r="K11" s="2"/>
      <c r="L11" s="10"/>
      <c r="M11" s="10"/>
      <c r="N11" s="10"/>
      <c r="O11" s="10"/>
      <c r="P11" s="10"/>
      <c r="Q11" s="10"/>
    </row>
    <row r="12" spans="1:17" ht="16.2" x14ac:dyDescent="0.35">
      <c r="A12" s="35" t="s">
        <v>15</v>
      </c>
      <c r="B12" s="36"/>
      <c r="C12" s="1">
        <v>0.15</v>
      </c>
      <c r="D12" s="1">
        <v>0.25</v>
      </c>
      <c r="E12" s="1">
        <v>0.3</v>
      </c>
      <c r="F12" s="1">
        <v>0.2</v>
      </c>
      <c r="G12" s="1">
        <v>0.1</v>
      </c>
      <c r="H12" s="30">
        <f>H11-H8</f>
        <v>3.2500000000000071</v>
      </c>
      <c r="I12" s="23" t="s">
        <v>31</v>
      </c>
      <c r="J12" s="2"/>
      <c r="K12" s="2"/>
      <c r="L12" s="10"/>
      <c r="M12" s="10"/>
      <c r="N12" s="10"/>
      <c r="O12" s="10"/>
      <c r="P12" s="10"/>
      <c r="Q12" s="10"/>
    </row>
    <row r="13" spans="1:17" x14ac:dyDescent="0.3">
      <c r="A13" s="10"/>
      <c r="B13" s="10"/>
      <c r="C13" s="10"/>
      <c r="D13" s="10"/>
      <c r="E13" s="10"/>
      <c r="F13" s="10"/>
      <c r="G13" s="10"/>
      <c r="H13" s="10"/>
      <c r="I13" s="2"/>
      <c r="J13" s="2"/>
      <c r="K13" s="2"/>
      <c r="L13" s="10"/>
      <c r="M13" s="10"/>
      <c r="N13" s="10"/>
      <c r="O13" s="10"/>
      <c r="P13" s="10"/>
      <c r="Q13" s="10"/>
    </row>
    <row r="14" spans="1:17" x14ac:dyDescent="0.3">
      <c r="A14" s="10"/>
      <c r="B14" s="10"/>
      <c r="C14" s="10"/>
      <c r="D14" s="10"/>
      <c r="E14" s="10"/>
      <c r="F14" s="10"/>
      <c r="G14" s="10"/>
      <c r="H14" s="10"/>
      <c r="I14" s="2"/>
      <c r="J14" s="2"/>
      <c r="K14" s="2"/>
      <c r="L14" s="10"/>
      <c r="M14" s="10"/>
      <c r="N14" s="10"/>
      <c r="O14" s="10"/>
      <c r="P14" s="10"/>
      <c r="Q14" s="10"/>
    </row>
    <row r="15" spans="1:17" x14ac:dyDescent="0.3">
      <c r="A15" s="10"/>
      <c r="B15" s="10"/>
      <c r="C15" s="10"/>
      <c r="D15" s="10"/>
      <c r="E15" s="10"/>
      <c r="F15" s="10"/>
      <c r="G15" s="10"/>
      <c r="H15" s="10"/>
      <c r="I15" s="2"/>
      <c r="J15" s="2"/>
      <c r="K15" s="2"/>
      <c r="L15" s="10"/>
      <c r="M15" s="10"/>
      <c r="N15" s="10"/>
      <c r="O15" s="10"/>
      <c r="P15" s="10"/>
      <c r="Q15" s="10"/>
    </row>
    <row r="16" spans="1:17" x14ac:dyDescent="0.3">
      <c r="A16" s="10"/>
      <c r="B16" s="7"/>
      <c r="C16" s="2"/>
      <c r="D16" s="2"/>
      <c r="E16" s="2"/>
      <c r="F16" s="2"/>
      <c r="G16" s="2"/>
      <c r="H16" s="2"/>
      <c r="I16" s="2"/>
      <c r="J16" s="2"/>
      <c r="K16" s="2"/>
      <c r="L16" s="10"/>
      <c r="M16" s="10"/>
      <c r="N16" s="10"/>
      <c r="O16" s="10"/>
      <c r="P16" s="10"/>
      <c r="Q16" s="10"/>
    </row>
    <row r="17" spans="1:17" ht="15.6" x14ac:dyDescent="0.3">
      <c r="A17" s="10"/>
      <c r="B17" s="8"/>
      <c r="C17" s="7"/>
      <c r="D17" s="7"/>
      <c r="E17" s="7"/>
      <c r="F17" s="7"/>
      <c r="G17" s="7"/>
      <c r="H17" s="7"/>
      <c r="I17" s="2"/>
      <c r="J17" s="2"/>
      <c r="K17" s="2"/>
      <c r="L17" s="10"/>
      <c r="M17" s="10"/>
      <c r="N17" s="10"/>
      <c r="O17" s="10"/>
      <c r="P17" s="10"/>
      <c r="Q17" s="10"/>
    </row>
    <row r="18" spans="1:17" x14ac:dyDescent="0.3">
      <c r="A18" s="10"/>
      <c r="B18" s="7"/>
      <c r="C18" s="2"/>
      <c r="D18" s="2"/>
      <c r="E18" s="2"/>
      <c r="F18" s="2"/>
      <c r="G18" s="2"/>
      <c r="H18" s="2"/>
      <c r="I18" s="2"/>
      <c r="J18" s="2"/>
      <c r="K18" s="2"/>
      <c r="L18" s="10"/>
      <c r="M18" s="10"/>
      <c r="N18" s="10"/>
      <c r="O18" s="10"/>
      <c r="P18" s="10"/>
      <c r="Q18" s="10"/>
    </row>
    <row r="19" spans="1:17" x14ac:dyDescent="0.3">
      <c r="A19" s="10"/>
      <c r="B19" s="7"/>
      <c r="C19" s="2"/>
      <c r="D19" s="2"/>
      <c r="E19" s="2"/>
      <c r="F19" s="2"/>
      <c r="G19" s="2"/>
      <c r="H19" s="2"/>
      <c r="I19" s="2"/>
      <c r="J19" s="2"/>
      <c r="K19" s="2"/>
      <c r="L19" s="10"/>
      <c r="M19" s="10"/>
      <c r="N19" s="10"/>
      <c r="O19" s="10"/>
      <c r="P19" s="10"/>
      <c r="Q19" s="10"/>
    </row>
    <row r="20" spans="1:17" x14ac:dyDescent="0.3">
      <c r="A20" s="10"/>
      <c r="B20" s="7"/>
      <c r="C20" s="2"/>
      <c r="D20" s="2"/>
      <c r="E20" s="2"/>
      <c r="F20" s="2"/>
      <c r="G20" s="2"/>
      <c r="H20" s="2"/>
      <c r="I20" s="10"/>
      <c r="J20" s="10"/>
      <c r="K20" s="10"/>
      <c r="L20" s="10"/>
      <c r="M20" s="10"/>
      <c r="N20" s="10"/>
      <c r="O20" s="10"/>
      <c r="P20" s="10"/>
      <c r="Q20" s="10"/>
    </row>
    <row r="21" spans="1:17" x14ac:dyDescent="0.3">
      <c r="A21" s="10"/>
      <c r="B21" s="7"/>
      <c r="C21" s="2"/>
      <c r="D21" s="2"/>
      <c r="E21" s="2"/>
      <c r="F21" s="2"/>
      <c r="G21" s="2"/>
      <c r="H21" s="2"/>
      <c r="I21" s="10"/>
      <c r="J21" s="10"/>
      <c r="K21" s="10"/>
      <c r="L21" s="10"/>
      <c r="M21" s="10"/>
      <c r="N21" s="10"/>
      <c r="O21" s="10"/>
      <c r="P21" s="10"/>
      <c r="Q21" s="10"/>
    </row>
    <row r="22" spans="1:17" x14ac:dyDescent="0.3">
      <c r="A22" s="10"/>
      <c r="B22" s="7"/>
      <c r="C22" s="2"/>
      <c r="D22" s="2"/>
      <c r="E22" s="2"/>
      <c r="F22" s="2"/>
      <c r="G22" s="2"/>
      <c r="H22" s="2"/>
      <c r="I22" s="10"/>
      <c r="J22" s="10"/>
      <c r="K22" s="10"/>
      <c r="L22" s="10"/>
      <c r="M22" s="10"/>
      <c r="N22" s="10"/>
      <c r="O22" s="10"/>
      <c r="P22" s="10"/>
      <c r="Q22" s="10"/>
    </row>
    <row r="23" spans="1:17" x14ac:dyDescent="0.3">
      <c r="B23" s="7"/>
      <c r="C23" s="2"/>
      <c r="D23" s="2"/>
      <c r="E23" s="2"/>
      <c r="F23" s="2"/>
      <c r="G23" s="2"/>
      <c r="H23" s="2"/>
    </row>
  </sheetData>
  <mergeCells count="6">
    <mergeCell ref="C4:G4"/>
    <mergeCell ref="A5:A10"/>
    <mergeCell ref="A12:B12"/>
    <mergeCell ref="A2:B2"/>
    <mergeCell ref="H4:H5"/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44E7-9514-4237-B76C-A35F4210854A}">
  <dimension ref="A1:I9"/>
  <sheetViews>
    <sheetView workbookViewId="0">
      <selection activeCell="I13" sqref="I13"/>
    </sheetView>
  </sheetViews>
  <sheetFormatPr defaultRowHeight="14.4" x14ac:dyDescent="0.3"/>
  <cols>
    <col min="1" max="1" width="20.77734375" customWidth="1"/>
    <col min="9" max="9" width="12.6640625" customWidth="1"/>
  </cols>
  <sheetData>
    <row r="1" spans="1:9" ht="27.6" x14ac:dyDescent="0.3">
      <c r="A1" s="11" t="s">
        <v>17</v>
      </c>
      <c r="B1" s="2"/>
      <c r="C1" s="2"/>
      <c r="D1" s="2"/>
      <c r="E1" s="2"/>
      <c r="F1" s="2"/>
      <c r="G1" s="2"/>
    </row>
    <row r="2" spans="1:9" x14ac:dyDescent="0.3">
      <c r="C2" s="44" t="s">
        <v>13</v>
      </c>
      <c r="D2" s="44"/>
      <c r="E2" s="44"/>
      <c r="F2" s="44"/>
      <c r="G2" s="44"/>
    </row>
    <row r="3" spans="1:9" ht="16.2" x14ac:dyDescent="0.3">
      <c r="A3" s="42" t="s">
        <v>19</v>
      </c>
      <c r="B3" s="3"/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18</v>
      </c>
      <c r="I3" s="4" t="s">
        <v>20</v>
      </c>
    </row>
    <row r="4" spans="1:9" ht="16.2" x14ac:dyDescent="0.3">
      <c r="A4" s="43"/>
      <c r="B4" s="15" t="s">
        <v>0</v>
      </c>
      <c r="C4" s="16">
        <f>8*7-8*3</f>
        <v>32</v>
      </c>
      <c r="D4" s="16">
        <f t="shared" ref="D4:G4" si="0">8*7-8*3</f>
        <v>32</v>
      </c>
      <c r="E4" s="16">
        <f t="shared" si="0"/>
        <v>32</v>
      </c>
      <c r="F4" s="16">
        <f t="shared" si="0"/>
        <v>32</v>
      </c>
      <c r="G4" s="16">
        <f t="shared" si="0"/>
        <v>32</v>
      </c>
      <c r="H4" s="16">
        <f>MIN(C4:G4)</f>
        <v>32</v>
      </c>
      <c r="I4" s="14">
        <f>MAX(H4:H8)</f>
        <v>32</v>
      </c>
    </row>
    <row r="5" spans="1:9" ht="16.2" x14ac:dyDescent="0.3">
      <c r="A5" s="43"/>
      <c r="B5" s="4" t="s">
        <v>1</v>
      </c>
      <c r="C5" s="1">
        <f>8*7-9*3</f>
        <v>29</v>
      </c>
      <c r="D5" s="1">
        <f>9*7-9*3</f>
        <v>36</v>
      </c>
      <c r="E5" s="1">
        <f t="shared" ref="E5:G5" si="1">9*7-9*3</f>
        <v>36</v>
      </c>
      <c r="F5" s="1">
        <f t="shared" si="1"/>
        <v>36</v>
      </c>
      <c r="G5" s="1">
        <f t="shared" si="1"/>
        <v>36</v>
      </c>
      <c r="H5" s="1">
        <f t="shared" ref="H5:H8" si="2">MIN(C5:G5)</f>
        <v>29</v>
      </c>
    </row>
    <row r="6" spans="1:9" ht="16.2" x14ac:dyDescent="0.3">
      <c r="A6" s="43"/>
      <c r="B6" s="12" t="s">
        <v>2</v>
      </c>
      <c r="C6" s="13">
        <f>8*7-10*3</f>
        <v>26</v>
      </c>
      <c r="D6" s="13">
        <f>9*7-10*3</f>
        <v>33</v>
      </c>
      <c r="E6" s="13">
        <f>10*7-10*3</f>
        <v>40</v>
      </c>
      <c r="F6" s="13">
        <f t="shared" ref="F6:G6" si="3">10*7-10*3</f>
        <v>40</v>
      </c>
      <c r="G6" s="13">
        <f t="shared" si="3"/>
        <v>40</v>
      </c>
      <c r="H6" s="1">
        <f t="shared" si="2"/>
        <v>26</v>
      </c>
    </row>
    <row r="7" spans="1:9" ht="16.2" x14ac:dyDescent="0.3">
      <c r="A7" s="43"/>
      <c r="B7" s="4" t="s">
        <v>3</v>
      </c>
      <c r="C7" s="1">
        <f>8*7-11*3</f>
        <v>23</v>
      </c>
      <c r="D7" s="1">
        <f>9*7-11*3</f>
        <v>30</v>
      </c>
      <c r="E7" s="1">
        <f>10*7-11*3</f>
        <v>37</v>
      </c>
      <c r="F7" s="1">
        <f>11*7-11*3</f>
        <v>44</v>
      </c>
      <c r="G7" s="1">
        <f>11*7-11*3</f>
        <v>44</v>
      </c>
      <c r="H7" s="1">
        <f t="shared" si="2"/>
        <v>23</v>
      </c>
    </row>
    <row r="8" spans="1:9" ht="16.2" x14ac:dyDescent="0.3">
      <c r="A8" s="43"/>
      <c r="B8" s="4" t="s">
        <v>4</v>
      </c>
      <c r="C8" s="1">
        <f>8*7-12*3</f>
        <v>20</v>
      </c>
      <c r="D8" s="1">
        <f>9*7-12*3</f>
        <v>27</v>
      </c>
      <c r="E8" s="1">
        <f>10*7-12*3</f>
        <v>34</v>
      </c>
      <c r="F8" s="1">
        <f>11*7-12*3</f>
        <v>41</v>
      </c>
      <c r="G8" s="1">
        <f>12*7-12*3</f>
        <v>48</v>
      </c>
      <c r="H8" s="1">
        <f t="shared" si="2"/>
        <v>20</v>
      </c>
    </row>
    <row r="9" spans="1:9" x14ac:dyDescent="0.3">
      <c r="A9" s="24"/>
      <c r="B9" s="7"/>
      <c r="C9" s="2"/>
      <c r="D9" s="2"/>
      <c r="E9" s="2"/>
      <c r="F9" s="2"/>
      <c r="G9" s="2"/>
      <c r="H9" s="2"/>
    </row>
  </sheetData>
  <mergeCells count="2">
    <mergeCell ref="A3:A8"/>
    <mergeCell ref="C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DFAA-A7BF-4BD7-8C27-4EA66394A0BC}">
  <dimension ref="A1:I10"/>
  <sheetViews>
    <sheetView workbookViewId="0">
      <selection activeCell="A2" sqref="A2:G8"/>
    </sheetView>
  </sheetViews>
  <sheetFormatPr defaultRowHeight="14.4" x14ac:dyDescent="0.3"/>
  <cols>
    <col min="1" max="1" width="21.88671875" customWidth="1"/>
    <col min="3" max="3" width="11.109375" bestFit="1" customWidth="1"/>
    <col min="9" max="9" width="12.44140625" customWidth="1"/>
  </cols>
  <sheetData>
    <row r="1" spans="1:9" x14ac:dyDescent="0.3">
      <c r="A1" s="11" t="s">
        <v>21</v>
      </c>
      <c r="B1" s="2"/>
      <c r="C1" s="2"/>
      <c r="D1" s="2"/>
      <c r="E1" s="2"/>
      <c r="F1" s="2"/>
      <c r="G1" s="2"/>
    </row>
    <row r="2" spans="1:9" x14ac:dyDescent="0.3">
      <c r="C2" s="44" t="s">
        <v>13</v>
      </c>
      <c r="D2" s="44"/>
      <c r="E2" s="44"/>
      <c r="F2" s="44"/>
      <c r="G2" s="44"/>
    </row>
    <row r="3" spans="1:9" ht="16.2" x14ac:dyDescent="0.3">
      <c r="A3" s="42" t="s">
        <v>19</v>
      </c>
      <c r="B3" s="3"/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23</v>
      </c>
      <c r="I3" s="7"/>
    </row>
    <row r="4" spans="1:9" ht="16.2" x14ac:dyDescent="0.3">
      <c r="A4" s="43"/>
      <c r="B4" s="4" t="s">
        <v>0</v>
      </c>
      <c r="C4" s="1">
        <f>C10-(8*7-8*3)</f>
        <v>0</v>
      </c>
      <c r="D4" s="1">
        <f>D10-(8*7-8*3)</f>
        <v>4</v>
      </c>
      <c r="E4" s="1">
        <f>E10-(8*7-8*3)</f>
        <v>8</v>
      </c>
      <c r="F4" s="1">
        <f>F10-(8*7-8*3)</f>
        <v>12</v>
      </c>
      <c r="G4" s="1">
        <f>G10-(8*7-8*3)</f>
        <v>16</v>
      </c>
      <c r="H4" s="1">
        <f>MAX(C4:G4)</f>
        <v>16</v>
      </c>
      <c r="I4" s="17"/>
    </row>
    <row r="5" spans="1:9" ht="16.2" x14ac:dyDescent="0.3">
      <c r="A5" s="43"/>
      <c r="B5" s="12" t="s">
        <v>1</v>
      </c>
      <c r="C5" s="13">
        <f>C10-(8*7-9*3)</f>
        <v>3</v>
      </c>
      <c r="D5" s="13">
        <f>$D$10-(9*7-9*3)</f>
        <v>0</v>
      </c>
      <c r="E5" s="13">
        <f>E10-(9*7-9*3)</f>
        <v>4</v>
      </c>
      <c r="F5" s="13">
        <f>F10-(9*7-9*3)</f>
        <v>8</v>
      </c>
      <c r="G5" s="13">
        <f>G10-(9*7-9*3)</f>
        <v>12</v>
      </c>
      <c r="H5" s="13">
        <f t="shared" ref="H5:H8" si="0">MAX(C5:G5)</f>
        <v>12</v>
      </c>
      <c r="I5" s="17"/>
    </row>
    <row r="6" spans="1:9" ht="16.2" x14ac:dyDescent="0.3">
      <c r="A6" s="43"/>
      <c r="B6" s="15" t="s">
        <v>2</v>
      </c>
      <c r="C6" s="16">
        <f>C10-(8*7-10*3)</f>
        <v>6</v>
      </c>
      <c r="D6" s="16">
        <f>D10-(9*7-10*3)</f>
        <v>3</v>
      </c>
      <c r="E6" s="16">
        <f>E10-(10*7-10*3)</f>
        <v>0</v>
      </c>
      <c r="F6" s="16">
        <f>F10-(10*7-10*3)</f>
        <v>4</v>
      </c>
      <c r="G6" s="16">
        <f>G10-(10*7-10*3)</f>
        <v>8</v>
      </c>
      <c r="H6" s="16">
        <f t="shared" si="0"/>
        <v>8</v>
      </c>
    </row>
    <row r="7" spans="1:9" ht="16.2" x14ac:dyDescent="0.3">
      <c r="A7" s="43"/>
      <c r="B7" s="4" t="s">
        <v>3</v>
      </c>
      <c r="C7" s="1">
        <f>C10-(8*7-11*3)</f>
        <v>9</v>
      </c>
      <c r="D7" s="1">
        <f>D10-(9*7-11*3)</f>
        <v>6</v>
      </c>
      <c r="E7" s="1">
        <f>E10-(10*7-11*3)</f>
        <v>3</v>
      </c>
      <c r="F7" s="1">
        <f>F10-(11*7-11*3)</f>
        <v>0</v>
      </c>
      <c r="G7" s="1">
        <f>G10-(11*7-11*3)</f>
        <v>4</v>
      </c>
      <c r="H7" s="13">
        <f t="shared" si="0"/>
        <v>9</v>
      </c>
    </row>
    <row r="8" spans="1:9" ht="16.2" x14ac:dyDescent="0.3">
      <c r="A8" s="43"/>
      <c r="B8" s="4" t="s">
        <v>4</v>
      </c>
      <c r="C8" s="1">
        <f>C10-(8*7-12*3)</f>
        <v>12</v>
      </c>
      <c r="D8" s="1">
        <f>D10-(9*7-12*3)</f>
        <v>9</v>
      </c>
      <c r="E8" s="1">
        <f>E10-(10*7-12*3)</f>
        <v>6</v>
      </c>
      <c r="F8" s="1">
        <f>F10-(11*7-12*3)</f>
        <v>3</v>
      </c>
      <c r="G8" s="1">
        <f>G10-(12*7-12*3)</f>
        <v>0</v>
      </c>
      <c r="H8" s="13">
        <f t="shared" si="0"/>
        <v>12</v>
      </c>
    </row>
    <row r="9" spans="1:9" x14ac:dyDescent="0.3">
      <c r="A9" s="24"/>
      <c r="B9" s="7"/>
      <c r="C9" s="2"/>
      <c r="D9" s="2"/>
      <c r="E9" s="2"/>
      <c r="F9" s="2"/>
      <c r="G9" s="2"/>
      <c r="H9" s="2"/>
    </row>
    <row r="10" spans="1:9" x14ac:dyDescent="0.3">
      <c r="B10" s="7" t="s">
        <v>22</v>
      </c>
      <c r="C10">
        <f>32</f>
        <v>32</v>
      </c>
      <c r="D10">
        <f>36</f>
        <v>36</v>
      </c>
      <c r="E10">
        <v>40</v>
      </c>
      <c r="F10">
        <v>44</v>
      </c>
      <c r="G10">
        <v>48</v>
      </c>
    </row>
  </sheetData>
  <mergeCells count="2">
    <mergeCell ref="C2:G2"/>
    <mergeCell ref="A3:A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7CF2-FC6E-4902-BEB5-47EF9BA071D9}">
  <dimension ref="A1:J37"/>
  <sheetViews>
    <sheetView topLeftCell="G19" zoomScale="106" workbookViewId="0">
      <selection activeCell="L11" sqref="L11"/>
    </sheetView>
  </sheetViews>
  <sheetFormatPr defaultRowHeight="14.4" x14ac:dyDescent="0.3"/>
  <cols>
    <col min="1" max="1" width="21.6640625" customWidth="1"/>
    <col min="10" max="10" width="27.44140625" customWidth="1"/>
  </cols>
  <sheetData>
    <row r="1" spans="1:10" x14ac:dyDescent="0.3">
      <c r="A1" s="11" t="s">
        <v>24</v>
      </c>
      <c r="B1" s="2"/>
      <c r="C1" s="2"/>
      <c r="D1" s="2"/>
      <c r="E1" s="2"/>
      <c r="F1" s="2"/>
      <c r="G1" s="2"/>
    </row>
    <row r="3" spans="1:10" ht="16.2" customHeight="1" x14ac:dyDescent="0.3">
      <c r="A3" s="21" t="s">
        <v>25</v>
      </c>
      <c r="B3" s="10">
        <v>0.2</v>
      </c>
      <c r="C3" s="10"/>
      <c r="D3" s="10"/>
      <c r="E3" s="10"/>
      <c r="F3" s="10"/>
      <c r="G3" s="10"/>
      <c r="H3" s="10"/>
      <c r="I3" s="10"/>
      <c r="J3" s="10"/>
    </row>
    <row r="4" spans="1:10" x14ac:dyDescent="0.3">
      <c r="A4" s="10"/>
      <c r="B4" s="10"/>
      <c r="C4" s="47" t="s">
        <v>13</v>
      </c>
      <c r="D4" s="47"/>
      <c r="E4" s="47"/>
      <c r="F4" s="47"/>
      <c r="G4" s="47"/>
      <c r="H4" s="10"/>
      <c r="I4" s="10"/>
      <c r="J4" s="10"/>
    </row>
    <row r="5" spans="1:10" ht="16.2" x14ac:dyDescent="0.3">
      <c r="B5" s="3"/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18</v>
      </c>
      <c r="I5" s="4" t="s">
        <v>23</v>
      </c>
      <c r="J5" s="4" t="s">
        <v>26</v>
      </c>
    </row>
    <row r="6" spans="1:10" ht="16.2" x14ac:dyDescent="0.3">
      <c r="A6" s="32" t="s">
        <v>19</v>
      </c>
      <c r="B6" s="4" t="s">
        <v>0</v>
      </c>
      <c r="C6" s="1">
        <f>8*7-8*3</f>
        <v>32</v>
      </c>
      <c r="D6" s="1">
        <f t="shared" ref="D6:G6" si="0">8*7-8*3</f>
        <v>32</v>
      </c>
      <c r="E6" s="1">
        <f t="shared" si="0"/>
        <v>32</v>
      </c>
      <c r="F6" s="1">
        <f t="shared" si="0"/>
        <v>32</v>
      </c>
      <c r="G6" s="1">
        <f t="shared" si="0"/>
        <v>32</v>
      </c>
      <c r="H6" s="1">
        <f>MIN(C6:G6)</f>
        <v>32</v>
      </c>
      <c r="I6" s="1">
        <f>MAX(C6:G6)</f>
        <v>32</v>
      </c>
      <c r="J6" s="1">
        <f>$B$3*H6+(1-$B$3)*I6</f>
        <v>32</v>
      </c>
    </row>
    <row r="7" spans="1:10" ht="16.2" x14ac:dyDescent="0.3">
      <c r="A7" s="45"/>
      <c r="B7" s="4" t="s">
        <v>1</v>
      </c>
      <c r="C7" s="1">
        <f>8*7-9*3</f>
        <v>29</v>
      </c>
      <c r="D7" s="1">
        <f>9*7-9*3</f>
        <v>36</v>
      </c>
      <c r="E7" s="1">
        <f t="shared" ref="E7:G7" si="1">9*7-9*3</f>
        <v>36</v>
      </c>
      <c r="F7" s="1">
        <f t="shared" si="1"/>
        <v>36</v>
      </c>
      <c r="G7" s="1">
        <f t="shared" si="1"/>
        <v>36</v>
      </c>
      <c r="H7" s="1">
        <f t="shared" ref="H7:H10" si="2">MIN(C7:G7)</f>
        <v>29</v>
      </c>
      <c r="I7" s="1">
        <f t="shared" ref="I7:I10" si="3">MAX(C7:G7)</f>
        <v>36</v>
      </c>
      <c r="J7" s="1">
        <f t="shared" ref="J7:J10" si="4">$B$3*H7+(1-$B$3)*I7</f>
        <v>34.6</v>
      </c>
    </row>
    <row r="8" spans="1:10" ht="16.2" x14ac:dyDescent="0.3">
      <c r="A8" s="45"/>
      <c r="B8" s="12" t="s">
        <v>2</v>
      </c>
      <c r="C8" s="13">
        <f>8*7-10*3</f>
        <v>26</v>
      </c>
      <c r="D8" s="13">
        <f>9*7-10*3</f>
        <v>33</v>
      </c>
      <c r="E8" s="13">
        <f>10*7-10*3</f>
        <v>40</v>
      </c>
      <c r="F8" s="13">
        <f t="shared" ref="F8:G8" si="5">10*7-10*3</f>
        <v>40</v>
      </c>
      <c r="G8" s="13">
        <f t="shared" si="5"/>
        <v>40</v>
      </c>
      <c r="H8" s="1">
        <f t="shared" si="2"/>
        <v>26</v>
      </c>
      <c r="I8" s="1">
        <f t="shared" si="3"/>
        <v>40</v>
      </c>
      <c r="J8" s="1">
        <f t="shared" si="4"/>
        <v>37.200000000000003</v>
      </c>
    </row>
    <row r="9" spans="1:10" ht="16.2" x14ac:dyDescent="0.3">
      <c r="A9" s="45"/>
      <c r="B9" s="4" t="s">
        <v>3</v>
      </c>
      <c r="C9" s="1">
        <f>8*7-11*3</f>
        <v>23</v>
      </c>
      <c r="D9" s="1">
        <f>9*7-11*3</f>
        <v>30</v>
      </c>
      <c r="E9" s="1">
        <f>10*7-11*3</f>
        <v>37</v>
      </c>
      <c r="F9" s="1">
        <f>11*7-11*3</f>
        <v>44</v>
      </c>
      <c r="G9" s="1">
        <f>11*7-11*3</f>
        <v>44</v>
      </c>
      <c r="H9" s="1">
        <f t="shared" si="2"/>
        <v>23</v>
      </c>
      <c r="I9" s="1">
        <f t="shared" si="3"/>
        <v>44</v>
      </c>
      <c r="J9" s="1">
        <f t="shared" si="4"/>
        <v>39.800000000000004</v>
      </c>
    </row>
    <row r="10" spans="1:10" ht="16.2" x14ac:dyDescent="0.3">
      <c r="A10" s="46"/>
      <c r="B10" s="22" t="s">
        <v>4</v>
      </c>
      <c r="C10" s="23">
        <f>8*7-12*3</f>
        <v>20</v>
      </c>
      <c r="D10" s="23">
        <f>9*7-12*3</f>
        <v>27</v>
      </c>
      <c r="E10" s="23">
        <f>10*7-12*3</f>
        <v>34</v>
      </c>
      <c r="F10" s="23">
        <f>11*7-12*3</f>
        <v>41</v>
      </c>
      <c r="G10" s="23">
        <f>12*7-12*3</f>
        <v>48</v>
      </c>
      <c r="H10" s="23">
        <f t="shared" si="2"/>
        <v>20</v>
      </c>
      <c r="I10" s="23">
        <f t="shared" si="3"/>
        <v>48</v>
      </c>
      <c r="J10" s="23">
        <f t="shared" si="4"/>
        <v>42.400000000000006</v>
      </c>
    </row>
    <row r="11" spans="1:10" x14ac:dyDescent="0.3">
      <c r="A11" s="10"/>
      <c r="B11" s="10"/>
      <c r="C11" s="10"/>
      <c r="D11" s="10"/>
      <c r="E11" s="10"/>
      <c r="F11" s="10"/>
      <c r="G11" s="10"/>
      <c r="H11" s="10"/>
      <c r="I11" s="10"/>
      <c r="J11" s="2"/>
    </row>
    <row r="12" spans="1:10" x14ac:dyDescent="0.3">
      <c r="A12" s="21" t="s">
        <v>25</v>
      </c>
      <c r="B12" s="10">
        <v>0.5</v>
      </c>
      <c r="C12" s="10"/>
      <c r="D12" s="10"/>
      <c r="E12" s="10"/>
      <c r="F12" s="10"/>
      <c r="G12" s="10"/>
      <c r="H12" s="10"/>
      <c r="I12" s="10"/>
      <c r="J12" s="2"/>
    </row>
    <row r="13" spans="1:10" x14ac:dyDescent="0.3">
      <c r="A13" s="10"/>
      <c r="B13" s="10"/>
      <c r="C13" s="47" t="s">
        <v>13</v>
      </c>
      <c r="D13" s="47"/>
      <c r="E13" s="47"/>
      <c r="F13" s="47"/>
      <c r="G13" s="47"/>
      <c r="H13" s="10"/>
      <c r="I13" s="10"/>
      <c r="J13" s="2"/>
    </row>
    <row r="14" spans="1:10" ht="16.2" x14ac:dyDescent="0.3">
      <c r="B14" s="3"/>
      <c r="C14" s="4" t="s">
        <v>5</v>
      </c>
      <c r="D14" s="4" t="s">
        <v>6</v>
      </c>
      <c r="E14" s="4" t="s">
        <v>7</v>
      </c>
      <c r="F14" s="4" t="s">
        <v>8</v>
      </c>
      <c r="G14" s="4" t="s">
        <v>9</v>
      </c>
      <c r="H14" s="4" t="s">
        <v>18</v>
      </c>
      <c r="I14" s="4" t="s">
        <v>23</v>
      </c>
      <c r="J14" s="4" t="s">
        <v>26</v>
      </c>
    </row>
    <row r="15" spans="1:10" ht="16.2" x14ac:dyDescent="0.3">
      <c r="A15" s="32" t="s">
        <v>19</v>
      </c>
      <c r="B15" s="4" t="s">
        <v>0</v>
      </c>
      <c r="C15" s="1">
        <f>8*7-8*3</f>
        <v>32</v>
      </c>
      <c r="D15" s="1">
        <f t="shared" ref="D15:G15" si="6">8*7-8*3</f>
        <v>32</v>
      </c>
      <c r="E15" s="1">
        <f t="shared" si="6"/>
        <v>32</v>
      </c>
      <c r="F15" s="1">
        <f t="shared" si="6"/>
        <v>32</v>
      </c>
      <c r="G15" s="1">
        <f t="shared" si="6"/>
        <v>32</v>
      </c>
      <c r="H15" s="1">
        <f>MIN(C15:G15)</f>
        <v>32</v>
      </c>
      <c r="I15" s="1">
        <f>MAX(C15:G15)</f>
        <v>32</v>
      </c>
      <c r="J15" s="1">
        <f>($B$12*H15)+(1-$B$12)*I15</f>
        <v>32</v>
      </c>
    </row>
    <row r="16" spans="1:10" ht="16.2" x14ac:dyDescent="0.3">
      <c r="A16" s="45"/>
      <c r="B16" s="4" t="s">
        <v>1</v>
      </c>
      <c r="C16" s="1">
        <f>8*7-9*3</f>
        <v>29</v>
      </c>
      <c r="D16" s="1">
        <f>9*7-9*3</f>
        <v>36</v>
      </c>
      <c r="E16" s="1">
        <f t="shared" ref="E16:G16" si="7">9*7-9*3</f>
        <v>36</v>
      </c>
      <c r="F16" s="1">
        <f t="shared" si="7"/>
        <v>36</v>
      </c>
      <c r="G16" s="1">
        <f t="shared" si="7"/>
        <v>36</v>
      </c>
      <c r="H16" s="1">
        <f t="shared" ref="H16:H19" si="8">MIN(C16:G16)</f>
        <v>29</v>
      </c>
      <c r="I16" s="1">
        <f t="shared" ref="I16:I19" si="9">MAX(C16:G16)</f>
        <v>36</v>
      </c>
      <c r="J16" s="1">
        <f t="shared" ref="J16:J19" si="10">($B$12*H16)+(1-$B$12)*I16</f>
        <v>32.5</v>
      </c>
    </row>
    <row r="17" spans="1:10" ht="16.2" x14ac:dyDescent="0.3">
      <c r="A17" s="45"/>
      <c r="B17" s="12" t="s">
        <v>2</v>
      </c>
      <c r="C17" s="13">
        <f>8*7-10*3</f>
        <v>26</v>
      </c>
      <c r="D17" s="13">
        <f>9*7-10*3</f>
        <v>33</v>
      </c>
      <c r="E17" s="13">
        <f>10*7-10*3</f>
        <v>40</v>
      </c>
      <c r="F17" s="13">
        <f t="shared" ref="F17:G17" si="11">10*7-10*3</f>
        <v>40</v>
      </c>
      <c r="G17" s="13">
        <f t="shared" si="11"/>
        <v>40</v>
      </c>
      <c r="H17" s="1">
        <f t="shared" si="8"/>
        <v>26</v>
      </c>
      <c r="I17" s="1">
        <f t="shared" si="9"/>
        <v>40</v>
      </c>
      <c r="J17" s="1">
        <f t="shared" si="10"/>
        <v>33</v>
      </c>
    </row>
    <row r="18" spans="1:10" ht="16.2" x14ac:dyDescent="0.3">
      <c r="A18" s="45"/>
      <c r="B18" s="4" t="s">
        <v>3</v>
      </c>
      <c r="C18" s="1">
        <f>8*7-11*3</f>
        <v>23</v>
      </c>
      <c r="D18" s="1">
        <f>9*7-11*3</f>
        <v>30</v>
      </c>
      <c r="E18" s="1">
        <f>10*7-11*3</f>
        <v>37</v>
      </c>
      <c r="F18" s="1">
        <f>11*7-11*3</f>
        <v>44</v>
      </c>
      <c r="G18" s="1">
        <f>11*7-11*3</f>
        <v>44</v>
      </c>
      <c r="H18" s="1">
        <f t="shared" si="8"/>
        <v>23</v>
      </c>
      <c r="I18" s="1">
        <f t="shared" si="9"/>
        <v>44</v>
      </c>
      <c r="J18" s="1">
        <f t="shared" si="10"/>
        <v>33.5</v>
      </c>
    </row>
    <row r="19" spans="1:10" ht="16.2" x14ac:dyDescent="0.3">
      <c r="A19" s="46"/>
      <c r="B19" s="22" t="s">
        <v>4</v>
      </c>
      <c r="C19" s="23">
        <f>8*7-12*3</f>
        <v>20</v>
      </c>
      <c r="D19" s="23">
        <f>9*7-12*3</f>
        <v>27</v>
      </c>
      <c r="E19" s="23">
        <f>10*7-12*3</f>
        <v>34</v>
      </c>
      <c r="F19" s="23">
        <f>11*7-12*3</f>
        <v>41</v>
      </c>
      <c r="G19" s="23">
        <f>12*7-12*3</f>
        <v>48</v>
      </c>
      <c r="H19" s="23">
        <f t="shared" si="8"/>
        <v>20</v>
      </c>
      <c r="I19" s="23">
        <f t="shared" si="9"/>
        <v>48</v>
      </c>
      <c r="J19" s="23">
        <f t="shared" si="10"/>
        <v>34</v>
      </c>
    </row>
    <row r="20" spans="1:10" x14ac:dyDescent="0.3">
      <c r="A20" s="10"/>
      <c r="B20" s="10"/>
      <c r="C20" s="10"/>
      <c r="D20" s="10"/>
      <c r="E20" s="10"/>
      <c r="F20" s="10"/>
      <c r="G20" s="10"/>
      <c r="H20" s="10"/>
      <c r="I20" s="10"/>
      <c r="J20" s="2"/>
    </row>
    <row r="21" spans="1:10" x14ac:dyDescent="0.3">
      <c r="A21" s="21" t="s">
        <v>25</v>
      </c>
      <c r="B21" s="10">
        <v>0.8</v>
      </c>
      <c r="C21" s="10"/>
      <c r="D21" s="10"/>
      <c r="E21" s="10"/>
      <c r="F21" s="10"/>
      <c r="G21" s="10"/>
      <c r="H21" s="10"/>
      <c r="I21" s="10"/>
      <c r="J21" s="2"/>
    </row>
    <row r="22" spans="1:10" x14ac:dyDescent="0.3">
      <c r="A22" s="10"/>
      <c r="B22" s="10"/>
      <c r="C22" s="47" t="s">
        <v>13</v>
      </c>
      <c r="D22" s="47"/>
      <c r="E22" s="47"/>
      <c r="F22" s="47"/>
      <c r="G22" s="47"/>
      <c r="H22" s="10"/>
      <c r="I22" s="10"/>
      <c r="J22" s="2"/>
    </row>
    <row r="23" spans="1:10" ht="16.2" x14ac:dyDescent="0.3">
      <c r="B23" s="3"/>
      <c r="C23" s="4" t="s">
        <v>5</v>
      </c>
      <c r="D23" s="4" t="s">
        <v>6</v>
      </c>
      <c r="E23" s="4" t="s">
        <v>7</v>
      </c>
      <c r="F23" s="4" t="s">
        <v>8</v>
      </c>
      <c r="G23" s="4" t="s">
        <v>9</v>
      </c>
      <c r="H23" s="4" t="s">
        <v>18</v>
      </c>
      <c r="I23" s="4" t="s">
        <v>23</v>
      </c>
      <c r="J23" s="4" t="s">
        <v>26</v>
      </c>
    </row>
    <row r="24" spans="1:10" ht="16.2" x14ac:dyDescent="0.3">
      <c r="A24" s="32" t="s">
        <v>19</v>
      </c>
      <c r="B24" s="22" t="s">
        <v>0</v>
      </c>
      <c r="C24" s="23">
        <f>8*7-8*3</f>
        <v>32</v>
      </c>
      <c r="D24" s="23">
        <f t="shared" ref="D24:G24" si="12">8*7-8*3</f>
        <v>32</v>
      </c>
      <c r="E24" s="23">
        <f t="shared" si="12"/>
        <v>32</v>
      </c>
      <c r="F24" s="23">
        <f t="shared" si="12"/>
        <v>32</v>
      </c>
      <c r="G24" s="23">
        <f t="shared" si="12"/>
        <v>32</v>
      </c>
      <c r="H24" s="23">
        <f>MIN(C24:G24)</f>
        <v>32</v>
      </c>
      <c r="I24" s="23">
        <f>MAX(C24:G24)</f>
        <v>32</v>
      </c>
      <c r="J24" s="23">
        <f>($B$21*H24)+(1-$B$21)*I24</f>
        <v>32</v>
      </c>
    </row>
    <row r="25" spans="1:10" ht="16.2" x14ac:dyDescent="0.3">
      <c r="A25" s="45"/>
      <c r="B25" s="4" t="s">
        <v>1</v>
      </c>
      <c r="C25" s="1">
        <f>8*7-9*3</f>
        <v>29</v>
      </c>
      <c r="D25" s="1">
        <f>9*7-9*3</f>
        <v>36</v>
      </c>
      <c r="E25" s="1">
        <f t="shared" ref="E25:G25" si="13">9*7-9*3</f>
        <v>36</v>
      </c>
      <c r="F25" s="1">
        <f t="shared" si="13"/>
        <v>36</v>
      </c>
      <c r="G25" s="1">
        <f t="shared" si="13"/>
        <v>36</v>
      </c>
      <c r="H25" s="1">
        <f t="shared" ref="H25:H28" si="14">MIN(C25:G25)</f>
        <v>29</v>
      </c>
      <c r="I25" s="1">
        <f t="shared" ref="I25:I28" si="15">MAX(C25:G25)</f>
        <v>36</v>
      </c>
      <c r="J25" s="1">
        <f t="shared" ref="J25:J28" si="16">($B$21*H25)+(1-$B$21)*I25</f>
        <v>30.400000000000002</v>
      </c>
    </row>
    <row r="26" spans="1:10" ht="16.2" x14ac:dyDescent="0.3">
      <c r="A26" s="45"/>
      <c r="B26" s="12" t="s">
        <v>2</v>
      </c>
      <c r="C26" s="13">
        <f>8*7-10*3</f>
        <v>26</v>
      </c>
      <c r="D26" s="13">
        <f>9*7-10*3</f>
        <v>33</v>
      </c>
      <c r="E26" s="13">
        <f>10*7-10*3</f>
        <v>40</v>
      </c>
      <c r="F26" s="13">
        <f t="shared" ref="F26:G26" si="17">10*7-10*3</f>
        <v>40</v>
      </c>
      <c r="G26" s="13">
        <f t="shared" si="17"/>
        <v>40</v>
      </c>
      <c r="H26" s="1">
        <f t="shared" si="14"/>
        <v>26</v>
      </c>
      <c r="I26" s="1">
        <f t="shared" si="15"/>
        <v>40</v>
      </c>
      <c r="J26" s="1">
        <f t="shared" si="16"/>
        <v>28.799999999999997</v>
      </c>
    </row>
    <row r="27" spans="1:10" ht="16.2" x14ac:dyDescent="0.3">
      <c r="A27" s="45"/>
      <c r="B27" s="4" t="s">
        <v>3</v>
      </c>
      <c r="C27" s="1">
        <f>8*7-11*3</f>
        <v>23</v>
      </c>
      <c r="D27" s="1">
        <f>9*7-11*3</f>
        <v>30</v>
      </c>
      <c r="E27" s="1">
        <f>10*7-11*3</f>
        <v>37</v>
      </c>
      <c r="F27" s="1">
        <f>11*7-11*3</f>
        <v>44</v>
      </c>
      <c r="G27" s="1">
        <f>11*7-11*3</f>
        <v>44</v>
      </c>
      <c r="H27" s="1">
        <f t="shared" si="14"/>
        <v>23</v>
      </c>
      <c r="I27" s="1">
        <f t="shared" si="15"/>
        <v>44</v>
      </c>
      <c r="J27" s="1">
        <f t="shared" si="16"/>
        <v>27.2</v>
      </c>
    </row>
    <row r="28" spans="1:10" ht="16.2" x14ac:dyDescent="0.3">
      <c r="A28" s="46"/>
      <c r="B28" s="4" t="s">
        <v>4</v>
      </c>
      <c r="C28" s="1">
        <f>8*7-12*3</f>
        <v>20</v>
      </c>
      <c r="D28" s="1">
        <f>9*7-12*3</f>
        <v>27</v>
      </c>
      <c r="E28" s="1">
        <f>10*7-12*3</f>
        <v>34</v>
      </c>
      <c r="F28" s="1">
        <f>11*7-12*3</f>
        <v>41</v>
      </c>
      <c r="G28" s="1">
        <f>12*7-12*3</f>
        <v>48</v>
      </c>
      <c r="H28" s="1">
        <f t="shared" si="14"/>
        <v>20</v>
      </c>
      <c r="I28" s="1">
        <f t="shared" si="15"/>
        <v>48</v>
      </c>
      <c r="J28" s="1">
        <f t="shared" si="16"/>
        <v>25.599999999999998</v>
      </c>
    </row>
    <row r="29" spans="1:10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</row>
    <row r="30" spans="1:10" x14ac:dyDescent="0.3">
      <c r="A30" s="21"/>
      <c r="B30" s="10"/>
      <c r="C30" s="10"/>
      <c r="D30" s="10"/>
      <c r="E30" s="10"/>
      <c r="F30" s="10"/>
      <c r="G30" s="10"/>
      <c r="H30" s="10"/>
      <c r="I30" s="10"/>
      <c r="J30" s="10"/>
    </row>
    <row r="31" spans="1:10" x14ac:dyDescent="0.3">
      <c r="A31" s="10"/>
      <c r="B31" s="10"/>
      <c r="C31" s="48"/>
      <c r="D31" s="48"/>
      <c r="E31" s="48"/>
      <c r="F31" s="48"/>
      <c r="G31" s="48"/>
      <c r="H31" s="10"/>
      <c r="I31" s="10"/>
      <c r="J31" s="10"/>
    </row>
    <row r="32" spans="1:10" ht="15.6" x14ac:dyDescent="0.3">
      <c r="A32" s="11"/>
      <c r="B32" s="8"/>
      <c r="C32" s="7"/>
      <c r="D32" s="7"/>
      <c r="E32" s="7"/>
      <c r="F32" s="7"/>
      <c r="G32" s="7"/>
      <c r="H32" s="7"/>
      <c r="I32" s="7"/>
      <c r="J32" s="7"/>
    </row>
    <row r="33" spans="1:9" x14ac:dyDescent="0.3">
      <c r="A33" s="18"/>
      <c r="B33" s="7"/>
      <c r="C33" s="2"/>
      <c r="D33" s="2"/>
      <c r="E33" s="2"/>
      <c r="F33" s="2"/>
      <c r="G33" s="2"/>
      <c r="H33" s="2"/>
      <c r="I33" s="2"/>
    </row>
    <row r="34" spans="1:9" x14ac:dyDescent="0.3">
      <c r="A34" s="18"/>
      <c r="B34" s="7"/>
      <c r="C34" s="2"/>
      <c r="D34" s="2"/>
      <c r="E34" s="2"/>
      <c r="F34" s="2"/>
      <c r="G34" s="2"/>
      <c r="H34" s="2"/>
      <c r="I34" s="2"/>
    </row>
    <row r="35" spans="1:9" x14ac:dyDescent="0.3">
      <c r="A35" s="18"/>
      <c r="B35" s="19"/>
      <c r="C35" s="20"/>
      <c r="D35" s="20"/>
      <c r="E35" s="20"/>
      <c r="F35" s="20"/>
      <c r="G35" s="20"/>
      <c r="H35" s="2"/>
      <c r="I35" s="2"/>
    </row>
    <row r="36" spans="1:9" x14ac:dyDescent="0.3">
      <c r="A36" s="18"/>
      <c r="B36" s="7"/>
      <c r="C36" s="2"/>
      <c r="D36" s="2"/>
      <c r="E36" s="2"/>
      <c r="F36" s="2"/>
      <c r="G36" s="2"/>
      <c r="H36" s="2"/>
      <c r="I36" s="2"/>
    </row>
    <row r="37" spans="1:9" x14ac:dyDescent="0.3">
      <c r="A37" s="18"/>
      <c r="B37" s="7"/>
      <c r="C37" s="2"/>
      <c r="D37" s="2"/>
      <c r="E37" s="2"/>
      <c r="F37" s="2"/>
      <c r="G37" s="2"/>
      <c r="H37" s="2"/>
      <c r="I37" s="2"/>
    </row>
  </sheetData>
  <mergeCells count="7">
    <mergeCell ref="C4:G4"/>
    <mergeCell ref="C31:G31"/>
    <mergeCell ref="A24:A28"/>
    <mergeCell ref="A15:A19"/>
    <mergeCell ref="A6:A10"/>
    <mergeCell ref="C13:G13"/>
    <mergeCell ref="C22:G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8588-FBD3-4B69-8701-FF57D319E381}">
  <dimension ref="A1:I9"/>
  <sheetViews>
    <sheetView workbookViewId="0">
      <selection activeCell="A2" sqref="A2:H9"/>
    </sheetView>
  </sheetViews>
  <sheetFormatPr defaultRowHeight="14.4" x14ac:dyDescent="0.3"/>
  <cols>
    <col min="1" max="1" width="21.21875" customWidth="1"/>
    <col min="9" max="9" width="11.88671875" customWidth="1"/>
  </cols>
  <sheetData>
    <row r="1" spans="1:9" x14ac:dyDescent="0.3">
      <c r="A1" s="11" t="s">
        <v>27</v>
      </c>
      <c r="B1" s="2"/>
      <c r="C1" s="2"/>
      <c r="D1" s="2"/>
      <c r="E1" s="2"/>
      <c r="F1" s="2"/>
      <c r="G1" s="2"/>
    </row>
    <row r="2" spans="1:9" x14ac:dyDescent="0.3">
      <c r="C2" s="44" t="s">
        <v>13</v>
      </c>
      <c r="D2" s="44"/>
      <c r="E2" s="44"/>
      <c r="F2" s="44"/>
      <c r="G2" s="44"/>
      <c r="H2" s="10"/>
    </row>
    <row r="3" spans="1:9" ht="16.2" x14ac:dyDescent="0.35">
      <c r="A3" s="42" t="s">
        <v>19</v>
      </c>
      <c r="B3" s="3"/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25" t="s">
        <v>28</v>
      </c>
      <c r="I3" s="7"/>
    </row>
    <row r="4" spans="1:9" ht="16.2" x14ac:dyDescent="0.3">
      <c r="A4" s="43"/>
      <c r="B4" s="12" t="s">
        <v>0</v>
      </c>
      <c r="C4" s="13">
        <f>8*7-8*3</f>
        <v>32</v>
      </c>
      <c r="D4" s="13">
        <f t="shared" ref="D4:G4" si="0">8*7-8*3</f>
        <v>32</v>
      </c>
      <c r="E4" s="13">
        <f t="shared" si="0"/>
        <v>32</v>
      </c>
      <c r="F4" s="13">
        <f t="shared" si="0"/>
        <v>32</v>
      </c>
      <c r="G4" s="13">
        <f t="shared" si="0"/>
        <v>32</v>
      </c>
      <c r="H4" s="13">
        <f>SUMPRODUCT(C4:G4,$C$9:$G$9)</f>
        <v>31.999999999999996</v>
      </c>
      <c r="I4" s="17"/>
    </row>
    <row r="5" spans="1:9" ht="16.2" x14ac:dyDescent="0.3">
      <c r="A5" s="43"/>
      <c r="B5" s="4" t="s">
        <v>1</v>
      </c>
      <c r="C5" s="1">
        <f>8*7-9*3</f>
        <v>29</v>
      </c>
      <c r="D5" s="1">
        <f>9*7-9*3</f>
        <v>36</v>
      </c>
      <c r="E5" s="1">
        <f t="shared" ref="E5:G5" si="1">9*7-9*3</f>
        <v>36</v>
      </c>
      <c r="F5" s="1">
        <f t="shared" si="1"/>
        <v>36</v>
      </c>
      <c r="G5" s="1">
        <f t="shared" si="1"/>
        <v>36</v>
      </c>
      <c r="H5" s="13">
        <f t="shared" ref="H5:H8" si="2">SUMPRODUCT(C5:G5,$C$9:$G$9)</f>
        <v>34.949999999999996</v>
      </c>
    </row>
    <row r="6" spans="1:9" ht="16.2" x14ac:dyDescent="0.3">
      <c r="A6" s="43"/>
      <c r="B6" s="26" t="s">
        <v>2</v>
      </c>
      <c r="C6" s="27">
        <f>8*7-10*3</f>
        <v>26</v>
      </c>
      <c r="D6" s="27">
        <f>9*7-10*3</f>
        <v>33</v>
      </c>
      <c r="E6" s="27">
        <f>10*7-10*3</f>
        <v>40</v>
      </c>
      <c r="F6" s="27">
        <f t="shared" ref="F6:G6" si="3">10*7-10*3</f>
        <v>40</v>
      </c>
      <c r="G6" s="27">
        <f t="shared" si="3"/>
        <v>40</v>
      </c>
      <c r="H6" s="27">
        <f t="shared" si="2"/>
        <v>36.15</v>
      </c>
    </row>
    <row r="7" spans="1:9" ht="16.2" x14ac:dyDescent="0.3">
      <c r="A7" s="43"/>
      <c r="B7" s="4" t="s">
        <v>3</v>
      </c>
      <c r="C7" s="1">
        <f>8*7-11*3</f>
        <v>23</v>
      </c>
      <c r="D7" s="1">
        <f>9*7-11*3</f>
        <v>30</v>
      </c>
      <c r="E7" s="1">
        <f>10*7-11*3</f>
        <v>37</v>
      </c>
      <c r="F7" s="1">
        <f>11*7-11*3</f>
        <v>44</v>
      </c>
      <c r="G7" s="1">
        <f>11*7-11*3</f>
        <v>44</v>
      </c>
      <c r="H7" s="13">
        <f t="shared" si="2"/>
        <v>35.25</v>
      </c>
    </row>
    <row r="8" spans="1:9" ht="16.2" x14ac:dyDescent="0.3">
      <c r="A8" s="43"/>
      <c r="B8" s="4" t="s">
        <v>4</v>
      </c>
      <c r="C8" s="1">
        <f>8*7-12*3</f>
        <v>20</v>
      </c>
      <c r="D8" s="1">
        <f>9*7-12*3</f>
        <v>27</v>
      </c>
      <c r="E8" s="1">
        <f>10*7-12*3</f>
        <v>34</v>
      </c>
      <c r="F8" s="1">
        <f>11*7-12*3</f>
        <v>41</v>
      </c>
      <c r="G8" s="1">
        <f>12*7-12*3</f>
        <v>48</v>
      </c>
      <c r="H8" s="13">
        <f t="shared" si="2"/>
        <v>32.950000000000003</v>
      </c>
    </row>
    <row r="9" spans="1:9" ht="16.2" x14ac:dyDescent="0.35">
      <c r="A9" s="35" t="s">
        <v>29</v>
      </c>
      <c r="B9" s="36"/>
      <c r="C9" s="1">
        <v>0.15</v>
      </c>
      <c r="D9" s="1">
        <v>0.25</v>
      </c>
      <c r="E9" s="1">
        <v>0.3</v>
      </c>
      <c r="F9" s="1">
        <v>0.2</v>
      </c>
      <c r="G9" s="1">
        <v>0.1</v>
      </c>
      <c r="H9" s="10"/>
    </row>
  </sheetData>
  <mergeCells count="3">
    <mergeCell ref="C2:G2"/>
    <mergeCell ref="A3:A8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Платежная матрица</vt:lpstr>
      <vt:lpstr>Критерий Вальда</vt:lpstr>
      <vt:lpstr>Критерий Сэвиджа</vt:lpstr>
      <vt:lpstr>Критерий Гурвица</vt:lpstr>
      <vt:lpstr>Критерий Байеса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Ульяна Парфенова</dc:creator>
  <cp:lastModifiedBy>Ульяна Парфенова</cp:lastModifiedBy>
  <dcterms:created xsi:type="dcterms:W3CDTF">2023-11-02T23:25:25Z</dcterms:created>
  <dcterms:modified xsi:type="dcterms:W3CDTF">2023-12-08T09:46:53Z</dcterms:modified>
</cp:coreProperties>
</file>