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4190" activeTab="9"/>
  </bookViews>
  <sheets>
    <sheet name="скорость" sheetId="1" r:id="rId1"/>
    <sheet name="Момент" sheetId="4" r:id="rId2"/>
    <sheet name="рысканье" sheetId="2" r:id="rId3"/>
    <sheet name="Руль" sheetId="3" r:id="rId4"/>
    <sheet name="Руль2" sheetId="5" r:id="rId5"/>
    <sheet name="Руль3" sheetId="7" r:id="rId6"/>
    <sheet name="Винт" sheetId="6" r:id="rId7"/>
    <sheet name="Ветер" sheetId="8" r:id="rId8"/>
    <sheet name="Ветер2" sheetId="9" r:id="rId9"/>
    <sheet name="ObiRope" sheetId="10" r:id="rId10"/>
  </sheets>
  <calcPr calcId="124519"/>
</workbook>
</file>

<file path=xl/calcChain.xml><?xml version="1.0" encoding="utf-8"?>
<calcChain xmlns="http://schemas.openxmlformats.org/spreadsheetml/2006/main">
  <c r="K4" i="9"/>
  <c r="K5"/>
  <c r="K6"/>
  <c r="K7"/>
  <c r="K8"/>
  <c r="K9"/>
  <c r="K10"/>
  <c r="K11"/>
  <c r="K12"/>
  <c r="K13"/>
  <c r="K14"/>
  <c r="K15"/>
  <c r="K16"/>
  <c r="K17"/>
  <c r="K18"/>
  <c r="K19"/>
  <c r="K20"/>
  <c r="K21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3"/>
  <c r="G11" i="7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10"/>
  <c r="I10" s="1"/>
  <c r="C52" i="6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51"/>
  <c r="D51" s="1"/>
  <c r="E51" s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C37" i="5"/>
  <c r="C38"/>
  <c r="B13"/>
  <c r="B12"/>
  <c r="C36"/>
  <c r="C30"/>
  <c r="C31"/>
  <c r="C32"/>
  <c r="C33"/>
  <c r="C34"/>
  <c r="C35"/>
  <c r="C29"/>
  <c r="B14"/>
  <c r="B6"/>
  <c r="B7"/>
  <c r="B8"/>
  <c r="B9"/>
  <c r="B10"/>
  <c r="B11"/>
  <c r="B5"/>
  <c r="C3"/>
  <c r="O37" i="3"/>
  <c r="O38"/>
  <c r="O39"/>
  <c r="O40"/>
  <c r="O41"/>
  <c r="O42"/>
  <c r="O43"/>
  <c r="O44"/>
  <c r="O45"/>
  <c r="O46"/>
  <c r="O47"/>
  <c r="O48"/>
  <c r="O49"/>
  <c r="O50"/>
  <c r="O51"/>
  <c r="O52"/>
  <c r="O53"/>
  <c r="O54"/>
  <c r="O36"/>
  <c r="L37"/>
  <c r="L38"/>
  <c r="M38" s="1"/>
  <c r="N38" s="1"/>
  <c r="L39"/>
  <c r="L40"/>
  <c r="L41"/>
  <c r="L42"/>
  <c r="M42" s="1"/>
  <c r="N42" s="1"/>
  <c r="L43"/>
  <c r="L44"/>
  <c r="M44" s="1"/>
  <c r="N44" s="1"/>
  <c r="R44" s="1"/>
  <c r="L45"/>
  <c r="L46"/>
  <c r="L47"/>
  <c r="L48"/>
  <c r="L49"/>
  <c r="L50"/>
  <c r="M50" s="1"/>
  <c r="N50" s="1"/>
  <c r="L51"/>
  <c r="M51" s="1"/>
  <c r="N51" s="1"/>
  <c r="R51" s="1"/>
  <c r="L52"/>
  <c r="L53"/>
  <c r="L54"/>
  <c r="M54" s="1"/>
  <c r="N54" s="1"/>
  <c r="L36"/>
  <c r="M36" s="1"/>
  <c r="N36" s="1"/>
  <c r="M46"/>
  <c r="N46" s="1"/>
  <c r="R46" s="1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36"/>
  <c r="C36"/>
  <c r="D36" s="1"/>
  <c r="E36" s="1"/>
  <c r="F36" s="1"/>
  <c r="H36" s="1"/>
  <c r="G36"/>
  <c r="P36"/>
  <c r="P54"/>
  <c r="P53"/>
  <c r="M53"/>
  <c r="N53" s="1"/>
  <c r="P52"/>
  <c r="M52"/>
  <c r="N52" s="1"/>
  <c r="R52" s="1"/>
  <c r="P51"/>
  <c r="P50"/>
  <c r="P49"/>
  <c r="M49"/>
  <c r="N49" s="1"/>
  <c r="R49" s="1"/>
  <c r="P48"/>
  <c r="M48"/>
  <c r="N48" s="1"/>
  <c r="R48" s="1"/>
  <c r="P47"/>
  <c r="M47"/>
  <c r="N47" s="1"/>
  <c r="R47" s="1"/>
  <c r="P46"/>
  <c r="P45"/>
  <c r="M45"/>
  <c r="N45" s="1"/>
  <c r="R45" s="1"/>
  <c r="P44"/>
  <c r="P43"/>
  <c r="M43"/>
  <c r="N43" s="1"/>
  <c r="P42"/>
  <c r="P41"/>
  <c r="M41"/>
  <c r="N41" s="1"/>
  <c r="R41" s="1"/>
  <c r="P40"/>
  <c r="M40"/>
  <c r="N40" s="1"/>
  <c r="P39"/>
  <c r="M39"/>
  <c r="N39" s="1"/>
  <c r="R39" s="1"/>
  <c r="P38"/>
  <c r="P37"/>
  <c r="M37"/>
  <c r="N37" s="1"/>
  <c r="R37" s="1"/>
  <c r="I34" i="2"/>
  <c r="K25"/>
  <c r="H35"/>
  <c r="C31" i="1"/>
  <c r="B26"/>
  <c r="D31"/>
  <c r="B27"/>
  <c r="E14"/>
  <c r="E9"/>
  <c r="E4"/>
  <c r="E41" i="3"/>
  <c r="F41" s="1"/>
  <c r="E42"/>
  <c r="F42" s="1"/>
  <c r="K33"/>
  <c r="G41"/>
  <c r="D41"/>
  <c r="D37"/>
  <c r="E37" s="1"/>
  <c r="F37" s="1"/>
  <c r="G54"/>
  <c r="C54"/>
  <c r="D54" s="1"/>
  <c r="E54" s="1"/>
  <c r="F54" s="1"/>
  <c r="G38"/>
  <c r="G39"/>
  <c r="G40"/>
  <c r="G42"/>
  <c r="G43"/>
  <c r="G44"/>
  <c r="G45"/>
  <c r="G46"/>
  <c r="G47"/>
  <c r="G48"/>
  <c r="G49"/>
  <c r="G50"/>
  <c r="G51"/>
  <c r="G52"/>
  <c r="G53"/>
  <c r="G37"/>
  <c r="D42"/>
  <c r="D45"/>
  <c r="E45" s="1"/>
  <c r="F45" s="1"/>
  <c r="D46"/>
  <c r="E46" s="1"/>
  <c r="F46" s="1"/>
  <c r="H46" s="1"/>
  <c r="D50"/>
  <c r="E50" s="1"/>
  <c r="F50" s="1"/>
  <c r="C38"/>
  <c r="D38" s="1"/>
  <c r="E38" s="1"/>
  <c r="F38" s="1"/>
  <c r="C39"/>
  <c r="D39" s="1"/>
  <c r="E39" s="1"/>
  <c r="F39" s="1"/>
  <c r="C40"/>
  <c r="D40" s="1"/>
  <c r="E40" s="1"/>
  <c r="F40" s="1"/>
  <c r="C41"/>
  <c r="C42"/>
  <c r="C43"/>
  <c r="D43" s="1"/>
  <c r="E43" s="1"/>
  <c r="F43" s="1"/>
  <c r="C44"/>
  <c r="D44" s="1"/>
  <c r="E44" s="1"/>
  <c r="F44" s="1"/>
  <c r="C45"/>
  <c r="C46"/>
  <c r="C47"/>
  <c r="D47" s="1"/>
  <c r="E47" s="1"/>
  <c r="F47" s="1"/>
  <c r="C48"/>
  <c r="D48" s="1"/>
  <c r="E48" s="1"/>
  <c r="F48" s="1"/>
  <c r="C49"/>
  <c r="D49" s="1"/>
  <c r="E49" s="1"/>
  <c r="F49" s="1"/>
  <c r="C50"/>
  <c r="C51"/>
  <c r="D51" s="1"/>
  <c r="E51" s="1"/>
  <c r="F51" s="1"/>
  <c r="C52"/>
  <c r="D52" s="1"/>
  <c r="E52" s="1"/>
  <c r="F52" s="1"/>
  <c r="C53"/>
  <c r="D53" s="1"/>
  <c r="E53" s="1"/>
  <c r="F53" s="1"/>
  <c r="C37"/>
  <c r="C7"/>
  <c r="K20" i="2"/>
  <c r="K13"/>
  <c r="K19"/>
  <c r="G32" i="4"/>
  <c r="G27"/>
  <c r="F25"/>
  <c r="F17"/>
  <c r="F18" s="1"/>
  <c r="G20" s="1"/>
  <c r="F30"/>
  <c r="F31"/>
  <c r="F26"/>
  <c r="K9" i="2"/>
  <c r="F34" s="1"/>
  <c r="C32" i="1"/>
  <c r="D32"/>
  <c r="E33"/>
  <c r="E16"/>
  <c r="K5" i="2"/>
  <c r="E34" s="1"/>
  <c r="K190" i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L190"/>
  <c r="M190"/>
  <c r="N190" s="1"/>
  <c r="K168"/>
  <c r="L168"/>
  <c r="M168"/>
  <c r="N168" s="1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34"/>
  <c r="L134"/>
  <c r="M134" s="1"/>
  <c r="N134" s="1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08"/>
  <c r="L108"/>
  <c r="M108" s="1"/>
  <c r="N108" s="1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88"/>
  <c r="L88"/>
  <c r="M88" s="1"/>
  <c r="N88" s="1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65"/>
  <c r="L65"/>
  <c r="M65" s="1"/>
  <c r="N65" s="1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32"/>
  <c r="L32"/>
  <c r="M32" s="1"/>
  <c r="N32" s="1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M31"/>
  <c r="L31"/>
  <c r="K31"/>
  <c r="E31"/>
  <c r="E32" s="1"/>
  <c r="B166"/>
  <c r="B167"/>
  <c r="B168"/>
  <c r="B169"/>
  <c r="B170"/>
  <c r="B171"/>
  <c r="B172"/>
  <c r="B173"/>
  <c r="B174"/>
  <c r="B175"/>
  <c r="B176"/>
  <c r="B177"/>
  <c r="B178"/>
  <c r="B179"/>
  <c r="B180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24"/>
  <c r="B125"/>
  <c r="B126"/>
  <c r="B127"/>
  <c r="B128"/>
  <c r="B129"/>
  <c r="B130"/>
  <c r="B131"/>
  <c r="B132"/>
  <c r="B133"/>
  <c r="B134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E2"/>
  <c r="D52" i="6" l="1"/>
  <c r="E52" s="1"/>
  <c r="D53" s="1"/>
  <c r="E53" s="1"/>
  <c r="D54" s="1"/>
  <c r="E54" s="1"/>
  <c r="R43" i="3"/>
  <c r="R40"/>
  <c r="R54"/>
  <c r="R50"/>
  <c r="R42"/>
  <c r="R38"/>
  <c r="R53"/>
  <c r="R36"/>
  <c r="Q36"/>
  <c r="Q38"/>
  <c r="Q42"/>
  <c r="Q46"/>
  <c r="Q50"/>
  <c r="Q54"/>
  <c r="Q39"/>
  <c r="Q41"/>
  <c r="Q43"/>
  <c r="Q45"/>
  <c r="Q47"/>
  <c r="Q49"/>
  <c r="Q51"/>
  <c r="Q53"/>
  <c r="Q40"/>
  <c r="Q44"/>
  <c r="Q48"/>
  <c r="Q52"/>
  <c r="Q37"/>
  <c r="K7" i="2"/>
  <c r="H39" i="3"/>
  <c r="H40"/>
  <c r="H48"/>
  <c r="H44"/>
  <c r="H49"/>
  <c r="H38"/>
  <c r="H41"/>
  <c r="H51"/>
  <c r="H47"/>
  <c r="H43"/>
  <c r="H50"/>
  <c r="H42"/>
  <c r="H37"/>
  <c r="H52"/>
  <c r="H53"/>
  <c r="H45"/>
  <c r="H54"/>
  <c r="G34" i="4"/>
  <c r="L191" i="1"/>
  <c r="M191" s="1"/>
  <c r="N191" s="1"/>
  <c r="L169"/>
  <c r="M169" s="1"/>
  <c r="N169" s="1"/>
  <c r="L135"/>
  <c r="M135" s="1"/>
  <c r="N135"/>
  <c r="L109"/>
  <c r="M109" s="1"/>
  <c r="N109" s="1"/>
  <c r="L89"/>
  <c r="M89" s="1"/>
  <c r="N89" s="1"/>
  <c r="L66"/>
  <c r="M66" s="1"/>
  <c r="N66" s="1"/>
  <c r="L33"/>
  <c r="M33" s="1"/>
  <c r="N33" s="1"/>
  <c r="N31"/>
  <c r="C33"/>
  <c r="D33" s="1"/>
  <c r="E21"/>
  <c r="D55" i="6" l="1"/>
  <c r="E55" s="1"/>
  <c r="L192" i="1"/>
  <c r="M192" s="1"/>
  <c r="N192" s="1"/>
  <c r="N170"/>
  <c r="L170"/>
  <c r="M170" s="1"/>
  <c r="L136"/>
  <c r="M136" s="1"/>
  <c r="N136"/>
  <c r="L110"/>
  <c r="M110" s="1"/>
  <c r="N110" s="1"/>
  <c r="L90"/>
  <c r="M90" s="1"/>
  <c r="N90" s="1"/>
  <c r="L67"/>
  <c r="M67" s="1"/>
  <c r="N67" s="1"/>
  <c r="L34"/>
  <c r="M34" s="1"/>
  <c r="N34" s="1"/>
  <c r="C34"/>
  <c r="D34" s="1"/>
  <c r="E34" s="1"/>
  <c r="D56" i="6" l="1"/>
  <c r="E56" s="1"/>
  <c r="L193" i="1"/>
  <c r="M193" s="1"/>
  <c r="N193" s="1"/>
  <c r="N171"/>
  <c r="L171"/>
  <c r="M171" s="1"/>
  <c r="L137"/>
  <c r="M137" s="1"/>
  <c r="N137" s="1"/>
  <c r="L111"/>
  <c r="M111" s="1"/>
  <c r="N111" s="1"/>
  <c r="L91"/>
  <c r="M91" s="1"/>
  <c r="N91" s="1"/>
  <c r="L68"/>
  <c r="M68" s="1"/>
  <c r="N68" s="1"/>
  <c r="L35"/>
  <c r="M35" s="1"/>
  <c r="N35" s="1"/>
  <c r="C35"/>
  <c r="D35" s="1"/>
  <c r="E35" s="1"/>
  <c r="D57" i="6" l="1"/>
  <c r="E57" s="1"/>
  <c r="N194" i="1"/>
  <c r="L194"/>
  <c r="M194" s="1"/>
  <c r="L172"/>
  <c r="M172" s="1"/>
  <c r="N172" s="1"/>
  <c r="L138"/>
  <c r="M138" s="1"/>
  <c r="N138"/>
  <c r="L112"/>
  <c r="M112" s="1"/>
  <c r="N112" s="1"/>
  <c r="L92"/>
  <c r="M92" s="1"/>
  <c r="N92" s="1"/>
  <c r="L69"/>
  <c r="M69" s="1"/>
  <c r="N69" s="1"/>
  <c r="L36"/>
  <c r="M36" s="1"/>
  <c r="N36" s="1"/>
  <c r="C36"/>
  <c r="D36" s="1"/>
  <c r="E36" s="1"/>
  <c r="D58" i="6" l="1"/>
  <c r="E58" s="1"/>
  <c r="N195" i="1"/>
  <c r="L195"/>
  <c r="M195" s="1"/>
  <c r="L173"/>
  <c r="M173" s="1"/>
  <c r="N173" s="1"/>
  <c r="L139"/>
  <c r="M139" s="1"/>
  <c r="N139"/>
  <c r="L113"/>
  <c r="M113" s="1"/>
  <c r="N113"/>
  <c r="L93"/>
  <c r="M93" s="1"/>
  <c r="N93" s="1"/>
  <c r="L70"/>
  <c r="M70" s="1"/>
  <c r="N70" s="1"/>
  <c r="L37"/>
  <c r="M37" s="1"/>
  <c r="N37" s="1"/>
  <c r="C37"/>
  <c r="D37" s="1"/>
  <c r="E37" s="1"/>
  <c r="D59" i="6" l="1"/>
  <c r="E59" s="1"/>
  <c r="N196" i="1"/>
  <c r="L196"/>
  <c r="M196" s="1"/>
  <c r="N174"/>
  <c r="L174"/>
  <c r="M174" s="1"/>
  <c r="L140"/>
  <c r="M140" s="1"/>
  <c r="N140" s="1"/>
  <c r="L114"/>
  <c r="M114" s="1"/>
  <c r="N114" s="1"/>
  <c r="L94"/>
  <c r="M94" s="1"/>
  <c r="N94" s="1"/>
  <c r="N71"/>
  <c r="L71"/>
  <c r="M71" s="1"/>
  <c r="L38"/>
  <c r="M38" s="1"/>
  <c r="N38" s="1"/>
  <c r="E38"/>
  <c r="C38"/>
  <c r="D38" s="1"/>
  <c r="D60" i="6" l="1"/>
  <c r="E60" s="1"/>
  <c r="N197" i="1"/>
  <c r="L197"/>
  <c r="M197" s="1"/>
  <c r="N175"/>
  <c r="L175"/>
  <c r="M175" s="1"/>
  <c r="L141"/>
  <c r="M141" s="1"/>
  <c r="N141" s="1"/>
  <c r="L115"/>
  <c r="M115" s="1"/>
  <c r="N115" s="1"/>
  <c r="L95"/>
  <c r="M95" s="1"/>
  <c r="N95" s="1"/>
  <c r="N72"/>
  <c r="L72"/>
  <c r="M72" s="1"/>
  <c r="L39"/>
  <c r="M39" s="1"/>
  <c r="N39" s="1"/>
  <c r="E39"/>
  <c r="C39"/>
  <c r="D39" s="1"/>
  <c r="D61" i="6" l="1"/>
  <c r="E61" s="1"/>
  <c r="N198" i="1"/>
  <c r="L198"/>
  <c r="M198" s="1"/>
  <c r="L176"/>
  <c r="M176" s="1"/>
  <c r="N176" s="1"/>
  <c r="L142"/>
  <c r="M142" s="1"/>
  <c r="N142" s="1"/>
  <c r="L116"/>
  <c r="M116" s="1"/>
  <c r="N116"/>
  <c r="L96"/>
  <c r="M96" s="1"/>
  <c r="N96" s="1"/>
  <c r="N73"/>
  <c r="L73"/>
  <c r="M73" s="1"/>
  <c r="L40"/>
  <c r="M40" s="1"/>
  <c r="N40" s="1"/>
  <c r="C40"/>
  <c r="D40" s="1"/>
  <c r="E40" s="1"/>
  <c r="D62" i="6" l="1"/>
  <c r="E62" s="1"/>
  <c r="N199" i="1"/>
  <c r="L199"/>
  <c r="M199" s="1"/>
  <c r="N177"/>
  <c r="L177"/>
  <c r="M177" s="1"/>
  <c r="N143"/>
  <c r="L143"/>
  <c r="M143" s="1"/>
  <c r="L117"/>
  <c r="M117" s="1"/>
  <c r="N117" s="1"/>
  <c r="L97"/>
  <c r="M97" s="1"/>
  <c r="N97" s="1"/>
  <c r="N74"/>
  <c r="L74"/>
  <c r="M74" s="1"/>
  <c r="L41"/>
  <c r="M41" s="1"/>
  <c r="N41" s="1"/>
  <c r="C41"/>
  <c r="D41" s="1"/>
  <c r="E41" s="1"/>
  <c r="D63" i="6" l="1"/>
  <c r="E63" s="1"/>
  <c r="N200" i="1"/>
  <c r="L200"/>
  <c r="M200" s="1"/>
  <c r="L178"/>
  <c r="M178" s="1"/>
  <c r="N178" s="1"/>
  <c r="L144"/>
  <c r="M144" s="1"/>
  <c r="N144" s="1"/>
  <c r="L118"/>
  <c r="M118" s="1"/>
  <c r="N118"/>
  <c r="N98"/>
  <c r="L98"/>
  <c r="M98" s="1"/>
  <c r="L75"/>
  <c r="M75" s="1"/>
  <c r="N75" s="1"/>
  <c r="N42"/>
  <c r="L42"/>
  <c r="M42" s="1"/>
  <c r="E42"/>
  <c r="C42"/>
  <c r="D42" s="1"/>
  <c r="D64" i="6" l="1"/>
  <c r="E64" s="1"/>
  <c r="N201" i="1"/>
  <c r="L201"/>
  <c r="M201" s="1"/>
  <c r="N179"/>
  <c r="L179"/>
  <c r="M179" s="1"/>
  <c r="N145"/>
  <c r="L145"/>
  <c r="M145" s="1"/>
  <c r="L119"/>
  <c r="M119" s="1"/>
  <c r="N119"/>
  <c r="N99"/>
  <c r="L99"/>
  <c r="M99" s="1"/>
  <c r="N76"/>
  <c r="L76"/>
  <c r="M76" s="1"/>
  <c r="L43"/>
  <c r="M43" s="1"/>
  <c r="N43" s="1"/>
  <c r="C43"/>
  <c r="D43" s="1"/>
  <c r="E43" s="1"/>
  <c r="E65" i="6" l="1"/>
  <c r="D65"/>
  <c r="N202" i="1"/>
  <c r="L202"/>
  <c r="M202" s="1"/>
  <c r="N180"/>
  <c r="L180"/>
  <c r="M180" s="1"/>
  <c r="L146"/>
  <c r="M146" s="1"/>
  <c r="N146" s="1"/>
  <c r="L120"/>
  <c r="M120" s="1"/>
  <c r="N120" s="1"/>
  <c r="N100"/>
  <c r="L100"/>
  <c r="M100" s="1"/>
  <c r="L77"/>
  <c r="M77" s="1"/>
  <c r="N77" s="1"/>
  <c r="L44"/>
  <c r="M44" s="1"/>
  <c r="N44" s="1"/>
  <c r="C44"/>
  <c r="D44" s="1"/>
  <c r="E44" s="1"/>
  <c r="E66" i="6" l="1"/>
  <c r="D66"/>
  <c r="N203" i="1"/>
  <c r="L203"/>
  <c r="M203" s="1"/>
  <c r="N181"/>
  <c r="L181"/>
  <c r="M181" s="1"/>
  <c r="N147"/>
  <c r="L147"/>
  <c r="M147" s="1"/>
  <c r="L121"/>
  <c r="M121" s="1"/>
  <c r="N121"/>
  <c r="N101"/>
  <c r="L101"/>
  <c r="M101" s="1"/>
  <c r="L78"/>
  <c r="M78" s="1"/>
  <c r="N78" s="1"/>
  <c r="L45"/>
  <c r="M45" s="1"/>
  <c r="N45" s="1"/>
  <c r="C45"/>
  <c r="D45" s="1"/>
  <c r="E45" s="1"/>
  <c r="D67" i="6" l="1"/>
  <c r="E67" s="1"/>
  <c r="N204" i="1"/>
  <c r="L204"/>
  <c r="M204" s="1"/>
  <c r="N182"/>
  <c r="L182"/>
  <c r="M182" s="1"/>
  <c r="L148"/>
  <c r="M148" s="1"/>
  <c r="N148" s="1"/>
  <c r="L122"/>
  <c r="M122" s="1"/>
  <c r="N122"/>
  <c r="N102"/>
  <c r="L102"/>
  <c r="M102" s="1"/>
  <c r="L79"/>
  <c r="M79" s="1"/>
  <c r="N79" s="1"/>
  <c r="L46"/>
  <c r="M46" s="1"/>
  <c r="N46" s="1"/>
  <c r="C46"/>
  <c r="D46" s="1"/>
  <c r="E46" s="1"/>
  <c r="E68" i="6" l="1"/>
  <c r="D68"/>
  <c r="L205" i="1"/>
  <c r="M205" s="1"/>
  <c r="N205" s="1"/>
  <c r="N183"/>
  <c r="L183"/>
  <c r="M183" s="1"/>
  <c r="N149"/>
  <c r="L149"/>
  <c r="M149" s="1"/>
  <c r="L123"/>
  <c r="M123" s="1"/>
  <c r="N123" s="1"/>
  <c r="N103"/>
  <c r="L103"/>
  <c r="M103" s="1"/>
  <c r="L80"/>
  <c r="M80" s="1"/>
  <c r="N80" s="1"/>
  <c r="N47"/>
  <c r="L47"/>
  <c r="M47" s="1"/>
  <c r="C47"/>
  <c r="D47" s="1"/>
  <c r="E47" s="1"/>
  <c r="D69" i="6" l="1"/>
  <c r="E69" s="1"/>
  <c r="N206" i="1"/>
  <c r="L206"/>
  <c r="M206" s="1"/>
  <c r="N184"/>
  <c r="L184"/>
  <c r="M184" s="1"/>
  <c r="L150"/>
  <c r="M150" s="1"/>
  <c r="N150" s="1"/>
  <c r="L124"/>
  <c r="M124" s="1"/>
  <c r="N124" s="1"/>
  <c r="N104"/>
  <c r="L104"/>
  <c r="M104" s="1"/>
  <c r="L81"/>
  <c r="M81" s="1"/>
  <c r="N81" s="1"/>
  <c r="N48"/>
  <c r="L48"/>
  <c r="M48" s="1"/>
  <c r="C48"/>
  <c r="D48" s="1"/>
  <c r="E48" s="1"/>
  <c r="E70" i="6" l="1"/>
  <c r="D70"/>
  <c r="L207" i="1"/>
  <c r="M207" s="1"/>
  <c r="N207" s="1"/>
  <c r="N185"/>
  <c r="L185"/>
  <c r="M185" s="1"/>
  <c r="N151"/>
  <c r="L151"/>
  <c r="M151" s="1"/>
  <c r="L125"/>
  <c r="M125" s="1"/>
  <c r="N125"/>
  <c r="N105"/>
  <c r="L105"/>
  <c r="M105" s="1"/>
  <c r="L82"/>
  <c r="M82" s="1"/>
  <c r="N82" s="1"/>
  <c r="N49"/>
  <c r="L49"/>
  <c r="M49" s="1"/>
  <c r="C49"/>
  <c r="D49" s="1"/>
  <c r="E49" s="1"/>
  <c r="D71" i="6" l="1"/>
  <c r="E71" s="1"/>
  <c r="N208" i="1"/>
  <c r="L208"/>
  <c r="M208" s="1"/>
  <c r="N186"/>
  <c r="L186"/>
  <c r="M186" s="1"/>
  <c r="L152"/>
  <c r="M152" s="1"/>
  <c r="N152" s="1"/>
  <c r="N126"/>
  <c r="L126"/>
  <c r="M126" s="1"/>
  <c r="N106"/>
  <c r="L106"/>
  <c r="M106" s="1"/>
  <c r="L83"/>
  <c r="M83" s="1"/>
  <c r="N83" s="1"/>
  <c r="N50"/>
  <c r="L50"/>
  <c r="M50" s="1"/>
  <c r="C50"/>
  <c r="D50" s="1"/>
  <c r="E50" s="1"/>
  <c r="D72" i="6" l="1"/>
  <c r="E72" s="1"/>
  <c r="N209" i="1"/>
  <c r="L209"/>
  <c r="M209" s="1"/>
  <c r="N187"/>
  <c r="L187"/>
  <c r="M187" s="1"/>
  <c r="N153"/>
  <c r="L153"/>
  <c r="M153" s="1"/>
  <c r="N127"/>
  <c r="L127"/>
  <c r="M127" s="1"/>
  <c r="N107"/>
  <c r="L107"/>
  <c r="M107" s="1"/>
  <c r="L84"/>
  <c r="M84" s="1"/>
  <c r="N84" s="1"/>
  <c r="N51"/>
  <c r="L51"/>
  <c r="M51" s="1"/>
  <c r="C51"/>
  <c r="D51" s="1"/>
  <c r="E51" s="1"/>
  <c r="E73" i="6" l="1"/>
  <c r="D73"/>
  <c r="N210" i="1"/>
  <c r="L210"/>
  <c r="M210" s="1"/>
  <c r="N188"/>
  <c r="L188"/>
  <c r="M188" s="1"/>
  <c r="N154"/>
  <c r="L154"/>
  <c r="M154" s="1"/>
  <c r="L128"/>
  <c r="M128" s="1"/>
  <c r="N128" s="1"/>
  <c r="L85"/>
  <c r="M85" s="1"/>
  <c r="N85" s="1"/>
  <c r="N52"/>
  <c r="L52"/>
  <c r="M52" s="1"/>
  <c r="C52"/>
  <c r="D52" s="1"/>
  <c r="E52" s="1"/>
  <c r="E74" i="6" l="1"/>
  <c r="D74"/>
  <c r="N211" i="1"/>
  <c r="L211"/>
  <c r="M211" s="1"/>
  <c r="N189"/>
  <c r="L189"/>
  <c r="M189" s="1"/>
  <c r="L155"/>
  <c r="M155" s="1"/>
  <c r="N155" s="1"/>
  <c r="N129"/>
  <c r="L129"/>
  <c r="M129" s="1"/>
  <c r="N86"/>
  <c r="L86"/>
  <c r="M86" s="1"/>
  <c r="N53"/>
  <c r="L53"/>
  <c r="M53" s="1"/>
  <c r="C53"/>
  <c r="D53" s="1"/>
  <c r="E53" s="1"/>
  <c r="E75" i="6" l="1"/>
  <c r="D75"/>
  <c r="N212" i="1"/>
  <c r="L212"/>
  <c r="M212" s="1"/>
  <c r="L156"/>
  <c r="M156" s="1"/>
  <c r="N156" s="1"/>
  <c r="L130"/>
  <c r="M130" s="1"/>
  <c r="N130" s="1"/>
  <c r="N87"/>
  <c r="L87"/>
  <c r="M87" s="1"/>
  <c r="N54"/>
  <c r="L54"/>
  <c r="M54" s="1"/>
  <c r="C54"/>
  <c r="D54" s="1"/>
  <c r="E54" s="1"/>
  <c r="E76" i="6" l="1"/>
  <c r="D76"/>
  <c r="N213" i="1"/>
  <c r="L213"/>
  <c r="M213" s="1"/>
  <c r="L157"/>
  <c r="M157" s="1"/>
  <c r="N157" s="1"/>
  <c r="N131"/>
  <c r="L131"/>
  <c r="M131" s="1"/>
  <c r="N55"/>
  <c r="L55"/>
  <c r="M55" s="1"/>
  <c r="C55"/>
  <c r="D55" s="1"/>
  <c r="E55" s="1"/>
  <c r="D77" i="6" l="1"/>
  <c r="E77" s="1"/>
  <c r="N214" i="1"/>
  <c r="L214"/>
  <c r="M214" s="1"/>
  <c r="N158"/>
  <c r="L158"/>
  <c r="M158" s="1"/>
  <c r="N132"/>
  <c r="L132"/>
  <c r="M132" s="1"/>
  <c r="L56"/>
  <c r="M56" s="1"/>
  <c r="N56" s="1"/>
  <c r="C56"/>
  <c r="D56" s="1"/>
  <c r="E56" s="1"/>
  <c r="E78" i="6" l="1"/>
  <c r="D78"/>
  <c r="N215" i="1"/>
  <c r="L215"/>
  <c r="M215" s="1"/>
  <c r="N159"/>
  <c r="L159"/>
  <c r="M159" s="1"/>
  <c r="L133"/>
  <c r="M133" s="1"/>
  <c r="N133" s="1"/>
  <c r="N57"/>
  <c r="L57"/>
  <c r="M57" s="1"/>
  <c r="C57"/>
  <c r="D57" s="1"/>
  <c r="E57" s="1"/>
  <c r="E79" i="6" l="1"/>
  <c r="D79"/>
  <c r="N216" i="1"/>
  <c r="L216"/>
  <c r="M216" s="1"/>
  <c r="L160"/>
  <c r="M160" s="1"/>
  <c r="N160" s="1"/>
  <c r="N58"/>
  <c r="L58"/>
  <c r="M58" s="1"/>
  <c r="C58"/>
  <c r="D58" s="1"/>
  <c r="E58" s="1"/>
  <c r="E80" i="6" l="1"/>
  <c r="D81" s="1"/>
  <c r="E81" s="1"/>
  <c r="D82" s="1"/>
  <c r="E82" s="1"/>
  <c r="D83" s="1"/>
  <c r="E83" s="1"/>
  <c r="D84" s="1"/>
  <c r="E84" s="1"/>
  <c r="D80"/>
  <c r="N217" i="1"/>
  <c r="L217"/>
  <c r="M217" s="1"/>
  <c r="N161"/>
  <c r="L161"/>
  <c r="M161" s="1"/>
  <c r="N59"/>
  <c r="L59"/>
  <c r="M59" s="1"/>
  <c r="C59"/>
  <c r="D59" s="1"/>
  <c r="E59" s="1"/>
  <c r="D85" i="6" l="1"/>
  <c r="E85" s="1"/>
  <c r="N218" i="1"/>
  <c r="L218"/>
  <c r="M218" s="1"/>
  <c r="L162"/>
  <c r="M162" s="1"/>
  <c r="N162" s="1"/>
  <c r="N60"/>
  <c r="L60"/>
  <c r="M60" s="1"/>
  <c r="C60"/>
  <c r="D60" s="1"/>
  <c r="E60" s="1"/>
  <c r="D86" i="6" l="1"/>
  <c r="E86" s="1"/>
  <c r="D87" s="1"/>
  <c r="E87" s="1"/>
  <c r="D88" s="1"/>
  <c r="E88" s="1"/>
  <c r="D89" s="1"/>
  <c r="E89" s="1"/>
  <c r="D90" s="1"/>
  <c r="E90" s="1"/>
  <c r="N219" i="1"/>
  <c r="L219"/>
  <c r="M219" s="1"/>
  <c r="N163"/>
  <c r="L163"/>
  <c r="M163" s="1"/>
  <c r="N61"/>
  <c r="L61"/>
  <c r="M61" s="1"/>
  <c r="C61"/>
  <c r="D61" s="1"/>
  <c r="E61" s="1"/>
  <c r="E91" i="6" l="1"/>
  <c r="D91"/>
  <c r="N220" i="1"/>
  <c r="L220"/>
  <c r="M220" s="1"/>
  <c r="N164"/>
  <c r="L164"/>
  <c r="M164" s="1"/>
  <c r="N62"/>
  <c r="L62"/>
  <c r="M62" s="1"/>
  <c r="E62"/>
  <c r="C62"/>
  <c r="D62" s="1"/>
  <c r="D92" i="6" l="1"/>
  <c r="E92" s="1"/>
  <c r="D93" s="1"/>
  <c r="E93" s="1"/>
  <c r="N221" i="1"/>
  <c r="L221"/>
  <c r="M221" s="1"/>
  <c r="L165"/>
  <c r="M165" s="1"/>
  <c r="N165" s="1"/>
  <c r="N63"/>
  <c r="L63"/>
  <c r="M63" s="1"/>
  <c r="E63"/>
  <c r="C63"/>
  <c r="D63" s="1"/>
  <c r="D94" i="6" l="1"/>
  <c r="E94" s="1"/>
  <c r="N222" i="1"/>
  <c r="L222"/>
  <c r="M222" s="1"/>
  <c r="L166"/>
  <c r="M166" s="1"/>
  <c r="N166" s="1"/>
  <c r="N64"/>
  <c r="L64"/>
  <c r="M64" s="1"/>
  <c r="C64"/>
  <c r="D64" s="1"/>
  <c r="E64" s="1"/>
  <c r="D95" i="6" l="1"/>
  <c r="E95" s="1"/>
  <c r="N223" i="1"/>
  <c r="L223"/>
  <c r="M223" s="1"/>
  <c r="N167"/>
  <c r="L167"/>
  <c r="M167" s="1"/>
  <c r="C65"/>
  <c r="D65" s="1"/>
  <c r="E65" s="1"/>
  <c r="E96" i="6" l="1"/>
  <c r="D97" s="1"/>
  <c r="E97" s="1"/>
  <c r="D96"/>
  <c r="N224" i="1"/>
  <c r="L224"/>
  <c r="M224" s="1"/>
  <c r="E66"/>
  <c r="C66"/>
  <c r="D66" s="1"/>
  <c r="D98" i="6" l="1"/>
  <c r="E98" s="1"/>
  <c r="N225" i="1"/>
  <c r="L225"/>
  <c r="M225" s="1"/>
  <c r="E67"/>
  <c r="C67"/>
  <c r="D67" s="1"/>
  <c r="D99" i="6" l="1"/>
  <c r="E99" s="1"/>
  <c r="N226" i="1"/>
  <c r="L226"/>
  <c r="M226" s="1"/>
  <c r="C68"/>
  <c r="D68" s="1"/>
  <c r="E68" s="1"/>
  <c r="D100" i="6" l="1"/>
  <c r="E100" s="1"/>
  <c r="N227" i="1"/>
  <c r="L227"/>
  <c r="M227" s="1"/>
  <c r="C69"/>
  <c r="D69" s="1"/>
  <c r="E69" s="1"/>
  <c r="D101" i="6" l="1"/>
  <c r="E101" s="1"/>
  <c r="N228" i="1"/>
  <c r="L228"/>
  <c r="M228" s="1"/>
  <c r="C70"/>
  <c r="D70" s="1"/>
  <c r="E70" s="1"/>
  <c r="D102" i="6" l="1"/>
  <c r="E102" s="1"/>
  <c r="N229" i="1"/>
  <c r="L229"/>
  <c r="M229" s="1"/>
  <c r="E71"/>
  <c r="C71"/>
  <c r="D71" s="1"/>
  <c r="D103" i="6" l="1"/>
  <c r="E103" s="1"/>
  <c r="N230" i="1"/>
  <c r="L230"/>
  <c r="M230" s="1"/>
  <c r="C72"/>
  <c r="D72" s="1"/>
  <c r="E72" s="1"/>
  <c r="D104" i="6" l="1"/>
  <c r="E104" s="1"/>
  <c r="N231" i="1"/>
  <c r="L231"/>
  <c r="M231" s="1"/>
  <c r="C73"/>
  <c r="D73" s="1"/>
  <c r="E73" s="1"/>
  <c r="N232" l="1"/>
  <c r="L232"/>
  <c r="M232" s="1"/>
  <c r="E74"/>
  <c r="C74"/>
  <c r="D74" s="1"/>
  <c r="N233" l="1"/>
  <c r="L233"/>
  <c r="M233" s="1"/>
  <c r="E75"/>
  <c r="C76" s="1"/>
  <c r="D76" s="1"/>
  <c r="E76" s="1"/>
  <c r="C77" s="1"/>
  <c r="D77" s="1"/>
  <c r="E77" s="1"/>
  <c r="C78" s="1"/>
  <c r="D78" s="1"/>
  <c r="E78" s="1"/>
  <c r="C79" s="1"/>
  <c r="D79" s="1"/>
  <c r="E79" s="1"/>
  <c r="C80" s="1"/>
  <c r="D80" s="1"/>
  <c r="E80" s="1"/>
  <c r="C81" s="1"/>
  <c r="D81" s="1"/>
  <c r="E81" s="1"/>
  <c r="C82" s="1"/>
  <c r="D82" s="1"/>
  <c r="E82" s="1"/>
  <c r="C83" s="1"/>
  <c r="D83" s="1"/>
  <c r="E83" s="1"/>
  <c r="C75"/>
  <c r="D75" s="1"/>
  <c r="N234" l="1"/>
  <c r="L234"/>
  <c r="M234" s="1"/>
  <c r="C84"/>
  <c r="D84" s="1"/>
  <c r="E84" s="1"/>
  <c r="N235" l="1"/>
  <c r="L235"/>
  <c r="M235" s="1"/>
  <c r="E85"/>
  <c r="C85"/>
  <c r="D85" s="1"/>
  <c r="N236" l="1"/>
  <c r="L236"/>
  <c r="M236" s="1"/>
  <c r="E86"/>
  <c r="C86"/>
  <c r="D86" s="1"/>
  <c r="N237" l="1"/>
  <c r="L237"/>
  <c r="M237" s="1"/>
  <c r="C87"/>
  <c r="D87" s="1"/>
  <c r="E87" s="1"/>
  <c r="N238" l="1"/>
  <c r="L238"/>
  <c r="M238" s="1"/>
  <c r="C88"/>
  <c r="D88" s="1"/>
  <c r="E88" s="1"/>
  <c r="N239" l="1"/>
  <c r="L239"/>
  <c r="M239" s="1"/>
  <c r="C89"/>
  <c r="D89" s="1"/>
  <c r="E89" s="1"/>
  <c r="N240" l="1"/>
  <c r="L240"/>
  <c r="M240" s="1"/>
  <c r="C90"/>
  <c r="D90" s="1"/>
  <c r="E90" s="1"/>
  <c r="N241" l="1"/>
  <c r="L241"/>
  <c r="M241" s="1"/>
  <c r="C91"/>
  <c r="D91" s="1"/>
  <c r="E91" s="1"/>
  <c r="N242" l="1"/>
  <c r="L242"/>
  <c r="M242" s="1"/>
  <c r="C92"/>
  <c r="D92" s="1"/>
  <c r="E92" s="1"/>
  <c r="N243" l="1"/>
  <c r="L243"/>
  <c r="M243" s="1"/>
  <c r="C93"/>
  <c r="D93" s="1"/>
  <c r="E93" s="1"/>
  <c r="N244" l="1"/>
  <c r="L244"/>
  <c r="M244" s="1"/>
  <c r="C94"/>
  <c r="D94" s="1"/>
  <c r="E94" s="1"/>
  <c r="N245" l="1"/>
  <c r="L245"/>
  <c r="M245" s="1"/>
  <c r="C95"/>
  <c r="D95" s="1"/>
  <c r="E95" s="1"/>
  <c r="N246" l="1"/>
  <c r="L246"/>
  <c r="M246" s="1"/>
  <c r="C96"/>
  <c r="D96" s="1"/>
  <c r="E96" s="1"/>
  <c r="N247" l="1"/>
  <c r="L247"/>
  <c r="M247" s="1"/>
  <c r="C97"/>
  <c r="D97" s="1"/>
  <c r="E97" s="1"/>
  <c r="N248" l="1"/>
  <c r="L248"/>
  <c r="M248" s="1"/>
  <c r="C98"/>
  <c r="D98" s="1"/>
  <c r="E98" s="1"/>
  <c r="N249" l="1"/>
  <c r="L249"/>
  <c r="M249" s="1"/>
  <c r="E99"/>
  <c r="C99"/>
  <c r="D99" s="1"/>
  <c r="N250" l="1"/>
  <c r="L250"/>
  <c r="M250" s="1"/>
  <c r="C100"/>
  <c r="D100" s="1"/>
  <c r="E100" s="1"/>
  <c r="C101" s="1"/>
  <c r="D101" s="1"/>
  <c r="E101" s="1"/>
  <c r="N251" l="1"/>
  <c r="L251"/>
  <c r="M251" s="1"/>
  <c r="E102"/>
  <c r="C102"/>
  <c r="D102" s="1"/>
  <c r="N252" l="1"/>
  <c r="L252"/>
  <c r="M252" s="1"/>
  <c r="C103"/>
  <c r="D103" s="1"/>
  <c r="E103" s="1"/>
  <c r="N253" l="1"/>
  <c r="L253"/>
  <c r="M253" s="1"/>
  <c r="E104"/>
  <c r="C104"/>
  <c r="D104" s="1"/>
  <c r="N254" l="1"/>
  <c r="L254"/>
  <c r="M254" s="1"/>
  <c r="E105"/>
  <c r="C105"/>
  <c r="D105" s="1"/>
  <c r="N255" l="1"/>
  <c r="L255"/>
  <c r="M255" s="1"/>
  <c r="C106"/>
  <c r="D106" s="1"/>
  <c r="E106" s="1"/>
  <c r="N256" l="1"/>
  <c r="L256"/>
  <c r="M256" s="1"/>
  <c r="E107"/>
  <c r="C107"/>
  <c r="D107" s="1"/>
  <c r="N257" l="1"/>
  <c r="L257"/>
  <c r="M257" s="1"/>
  <c r="E108"/>
  <c r="C109" s="1"/>
  <c r="D109" s="1"/>
  <c r="E109" s="1"/>
  <c r="C110" s="1"/>
  <c r="D110" s="1"/>
  <c r="E110" s="1"/>
  <c r="C111" s="1"/>
  <c r="D111" s="1"/>
  <c r="E111" s="1"/>
  <c r="C112" s="1"/>
  <c r="D112" s="1"/>
  <c r="E112" s="1"/>
  <c r="C113" s="1"/>
  <c r="D113" s="1"/>
  <c r="E113" s="1"/>
  <c r="C114" s="1"/>
  <c r="D114" s="1"/>
  <c r="E114" s="1"/>
  <c r="C115" s="1"/>
  <c r="D115" s="1"/>
  <c r="E115" s="1"/>
  <c r="C116" s="1"/>
  <c r="D116" s="1"/>
  <c r="E116" s="1"/>
  <c r="C117" s="1"/>
  <c r="D117" s="1"/>
  <c r="E117" s="1"/>
  <c r="C118" s="1"/>
  <c r="D118" s="1"/>
  <c r="E118" s="1"/>
  <c r="C119" s="1"/>
  <c r="D119" s="1"/>
  <c r="E119" s="1"/>
  <c r="C120" s="1"/>
  <c r="D120" s="1"/>
  <c r="E120" s="1"/>
  <c r="C121" s="1"/>
  <c r="D121" s="1"/>
  <c r="E121" s="1"/>
  <c r="C122" s="1"/>
  <c r="D122" s="1"/>
  <c r="E122" s="1"/>
  <c r="C123" s="1"/>
  <c r="D123" s="1"/>
  <c r="E123" s="1"/>
  <c r="C124" s="1"/>
  <c r="D124" s="1"/>
  <c r="E124" s="1"/>
  <c r="C125" s="1"/>
  <c r="D125" s="1"/>
  <c r="E125" s="1"/>
  <c r="C126" s="1"/>
  <c r="D126" s="1"/>
  <c r="E126" s="1"/>
  <c r="C127" s="1"/>
  <c r="D127" s="1"/>
  <c r="E127" s="1"/>
  <c r="C108"/>
  <c r="D108" s="1"/>
  <c r="N258" l="1"/>
  <c r="L258"/>
  <c r="M258" s="1"/>
  <c r="C128"/>
  <c r="D128" s="1"/>
  <c r="E128" s="1"/>
  <c r="N259" l="1"/>
  <c r="L259"/>
  <c r="M259" s="1"/>
  <c r="C129"/>
  <c r="D129" s="1"/>
  <c r="E129" s="1"/>
  <c r="N260" l="1"/>
  <c r="L260"/>
  <c r="M260" s="1"/>
  <c r="C130"/>
  <c r="D130" s="1"/>
  <c r="E130" s="1"/>
  <c r="N261" l="1"/>
  <c r="L261"/>
  <c r="M261" s="1"/>
  <c r="C131"/>
  <c r="D131" s="1"/>
  <c r="E131" s="1"/>
  <c r="N262" l="1"/>
  <c r="L262"/>
  <c r="M262" s="1"/>
  <c r="C132"/>
  <c r="D132" s="1"/>
  <c r="E132" s="1"/>
  <c r="N263" l="1"/>
  <c r="L263"/>
  <c r="M263" s="1"/>
  <c r="C133"/>
  <c r="D133" s="1"/>
  <c r="E133" s="1"/>
  <c r="N264" l="1"/>
  <c r="L264"/>
  <c r="M264" s="1"/>
  <c r="C134"/>
  <c r="D134" s="1"/>
  <c r="E134" s="1"/>
  <c r="C135" s="1"/>
  <c r="D135" s="1"/>
  <c r="E135" s="1"/>
  <c r="C136" s="1"/>
  <c r="D136" s="1"/>
  <c r="E136" s="1"/>
  <c r="C137" s="1"/>
  <c r="D137" s="1"/>
  <c r="E137" s="1"/>
  <c r="C138" s="1"/>
  <c r="D138" s="1"/>
  <c r="E138" s="1"/>
  <c r="C139" s="1"/>
  <c r="D139" s="1"/>
  <c r="E139" s="1"/>
  <c r="N265" l="1"/>
  <c r="L265"/>
  <c r="M265" s="1"/>
  <c r="C140"/>
  <c r="D140" s="1"/>
  <c r="E140" s="1"/>
  <c r="N266" l="1"/>
  <c r="L266"/>
  <c r="M266" s="1"/>
  <c r="C141"/>
  <c r="D141" s="1"/>
  <c r="E141" s="1"/>
  <c r="N267" l="1"/>
  <c r="L267"/>
  <c r="M267" s="1"/>
  <c r="C142"/>
  <c r="D142" s="1"/>
  <c r="E142" s="1"/>
  <c r="N268" l="1"/>
  <c r="L268"/>
  <c r="M268" s="1"/>
  <c r="C143"/>
  <c r="D143" s="1"/>
  <c r="E143" s="1"/>
  <c r="N269" l="1"/>
  <c r="L269"/>
  <c r="M269" s="1"/>
  <c r="C144"/>
  <c r="D144" s="1"/>
  <c r="E144" s="1"/>
  <c r="N270" l="1"/>
  <c r="L270"/>
  <c r="M270" s="1"/>
  <c r="C145"/>
  <c r="D145" s="1"/>
  <c r="E145" s="1"/>
  <c r="N271" l="1"/>
  <c r="L271"/>
  <c r="M271" s="1"/>
  <c r="C146"/>
  <c r="D146" s="1"/>
  <c r="E146" s="1"/>
  <c r="N272" l="1"/>
  <c r="L272"/>
  <c r="M272" s="1"/>
  <c r="C147"/>
  <c r="D147" s="1"/>
  <c r="E147" s="1"/>
  <c r="N273" l="1"/>
  <c r="L273"/>
  <c r="M273" s="1"/>
  <c r="C148"/>
  <c r="D148" s="1"/>
  <c r="E148" s="1"/>
  <c r="N274" l="1"/>
  <c r="L274"/>
  <c r="M274" s="1"/>
  <c r="C149"/>
  <c r="D149" s="1"/>
  <c r="E149" s="1"/>
  <c r="N275" l="1"/>
  <c r="L275"/>
  <c r="M275" s="1"/>
  <c r="C150"/>
  <c r="D150" s="1"/>
  <c r="E150" s="1"/>
  <c r="N276" l="1"/>
  <c r="L276"/>
  <c r="M276" s="1"/>
  <c r="C151"/>
  <c r="D151" s="1"/>
  <c r="E151" s="1"/>
  <c r="N277" l="1"/>
  <c r="L277"/>
  <c r="M277" s="1"/>
  <c r="C152"/>
  <c r="D152" s="1"/>
  <c r="E152" s="1"/>
  <c r="L278" l="1"/>
  <c r="M278" s="1"/>
  <c r="N278" s="1"/>
  <c r="E153"/>
  <c r="C154" s="1"/>
  <c r="D154" s="1"/>
  <c r="E154" s="1"/>
  <c r="C153"/>
  <c r="D153" s="1"/>
  <c r="N279" l="1"/>
  <c r="L279"/>
  <c r="M279" s="1"/>
  <c r="C155"/>
  <c r="D155" s="1"/>
  <c r="E155" s="1"/>
  <c r="N280" l="1"/>
  <c r="L280"/>
  <c r="M280" s="1"/>
  <c r="C156"/>
  <c r="D156" s="1"/>
  <c r="E156" s="1"/>
  <c r="N281" l="1"/>
  <c r="L281"/>
  <c r="M281" s="1"/>
  <c r="C157"/>
  <c r="D157" s="1"/>
  <c r="E157" s="1"/>
  <c r="N282" l="1"/>
  <c r="L282"/>
  <c r="M282" s="1"/>
  <c r="E158"/>
  <c r="C158"/>
  <c r="D158" s="1"/>
  <c r="N283" l="1"/>
  <c r="L283"/>
  <c r="M283" s="1"/>
  <c r="C159"/>
  <c r="D159" s="1"/>
  <c r="E159" s="1"/>
  <c r="N284" l="1"/>
  <c r="L284"/>
  <c r="M284" s="1"/>
  <c r="C160"/>
  <c r="D160" s="1"/>
  <c r="E160" s="1"/>
  <c r="N285" l="1"/>
  <c r="L285"/>
  <c r="M285" s="1"/>
  <c r="E161"/>
  <c r="C161"/>
  <c r="D161" s="1"/>
  <c r="N286" l="1"/>
  <c r="L286"/>
  <c r="M286" s="1"/>
  <c r="C162"/>
  <c r="D162" s="1"/>
  <c r="E162" s="1"/>
  <c r="N287" l="1"/>
  <c r="L287"/>
  <c r="M287" s="1"/>
  <c r="C163"/>
  <c r="D163" s="1"/>
  <c r="E163" s="1"/>
  <c r="N288" l="1"/>
  <c r="L288"/>
  <c r="M288" s="1"/>
  <c r="C164"/>
  <c r="D164" s="1"/>
  <c r="E164" s="1"/>
  <c r="C165" s="1"/>
  <c r="D165" s="1"/>
  <c r="E165" s="1"/>
  <c r="C166" s="1"/>
  <c r="D166" s="1"/>
  <c r="E166" s="1"/>
  <c r="C167" s="1"/>
  <c r="D167" s="1"/>
  <c r="E167" s="1"/>
  <c r="C168" s="1"/>
  <c r="D168" s="1"/>
  <c r="E168" s="1"/>
  <c r="C169" s="1"/>
  <c r="D169" s="1"/>
  <c r="E169" s="1"/>
  <c r="C170" s="1"/>
  <c r="D170" s="1"/>
  <c r="E170" s="1"/>
  <c r="C171" s="1"/>
  <c r="D171" s="1"/>
  <c r="E171" s="1"/>
  <c r="N289" l="1"/>
  <c r="L289"/>
  <c r="M289" s="1"/>
  <c r="C172"/>
  <c r="D172" s="1"/>
  <c r="E172" s="1"/>
  <c r="N290" l="1"/>
  <c r="L290"/>
  <c r="M290" s="1"/>
  <c r="C173"/>
  <c r="D173" s="1"/>
  <c r="E173" s="1"/>
  <c r="N291" l="1"/>
  <c r="L291"/>
  <c r="M291" s="1"/>
  <c r="C174"/>
  <c r="D174" s="1"/>
  <c r="E174" s="1"/>
  <c r="N292" l="1"/>
  <c r="L292"/>
  <c r="M292" s="1"/>
  <c r="C175"/>
  <c r="D175" s="1"/>
  <c r="E175" s="1"/>
  <c r="N293" l="1"/>
  <c r="L293"/>
  <c r="M293" s="1"/>
  <c r="C176"/>
  <c r="D176" s="1"/>
  <c r="E176" s="1"/>
  <c r="N294" l="1"/>
  <c r="L294"/>
  <c r="M294" s="1"/>
  <c r="C177"/>
  <c r="D177" s="1"/>
  <c r="E177" s="1"/>
  <c r="N295" l="1"/>
  <c r="L295"/>
  <c r="M295" s="1"/>
  <c r="C178"/>
  <c r="D178" s="1"/>
  <c r="E178" s="1"/>
  <c r="N296" l="1"/>
  <c r="L296"/>
  <c r="M296" s="1"/>
  <c r="E179"/>
  <c r="C180" s="1"/>
  <c r="D180" s="1"/>
  <c r="E180" s="1"/>
  <c r="C179"/>
  <c r="D179" s="1"/>
  <c r="N297" l="1"/>
  <c r="L297"/>
  <c r="M297" s="1"/>
  <c r="N298" l="1"/>
  <c r="L298"/>
  <c r="M298" s="1"/>
  <c r="N299" l="1"/>
  <c r="L299"/>
  <c r="M299" s="1"/>
  <c r="N300" l="1"/>
  <c r="L300"/>
  <c r="M300" s="1"/>
  <c r="N301" l="1"/>
  <c r="L301"/>
  <c r="M301" s="1"/>
  <c r="N302" l="1"/>
  <c r="L302"/>
  <c r="M302" s="1"/>
  <c r="N303" l="1"/>
  <c r="L303"/>
  <c r="M303" s="1"/>
  <c r="N304" l="1"/>
  <c r="L304"/>
  <c r="M304" s="1"/>
  <c r="N305" l="1"/>
  <c r="L305"/>
  <c r="M305" s="1"/>
  <c r="N306" l="1"/>
  <c r="L306"/>
  <c r="M306" s="1"/>
  <c r="N307" l="1"/>
  <c r="L307"/>
  <c r="M307" s="1"/>
  <c r="N308" l="1"/>
  <c r="L308"/>
  <c r="M308" s="1"/>
  <c r="N309" l="1"/>
  <c r="L309"/>
  <c r="M309" s="1"/>
  <c r="N310" l="1"/>
  <c r="L310"/>
  <c r="M310" s="1"/>
  <c r="N311" l="1"/>
  <c r="L311"/>
  <c r="M311" s="1"/>
  <c r="N312" l="1"/>
  <c r="L312"/>
  <c r="M312" s="1"/>
  <c r="N313" l="1"/>
  <c r="L313"/>
  <c r="M313" s="1"/>
  <c r="N314" l="1"/>
  <c r="L314"/>
  <c r="M314" s="1"/>
  <c r="N315" l="1"/>
  <c r="L315"/>
  <c r="M315" s="1"/>
  <c r="N316" l="1"/>
  <c r="L316"/>
  <c r="M316" s="1"/>
  <c r="N317" l="1"/>
  <c r="L317"/>
  <c r="M317" s="1"/>
  <c r="N318" l="1"/>
  <c r="L318"/>
  <c r="M318" s="1"/>
  <c r="N319" l="1"/>
  <c r="L319"/>
  <c r="M319" s="1"/>
  <c r="N320" l="1"/>
  <c r="L320"/>
  <c r="M320" s="1"/>
  <c r="N321" l="1"/>
  <c r="L321"/>
  <c r="M321" s="1"/>
  <c r="N322" l="1"/>
  <c r="L322"/>
  <c r="M322" s="1"/>
  <c r="N323" l="1"/>
  <c r="L323"/>
  <c r="M323" s="1"/>
  <c r="N324" l="1"/>
  <c r="L324"/>
  <c r="M324" s="1"/>
  <c r="N325" l="1"/>
  <c r="L325"/>
  <c r="M325" s="1"/>
  <c r="N326" l="1"/>
  <c r="L326"/>
  <c r="M326" s="1"/>
  <c r="N327" l="1"/>
  <c r="L327"/>
  <c r="M327" s="1"/>
  <c r="N328" l="1"/>
  <c r="L328"/>
  <c r="M328" s="1"/>
  <c r="N329" l="1"/>
  <c r="L329"/>
  <c r="M329" s="1"/>
  <c r="N330" l="1"/>
  <c r="L330"/>
  <c r="M330" s="1"/>
  <c r="N331" l="1"/>
  <c r="L331"/>
  <c r="M331" s="1"/>
  <c r="N332" l="1"/>
  <c r="L332"/>
  <c r="M332" s="1"/>
  <c r="N333" l="1"/>
  <c r="L333"/>
  <c r="M333" s="1"/>
  <c r="N334" l="1"/>
  <c r="L334"/>
  <c r="M334" s="1"/>
  <c r="N335" l="1"/>
  <c r="L335"/>
  <c r="M335" s="1"/>
  <c r="N336" l="1"/>
  <c r="L336"/>
  <c r="M336" s="1"/>
  <c r="N337" l="1"/>
  <c r="L337"/>
  <c r="M337" s="1"/>
  <c r="N338" l="1"/>
  <c r="L338"/>
  <c r="M338" s="1"/>
  <c r="N339" l="1"/>
  <c r="L339"/>
  <c r="M339" s="1"/>
  <c r="N340" l="1"/>
  <c r="L340"/>
  <c r="M340" s="1"/>
  <c r="N341" l="1"/>
  <c r="L341"/>
  <c r="M341" s="1"/>
  <c r="N342" l="1"/>
  <c r="L342"/>
  <c r="M342" s="1"/>
  <c r="N343" l="1"/>
  <c r="L343"/>
  <c r="M343" s="1"/>
  <c r="N344" l="1"/>
  <c r="L344"/>
  <c r="M344" s="1"/>
  <c r="N345" l="1"/>
  <c r="L345"/>
  <c r="M345" s="1"/>
  <c r="N346" l="1"/>
  <c r="L346"/>
  <c r="M346" s="1"/>
  <c r="N347" l="1"/>
  <c r="L347"/>
  <c r="M347" s="1"/>
  <c r="N348" l="1"/>
  <c r="L348"/>
  <c r="M348" s="1"/>
  <c r="N349" l="1"/>
  <c r="L349"/>
  <c r="M349" s="1"/>
  <c r="N350" l="1"/>
  <c r="L350"/>
  <c r="M350" s="1"/>
  <c r="N351" l="1"/>
  <c r="L351"/>
  <c r="M351" s="1"/>
  <c r="N352" l="1"/>
  <c r="L352"/>
  <c r="M352" s="1"/>
  <c r="N353" l="1"/>
  <c r="L353"/>
  <c r="M353" s="1"/>
  <c r="N354" l="1"/>
  <c r="L354"/>
  <c r="M354" s="1"/>
  <c r="N355" l="1"/>
  <c r="L355"/>
  <c r="M355" s="1"/>
  <c r="N356" l="1"/>
  <c r="L356"/>
  <c r="M356" s="1"/>
  <c r="N357" l="1"/>
  <c r="L357"/>
  <c r="M357" s="1"/>
  <c r="N358" l="1"/>
  <c r="L358"/>
  <c r="M358" s="1"/>
  <c r="N359" l="1"/>
  <c r="L359"/>
  <c r="M359" s="1"/>
  <c r="N360" l="1"/>
  <c r="L360"/>
  <c r="M360" s="1"/>
  <c r="N361" l="1"/>
  <c r="L361"/>
  <c r="M361" s="1"/>
  <c r="L362" l="1"/>
  <c r="M362" s="1"/>
  <c r="N362" s="1"/>
  <c r="L363" l="1"/>
  <c r="M363" s="1"/>
  <c r="N363" s="1"/>
  <c r="L364" l="1"/>
  <c r="M364" s="1"/>
  <c r="N364" s="1"/>
  <c r="L365" l="1"/>
  <c r="M365" s="1"/>
  <c r="N365" s="1"/>
  <c r="L366" l="1"/>
  <c r="M366" s="1"/>
  <c r="N366" s="1"/>
  <c r="L367" l="1"/>
  <c r="M367" s="1"/>
  <c r="N367" s="1"/>
  <c r="L368" l="1"/>
  <c r="M368" s="1"/>
  <c r="N368" s="1"/>
  <c r="L369" l="1"/>
  <c r="M369" s="1"/>
  <c r="N369" s="1"/>
  <c r="L370" l="1"/>
  <c r="M370" s="1"/>
  <c r="N370" s="1"/>
  <c r="L371" l="1"/>
  <c r="M371" s="1"/>
  <c r="N371" s="1"/>
  <c r="L372" l="1"/>
  <c r="M372" s="1"/>
  <c r="N372" s="1"/>
  <c r="L373" l="1"/>
  <c r="M373" s="1"/>
  <c r="N373" s="1"/>
  <c r="L374" l="1"/>
  <c r="M374" s="1"/>
  <c r="N374" s="1"/>
  <c r="L375" l="1"/>
  <c r="M375" s="1"/>
  <c r="N375" s="1"/>
  <c r="L376" l="1"/>
  <c r="M376" s="1"/>
  <c r="N376" s="1"/>
  <c r="L377" l="1"/>
  <c r="M377" s="1"/>
  <c r="N377" s="1"/>
  <c r="L378" l="1"/>
  <c r="M378" s="1"/>
  <c r="N378" s="1"/>
  <c r="L379" l="1"/>
  <c r="M379" s="1"/>
  <c r="N379" s="1"/>
  <c r="L380" l="1"/>
  <c r="M380" s="1"/>
  <c r="N380" s="1"/>
  <c r="L381" l="1"/>
  <c r="M381" s="1"/>
  <c r="N381" s="1"/>
  <c r="L382" l="1"/>
  <c r="M382" s="1"/>
  <c r="N382" s="1"/>
  <c r="L383" l="1"/>
  <c r="M383" s="1"/>
  <c r="N383" s="1"/>
  <c r="L384" l="1"/>
  <c r="M384" s="1"/>
  <c r="N384" s="1"/>
  <c r="L385" l="1"/>
  <c r="M385" s="1"/>
  <c r="N385" s="1"/>
  <c r="L386" l="1"/>
  <c r="M386" s="1"/>
  <c r="N386" s="1"/>
  <c r="L387" l="1"/>
  <c r="M387" s="1"/>
  <c r="N387" s="1"/>
  <c r="L388" l="1"/>
  <c r="M388" s="1"/>
  <c r="N388" s="1"/>
  <c r="L389" l="1"/>
  <c r="M389" s="1"/>
  <c r="N389" s="1"/>
  <c r="L390" l="1"/>
  <c r="M390" s="1"/>
  <c r="N390" s="1"/>
  <c r="L391" l="1"/>
  <c r="M391" s="1"/>
  <c r="N391" s="1"/>
  <c r="L392" l="1"/>
  <c r="M392" s="1"/>
  <c r="N392" s="1"/>
  <c r="L393" l="1"/>
  <c r="M393" s="1"/>
  <c r="N393" s="1"/>
  <c r="L394" l="1"/>
  <c r="M394" s="1"/>
  <c r="N394" s="1"/>
  <c r="L395" l="1"/>
  <c r="M395" s="1"/>
  <c r="N395" s="1"/>
  <c r="L396" l="1"/>
  <c r="M396" s="1"/>
  <c r="N396" s="1"/>
  <c r="L397" l="1"/>
  <c r="M397" s="1"/>
  <c r="N397" s="1"/>
  <c r="L398" l="1"/>
  <c r="M398" s="1"/>
  <c r="N398" s="1"/>
  <c r="L399" l="1"/>
  <c r="M399" s="1"/>
  <c r="N399" s="1"/>
  <c r="L400" l="1"/>
  <c r="M400" s="1"/>
  <c r="N400" s="1"/>
  <c r="L401" l="1"/>
  <c r="M401" s="1"/>
  <c r="N401" s="1"/>
  <c r="L402" l="1"/>
  <c r="M402" s="1"/>
  <c r="N402" s="1"/>
  <c r="L403" l="1"/>
  <c r="M403" s="1"/>
  <c r="N403" s="1"/>
  <c r="L404" l="1"/>
  <c r="M404" s="1"/>
  <c r="N404" s="1"/>
  <c r="L405" l="1"/>
  <c r="M405" s="1"/>
  <c r="N405" s="1"/>
  <c r="L406" l="1"/>
  <c r="M406" s="1"/>
  <c r="N406" s="1"/>
  <c r="L407" l="1"/>
  <c r="M407" s="1"/>
  <c r="N407" s="1"/>
  <c r="L408" l="1"/>
  <c r="M408" s="1"/>
  <c r="N408" s="1"/>
  <c r="L409" l="1"/>
  <c r="M409" s="1"/>
  <c r="N409" s="1"/>
  <c r="L410" l="1"/>
  <c r="M410" s="1"/>
  <c r="N410" s="1"/>
  <c r="L411" l="1"/>
  <c r="M411" s="1"/>
  <c r="N411" s="1"/>
  <c r="L412" l="1"/>
  <c r="M412" s="1"/>
  <c r="N412" s="1"/>
  <c r="L413" l="1"/>
  <c r="M413" s="1"/>
  <c r="N413" s="1"/>
  <c r="L414" l="1"/>
  <c r="M414" s="1"/>
  <c r="N414" s="1"/>
  <c r="L415" l="1"/>
  <c r="M415" s="1"/>
  <c r="N415" s="1"/>
  <c r="L416" l="1"/>
  <c r="M416" s="1"/>
  <c r="N416" s="1"/>
  <c r="L417" l="1"/>
  <c r="M417" s="1"/>
  <c r="N417" s="1"/>
  <c r="L418" l="1"/>
  <c r="M418" s="1"/>
  <c r="N418" s="1"/>
  <c r="L419" l="1"/>
  <c r="M419" s="1"/>
  <c r="N419" s="1"/>
  <c r="L420" l="1"/>
  <c r="M420" s="1"/>
  <c r="N420" s="1"/>
  <c r="L421" l="1"/>
  <c r="M421" s="1"/>
  <c r="N421" s="1"/>
  <c r="L422" l="1"/>
  <c r="M422" s="1"/>
  <c r="N422" s="1"/>
  <c r="L423" l="1"/>
  <c r="M423" s="1"/>
  <c r="N423" s="1"/>
  <c r="L424" l="1"/>
  <c r="M424" s="1"/>
  <c r="N424" s="1"/>
  <c r="L425" l="1"/>
  <c r="M425" s="1"/>
  <c r="N425" s="1"/>
  <c r="L426" l="1"/>
  <c r="M426" s="1"/>
  <c r="N426" s="1"/>
  <c r="L427" l="1"/>
  <c r="M427" s="1"/>
  <c r="N427" s="1"/>
  <c r="L428" l="1"/>
  <c r="M428" s="1"/>
  <c r="N428" s="1"/>
  <c r="L429" l="1"/>
  <c r="M429" s="1"/>
  <c r="N429" s="1"/>
  <c r="L430" l="1"/>
  <c r="M430" s="1"/>
  <c r="N430" s="1"/>
  <c r="L431" l="1"/>
  <c r="M431" s="1"/>
  <c r="N431" s="1"/>
  <c r="L432" l="1"/>
  <c r="M432" s="1"/>
  <c r="N432" s="1"/>
  <c r="L433" l="1"/>
  <c r="M433" s="1"/>
  <c r="N433" s="1"/>
  <c r="L434" l="1"/>
  <c r="M434" s="1"/>
  <c r="N434" s="1"/>
  <c r="L435" l="1"/>
  <c r="M435" s="1"/>
  <c r="N435" s="1"/>
  <c r="L436" l="1"/>
  <c r="M436" s="1"/>
  <c r="N436" s="1"/>
  <c r="L437" l="1"/>
  <c r="M437" s="1"/>
  <c r="N437" s="1"/>
  <c r="L438" l="1"/>
  <c r="M438" s="1"/>
  <c r="N438" s="1"/>
  <c r="L439" l="1"/>
  <c r="M439" s="1"/>
  <c r="N439" s="1"/>
  <c r="L440" l="1"/>
  <c r="M440" s="1"/>
  <c r="N440" s="1"/>
  <c r="L441" l="1"/>
  <c r="M441" s="1"/>
  <c r="N441" s="1"/>
  <c r="L442" l="1"/>
  <c r="M442" s="1"/>
  <c r="N442" s="1"/>
  <c r="L443" l="1"/>
  <c r="M443" s="1"/>
  <c r="N443" s="1"/>
  <c r="L444" l="1"/>
  <c r="M444" s="1"/>
  <c r="N444" s="1"/>
  <c r="L445" l="1"/>
  <c r="M445" s="1"/>
  <c r="N445" s="1"/>
  <c r="L446" l="1"/>
  <c r="M446" s="1"/>
  <c r="N446" s="1"/>
  <c r="L447" l="1"/>
  <c r="M447" s="1"/>
  <c r="N447" s="1"/>
  <c r="L448" l="1"/>
  <c r="M448" s="1"/>
  <c r="N448" s="1"/>
  <c r="L449" l="1"/>
  <c r="M449" s="1"/>
  <c r="N449" s="1"/>
  <c r="L450" l="1"/>
  <c r="M450" s="1"/>
  <c r="N450" s="1"/>
  <c r="L451" l="1"/>
  <c r="M451" s="1"/>
  <c r="N451" s="1"/>
  <c r="L452" l="1"/>
  <c r="M452" s="1"/>
  <c r="N452" s="1"/>
  <c r="L453" l="1"/>
  <c r="M453" s="1"/>
  <c r="N453" s="1"/>
  <c r="L454" l="1"/>
  <c r="M454" s="1"/>
  <c r="N454" s="1"/>
  <c r="L455" l="1"/>
  <c r="M455" s="1"/>
  <c r="N455" s="1"/>
  <c r="L456" l="1"/>
  <c r="M456" s="1"/>
  <c r="N456" s="1"/>
  <c r="L457" l="1"/>
  <c r="M457" s="1"/>
  <c r="N457" s="1"/>
  <c r="L458" l="1"/>
  <c r="M458" s="1"/>
  <c r="N458" s="1"/>
  <c r="L459" l="1"/>
  <c r="M459" s="1"/>
  <c r="N459" s="1"/>
  <c r="L460" l="1"/>
  <c r="M460" s="1"/>
  <c r="N460" s="1"/>
  <c r="L461" l="1"/>
  <c r="M461" s="1"/>
  <c r="N461" s="1"/>
  <c r="L462" l="1"/>
  <c r="M462" s="1"/>
  <c r="N462" s="1"/>
  <c r="L463" l="1"/>
  <c r="M463" s="1"/>
  <c r="N463" s="1"/>
  <c r="L464" l="1"/>
  <c r="M464" s="1"/>
  <c r="N464" s="1"/>
  <c r="L465" l="1"/>
  <c r="M465" s="1"/>
  <c r="N465" s="1"/>
  <c r="L466" l="1"/>
  <c r="M466" s="1"/>
  <c r="N466" s="1"/>
  <c r="L467" l="1"/>
  <c r="M467" s="1"/>
  <c r="N467" s="1"/>
  <c r="L468" l="1"/>
  <c r="M468" s="1"/>
  <c r="N468" s="1"/>
  <c r="L469" l="1"/>
  <c r="M469" s="1"/>
  <c r="N469" s="1"/>
  <c r="L470" l="1"/>
  <c r="M470" s="1"/>
  <c r="N470" s="1"/>
  <c r="L471" l="1"/>
  <c r="M471" s="1"/>
  <c r="N471" s="1"/>
  <c r="L472" l="1"/>
  <c r="M472" s="1"/>
  <c r="N472" s="1"/>
  <c r="L473" l="1"/>
  <c r="M473" s="1"/>
  <c r="N473" s="1"/>
  <c r="L474" l="1"/>
  <c r="M474" s="1"/>
  <c r="N474" s="1"/>
  <c r="L475" l="1"/>
  <c r="M475" s="1"/>
  <c r="N475" s="1"/>
  <c r="L476" l="1"/>
  <c r="M476" s="1"/>
  <c r="N476" s="1"/>
  <c r="L477" l="1"/>
  <c r="M477" s="1"/>
  <c r="N477" s="1"/>
  <c r="L478" l="1"/>
  <c r="M478" s="1"/>
  <c r="N478" s="1"/>
  <c r="L479" l="1"/>
  <c r="M479" s="1"/>
  <c r="N479" s="1"/>
  <c r="L480" l="1"/>
  <c r="M480" s="1"/>
  <c r="N480" s="1"/>
  <c r="L481" l="1"/>
  <c r="M481" s="1"/>
  <c r="N481" s="1"/>
  <c r="L482" l="1"/>
  <c r="M482" s="1"/>
  <c r="N482" s="1"/>
  <c r="L483" l="1"/>
  <c r="M483" s="1"/>
  <c r="N483" s="1"/>
  <c r="L484" l="1"/>
  <c r="M484" s="1"/>
  <c r="N484" s="1"/>
  <c r="L485" l="1"/>
  <c r="M485" s="1"/>
  <c r="N485" s="1"/>
  <c r="L486" l="1"/>
  <c r="M486" s="1"/>
  <c r="N486" s="1"/>
  <c r="L487" l="1"/>
  <c r="M487" s="1"/>
  <c r="N487" s="1"/>
  <c r="L488" l="1"/>
  <c r="M488" s="1"/>
  <c r="N488" s="1"/>
  <c r="L489" l="1"/>
  <c r="M489" s="1"/>
  <c r="N489" s="1"/>
  <c r="L490" l="1"/>
  <c r="M490" s="1"/>
  <c r="N490" s="1"/>
  <c r="L491" l="1"/>
  <c r="M491" s="1"/>
  <c r="N491" s="1"/>
  <c r="L492" l="1"/>
  <c r="M492" s="1"/>
  <c r="N492" s="1"/>
  <c r="L493" l="1"/>
  <c r="M493" s="1"/>
  <c r="N493" s="1"/>
  <c r="L494" l="1"/>
  <c r="M494" s="1"/>
  <c r="N494" s="1"/>
  <c r="L495" l="1"/>
  <c r="M495" s="1"/>
  <c r="N495" s="1"/>
  <c r="L496" l="1"/>
  <c r="M496" s="1"/>
  <c r="N496" s="1"/>
  <c r="L497" l="1"/>
  <c r="M497" s="1"/>
  <c r="N497" s="1"/>
  <c r="L498" l="1"/>
  <c r="M498" s="1"/>
  <c r="N498" s="1"/>
  <c r="L499" l="1"/>
  <c r="M499" s="1"/>
  <c r="N499" s="1"/>
  <c r="L500" l="1"/>
  <c r="M500" s="1"/>
  <c r="N500" s="1"/>
  <c r="L501" l="1"/>
  <c r="M501" s="1"/>
  <c r="N501" s="1"/>
  <c r="L502" l="1"/>
  <c r="M502" s="1"/>
  <c r="N502" s="1"/>
  <c r="L503" l="1"/>
  <c r="M503" s="1"/>
  <c r="N503" s="1"/>
  <c r="L504" l="1"/>
  <c r="M504" s="1"/>
  <c r="N504" s="1"/>
  <c r="L505" l="1"/>
  <c r="M505" s="1"/>
  <c r="N505" s="1"/>
  <c r="L506" l="1"/>
  <c r="M506" s="1"/>
  <c r="N506" s="1"/>
  <c r="L507" l="1"/>
  <c r="M507" s="1"/>
  <c r="N507" s="1"/>
  <c r="L508" l="1"/>
  <c r="M508" s="1"/>
  <c r="N508" s="1"/>
  <c r="L509" l="1"/>
  <c r="M509" s="1"/>
  <c r="N509" s="1"/>
  <c r="L510" l="1"/>
  <c r="M510" s="1"/>
  <c r="N510" s="1"/>
  <c r="L511" l="1"/>
  <c r="M511" s="1"/>
  <c r="N511" s="1"/>
  <c r="L512" l="1"/>
  <c r="M512" s="1"/>
  <c r="N512" s="1"/>
  <c r="L513" l="1"/>
  <c r="M513" s="1"/>
  <c r="N513" s="1"/>
  <c r="L514" l="1"/>
  <c r="M514" s="1"/>
  <c r="N514" s="1"/>
  <c r="L515" l="1"/>
  <c r="M515" s="1"/>
  <c r="N515" s="1"/>
  <c r="L516" l="1"/>
  <c r="M516" s="1"/>
  <c r="N516" s="1"/>
  <c r="L517" l="1"/>
  <c r="M517" s="1"/>
  <c r="N517" s="1"/>
  <c r="L518" l="1"/>
  <c r="M518" s="1"/>
  <c r="N518" s="1"/>
  <c r="L519" l="1"/>
  <c r="M519" s="1"/>
  <c r="N519" s="1"/>
  <c r="L520" l="1"/>
  <c r="M520" s="1"/>
  <c r="N520" s="1"/>
  <c r="L521" l="1"/>
  <c r="M521" s="1"/>
  <c r="N521" s="1"/>
  <c r="L522" l="1"/>
  <c r="M522" s="1"/>
  <c r="N522" s="1"/>
  <c r="L523" l="1"/>
  <c r="M523" s="1"/>
  <c r="N523" s="1"/>
  <c r="L524" l="1"/>
  <c r="M524" s="1"/>
  <c r="N524" s="1"/>
  <c r="L525" l="1"/>
  <c r="M525" s="1"/>
  <c r="N525" s="1"/>
  <c r="L526" l="1"/>
  <c r="M526" s="1"/>
  <c r="N526" s="1"/>
  <c r="L527" l="1"/>
  <c r="M527" s="1"/>
  <c r="N527" s="1"/>
  <c r="L528" l="1"/>
  <c r="M528" s="1"/>
  <c r="N528" s="1"/>
  <c r="L529" l="1"/>
  <c r="M529" s="1"/>
  <c r="N529" s="1"/>
  <c r="L530" l="1"/>
  <c r="M530" s="1"/>
  <c r="N530" s="1"/>
  <c r="L531" l="1"/>
  <c r="M531" s="1"/>
  <c r="N531" s="1"/>
  <c r="L532" l="1"/>
  <c r="M532" s="1"/>
  <c r="N532" s="1"/>
  <c r="L533" l="1"/>
  <c r="M533" s="1"/>
  <c r="N533" s="1"/>
  <c r="L534" l="1"/>
  <c r="M534" s="1"/>
  <c r="N534" s="1"/>
  <c r="L535" l="1"/>
  <c r="M535" s="1"/>
  <c r="N535" s="1"/>
  <c r="L536" l="1"/>
  <c r="M536" s="1"/>
  <c r="N536" s="1"/>
  <c r="L537" l="1"/>
  <c r="M537" s="1"/>
  <c r="N537" s="1"/>
  <c r="L538" l="1"/>
  <c r="M538" s="1"/>
  <c r="N538" s="1"/>
  <c r="L539" l="1"/>
  <c r="M539" s="1"/>
  <c r="N539" s="1"/>
  <c r="L540" l="1"/>
  <c r="M540" s="1"/>
  <c r="N540" s="1"/>
  <c r="L541" l="1"/>
  <c r="M541" s="1"/>
  <c r="N541" s="1"/>
  <c r="L542" l="1"/>
  <c r="M542" s="1"/>
  <c r="N542" s="1"/>
  <c r="L543" l="1"/>
  <c r="M543" s="1"/>
  <c r="N543" s="1"/>
  <c r="L544" l="1"/>
  <c r="M544" s="1"/>
  <c r="N544" s="1"/>
  <c r="L545" l="1"/>
  <c r="M545" s="1"/>
  <c r="N545" s="1"/>
  <c r="L546" l="1"/>
  <c r="M546" s="1"/>
  <c r="N546" s="1"/>
  <c r="L547" l="1"/>
  <c r="M547" s="1"/>
  <c r="N547" s="1"/>
  <c r="L548" l="1"/>
  <c r="M548" s="1"/>
  <c r="N548" s="1"/>
  <c r="L549" l="1"/>
  <c r="M549" s="1"/>
  <c r="N549" s="1"/>
  <c r="L550" l="1"/>
  <c r="M550" s="1"/>
  <c r="N550" s="1"/>
  <c r="L551" l="1"/>
  <c r="M551" s="1"/>
  <c r="N551" s="1"/>
  <c r="L552" l="1"/>
  <c r="M552" s="1"/>
  <c r="N552" s="1"/>
  <c r="L553" l="1"/>
  <c r="M553" s="1"/>
  <c r="N553" s="1"/>
  <c r="L554" l="1"/>
  <c r="M554" s="1"/>
  <c r="N554" s="1"/>
  <c r="L555" l="1"/>
  <c r="M555" s="1"/>
  <c r="N555" s="1"/>
  <c r="L556" l="1"/>
  <c r="M556" s="1"/>
  <c r="N556" s="1"/>
  <c r="L557" l="1"/>
  <c r="M557" s="1"/>
  <c r="N557" s="1"/>
  <c r="L558" l="1"/>
  <c r="M558" s="1"/>
  <c r="N558" s="1"/>
  <c r="L559" l="1"/>
  <c r="M559" s="1"/>
  <c r="N559" s="1"/>
  <c r="L560" l="1"/>
  <c r="M560" s="1"/>
  <c r="N560" s="1"/>
  <c r="L561" l="1"/>
  <c r="M561" s="1"/>
  <c r="N561" s="1"/>
  <c r="L562" l="1"/>
  <c r="M562" s="1"/>
  <c r="N562" s="1"/>
  <c r="L563" l="1"/>
  <c r="M563" s="1"/>
  <c r="N563" s="1"/>
  <c r="L564" l="1"/>
  <c r="M564" s="1"/>
  <c r="N564" s="1"/>
  <c r="L565" l="1"/>
  <c r="M565" s="1"/>
  <c r="N565" s="1"/>
  <c r="L566" l="1"/>
  <c r="M566" s="1"/>
  <c r="N566" s="1"/>
  <c r="L567" l="1"/>
  <c r="M567" s="1"/>
  <c r="N567" s="1"/>
  <c r="L568" l="1"/>
  <c r="M568" s="1"/>
  <c r="N568" s="1"/>
  <c r="L569" l="1"/>
  <c r="M569" s="1"/>
  <c r="N569" s="1"/>
  <c r="L570" l="1"/>
  <c r="M570" s="1"/>
  <c r="N570" s="1"/>
  <c r="L571" l="1"/>
  <c r="M571" s="1"/>
  <c r="N571" s="1"/>
  <c r="L572" l="1"/>
  <c r="M572" s="1"/>
  <c r="N572" s="1"/>
  <c r="L573" l="1"/>
  <c r="M573" s="1"/>
  <c r="N573" s="1"/>
  <c r="L574" l="1"/>
  <c r="M574" s="1"/>
  <c r="N574" s="1"/>
  <c r="L575" l="1"/>
  <c r="M575" s="1"/>
  <c r="N575" s="1"/>
  <c r="L576" l="1"/>
  <c r="M576" s="1"/>
  <c r="N576" s="1"/>
  <c r="L577" l="1"/>
  <c r="M577" s="1"/>
  <c r="N577" s="1"/>
  <c r="L578" l="1"/>
  <c r="M578" s="1"/>
  <c r="N578" s="1"/>
  <c r="L579" l="1"/>
  <c r="M579" s="1"/>
  <c r="N579" s="1"/>
  <c r="L580" l="1"/>
  <c r="M580" s="1"/>
  <c r="N580" s="1"/>
  <c r="N581" l="1"/>
  <c r="L581"/>
  <c r="M581" s="1"/>
  <c r="N582" l="1"/>
  <c r="L582"/>
  <c r="M582" s="1"/>
  <c r="N583" l="1"/>
  <c r="L583"/>
  <c r="M583" s="1"/>
  <c r="N584" l="1"/>
  <c r="L584"/>
  <c r="M584" s="1"/>
  <c r="N585" l="1"/>
  <c r="L585"/>
  <c r="M585" s="1"/>
  <c r="N586" l="1"/>
  <c r="L586"/>
  <c r="M586" s="1"/>
  <c r="N587" l="1"/>
  <c r="L587"/>
  <c r="M587" s="1"/>
  <c r="N588" l="1"/>
  <c r="L588"/>
  <c r="M588" s="1"/>
  <c r="N589" l="1"/>
  <c r="L589"/>
  <c r="M589" s="1"/>
  <c r="N590" l="1"/>
  <c r="L590"/>
  <c r="M590" s="1"/>
  <c r="N591" l="1"/>
  <c r="L591"/>
  <c r="M591" s="1"/>
  <c r="N592" l="1"/>
  <c r="L592"/>
  <c r="M592" s="1"/>
  <c r="N593" l="1"/>
  <c r="L593"/>
  <c r="M593" s="1"/>
  <c r="N594" l="1"/>
  <c r="L594"/>
  <c r="M594" s="1"/>
  <c r="N595" l="1"/>
  <c r="L595"/>
  <c r="M595" s="1"/>
  <c r="N596" l="1"/>
  <c r="L596"/>
  <c r="M596" s="1"/>
  <c r="N597" l="1"/>
  <c r="L597"/>
  <c r="M597" s="1"/>
  <c r="N598" l="1"/>
  <c r="L598"/>
  <c r="M598" s="1"/>
  <c r="N599" l="1"/>
  <c r="L599"/>
  <c r="M599" s="1"/>
  <c r="N600" l="1"/>
  <c r="L600"/>
  <c r="M600" s="1"/>
  <c r="N601" l="1"/>
  <c r="L601"/>
  <c r="M601" s="1"/>
  <c r="N602" l="1"/>
  <c r="L602"/>
  <c r="M602" s="1"/>
  <c r="N603" l="1"/>
  <c r="L603"/>
  <c r="M603" s="1"/>
  <c r="N604" l="1"/>
  <c r="L604"/>
  <c r="M604" s="1"/>
  <c r="N605" l="1"/>
  <c r="L605"/>
  <c r="M605" s="1"/>
  <c r="N606" l="1"/>
  <c r="L606"/>
  <c r="M606" s="1"/>
  <c r="N607" l="1"/>
  <c r="L607"/>
  <c r="M607" s="1"/>
  <c r="N608" l="1"/>
  <c r="L608"/>
  <c r="M608" s="1"/>
  <c r="N609" l="1"/>
  <c r="L609"/>
  <c r="M609" s="1"/>
  <c r="N610" l="1"/>
  <c r="L610"/>
  <c r="M610" s="1"/>
  <c r="N611" l="1"/>
  <c r="L611"/>
  <c r="M611" s="1"/>
  <c r="N612" l="1"/>
  <c r="L612"/>
  <c r="M612" s="1"/>
  <c r="N613" l="1"/>
  <c r="L613"/>
  <c r="M613" s="1"/>
  <c r="N614" l="1"/>
  <c r="L614"/>
  <c r="M614" s="1"/>
  <c r="N615" l="1"/>
  <c r="L615"/>
  <c r="M615" s="1"/>
  <c r="N616" l="1"/>
  <c r="L616"/>
  <c r="M616" s="1"/>
  <c r="N617" l="1"/>
  <c r="L617"/>
  <c r="M617" s="1"/>
  <c r="N618" l="1"/>
  <c r="L618"/>
  <c r="M618" s="1"/>
  <c r="N619" l="1"/>
  <c r="L619"/>
  <c r="M619" s="1"/>
  <c r="N620" l="1"/>
  <c r="L620"/>
  <c r="M620" s="1"/>
  <c r="N621" l="1"/>
  <c r="L621"/>
  <c r="M621" s="1"/>
  <c r="N622" l="1"/>
  <c r="L622"/>
  <c r="M622" s="1"/>
  <c r="N623" l="1"/>
  <c r="L623"/>
  <c r="M623" s="1"/>
  <c r="N624" l="1"/>
  <c r="L624"/>
  <c r="M624" s="1"/>
  <c r="N625" l="1"/>
  <c r="L625"/>
  <c r="M625" s="1"/>
  <c r="N626" l="1"/>
  <c r="L626"/>
  <c r="M626" s="1"/>
  <c r="N627" l="1"/>
  <c r="L627"/>
  <c r="M627" s="1"/>
  <c r="N628" l="1"/>
  <c r="L628"/>
  <c r="M628" s="1"/>
  <c r="N629" l="1"/>
  <c r="L629"/>
  <c r="M629" s="1"/>
  <c r="N630" l="1"/>
  <c r="L630"/>
  <c r="M630" s="1"/>
  <c r="N631" l="1"/>
  <c r="L631"/>
  <c r="M631" s="1"/>
  <c r="N632" l="1"/>
  <c r="L632"/>
  <c r="M632" s="1"/>
  <c r="N633" l="1"/>
  <c r="L633"/>
  <c r="M633" s="1"/>
  <c r="N634" l="1"/>
  <c r="L634"/>
  <c r="M634" s="1"/>
  <c r="N635" l="1"/>
  <c r="L635"/>
  <c r="M635" s="1"/>
  <c r="N636" l="1"/>
  <c r="L636"/>
  <c r="M636" s="1"/>
  <c r="N637" l="1"/>
  <c r="L637"/>
  <c r="M637" s="1"/>
  <c r="N638" l="1"/>
  <c r="L638"/>
  <c r="M638" s="1"/>
  <c r="N639" l="1"/>
  <c r="L639"/>
  <c r="M639" s="1"/>
  <c r="N640" l="1"/>
  <c r="L640"/>
  <c r="M640" s="1"/>
  <c r="N641" l="1"/>
  <c r="L641"/>
  <c r="M641" s="1"/>
  <c r="N642" l="1"/>
  <c r="L642"/>
  <c r="M642" s="1"/>
  <c r="N643" l="1"/>
  <c r="L643"/>
  <c r="M643" s="1"/>
  <c r="L644" l="1"/>
  <c r="M644" s="1"/>
  <c r="N644" s="1"/>
  <c r="N645" l="1"/>
  <c r="L645"/>
  <c r="M645" s="1"/>
  <c r="N646" l="1"/>
  <c r="L646"/>
  <c r="M646" s="1"/>
  <c r="N647" l="1"/>
  <c r="L647"/>
  <c r="M647" s="1"/>
  <c r="N648" l="1"/>
  <c r="L648"/>
  <c r="M648" s="1"/>
  <c r="N649" l="1"/>
  <c r="L649"/>
  <c r="M649" s="1"/>
  <c r="N650" l="1"/>
  <c r="L650"/>
  <c r="M650" s="1"/>
  <c r="N651" l="1"/>
  <c r="L651"/>
  <c r="M651" s="1"/>
  <c r="N652" l="1"/>
  <c r="L652"/>
  <c r="M652" s="1"/>
  <c r="N653" l="1"/>
  <c r="L653"/>
  <c r="M653" s="1"/>
  <c r="N654" l="1"/>
  <c r="L654"/>
  <c r="M654" s="1"/>
  <c r="N655" l="1"/>
  <c r="L655"/>
  <c r="M655" s="1"/>
  <c r="N656" l="1"/>
  <c r="L656"/>
  <c r="M656" s="1"/>
  <c r="N657" l="1"/>
  <c r="L657"/>
  <c r="M657" s="1"/>
  <c r="N658" l="1"/>
  <c r="L658"/>
  <c r="M658" s="1"/>
  <c r="N659" l="1"/>
  <c r="L659"/>
  <c r="M659" s="1"/>
  <c r="N660" l="1"/>
  <c r="L660"/>
  <c r="M660" s="1"/>
  <c r="N661" l="1"/>
  <c r="L661"/>
  <c r="M661" s="1"/>
  <c r="N662" l="1"/>
  <c r="L662"/>
  <c r="M662" s="1"/>
  <c r="N663" l="1"/>
  <c r="L663"/>
  <c r="M663" s="1"/>
  <c r="N664" l="1"/>
  <c r="L664"/>
  <c r="M664" s="1"/>
  <c r="N665" l="1"/>
  <c r="L665"/>
  <c r="M665" s="1"/>
  <c r="N666" l="1"/>
  <c r="L666"/>
  <c r="M666" s="1"/>
  <c r="N667" l="1"/>
  <c r="L667"/>
  <c r="M667" s="1"/>
  <c r="N668" l="1"/>
  <c r="L668"/>
  <c r="M668" s="1"/>
  <c r="N669" l="1"/>
  <c r="L669"/>
  <c r="M669" s="1"/>
  <c r="N670" l="1"/>
  <c r="L670"/>
  <c r="M670" s="1"/>
  <c r="N671" l="1"/>
  <c r="L671"/>
  <c r="M671" s="1"/>
  <c r="N672" l="1"/>
  <c r="L672"/>
  <c r="M672" s="1"/>
  <c r="N673" l="1"/>
  <c r="L673"/>
  <c r="M673" s="1"/>
  <c r="N674" l="1"/>
  <c r="L674"/>
  <c r="M674" s="1"/>
  <c r="N675" l="1"/>
  <c r="L675"/>
  <c r="M675" s="1"/>
  <c r="N676" l="1"/>
  <c r="L676"/>
  <c r="M676" s="1"/>
  <c r="N677" l="1"/>
  <c r="L677"/>
  <c r="M677" s="1"/>
  <c r="N678" l="1"/>
  <c r="L678"/>
  <c r="M678" s="1"/>
  <c r="N679" l="1"/>
  <c r="L679"/>
  <c r="M679" s="1"/>
  <c r="N680" l="1"/>
  <c r="L680"/>
  <c r="M680" s="1"/>
  <c r="N681" l="1"/>
  <c r="L681"/>
  <c r="M681" s="1"/>
  <c r="N682" l="1"/>
  <c r="L682"/>
  <c r="M682" s="1"/>
  <c r="N683" l="1"/>
  <c r="L683"/>
  <c r="M683" s="1"/>
  <c r="N684" l="1"/>
  <c r="L684"/>
  <c r="M684" s="1"/>
  <c r="N685" l="1"/>
  <c r="L685"/>
  <c r="M685" s="1"/>
  <c r="N686" l="1"/>
  <c r="L686"/>
  <c r="M686" s="1"/>
  <c r="N687" l="1"/>
  <c r="L687"/>
  <c r="M687" s="1"/>
  <c r="N688" l="1"/>
  <c r="L688"/>
  <c r="M688" s="1"/>
  <c r="N689" l="1"/>
  <c r="L689"/>
  <c r="M689" s="1"/>
  <c r="N690" l="1"/>
  <c r="L690"/>
  <c r="M690" s="1"/>
  <c r="N691" l="1"/>
  <c r="L691"/>
  <c r="M691" s="1"/>
  <c r="N692" l="1"/>
  <c r="L692"/>
  <c r="M692" s="1"/>
  <c r="N693" l="1"/>
  <c r="L693"/>
  <c r="M693" s="1"/>
  <c r="N694" l="1"/>
  <c r="L694"/>
  <c r="M694" s="1"/>
  <c r="N695" l="1"/>
  <c r="L695"/>
  <c r="M695" s="1"/>
  <c r="N696" l="1"/>
  <c r="L696"/>
  <c r="M696" s="1"/>
  <c r="N697" l="1"/>
  <c r="L697"/>
  <c r="M697" s="1"/>
  <c r="N698" l="1"/>
  <c r="L698"/>
  <c r="M698" s="1"/>
  <c r="N699" l="1"/>
  <c r="L699"/>
  <c r="M699" s="1"/>
  <c r="N700" l="1"/>
  <c r="L700"/>
  <c r="M700" s="1"/>
  <c r="N701" l="1"/>
  <c r="L701"/>
  <c r="M701" s="1"/>
  <c r="N702" l="1"/>
  <c r="L702"/>
  <c r="M702" s="1"/>
  <c r="N703" l="1"/>
  <c r="L703"/>
  <c r="M703" s="1"/>
  <c r="N704" l="1"/>
  <c r="L704"/>
  <c r="M704" s="1"/>
  <c r="N705" l="1"/>
  <c r="L705"/>
  <c r="M705" s="1"/>
  <c r="N706" l="1"/>
  <c r="L706"/>
  <c r="M706" s="1"/>
  <c r="N707" l="1"/>
  <c r="L707"/>
  <c r="M707" s="1"/>
  <c r="N708" l="1"/>
  <c r="L708"/>
  <c r="M708" s="1"/>
  <c r="N709" l="1"/>
  <c r="L709"/>
  <c r="M709" s="1"/>
  <c r="N710" l="1"/>
  <c r="L710"/>
  <c r="M710" s="1"/>
  <c r="N711" l="1"/>
  <c r="L711"/>
  <c r="M711" s="1"/>
  <c r="N712" l="1"/>
  <c r="L712"/>
  <c r="M712" s="1"/>
  <c r="N713" l="1"/>
  <c r="L713"/>
  <c r="M713" s="1"/>
  <c r="N714" l="1"/>
  <c r="L714"/>
  <c r="M714" s="1"/>
  <c r="N715" l="1"/>
  <c r="L715"/>
  <c r="M715" s="1"/>
  <c r="N716" l="1"/>
  <c r="L716"/>
  <c r="M716" s="1"/>
  <c r="N717" l="1"/>
  <c r="L717"/>
  <c r="M717" s="1"/>
  <c r="N718" l="1"/>
  <c r="L718"/>
  <c r="M718" s="1"/>
  <c r="N719" l="1"/>
  <c r="L719"/>
  <c r="M719" s="1"/>
  <c r="N720" l="1"/>
  <c r="L720"/>
  <c r="M720" s="1"/>
  <c r="N721" l="1"/>
  <c r="L721"/>
  <c r="M721" s="1"/>
  <c r="N722" l="1"/>
  <c r="L722"/>
  <c r="M722" s="1"/>
  <c r="N723" l="1"/>
  <c r="L723"/>
  <c r="M723" s="1"/>
  <c r="N724" l="1"/>
  <c r="L724"/>
  <c r="M724" s="1"/>
  <c r="N725" l="1"/>
  <c r="L725"/>
  <c r="M725" s="1"/>
  <c r="N726" l="1"/>
  <c r="L726"/>
  <c r="M726" s="1"/>
  <c r="N727" l="1"/>
  <c r="L727"/>
  <c r="M727" s="1"/>
  <c r="N728" l="1"/>
  <c r="L728"/>
  <c r="M728" s="1"/>
  <c r="N729" l="1"/>
  <c r="L729"/>
  <c r="M729" s="1"/>
  <c r="N730" l="1"/>
  <c r="L730"/>
  <c r="M730" s="1"/>
  <c r="N731" l="1"/>
  <c r="L731"/>
  <c r="M731" s="1"/>
  <c r="N732" l="1"/>
  <c r="L732"/>
  <c r="M732" s="1"/>
  <c r="N733" l="1"/>
  <c r="L733"/>
  <c r="M733" s="1"/>
  <c r="N734" l="1"/>
  <c r="L734"/>
  <c r="M734" s="1"/>
  <c r="N735" l="1"/>
  <c r="L735"/>
  <c r="M735" s="1"/>
  <c r="N736" l="1"/>
  <c r="L736"/>
  <c r="M736" s="1"/>
  <c r="N737" l="1"/>
  <c r="L737"/>
  <c r="M737" s="1"/>
  <c r="N738" l="1"/>
  <c r="L738"/>
  <c r="M738" s="1"/>
  <c r="N739" l="1"/>
  <c r="L739"/>
  <c r="M739" s="1"/>
  <c r="N740" l="1"/>
  <c r="L740"/>
  <c r="M740" s="1"/>
  <c r="N741" l="1"/>
  <c r="L741"/>
  <c r="M741" s="1"/>
  <c r="N742" l="1"/>
  <c r="L742"/>
  <c r="M742" s="1"/>
  <c r="N743" l="1"/>
  <c r="L743"/>
  <c r="M743" s="1"/>
  <c r="N744" l="1"/>
  <c r="L744"/>
  <c r="M744" s="1"/>
  <c r="N745" l="1"/>
  <c r="L745"/>
  <c r="M745" s="1"/>
  <c r="N746" l="1"/>
  <c r="L746"/>
  <c r="M746" s="1"/>
  <c r="N747" l="1"/>
  <c r="L747"/>
  <c r="M747" s="1"/>
  <c r="N748" l="1"/>
  <c r="L748"/>
  <c r="M748" s="1"/>
  <c r="N749" l="1"/>
  <c r="L749"/>
  <c r="M749" s="1"/>
  <c r="N750" l="1"/>
  <c r="L750"/>
  <c r="M750" s="1"/>
  <c r="N751" l="1"/>
  <c r="L751"/>
  <c r="M751" s="1"/>
</calcChain>
</file>

<file path=xl/sharedStrings.xml><?xml version="1.0" encoding="utf-8"?>
<sst xmlns="http://schemas.openxmlformats.org/spreadsheetml/2006/main" count="335" uniqueCount="271">
  <si>
    <t>D</t>
  </si>
  <si>
    <t>Ce</t>
  </si>
  <si>
    <t>Мощность Вт</t>
  </si>
  <si>
    <t>Мощность л/с</t>
  </si>
  <si>
    <t>V</t>
  </si>
  <si>
    <t>скорость в узлах</t>
  </si>
  <si>
    <t>адмир. Коэф.</t>
  </si>
  <si>
    <t>Вопрос: если перейти в систему си, каким должен быть Ce?</t>
  </si>
  <si>
    <t>скорость в м/с</t>
  </si>
  <si>
    <t>водоизмещение, т</t>
  </si>
  <si>
    <t>водоизмещение, кг</t>
  </si>
  <si>
    <t>Мощность КВт</t>
  </si>
  <si>
    <t>Проверка достоверности формулы для буксировочной мощности</t>
  </si>
  <si>
    <t>похоже на правду</t>
  </si>
  <si>
    <t>P</t>
  </si>
  <si>
    <t>Fсопр</t>
  </si>
  <si>
    <t>время</t>
  </si>
  <si>
    <t>dt</t>
  </si>
  <si>
    <t>Промоделировать V исходя из имеющихся данных, подобрать коэффициент K перед V*V</t>
  </si>
  <si>
    <t>K</t>
  </si>
  <si>
    <t>Fp-Fсопр</t>
  </si>
  <si>
    <t>Fp</t>
  </si>
  <si>
    <t>поделил на Vmax</t>
  </si>
  <si>
    <t>Взял для начала и сразу получилось нормально</t>
  </si>
  <si>
    <t>торможение</t>
  </si>
  <si>
    <t>Mx</t>
  </si>
  <si>
    <t>Мощность двигателя</t>
  </si>
  <si>
    <t>M0</t>
  </si>
  <si>
    <t>enginePower</t>
  </si>
  <si>
    <t>maxV</t>
  </si>
  <si>
    <t>curFeng</t>
  </si>
  <si>
    <t>engineValue</t>
  </si>
  <si>
    <t>maxFeng</t>
  </si>
  <si>
    <t>Сила тяги, максимальная Н</t>
  </si>
  <si>
    <t>Текущее значение силы тяги</t>
  </si>
  <si>
    <t>Коэффициент перед силой сопротивления в ур. Динамики</t>
  </si>
  <si>
    <t>Kres</t>
  </si>
  <si>
    <t>Адмиралтейский Коэффициент после перевода в СИ</t>
  </si>
  <si>
    <t>Ca</t>
  </si>
  <si>
    <t>Водоизмещение, кг</t>
  </si>
  <si>
    <t>Максимальный угол поворота руля</t>
  </si>
  <si>
    <t>Текущий уровень отклонения руля (-1..+1)</t>
  </si>
  <si>
    <t>Ручка газ/реверс (-1..+1)</t>
  </si>
  <si>
    <t>dV = dt * ( curFeng - Kres*V*V ) / M0</t>
  </si>
  <si>
    <t>так было в первой версии рассчета</t>
  </si>
  <si>
    <t>На основе данных о геометрии и массе яхты рассчитать момент инерции</t>
  </si>
  <si>
    <t>Модель:</t>
  </si>
  <si>
    <t>Тонкий стержень под цилиндрами - киль</t>
  </si>
  <si>
    <t>Параметры:</t>
  </si>
  <si>
    <t>Длинна</t>
  </si>
  <si>
    <t>Ширина</t>
  </si>
  <si>
    <t>Масса</t>
  </si>
  <si>
    <t>корпус</t>
  </si>
  <si>
    <t>переборки</t>
  </si>
  <si>
    <t>киль</t>
  </si>
  <si>
    <t>Водоизмещение</t>
  </si>
  <si>
    <t>Вес киля</t>
  </si>
  <si>
    <t>ширина</t>
  </si>
  <si>
    <t>длинна киля</t>
  </si>
  <si>
    <t>Исходные данные:</t>
  </si>
  <si>
    <t>https://ru.wikipedia.org/wiki/%D0%9C%D0%BE%D0%BC%D0%B5%D0%BD%D1%82_%D0%B8%D0%BD%D0%B5%D1%80%D1%86%D0%B8%D0%B8</t>
  </si>
  <si>
    <t>Осадка</t>
  </si>
  <si>
    <t>примерно, по ватерлинии 10,75</t>
  </si>
  <si>
    <t>примерно, полная ширина 3,96</t>
  </si>
  <si>
    <t>Полый тонкостенный полуцилиндр - корпус</t>
  </si>
  <si>
    <t>примерно, видел данные 1,90 и 2,45</t>
  </si>
  <si>
    <t>вычислено по виду сбоку</t>
  </si>
  <si>
    <t>Второй полый тонкостенный цилиндр, соосный с первым - переборки, оборудование и прочее</t>
  </si>
  <si>
    <t>1/12 *  ( m * l * l )</t>
  </si>
  <si>
    <t>( 1/2 * m * r*r  + 1/12 *  ( m * l*l ) ) / 2</t>
  </si>
  <si>
    <t>Момент</t>
  </si>
  <si>
    <t>радиус</t>
  </si>
  <si>
    <t>( 1/2 * m * r*r  + 1/12 *  ( m * l*l ) )</t>
  </si>
  <si>
    <t>Общий момент</t>
  </si>
  <si>
    <t>уменьшил, чтобы учесть конусность к носу</t>
  </si>
  <si>
    <t>Ожидаемая макс. cкорость - на нее делим мощность для получения силы, м/с</t>
  </si>
  <si>
    <t>Момент инерции относительно вертикальной оси</t>
  </si>
  <si>
    <t>Jy</t>
  </si>
  <si>
    <t>Коэффициент для учета присоединенных масс</t>
  </si>
  <si>
    <t>K66</t>
  </si>
  <si>
    <t>Момент инерции отн. Y с учетом присоединенных масс</t>
  </si>
  <si>
    <t>Jyy</t>
  </si>
  <si>
    <t>рекомендовано от 0 до 1 (см в Лукомском стр. 23), пока возьму 0,3 чтобы был == K11</t>
  </si>
  <si>
    <t>K11</t>
  </si>
  <si>
    <t>Масса Mz с учетом присоединенной массы</t>
  </si>
  <si>
    <t>рекомендовано от 0,02 до 0,5 (см в Лукомском стр. 23)</t>
  </si>
  <si>
    <t>Масса Mx с учетом присоединенной</t>
  </si>
  <si>
    <t>Mz</t>
  </si>
  <si>
    <t>угол</t>
  </si>
  <si>
    <t>http://www.barque.ru/shipbuilding/1970/high_performance_steering_on_modern_yacht</t>
  </si>
  <si>
    <t>площадь пера руля примерно:</t>
  </si>
  <si>
    <t xml:space="preserve">Сила на руле перпендикулярна поверхности. </t>
  </si>
  <si>
    <t>Данные по сопротивлению руля яхты в зависимости от угла (скорость 3 узла, предположительно)</t>
  </si>
  <si>
    <t>сопротивление, Н</t>
  </si>
  <si>
    <t>Как отсчитывать beta?</t>
  </si>
  <si>
    <t>Как отсчитывать delta?</t>
  </si>
  <si>
    <t>Какая зависимость от omegaY - не понимаю, пока это не делаю</t>
  </si>
  <si>
    <t>V - скорость</t>
  </si>
  <si>
    <t>это чисто для справки, так как это константа и сама по себе она нигде фигурировать не будет</t>
  </si>
  <si>
    <t>delta - угол перекладки руля</t>
  </si>
  <si>
    <t>[Лукомский, стр 34]</t>
  </si>
  <si>
    <t>KoefRudder( sigma, beta, omegaY )</t>
  </si>
  <si>
    <t>0,5;  p;  Sруль - войдут в константу, потребуется подбор constRudder</t>
  </si>
  <si>
    <t>Frud = 0,5 * p * V*V * Srud * KoefRudder( delta, beta, omegaY )</t>
  </si>
  <si>
    <t>beta - угол между скоростью и OZ связанной системы</t>
  </si>
  <si>
    <t>это в нашей системе координат FrudZ</t>
  </si>
  <si>
    <t>FrudZ = - Frud*sin( abs(delta) )</t>
  </si>
  <si>
    <t>FrudX = Frud*cos( delta )</t>
  </si>
  <si>
    <t xml:space="preserve">Это направление скорости. </t>
  </si>
  <si>
    <t>При вовороте яхты вправо скорость отклоняется от OZ влево - против часовой стрелки (и Vx&lt;0)</t>
  </si>
  <si>
    <t>Ось X (при виде сверху) направлена вправо</t>
  </si>
  <si>
    <t>В Unity угол положительный при вращении по часовой стрелке (при виде яхты сверху)</t>
  </si>
  <si>
    <t>То есть, при повороте вправо -&gt; движется левой скулой вперед -&gt;  beta &lt; 0</t>
  </si>
  <si>
    <t>То есть, при виде сверху - против часовой стрелки</t>
  </si>
  <si>
    <t>Тогда delta&lt;0</t>
  </si>
  <si>
    <t>Это угол перекладки руля</t>
  </si>
  <si>
    <t>Для поворота яхты вправо нужно, чтобы руль повернулся тоже вправо</t>
  </si>
  <si>
    <t>предположим, это степенная зависимость</t>
  </si>
  <si>
    <t>Тогда KoefRudder(  Abs(beta - delta) )</t>
  </si>
  <si>
    <t>delta</t>
  </si>
  <si>
    <t>beta</t>
  </si>
  <si>
    <t>KoefRudder</t>
  </si>
  <si>
    <t>Возьмем примерно beta = 0.1 * delta</t>
  </si>
  <si>
    <t>Abs(delta-beta)</t>
  </si>
  <si>
    <t>FrudZ</t>
  </si>
  <si>
    <t>delta в рад.</t>
  </si>
  <si>
    <t>S</t>
  </si>
  <si>
    <t>узла</t>
  </si>
  <si>
    <t>м/с</t>
  </si>
  <si>
    <t>кв. м.</t>
  </si>
  <si>
    <t>ConstRud = 0,5*p*S</t>
  </si>
  <si>
    <t>В степени 2</t>
  </si>
  <si>
    <t>KoefRudder( delta, beta ) = 2*( beta-delta)^2+200</t>
  </si>
  <si>
    <t>сила на руле (перепендик. Поверхности)</t>
  </si>
  <si>
    <t>Vz</t>
  </si>
  <si>
    <t>Сила сопротивления</t>
  </si>
  <si>
    <t>curFres</t>
  </si>
  <si>
    <t>Kres*V*V</t>
  </si>
  <si>
    <t>dVz</t>
  </si>
  <si>
    <t>Площадь пера руля</t>
  </si>
  <si>
    <t>Srud</t>
  </si>
  <si>
    <t>Константа в формуле рассчета силы на руле = 0,5*p*Srud</t>
  </si>
  <si>
    <t>ConstRud</t>
  </si>
  <si>
    <t>Угол поворота руля = wheelMax * wheelValue</t>
  </si>
  <si>
    <t>ruderlValue</t>
  </si>
  <si>
    <t>ruderValue</t>
  </si>
  <si>
    <t xml:space="preserve">Угол </t>
  </si>
  <si>
    <t>ruderlMax</t>
  </si>
  <si>
    <t>FrudX</t>
  </si>
  <si>
    <t>Возьмем примерно beta = 0.25 * delta</t>
  </si>
  <si>
    <t>Табличные значения</t>
  </si>
  <si>
    <t>Скорость 3 узла</t>
  </si>
  <si>
    <t>Fx</t>
  </si>
  <si>
    <t>V*V</t>
  </si>
  <si>
    <t>Fz</t>
  </si>
  <si>
    <t>Нет момента от винта</t>
  </si>
  <si>
    <t>Возможно, должна быть "задержка" реакции, мощность наращивать к заданной через какую-то переходную функцию</t>
  </si>
  <si>
    <t>Не понятно, этот момент постоянный, или как-то зависит от скорости.</t>
  </si>
  <si>
    <t>Или он вообще зависит не от скорости, а от ускорения вращения винта.</t>
  </si>
  <si>
    <t>То есть, если разогнаться, выключить двигатель, потом (пока скорость еще большая) снова включить, будет момент?</t>
  </si>
  <si>
    <t>А - некая величина, связанная с разницей мощности на текущем и предыдущем шаге</t>
  </si>
  <si>
    <t>A = Kzanos*(Pn - Pn-1)</t>
  </si>
  <si>
    <t>Но, отлавливаем только увеличение мощности по модулю!</t>
  </si>
  <si>
    <t>И, поскольку есть сила тяги, которая напрямую связана с мощностью, будем смотреть на нее</t>
  </si>
  <si>
    <t>Или связь силы с мощностью можно сделать нелинейной (вогнутой на малой мощности)</t>
  </si>
  <si>
    <t>Пока не делаю, АКА считает, что там связь практически мгновенная</t>
  </si>
  <si>
    <t>Нет смысла, если смотреть на скорость, она и так вогнутая</t>
  </si>
  <si>
    <t>Разгон идет слишком быстро (но это не точно, может он так и идет в жизни)</t>
  </si>
  <si>
    <t>Занос кормы при увеличении мощности</t>
  </si>
  <si>
    <t>Feng</t>
  </si>
  <si>
    <t>Подбор</t>
  </si>
  <si>
    <t xml:space="preserve"> Kzanos</t>
  </si>
  <si>
    <t>Tzanos</t>
  </si>
  <si>
    <t>dFeng</t>
  </si>
  <si>
    <t>t</t>
  </si>
  <si>
    <t>Ситуация</t>
  </si>
  <si>
    <t>Идем вперед, увеличиваем мощность</t>
  </si>
  <si>
    <t>Идем вперед, уменьшаем мощность</t>
  </si>
  <si>
    <t>Идем вперед, а мощность даем назад</t>
  </si>
  <si>
    <t>Стоим на месте, даем мощность вперед</t>
  </si>
  <si>
    <t>Стоим на месте, даем мощность назад</t>
  </si>
  <si>
    <t>Идем назад, увеличиваем мощность назад</t>
  </si>
  <si>
    <t>Идем назад, уменьшаем мощность назад</t>
  </si>
  <si>
    <t>Идем назад, а мощность даем вперед</t>
  </si>
  <si>
    <t>винт правый</t>
  </si>
  <si>
    <t>Занос кормы:</t>
  </si>
  <si>
    <t xml:space="preserve">сразу </t>
  </si>
  <si>
    <t>вправо</t>
  </si>
  <si>
    <t>влево</t>
  </si>
  <si>
    <t>dFengX/dt = A - FengX</t>
  </si>
  <si>
    <t>dFengX = dt * (Kzanos*(Feng n - Feng n-1) - FengX)</t>
  </si>
  <si>
    <t>dFengX = dt * (Kzanos*(Feng n - Feng n-1) - Tzanos*FengX)</t>
  </si>
  <si>
    <t>dFengX</t>
  </si>
  <si>
    <t xml:space="preserve">FengX </t>
  </si>
  <si>
    <t>Занос от изменения мощности</t>
  </si>
  <si>
    <t>??</t>
  </si>
  <si>
    <t>Вот что понятно, и что не понятно на основаниии документа "Качественное описание…"</t>
  </si>
  <si>
    <t>Промоделируем</t>
  </si>
  <si>
    <t>Сперва всплеск, затем плавный спад. Самое простое Exp(-t)</t>
  </si>
  <si>
    <t>Для этого поставим коэффициент в правой части перед - FengX</t>
  </si>
  <si>
    <t>при достижении скорости 0 и далее</t>
  </si>
  <si>
    <t>тут и импульс и экспонента</t>
  </si>
  <si>
    <t>Как-то так</t>
  </si>
  <si>
    <t>Еще, нужно настраивать время, в течении которого будет сглаживаться эта сила и момент</t>
  </si>
  <si>
    <t>сила на руле от потока воды образуемого движением яхты. Зависит от квадрата скорости</t>
  </si>
  <si>
    <t>FrudVz</t>
  </si>
  <si>
    <t>FrudEz</t>
  </si>
  <si>
    <t>Фактически, уже реализована:</t>
  </si>
  <si>
    <t>Раскладывается на силу FrudVzZ и FrudVzX с учетом угла Beta</t>
  </si>
  <si>
    <t>Действует при движении вперед и назад</t>
  </si>
  <si>
    <t>Действует только при движении вперед</t>
  </si>
  <si>
    <t>Идея в том, что когда есть угол Beta, сила сопротивления на руле не лежит на оси OZ</t>
  </si>
  <si>
    <t>То есть, при движении вперед - стремиться развернуть носом по скорости</t>
  </si>
  <si>
    <t>Нужно ли добавить гидродинамический момент?</t>
  </si>
  <si>
    <t>Значит, сила сопротивления имеет плечо должна создавать некий момент, как оперение стрелы</t>
  </si>
  <si>
    <t>При движении назад - наоборот, момент работает на увеличение угла Beta</t>
  </si>
  <si>
    <t>Есть риск, что получим колебание рысканья вокруг среднего положения</t>
  </si>
  <si>
    <t>Есть риск, что получим неустойчивость и раскрутку слишком быструю, такую что рулем ее не задавить</t>
  </si>
  <si>
    <t>FrudEn</t>
  </si>
  <si>
    <t>Новая, соответственно раскладывается на FrudEnZ и FrudEnX без учета угла Beta, то есть зависит только от перекладки руля</t>
  </si>
  <si>
    <t>(FrudVzZ+FrudEnZ) * sin(Beta) * L/2</t>
  </si>
  <si>
    <t>На модели проверено</t>
  </si>
  <si>
    <t>Ползунок</t>
  </si>
  <si>
    <t>корень</t>
  </si>
  <si>
    <t>Получается,эффективная скорость</t>
  </si>
  <si>
    <t>VeffRud = КОРЕНЬ( Feng/440 )</t>
  </si>
  <si>
    <t>практически совпали</t>
  </si>
  <si>
    <t>1.</t>
  </si>
  <si>
    <t>2.</t>
  </si>
  <si>
    <t>Есть еще действие струи винта на руль, это надо учесть</t>
  </si>
  <si>
    <t>Зависит от квадрата скорости потока, образуемого винтом.</t>
  </si>
  <si>
    <t>Надо подобрать формулу, превращающую мощность в эффективную скорость VeffRud</t>
  </si>
  <si>
    <t>Сами формулы проекций силы на руле на оси X и Z такие же, значит можно использовать те же функции</t>
  </si>
  <si>
    <t>3.</t>
  </si>
  <si>
    <t>Нужно разделить действие Frud руля на 2 части, считать их независимо</t>
  </si>
  <si>
    <t>Поляра</t>
  </si>
  <si>
    <t>сила</t>
  </si>
  <si>
    <t>момент</t>
  </si>
  <si>
    <t>От какой оси отсчитывать угол?</t>
  </si>
  <si>
    <t>Пусть, для единообразия, от Z, положительное направление по часовой стрелке (к оси X)</t>
  </si>
  <si>
    <t>Алгоритм:</t>
  </si>
  <si>
    <t>Получить скорость ветра в виде вектора</t>
  </si>
  <si>
    <t>Перевести этот вектор из глобальной системы координат в связную</t>
  </si>
  <si>
    <t>вычесть скорости самой яхты по X и Z</t>
  </si>
  <si>
    <t>получить угол и величину</t>
  </si>
  <si>
    <t>на основе формул найти момент и силу</t>
  </si>
  <si>
    <t>добавить их в уравнения динамики</t>
  </si>
  <si>
    <t>Навигационное направление ветра - угол от направления на север в ту сторону, куда дует ветер</t>
  </si>
  <si>
    <t>Из общих соображений, должен быть купол, в начале и в конце 0</t>
  </si>
  <si>
    <t>сила2</t>
  </si>
  <si>
    <t>Тянутся</t>
  </si>
  <si>
    <t>Закрепляются к GameObject</t>
  </si>
  <si>
    <t>Если к GameObject приделать ObiCollider то он сталкивается с веревкой</t>
  </si>
  <si>
    <t>Могу определять координаты столкновения</t>
  </si>
  <si>
    <t>Как программно сохранять и восстанавливать положение каната?</t>
  </si>
  <si>
    <t>Как программно закреплять канат?</t>
  </si>
  <si>
    <t>Канат слишком упругий и долго колеблеться не останавливаясь</t>
  </si>
  <si>
    <t>Сделал демпфирование - плавно гашу скорость</t>
  </si>
  <si>
    <t>Цепь</t>
  </si>
  <si>
    <t>Строить ломаную по колайдерам, чтобы правильно считать силы</t>
  </si>
  <si>
    <t>Отлавливаются все столкновения для Solver, а не для Rope! - то есть, там надо встроить логику</t>
  </si>
  <si>
    <t>Разрыв каната</t>
  </si>
  <si>
    <t>загружаю координаты и скорости частиц и координаты и ротейшены прикрепленных тел</t>
  </si>
  <si>
    <t>DetectCol</t>
  </si>
  <si>
    <r>
      <t xml:space="preserve">Как сохранять - понятно, см пример демпфирование </t>
    </r>
    <r>
      <rPr>
        <b/>
        <sz val="11"/>
        <color rgb="FF0070C0"/>
        <rFont val="Calibri"/>
        <family val="2"/>
        <charset val="204"/>
        <scheme val="minor"/>
      </rPr>
      <t>RopeDemp</t>
    </r>
  </si>
  <si>
    <t>RopeSave</t>
  </si>
  <si>
    <t>Еще, есть пример сохранения в BluePrint и загрузки из него же, может это более правильно</t>
  </si>
  <si>
    <t>http://obi.virtualmethodstudio.com/forum/showthread.php?tid=1506</t>
  </si>
  <si>
    <t>Как метнуть бухту или просто канат</t>
  </si>
  <si>
    <t>Сделал установкой Velocitie всем частицам</t>
  </si>
  <si>
    <t>Основная проблема - создать исходную бухту. Она начинает шевелится пока не придет в состояние равновесия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</si>
</sst>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0.0"/>
  </numFmts>
  <fonts count="8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Fill="1"/>
    <xf numFmtId="43" fontId="0" fillId="0" borderId="0" xfId="1" applyFont="1"/>
    <xf numFmtId="43" fontId="0" fillId="0" borderId="0" xfId="1" applyFont="1" applyFill="1"/>
    <xf numFmtId="43" fontId="0" fillId="3" borderId="0" xfId="1" applyFont="1" applyFill="1"/>
    <xf numFmtId="43" fontId="0" fillId="4" borderId="0" xfId="1" applyFont="1" applyFill="1"/>
    <xf numFmtId="0" fontId="4" fillId="0" borderId="0" xfId="2" applyAlignment="1" applyProtection="1"/>
    <xf numFmtId="0" fontId="3" fillId="0" borderId="0" xfId="0" applyFont="1"/>
    <xf numFmtId="0" fontId="5" fillId="0" borderId="0" xfId="0" applyFont="1"/>
    <xf numFmtId="43" fontId="1" fillId="0" borderId="0" xfId="1" applyFont="1"/>
    <xf numFmtId="0" fontId="6" fillId="0" borderId="0" xfId="0" applyFont="1"/>
    <xf numFmtId="43" fontId="0" fillId="0" borderId="0" xfId="0" applyNumberFormat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43" fontId="0" fillId="5" borderId="0" xfId="1" applyFont="1" applyFill="1"/>
    <xf numFmtId="0" fontId="0" fillId="5" borderId="0" xfId="0" applyFill="1"/>
    <xf numFmtId="43" fontId="0" fillId="5" borderId="0" xfId="0" applyNumberFormat="1" applyFill="1"/>
    <xf numFmtId="2" fontId="0" fillId="5" borderId="0" xfId="0" applyNumberFormat="1" applyFill="1"/>
    <xf numFmtId="164" fontId="0" fillId="0" borderId="0" xfId="0" applyNumberFormat="1"/>
    <xf numFmtId="0" fontId="6" fillId="0" borderId="0" xfId="0" applyFont="1" applyFill="1"/>
    <xf numFmtId="0" fontId="7" fillId="0" borderId="0" xfId="0" applyFont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583484756713103E-2"/>
          <c:y val="3.0776215343144491E-2"/>
          <c:w val="0.67206354013440661"/>
          <c:h val="0.93844756931371109"/>
        </c:manualLayout>
      </c:layout>
      <c:scatterChart>
        <c:scatterStyle val="lineMarker"/>
        <c:ser>
          <c:idx val="0"/>
          <c:order val="0"/>
          <c:tx>
            <c:strRef>
              <c:f>Руль2!$D$4</c:f>
              <c:strCache>
                <c:ptCount val="1"/>
                <c:pt idx="0">
                  <c:v>Fx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Eq val="1"/>
            <c:trendlineLbl>
              <c:numFmt formatCode="General" sourceLinked="0"/>
            </c:trendlineLbl>
          </c:trendline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Руль2!$D$5:$D$11</c:f>
              <c:numCache>
                <c:formatCode>General</c:formatCode>
                <c:ptCount val="7"/>
                <c:pt idx="0">
                  <c:v>0</c:v>
                </c:pt>
                <c:pt idx="1">
                  <c:v>180</c:v>
                </c:pt>
                <c:pt idx="2">
                  <c:v>320</c:v>
                </c:pt>
                <c:pt idx="3">
                  <c:v>410</c:v>
                </c:pt>
                <c:pt idx="4">
                  <c:v>415</c:v>
                </c:pt>
                <c:pt idx="5">
                  <c:v>400</c:v>
                </c:pt>
                <c:pt idx="6">
                  <c:v>200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Руль2!$B$5:$B$11</c:f>
              <c:numCache>
                <c:formatCode>General</c:formatCode>
                <c:ptCount val="7"/>
                <c:pt idx="0">
                  <c:v>0</c:v>
                </c:pt>
                <c:pt idx="1">
                  <c:v>200.25600000000003</c:v>
                </c:pt>
                <c:pt idx="2">
                  <c:v>329.40800000000002</c:v>
                </c:pt>
                <c:pt idx="3">
                  <c:v>398.59200000000016</c:v>
                </c:pt>
                <c:pt idx="4">
                  <c:v>418.94400000000007</c:v>
                </c:pt>
                <c:pt idx="5">
                  <c:v>414.28800000000024</c:v>
                </c:pt>
                <c:pt idx="6">
                  <c:v>190.92500000000086</c:v>
                </c:pt>
              </c:numCache>
            </c:numRef>
          </c:yVal>
        </c:ser>
        <c:axId val="162452608"/>
        <c:axId val="162454528"/>
      </c:scatterChart>
      <c:valAx>
        <c:axId val="162452608"/>
        <c:scaling>
          <c:orientation val="minMax"/>
        </c:scaling>
        <c:axPos val="b"/>
        <c:numFmt formatCode="General" sourceLinked="1"/>
        <c:tickLblPos val="nextTo"/>
        <c:crossAx val="162454528"/>
        <c:crosses val="autoZero"/>
        <c:crossBetween val="midCat"/>
      </c:valAx>
      <c:valAx>
        <c:axId val="162454528"/>
        <c:scaling>
          <c:orientation val="minMax"/>
        </c:scaling>
        <c:axPos val="l"/>
        <c:majorGridlines/>
        <c:numFmt formatCode="General" sourceLinked="1"/>
        <c:tickLblPos val="nextTo"/>
        <c:crossAx val="162452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Руль2!$B$28</c:f>
              <c:strCache>
                <c:ptCount val="1"/>
                <c:pt idx="0">
                  <c:v>Fz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28183256943628332"/>
                  <c:y val="-0.1839965706292444"/>
                </c:manualLayout>
              </c:layout>
              <c:numFmt formatCode="General" sourceLinked="0"/>
            </c:trendlineLbl>
          </c:trendline>
          <c:xVal>
            <c:numRef>
              <c:f>Руль2!$A$29:$A$35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Руль2!$B$29:$B$35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23</c:v>
                </c:pt>
                <c:pt idx="3">
                  <c:v>38</c:v>
                </c:pt>
                <c:pt idx="4">
                  <c:v>75</c:v>
                </c:pt>
                <c:pt idx="5">
                  <c:v>110</c:v>
                </c:pt>
                <c:pt idx="6">
                  <c:v>600</c:v>
                </c:pt>
              </c:numCache>
            </c:numRef>
          </c:yVal>
          <c:smooth val="1"/>
        </c:ser>
        <c:axId val="178134016"/>
        <c:axId val="178152192"/>
      </c:scatterChart>
      <c:valAx>
        <c:axId val="178134016"/>
        <c:scaling>
          <c:orientation val="minMax"/>
        </c:scaling>
        <c:axPos val="b"/>
        <c:numFmt formatCode="General" sourceLinked="1"/>
        <c:tickLblPos val="nextTo"/>
        <c:crossAx val="178152192"/>
        <c:crosses val="autoZero"/>
        <c:crossBetween val="midCat"/>
      </c:valAx>
      <c:valAx>
        <c:axId val="178152192"/>
        <c:scaling>
          <c:orientation val="minMax"/>
        </c:scaling>
        <c:axPos val="l"/>
        <c:majorGridlines/>
        <c:numFmt formatCode="General" sourceLinked="1"/>
        <c:tickLblPos val="nextTo"/>
        <c:crossAx val="178134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Руль3!$H$9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Руль3!$H$10:$H$21</c:f>
              <c:numCache>
                <c:formatCode>General</c:formatCode>
                <c:ptCount val="12"/>
                <c:pt idx="0">
                  <c:v>0</c:v>
                </c:pt>
                <c:pt idx="1">
                  <c:v>0.91</c:v>
                </c:pt>
                <c:pt idx="2">
                  <c:v>1.29</c:v>
                </c:pt>
                <c:pt idx="3">
                  <c:v>1.82</c:v>
                </c:pt>
                <c:pt idx="4">
                  <c:v>2.23</c:v>
                </c:pt>
                <c:pt idx="5">
                  <c:v>2.58</c:v>
                </c:pt>
                <c:pt idx="6">
                  <c:v>2.88</c:v>
                </c:pt>
                <c:pt idx="7">
                  <c:v>3.16</c:v>
                </c:pt>
                <c:pt idx="8">
                  <c:v>3.41</c:v>
                </c:pt>
                <c:pt idx="9">
                  <c:v>3.64</c:v>
                </c:pt>
                <c:pt idx="10">
                  <c:v>3.87</c:v>
                </c:pt>
                <c:pt idx="11">
                  <c:v>4.08</c:v>
                </c:pt>
              </c:numCache>
            </c:numRef>
          </c:yVal>
        </c:ser>
        <c:ser>
          <c:idx val="1"/>
          <c:order val="1"/>
          <c:tx>
            <c:strRef>
              <c:f>Руль3!$I$9</c:f>
              <c:strCache>
                <c:ptCount val="1"/>
                <c:pt idx="0">
                  <c:v>корень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Руль3!$I$10:$I$21</c:f>
              <c:numCache>
                <c:formatCode>General</c:formatCode>
                <c:ptCount val="12"/>
                <c:pt idx="0">
                  <c:v>0</c:v>
                </c:pt>
                <c:pt idx="1">
                  <c:v>0.91185831552009688</c:v>
                </c:pt>
                <c:pt idx="2">
                  <c:v>1.289562396771206</c:v>
                </c:pt>
                <c:pt idx="3">
                  <c:v>1.8237166310401938</c:v>
                </c:pt>
                <c:pt idx="4">
                  <c:v>2.2335875907380243</c:v>
                </c:pt>
                <c:pt idx="5">
                  <c:v>2.579124793542412</c:v>
                </c:pt>
                <c:pt idx="6">
                  <c:v>2.883549180407972</c:v>
                </c:pt>
                <c:pt idx="7">
                  <c:v>3.1587698635699604</c:v>
                </c:pt>
                <c:pt idx="8">
                  <c:v>3.4118614019570139</c:v>
                </c:pt>
                <c:pt idx="9">
                  <c:v>3.6474332620803875</c:v>
                </c:pt>
                <c:pt idx="10">
                  <c:v>3.8686871903136182</c:v>
                </c:pt>
                <c:pt idx="11">
                  <c:v>4.0779543587027769</c:v>
                </c:pt>
              </c:numCache>
            </c:numRef>
          </c:yVal>
        </c:ser>
        <c:axId val="179189248"/>
        <c:axId val="179190784"/>
      </c:scatterChart>
      <c:valAx>
        <c:axId val="179189248"/>
        <c:scaling>
          <c:orientation val="minMax"/>
        </c:scaling>
        <c:axPos val="b"/>
        <c:numFmt formatCode="General" sourceLinked="1"/>
        <c:tickLblPos val="nextTo"/>
        <c:crossAx val="179190784"/>
        <c:crosses val="autoZero"/>
        <c:crossBetween val="midCat"/>
      </c:valAx>
      <c:valAx>
        <c:axId val="179190784"/>
        <c:scaling>
          <c:orientation val="minMax"/>
        </c:scaling>
        <c:axPos val="l"/>
        <c:majorGridlines/>
        <c:numFmt formatCode="General" sourceLinked="1"/>
        <c:tickLblPos val="nextTo"/>
        <c:crossAx val="179189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Винт!$B$49</c:f>
              <c:strCache>
                <c:ptCount val="1"/>
                <c:pt idx="0">
                  <c:v>Feng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Винт!$B$50:$B$104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7300</c:v>
                </c:pt>
                <c:pt idx="3">
                  <c:v>7300</c:v>
                </c:pt>
                <c:pt idx="4">
                  <c:v>7300</c:v>
                </c:pt>
                <c:pt idx="5">
                  <c:v>7300</c:v>
                </c:pt>
                <c:pt idx="6">
                  <c:v>7300</c:v>
                </c:pt>
                <c:pt idx="7">
                  <c:v>7300</c:v>
                </c:pt>
                <c:pt idx="8">
                  <c:v>7300</c:v>
                </c:pt>
                <c:pt idx="9">
                  <c:v>7300</c:v>
                </c:pt>
                <c:pt idx="10">
                  <c:v>7300</c:v>
                </c:pt>
                <c:pt idx="11">
                  <c:v>7300</c:v>
                </c:pt>
                <c:pt idx="12">
                  <c:v>7300</c:v>
                </c:pt>
                <c:pt idx="13">
                  <c:v>7300</c:v>
                </c:pt>
                <c:pt idx="14">
                  <c:v>7300</c:v>
                </c:pt>
                <c:pt idx="15">
                  <c:v>7300</c:v>
                </c:pt>
                <c:pt idx="16">
                  <c:v>7300</c:v>
                </c:pt>
                <c:pt idx="17">
                  <c:v>7300</c:v>
                </c:pt>
                <c:pt idx="18">
                  <c:v>7300</c:v>
                </c:pt>
                <c:pt idx="19">
                  <c:v>7300</c:v>
                </c:pt>
                <c:pt idx="20">
                  <c:v>7300</c:v>
                </c:pt>
                <c:pt idx="21">
                  <c:v>7300</c:v>
                </c:pt>
                <c:pt idx="22">
                  <c:v>7300</c:v>
                </c:pt>
                <c:pt idx="23">
                  <c:v>7300</c:v>
                </c:pt>
                <c:pt idx="24">
                  <c:v>7300</c:v>
                </c:pt>
                <c:pt idx="25">
                  <c:v>7300</c:v>
                </c:pt>
                <c:pt idx="26">
                  <c:v>7300</c:v>
                </c:pt>
                <c:pt idx="27">
                  <c:v>7300</c:v>
                </c:pt>
                <c:pt idx="28">
                  <c:v>7300</c:v>
                </c:pt>
                <c:pt idx="29">
                  <c:v>7300</c:v>
                </c:pt>
                <c:pt idx="30">
                  <c:v>7300</c:v>
                </c:pt>
                <c:pt idx="31">
                  <c:v>7300</c:v>
                </c:pt>
                <c:pt idx="32">
                  <c:v>7300</c:v>
                </c:pt>
                <c:pt idx="33">
                  <c:v>7300</c:v>
                </c:pt>
                <c:pt idx="34">
                  <c:v>7300</c:v>
                </c:pt>
                <c:pt idx="35">
                  <c:v>7300</c:v>
                </c:pt>
                <c:pt idx="36">
                  <c:v>7300</c:v>
                </c:pt>
                <c:pt idx="37">
                  <c:v>7300</c:v>
                </c:pt>
                <c:pt idx="38">
                  <c:v>7300</c:v>
                </c:pt>
                <c:pt idx="39">
                  <c:v>7300</c:v>
                </c:pt>
                <c:pt idx="40">
                  <c:v>7300</c:v>
                </c:pt>
                <c:pt idx="41">
                  <c:v>7300</c:v>
                </c:pt>
                <c:pt idx="42">
                  <c:v>7300</c:v>
                </c:pt>
                <c:pt idx="43">
                  <c:v>7300</c:v>
                </c:pt>
                <c:pt idx="44">
                  <c:v>7300</c:v>
                </c:pt>
                <c:pt idx="45">
                  <c:v>7300</c:v>
                </c:pt>
                <c:pt idx="46">
                  <c:v>7300</c:v>
                </c:pt>
                <c:pt idx="47">
                  <c:v>7300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7300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Винт!$E$49</c:f>
              <c:strCache>
                <c:ptCount val="1"/>
                <c:pt idx="0">
                  <c:v>FengX 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Винт!$E$50:$E$104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6935</c:v>
                </c:pt>
                <c:pt idx="3">
                  <c:v>6588.25</c:v>
                </c:pt>
                <c:pt idx="4">
                  <c:v>6258.8374999999996</c:v>
                </c:pt>
                <c:pt idx="5">
                  <c:v>5945.8956249999992</c:v>
                </c:pt>
                <c:pt idx="6">
                  <c:v>5648.6008437499995</c:v>
                </c:pt>
                <c:pt idx="7">
                  <c:v>5366.1708015624999</c:v>
                </c:pt>
                <c:pt idx="8">
                  <c:v>5097.8622614843753</c:v>
                </c:pt>
                <c:pt idx="9">
                  <c:v>4842.9691484101568</c:v>
                </c:pt>
                <c:pt idx="10">
                  <c:v>4600.8206909896489</c:v>
                </c:pt>
                <c:pt idx="11">
                  <c:v>4370.7796564401669</c:v>
                </c:pt>
                <c:pt idx="12">
                  <c:v>4152.2406736181583</c:v>
                </c:pt>
                <c:pt idx="13">
                  <c:v>3944.6286399372502</c:v>
                </c:pt>
                <c:pt idx="14">
                  <c:v>3747.3972079403875</c:v>
                </c:pt>
                <c:pt idx="15">
                  <c:v>3560.0273475433683</c:v>
                </c:pt>
                <c:pt idx="16">
                  <c:v>3382.0259801661996</c:v>
                </c:pt>
                <c:pt idx="17">
                  <c:v>3212.9246811578896</c:v>
                </c:pt>
                <c:pt idx="18">
                  <c:v>3052.278447099995</c:v>
                </c:pt>
                <c:pt idx="19">
                  <c:v>2899.6645247449951</c:v>
                </c:pt>
                <c:pt idx="20">
                  <c:v>2754.6812985077454</c:v>
                </c:pt>
                <c:pt idx="21">
                  <c:v>2616.947233582358</c:v>
                </c:pt>
                <c:pt idx="22">
                  <c:v>2486.09987190324</c:v>
                </c:pt>
                <c:pt idx="23">
                  <c:v>2361.7948783080778</c:v>
                </c:pt>
                <c:pt idx="24">
                  <c:v>2243.7051343926742</c:v>
                </c:pt>
                <c:pt idx="25">
                  <c:v>2131.5198776730404</c:v>
                </c:pt>
                <c:pt idx="26">
                  <c:v>2024.9438837893883</c:v>
                </c:pt>
                <c:pt idx="27">
                  <c:v>1923.696689599919</c:v>
                </c:pt>
                <c:pt idx="28">
                  <c:v>1827.511855119923</c:v>
                </c:pt>
                <c:pt idx="29">
                  <c:v>1736.1362623639268</c:v>
                </c:pt>
                <c:pt idx="30">
                  <c:v>1649.3294492457305</c:v>
                </c:pt>
                <c:pt idx="31">
                  <c:v>1566.8629767834441</c:v>
                </c:pt>
                <c:pt idx="32">
                  <c:v>1488.5198279442718</c:v>
                </c:pt>
                <c:pt idx="33">
                  <c:v>1414.0938365470581</c:v>
                </c:pt>
                <c:pt idx="34">
                  <c:v>1343.3891447197052</c:v>
                </c:pt>
                <c:pt idx="35">
                  <c:v>1276.21968748372</c:v>
                </c:pt>
                <c:pt idx="36">
                  <c:v>1212.4087031095339</c:v>
                </c:pt>
                <c:pt idx="37">
                  <c:v>1151.7882679540571</c:v>
                </c:pt>
                <c:pt idx="38">
                  <c:v>1094.1988545563543</c:v>
                </c:pt>
                <c:pt idx="39">
                  <c:v>1039.4889118285366</c:v>
                </c:pt>
                <c:pt idx="40">
                  <c:v>987.51446623710979</c:v>
                </c:pt>
                <c:pt idx="41">
                  <c:v>938.13874292525429</c:v>
                </c:pt>
                <c:pt idx="42">
                  <c:v>891.23180577899154</c:v>
                </c:pt>
                <c:pt idx="43">
                  <c:v>846.67021549004198</c:v>
                </c:pt>
                <c:pt idx="44">
                  <c:v>804.3367047155399</c:v>
                </c:pt>
                <c:pt idx="45">
                  <c:v>764.11986947976288</c:v>
                </c:pt>
                <c:pt idx="46">
                  <c:v>725.91387600577468</c:v>
                </c:pt>
                <c:pt idx="47">
                  <c:v>689.61818220548594</c:v>
                </c:pt>
                <c:pt idx="48">
                  <c:v>655.13727309521164</c:v>
                </c:pt>
                <c:pt idx="49">
                  <c:v>622.3804094404511</c:v>
                </c:pt>
                <c:pt idx="50">
                  <c:v>591.26138896842849</c:v>
                </c:pt>
                <c:pt idx="51">
                  <c:v>561.69831952000709</c:v>
                </c:pt>
                <c:pt idx="52">
                  <c:v>533.6134035440067</c:v>
                </c:pt>
                <c:pt idx="53">
                  <c:v>506.93273336680636</c:v>
                </c:pt>
                <c:pt idx="54">
                  <c:v>481.58609669846606</c:v>
                </c:pt>
              </c:numCache>
            </c:numRef>
          </c:yVal>
          <c:smooth val="1"/>
        </c:ser>
        <c:axId val="179264896"/>
        <c:axId val="179270784"/>
      </c:scatterChart>
      <c:valAx>
        <c:axId val="179264896"/>
        <c:scaling>
          <c:orientation val="minMax"/>
        </c:scaling>
        <c:axPos val="b"/>
        <c:numFmt formatCode="0.0" sourceLinked="1"/>
        <c:tickLblPos val="nextTo"/>
        <c:crossAx val="179270784"/>
        <c:crosses val="autoZero"/>
        <c:crossBetween val="midCat"/>
      </c:valAx>
      <c:valAx>
        <c:axId val="179270784"/>
        <c:scaling>
          <c:orientation val="minMax"/>
        </c:scaling>
        <c:axPos val="l"/>
        <c:majorGridlines/>
        <c:numFmt formatCode="0.0" sourceLinked="1"/>
        <c:tickLblPos val="nextTo"/>
        <c:crossAx val="179264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Ветер!$B$2</c:f>
              <c:strCache>
                <c:ptCount val="1"/>
                <c:pt idx="0">
                  <c:v>сила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Eq val="1"/>
            <c:trendlineLbl>
              <c:numFmt formatCode="General" sourceLinked="0"/>
            </c:trendlineLbl>
          </c:trendline>
          <c:xVal>
            <c:numRef>
              <c:f>Ветер!$A$3:$A$21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Ветер!$B$3:$B$21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</c:numCache>
            </c:numRef>
          </c:yVal>
        </c:ser>
        <c:axId val="179373568"/>
        <c:axId val="179375104"/>
      </c:scatterChart>
      <c:valAx>
        <c:axId val="179373568"/>
        <c:scaling>
          <c:orientation val="minMax"/>
        </c:scaling>
        <c:axPos val="b"/>
        <c:numFmt formatCode="General" sourceLinked="1"/>
        <c:tickLblPos val="nextTo"/>
        <c:crossAx val="179375104"/>
        <c:crosses val="autoZero"/>
        <c:crossBetween val="midCat"/>
      </c:valAx>
      <c:valAx>
        <c:axId val="179375104"/>
        <c:scaling>
          <c:orientation val="minMax"/>
        </c:scaling>
        <c:axPos val="l"/>
        <c:majorGridlines/>
        <c:numFmt formatCode="General" sourceLinked="1"/>
        <c:tickLblPos val="nextTo"/>
        <c:crossAx val="179373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1"/>
          <c:order val="0"/>
          <c:tx>
            <c:strRef>
              <c:f>Ветер!$C$2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Eq val="1"/>
            <c:trendlineLbl>
              <c:numFmt formatCode="General" sourceLinked="0"/>
            </c:trendlineLbl>
          </c:trendline>
          <c:xVal>
            <c:numRef>
              <c:f>Ветер!$A$3:$A$21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Ветер!$C$3:$C$21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2.8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2.8</c:v>
                </c:pt>
                <c:pt idx="12">
                  <c:v>2.5</c:v>
                </c:pt>
                <c:pt idx="13">
                  <c:v>1</c:v>
                </c:pt>
                <c:pt idx="14">
                  <c:v>0.5</c:v>
                </c:pt>
                <c:pt idx="15">
                  <c:v>-0.5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</c:numCache>
            </c:numRef>
          </c:yVal>
        </c:ser>
        <c:axId val="179408256"/>
        <c:axId val="179414144"/>
      </c:scatterChart>
      <c:valAx>
        <c:axId val="179408256"/>
        <c:scaling>
          <c:orientation val="minMax"/>
        </c:scaling>
        <c:axPos val="b"/>
        <c:numFmt formatCode="General" sourceLinked="1"/>
        <c:tickLblPos val="nextTo"/>
        <c:crossAx val="179414144"/>
        <c:crosses val="autoZero"/>
        <c:crossBetween val="midCat"/>
      </c:valAx>
      <c:valAx>
        <c:axId val="179414144"/>
        <c:scaling>
          <c:orientation val="minMax"/>
        </c:scaling>
        <c:axPos val="l"/>
        <c:majorGridlines/>
        <c:numFmt formatCode="General" sourceLinked="1"/>
        <c:tickLblPos val="nextTo"/>
        <c:crossAx val="179408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Ветер2!$B$2</c:f>
              <c:strCache>
                <c:ptCount val="1"/>
                <c:pt idx="0">
                  <c:v>сила</c:v>
                </c:pt>
              </c:strCache>
            </c:strRef>
          </c:tx>
          <c:marker>
            <c:symbol val="none"/>
          </c:marker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Ветер2!$B$3:$B$21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3.8</c:v>
                </c:pt>
                <c:pt idx="12">
                  <c:v>3.5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</c:ser>
        <c:ser>
          <c:idx val="1"/>
          <c:order val="1"/>
          <c:tx>
            <c:strRef>
              <c:f>Ветер2!$C$2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trendline>
            <c:trendlineType val="log"/>
          </c:trendline>
          <c:trendline>
            <c:trendlineType val="linear"/>
          </c:trendline>
          <c:trendline>
            <c:trendlineType val="poly"/>
            <c:order val="4"/>
            <c:intercept val="0"/>
            <c:dispEq val="1"/>
            <c:trendlineLbl>
              <c:numFmt formatCode="General" sourceLinked="0"/>
            </c:trendlineLbl>
          </c:trendline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Ветер2!$C$3:$C$21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3.8</c:v>
                </c:pt>
                <c:pt idx="12">
                  <c:v>3.5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</c:ser>
        <c:axId val="179499392"/>
        <c:axId val="179500928"/>
      </c:scatterChart>
      <c:valAx>
        <c:axId val="179499392"/>
        <c:scaling>
          <c:orientation val="minMax"/>
        </c:scaling>
        <c:axPos val="b"/>
        <c:numFmt formatCode="General" sourceLinked="1"/>
        <c:tickLblPos val="nextTo"/>
        <c:crossAx val="179500928"/>
        <c:crosses val="autoZero"/>
        <c:crossBetween val="midCat"/>
      </c:valAx>
      <c:valAx>
        <c:axId val="179500928"/>
        <c:scaling>
          <c:orientation val="minMax"/>
        </c:scaling>
        <c:axPos val="l"/>
        <c:majorGridlines/>
        <c:numFmt formatCode="General" sourceLinked="1"/>
        <c:tickLblPos val="nextTo"/>
        <c:crossAx val="179499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Ветер2!$K$2</c:f>
              <c:strCache>
                <c:ptCount val="1"/>
                <c:pt idx="0">
                  <c:v>сила2</c:v>
                </c:pt>
              </c:strCache>
            </c:strRef>
          </c:tx>
          <c:marker>
            <c:symbol val="none"/>
          </c:marker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Ветер2!$K$3:$K$21</c:f>
              <c:numCache>
                <c:formatCode>General</c:formatCode>
                <c:ptCount val="19"/>
                <c:pt idx="0">
                  <c:v>0</c:v>
                </c:pt>
                <c:pt idx="1">
                  <c:v>0.83950617283950635</c:v>
                </c:pt>
                <c:pt idx="2">
                  <c:v>1.5802469135802468</c:v>
                </c:pt>
                <c:pt idx="3">
                  <c:v>2.2222222222222219</c:v>
                </c:pt>
                <c:pt idx="4">
                  <c:v>2.7654320987654319</c:v>
                </c:pt>
                <c:pt idx="5">
                  <c:v>3.2098765432098766</c:v>
                </c:pt>
                <c:pt idx="6">
                  <c:v>3.5555555555555554</c:v>
                </c:pt>
                <c:pt idx="7">
                  <c:v>3.8024691358024691</c:v>
                </c:pt>
                <c:pt idx="8">
                  <c:v>3.9506172839506171</c:v>
                </c:pt>
                <c:pt idx="9">
                  <c:v>4</c:v>
                </c:pt>
                <c:pt idx="10">
                  <c:v>3.9506172839506171</c:v>
                </c:pt>
                <c:pt idx="11">
                  <c:v>3.8024691358024691</c:v>
                </c:pt>
                <c:pt idx="12">
                  <c:v>3.5555555555555558</c:v>
                </c:pt>
                <c:pt idx="13">
                  <c:v>3.2098765432098766</c:v>
                </c:pt>
                <c:pt idx="14">
                  <c:v>2.7654320987654319</c:v>
                </c:pt>
                <c:pt idx="15">
                  <c:v>2.2222222222222219</c:v>
                </c:pt>
                <c:pt idx="16">
                  <c:v>1.5802469135802477</c:v>
                </c:pt>
                <c:pt idx="17">
                  <c:v>0.83950617283950635</c:v>
                </c:pt>
                <c:pt idx="18">
                  <c:v>0</c:v>
                </c:pt>
              </c:numCache>
            </c:numRef>
          </c:yVal>
        </c:ser>
        <c:axId val="179545216"/>
        <c:axId val="179546752"/>
      </c:scatterChart>
      <c:valAx>
        <c:axId val="179545216"/>
        <c:scaling>
          <c:orientation val="minMax"/>
        </c:scaling>
        <c:axPos val="b"/>
        <c:numFmt formatCode="General" sourceLinked="1"/>
        <c:tickLblPos val="nextTo"/>
        <c:crossAx val="179546752"/>
        <c:crosses val="autoZero"/>
        <c:crossBetween val="midCat"/>
      </c:valAx>
      <c:valAx>
        <c:axId val="179546752"/>
        <c:scaling>
          <c:orientation val="minMax"/>
        </c:scaling>
        <c:axPos val="l"/>
        <c:majorGridlines/>
        <c:numFmt formatCode="General" sourceLinked="1"/>
        <c:tickLblPos val="nextTo"/>
        <c:crossAx val="179545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19049</xdr:rowOff>
    </xdr:from>
    <xdr:to>
      <xdr:col>17</xdr:col>
      <xdr:colOff>114300</xdr:colOff>
      <xdr:row>25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26</xdr:row>
      <xdr:rowOff>114299</xdr:rowOff>
    </xdr:from>
    <xdr:to>
      <xdr:col>18</xdr:col>
      <xdr:colOff>295275</xdr:colOff>
      <xdr:row>44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7</xdr:row>
      <xdr:rowOff>38100</xdr:rowOff>
    </xdr:from>
    <xdr:to>
      <xdr:col>17</xdr:col>
      <xdr:colOff>523875</xdr:colOff>
      <xdr:row>21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48</xdr:row>
      <xdr:rowOff>171449</xdr:rowOff>
    </xdr:from>
    <xdr:to>
      <xdr:col>20</xdr:col>
      <xdr:colOff>571500</xdr:colOff>
      <xdr:row>65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38100</xdr:rowOff>
    </xdr:from>
    <xdr:to>
      <xdr:col>13</xdr:col>
      <xdr:colOff>600075</xdr:colOff>
      <xdr:row>27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2</xdr:row>
      <xdr:rowOff>114300</xdr:rowOff>
    </xdr:from>
    <xdr:to>
      <xdr:col>24</xdr:col>
      <xdr:colOff>9524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1</xdr:row>
      <xdr:rowOff>19049</xdr:rowOff>
    </xdr:from>
    <xdr:to>
      <xdr:col>28</xdr:col>
      <xdr:colOff>219075</xdr:colOff>
      <xdr:row>22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23</xdr:row>
      <xdr:rowOff>19050</xdr:rowOff>
    </xdr:from>
    <xdr:to>
      <xdr:col>26</xdr:col>
      <xdr:colOff>438150</xdr:colOff>
      <xdr:row>37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bi.virtualmethodstudio.com/forum/showthread.php?tid=150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u.wikipedia.org/wiki/%D0%9C%D0%BE%D0%BC%D0%B5%D0%BD%D1%82_%D0%B8%D0%BD%D0%B5%D1%80%D1%86%D0%B8%D0%B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arque.ru/shipbuilding/1970/high_performance_steering_on_modern_yach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1"/>
  <sheetViews>
    <sheetView workbookViewId="0">
      <selection activeCell="C31" sqref="C31"/>
    </sheetView>
  </sheetViews>
  <sheetFormatPr defaultRowHeight="15"/>
  <sheetData>
    <row r="1" spans="1:7" s="3" customFormat="1">
      <c r="A1" s="3" t="s">
        <v>12</v>
      </c>
    </row>
    <row r="2" spans="1:7">
      <c r="A2">
        <v>8.68</v>
      </c>
      <c r="B2" t="s">
        <v>0</v>
      </c>
      <c r="C2" t="s">
        <v>9</v>
      </c>
      <c r="E2">
        <f>POWER(A2,2/3)</f>
        <v>4.2235711705000689</v>
      </c>
    </row>
    <row r="4" spans="1:7">
      <c r="A4">
        <v>8</v>
      </c>
      <c r="B4" t="s">
        <v>4</v>
      </c>
      <c r="C4" t="s">
        <v>5</v>
      </c>
      <c r="E4">
        <f>A4*A4*A4</f>
        <v>512</v>
      </c>
    </row>
    <row r="6" spans="1:7">
      <c r="A6">
        <v>70</v>
      </c>
      <c r="B6" t="s">
        <v>1</v>
      </c>
      <c r="C6" t="s">
        <v>6</v>
      </c>
    </row>
    <row r="9" spans="1:7">
      <c r="A9">
        <v>30</v>
      </c>
      <c r="B9" t="s">
        <v>11</v>
      </c>
      <c r="E9" s="1">
        <f>E2*E4/A6</f>
        <v>30.892406275657645</v>
      </c>
      <c r="G9" s="1" t="s">
        <v>13</v>
      </c>
    </row>
    <row r="10" spans="1:7">
      <c r="A10">
        <v>40</v>
      </c>
      <c r="B10" t="s">
        <v>3</v>
      </c>
    </row>
    <row r="12" spans="1:7" s="3" customFormat="1">
      <c r="A12" s="3" t="s">
        <v>7</v>
      </c>
    </row>
    <row r="14" spans="1:7">
      <c r="A14">
        <v>8680</v>
      </c>
      <c r="B14" t="s">
        <v>0</v>
      </c>
      <c r="C14" t="s">
        <v>10</v>
      </c>
      <c r="E14">
        <f>POWER(A14,2/3)</f>
        <v>422.35711705000705</v>
      </c>
    </row>
    <row r="16" spans="1:7">
      <c r="A16">
        <v>4.0999999999999996</v>
      </c>
      <c r="B16" t="s">
        <v>4</v>
      </c>
      <c r="C16" t="s">
        <v>8</v>
      </c>
      <c r="E16">
        <f>A16*A16*A16</f>
        <v>68.920999999999992</v>
      </c>
    </row>
    <row r="18" spans="1:14">
      <c r="A18" s="1">
        <v>0.97030916214131802</v>
      </c>
      <c r="B18" t="s">
        <v>1</v>
      </c>
      <c r="C18" t="s">
        <v>6</v>
      </c>
    </row>
    <row r="21" spans="1:14">
      <c r="A21">
        <v>30000</v>
      </c>
      <c r="B21" t="s">
        <v>2</v>
      </c>
      <c r="E21">
        <f>E14*E16/A18</f>
        <v>29999.999999962893</v>
      </c>
    </row>
    <row r="23" spans="1:14" s="3" customFormat="1">
      <c r="A23" s="3" t="s">
        <v>18</v>
      </c>
    </row>
    <row r="24" spans="1:14" s="4" customFormat="1">
      <c r="A24" s="4" t="s">
        <v>14</v>
      </c>
      <c r="B24" s="4">
        <v>30000</v>
      </c>
    </row>
    <row r="25" spans="1:14" s="4" customFormat="1">
      <c r="A25" s="4" t="s">
        <v>17</v>
      </c>
      <c r="B25" s="4">
        <v>0.1</v>
      </c>
    </row>
    <row r="26" spans="1:14" s="4" customFormat="1">
      <c r="A26" s="4" t="s">
        <v>19</v>
      </c>
      <c r="B26" s="5">
        <f>E14/A18</f>
        <v>435.28097386809384</v>
      </c>
      <c r="D26" s="4" t="s">
        <v>23</v>
      </c>
    </row>
    <row r="27" spans="1:14" s="4" customFormat="1">
      <c r="A27" s="4" t="s">
        <v>21</v>
      </c>
      <c r="B27" s="4">
        <f>B24/4.1</f>
        <v>7317.0731707317082</v>
      </c>
      <c r="C27" s="4" t="s">
        <v>22</v>
      </c>
    </row>
    <row r="28" spans="1:14" s="4" customFormat="1">
      <c r="A28" s="4" t="s">
        <v>25</v>
      </c>
      <c r="B28" s="4">
        <v>8680</v>
      </c>
      <c r="K28" s="3" t="s">
        <v>24</v>
      </c>
    </row>
    <row r="29" spans="1:14">
      <c r="B29" s="6" t="s">
        <v>16</v>
      </c>
      <c r="C29" s="6" t="s">
        <v>15</v>
      </c>
      <c r="D29" t="s">
        <v>20</v>
      </c>
      <c r="E29" s="6" t="s">
        <v>4</v>
      </c>
      <c r="K29" s="6" t="s">
        <v>16</v>
      </c>
      <c r="L29" s="6" t="s">
        <v>15</v>
      </c>
      <c r="M29" t="s">
        <v>20</v>
      </c>
      <c r="N29" s="6" t="s">
        <v>4</v>
      </c>
    </row>
    <row r="30" spans="1:14">
      <c r="B30">
        <v>0</v>
      </c>
      <c r="C30">
        <v>0</v>
      </c>
      <c r="D30">
        <v>0</v>
      </c>
      <c r="E30">
        <v>0</v>
      </c>
      <c r="K30">
        <v>0</v>
      </c>
      <c r="L30">
        <v>0</v>
      </c>
      <c r="M30">
        <v>0</v>
      </c>
      <c r="N30">
        <v>4.0999999999999996</v>
      </c>
    </row>
    <row r="31" spans="1:14">
      <c r="B31">
        <f>B30+$B$25</f>
        <v>0.1</v>
      </c>
      <c r="C31">
        <f>$B$26*E30*E30</f>
        <v>0</v>
      </c>
      <c r="D31">
        <f>$B$27-C31</f>
        <v>7317.0731707317082</v>
      </c>
      <c r="E31">
        <f>E30+$B$25*D31/$B$28</f>
        <v>8.4298078003821525E-2</v>
      </c>
      <c r="K31">
        <f>K30+$B$25</f>
        <v>0.1</v>
      </c>
      <c r="L31">
        <f>$B$26*N30*N30</f>
        <v>7317.073170722656</v>
      </c>
      <c r="M31">
        <f>-L31</f>
        <v>-7317.073170722656</v>
      </c>
      <c r="N31">
        <f>N30+$B$25*M31/$B$28</f>
        <v>4.0157019219962828</v>
      </c>
    </row>
    <row r="32" spans="1:14">
      <c r="B32">
        <f t="shared" ref="B32:B75" si="0">B31+$B$25</f>
        <v>0.2</v>
      </c>
      <c r="C32">
        <f>$B$26*E31*E31</f>
        <v>3.0931788374209268</v>
      </c>
      <c r="D32">
        <f>$B$27-C32</f>
        <v>7313.9799918942872</v>
      </c>
      <c r="E32">
        <f t="shared" ref="E32:E75" si="1">E31+$B$25*D32/$B$28</f>
        <v>0.16856052030675112</v>
      </c>
      <c r="K32">
        <f t="shared" ref="K32:K64" si="2">K31+$B$25</f>
        <v>0.2</v>
      </c>
      <c r="L32">
        <f t="shared" ref="L32:L64" si="3">$B$26*N31*N31</f>
        <v>7019.2808837530056</v>
      </c>
      <c r="M32">
        <f t="shared" ref="M32:M95" si="4">-L32</f>
        <v>-7019.2808837530056</v>
      </c>
      <c r="N32">
        <f t="shared" ref="N32:N64" si="5">N31+$B$25*M32/$B$28</f>
        <v>3.934834630708806</v>
      </c>
    </row>
    <row r="33" spans="2:14">
      <c r="B33">
        <f t="shared" si="0"/>
        <v>0.30000000000000004</v>
      </c>
      <c r="C33">
        <f t="shared" ref="C33:C75" si="6">$B$26*E32*E32</f>
        <v>12.367485529539987</v>
      </c>
      <c r="D33">
        <f t="shared" ref="D33:D95" si="7">$B$27-C33</f>
        <v>7304.7056852021678</v>
      </c>
      <c r="E33">
        <f>E32+$B$25*D33/$B$28</f>
        <v>0.25271611575838898</v>
      </c>
      <c r="K33">
        <f t="shared" si="2"/>
        <v>0.30000000000000004</v>
      </c>
      <c r="L33">
        <f t="shared" si="3"/>
        <v>6739.42205032116</v>
      </c>
      <c r="M33">
        <f t="shared" si="4"/>
        <v>-6739.42205032116</v>
      </c>
      <c r="N33">
        <f t="shared" si="5"/>
        <v>3.8571915195299908</v>
      </c>
    </row>
    <row r="34" spans="2:14">
      <c r="B34">
        <f t="shared" si="0"/>
        <v>0.4</v>
      </c>
      <c r="C34">
        <f t="shared" si="6"/>
        <v>27.799408814698776</v>
      </c>
      <c r="D34">
        <f t="shared" si="7"/>
        <v>7289.2737619170093</v>
      </c>
      <c r="E34">
        <f t="shared" si="1"/>
        <v>0.33669392407540522</v>
      </c>
      <c r="K34">
        <f t="shared" si="2"/>
        <v>0.4</v>
      </c>
      <c r="L34">
        <f t="shared" si="3"/>
        <v>6476.0783005102994</v>
      </c>
      <c r="M34">
        <f t="shared" si="4"/>
        <v>-6476.0783005102994</v>
      </c>
      <c r="N34">
        <f t="shared" si="5"/>
        <v>3.7825823225195037</v>
      </c>
    </row>
    <row r="35" spans="2:14">
      <c r="B35">
        <f t="shared" si="0"/>
        <v>0.5</v>
      </c>
      <c r="C35">
        <f t="shared" si="6"/>
        <v>49.344669335538306</v>
      </c>
      <c r="D35">
        <f t="shared" si="7"/>
        <v>7267.72850139617</v>
      </c>
      <c r="E35">
        <f t="shared" si="1"/>
        <v>0.420423515105315</v>
      </c>
      <c r="K35">
        <f t="shared" si="2"/>
        <v>0.5</v>
      </c>
      <c r="L35">
        <f t="shared" si="3"/>
        <v>6227.9692807501406</v>
      </c>
      <c r="M35">
        <f t="shared" si="4"/>
        <v>-6227.9692807501406</v>
      </c>
      <c r="N35">
        <f t="shared" si="5"/>
        <v>3.7108315243541794</v>
      </c>
    </row>
    <row r="36" spans="2:14">
      <c r="B36">
        <f t="shared" si="0"/>
        <v>0.6</v>
      </c>
      <c r="C36">
        <f t="shared" si="6"/>
        <v>76.93849424121403</v>
      </c>
      <c r="D36">
        <f t="shared" si="7"/>
        <v>7240.1346764904938</v>
      </c>
      <c r="E36">
        <f t="shared" si="1"/>
        <v>0.50383520492663403</v>
      </c>
      <c r="K36">
        <f t="shared" si="2"/>
        <v>0.6</v>
      </c>
      <c r="L36">
        <f t="shared" si="3"/>
        <v>5993.9367981270143</v>
      </c>
      <c r="M36">
        <f t="shared" si="4"/>
        <v>-5993.9367981270143</v>
      </c>
      <c r="N36">
        <f t="shared" si="5"/>
        <v>3.6417769529471862</v>
      </c>
    </row>
    <row r="37" spans="2:14">
      <c r="B37">
        <f t="shared" si="0"/>
        <v>0.7</v>
      </c>
      <c r="C37">
        <f t="shared" si="6"/>
        <v>110.49603766188071</v>
      </c>
      <c r="D37">
        <f t="shared" si="7"/>
        <v>7206.5771330698271</v>
      </c>
      <c r="E37">
        <f t="shared" si="1"/>
        <v>0.58686028710485783</v>
      </c>
      <c r="K37">
        <f t="shared" si="2"/>
        <v>0.7</v>
      </c>
      <c r="L37">
        <f t="shared" si="3"/>
        <v>5772.9310551214676</v>
      </c>
      <c r="M37">
        <f t="shared" si="4"/>
        <v>-5772.9310551214676</v>
      </c>
      <c r="N37">
        <f t="shared" si="5"/>
        <v>3.57526853065316</v>
      </c>
    </row>
    <row r="38" spans="2:14">
      <c r="B38">
        <f t="shared" si="0"/>
        <v>0.79999999999999993</v>
      </c>
      <c r="C38">
        <f t="shared" si="6"/>
        <v>149.91294231672649</v>
      </c>
      <c r="D38">
        <f t="shared" si="7"/>
        <v>7167.1602284149812</v>
      </c>
      <c r="E38">
        <f t="shared" si="1"/>
        <v>0.66943125747830234</v>
      </c>
      <c r="K38">
        <f t="shared" si="2"/>
        <v>0.79999999999999993</v>
      </c>
      <c r="L38">
        <f t="shared" si="3"/>
        <v>5563.9986649626362</v>
      </c>
      <c r="M38">
        <f t="shared" si="4"/>
        <v>-5563.9986649626362</v>
      </c>
      <c r="N38">
        <f t="shared" si="5"/>
        <v>3.5111671635452955</v>
      </c>
    </row>
    <row r="39" spans="2:14">
      <c r="B39">
        <f t="shared" si="0"/>
        <v>0.89999999999999991</v>
      </c>
      <c r="C39">
        <f t="shared" si="6"/>
        <v>195.06603581858656</v>
      </c>
      <c r="D39">
        <f t="shared" si="7"/>
        <v>7122.0071349131213</v>
      </c>
      <c r="E39">
        <f t="shared" si="1"/>
        <v>0.75148203092200194</v>
      </c>
      <c r="K39">
        <f t="shared" si="2"/>
        <v>0.89999999999999991</v>
      </c>
      <c r="L39">
        <f t="shared" si="3"/>
        <v>5366.2721885971478</v>
      </c>
      <c r="M39">
        <f t="shared" si="4"/>
        <v>-5366.2721885971478</v>
      </c>
      <c r="N39">
        <f t="shared" si="5"/>
        <v>3.4493437512342684</v>
      </c>
    </row>
    <row r="40" spans="2:14">
      <c r="B40" s="2">
        <f t="shared" si="0"/>
        <v>0.99999999999999989</v>
      </c>
      <c r="C40" s="2">
        <f t="shared" si="6"/>
        <v>245.81415365329502</v>
      </c>
      <c r="D40" s="2">
        <f t="shared" si="7"/>
        <v>7071.2590170784133</v>
      </c>
      <c r="E40" s="2">
        <f t="shared" si="1"/>
        <v>0.83294814863027855</v>
      </c>
      <c r="K40">
        <f t="shared" si="2"/>
        <v>0.99999999999999989</v>
      </c>
      <c r="L40">
        <f t="shared" si="3"/>
        <v>5178.9609759714067</v>
      </c>
      <c r="M40">
        <f t="shared" si="4"/>
        <v>-5178.9609759714067</v>
      </c>
      <c r="N40">
        <f t="shared" si="5"/>
        <v>3.3896783022023396</v>
      </c>
    </row>
    <row r="41" spans="2:14">
      <c r="B41">
        <f t="shared" si="0"/>
        <v>1.0999999999999999</v>
      </c>
      <c r="C41">
        <f t="shared" si="6"/>
        <v>301.99907936873399</v>
      </c>
      <c r="D41">
        <f t="shared" si="7"/>
        <v>7015.0740913629743</v>
      </c>
      <c r="E41">
        <f t="shared" si="1"/>
        <v>0.91376697456764</v>
      </c>
      <c r="K41">
        <f t="shared" si="2"/>
        <v>1.0999999999999999</v>
      </c>
      <c r="L41">
        <f t="shared" si="3"/>
        <v>5001.3431286866662</v>
      </c>
      <c r="M41">
        <f t="shared" si="4"/>
        <v>-5001.3431286866662</v>
      </c>
      <c r="N41">
        <f t="shared" si="5"/>
        <v>3.3320591417335992</v>
      </c>
    </row>
    <row r="42" spans="2:14">
      <c r="B42">
        <f t="shared" si="0"/>
        <v>1.2</v>
      </c>
      <c r="C42">
        <f t="shared" si="6"/>
        <v>363.44659123175757</v>
      </c>
      <c r="D42">
        <f t="shared" si="7"/>
        <v>6953.6265794999508</v>
      </c>
      <c r="E42">
        <f t="shared" si="1"/>
        <v>0.99387787986141829</v>
      </c>
      <c r="K42">
        <f t="shared" si="2"/>
        <v>1.2</v>
      </c>
      <c r="L42">
        <f t="shared" si="3"/>
        <v>4832.7584295048173</v>
      </c>
      <c r="M42">
        <f t="shared" si="4"/>
        <v>-4832.7584295048173</v>
      </c>
      <c r="N42">
        <f t="shared" si="5"/>
        <v>3.2763822013015158</v>
      </c>
    </row>
    <row r="43" spans="2:14">
      <c r="B43">
        <f t="shared" si="0"/>
        <v>1.3</v>
      </c>
      <c r="C43">
        <f t="shared" si="6"/>
        <v>429.96760352139665</v>
      </c>
      <c r="D43">
        <f t="shared" si="7"/>
        <v>6887.1055672103112</v>
      </c>
      <c r="E43">
        <f t="shared" si="1"/>
        <v>1.0732224140458688</v>
      </c>
      <c r="K43">
        <f t="shared" si="2"/>
        <v>1.3</v>
      </c>
      <c r="L43">
        <f t="shared" si="3"/>
        <v>4672.6021077721252</v>
      </c>
      <c r="M43">
        <f t="shared" si="4"/>
        <v>-4672.6021077721252</v>
      </c>
      <c r="N43">
        <f t="shared" si="5"/>
        <v>3.2225503797834039</v>
      </c>
    </row>
    <row r="44" spans="2:14">
      <c r="B44">
        <f t="shared" si="0"/>
        <v>1.4000000000000001</v>
      </c>
      <c r="C44">
        <f t="shared" si="6"/>
        <v>501.35938973999987</v>
      </c>
      <c r="D44">
        <f t="shared" si="7"/>
        <v>6815.7137809917085</v>
      </c>
      <c r="E44">
        <f t="shared" si="1"/>
        <v>1.1517444622139761</v>
      </c>
      <c r="K44">
        <f t="shared" si="2"/>
        <v>1.4000000000000001</v>
      </c>
      <c r="L44">
        <f t="shared" si="3"/>
        <v>4520.3193294769299</v>
      </c>
      <c r="M44">
        <f t="shared" si="4"/>
        <v>-4520.3193294769299</v>
      </c>
      <c r="N44">
        <f t="shared" si="5"/>
        <v>3.1704729681534851</v>
      </c>
    </row>
    <row r="45" spans="2:14">
      <c r="B45">
        <f t="shared" si="0"/>
        <v>1.5000000000000002</v>
      </c>
      <c r="C45">
        <f t="shared" si="6"/>
        <v>577.40687435132406</v>
      </c>
      <c r="D45">
        <f t="shared" si="7"/>
        <v>6739.6662963803838</v>
      </c>
      <c r="E45">
        <f t="shared" si="1"/>
        <v>1.2293903872874827</v>
      </c>
      <c r="K45">
        <f t="shared" si="2"/>
        <v>1.5000000000000002</v>
      </c>
      <c r="L45">
        <f t="shared" si="3"/>
        <v>4375.4003170787728</v>
      </c>
      <c r="M45">
        <f t="shared" si="4"/>
        <v>-4375.4003170787728</v>
      </c>
      <c r="N45">
        <f t="shared" si="5"/>
        <v>3.1200651303991216</v>
      </c>
    </row>
    <row r="46" spans="2:14">
      <c r="B46">
        <f t="shared" si="0"/>
        <v>1.6000000000000003</v>
      </c>
      <c r="C46">
        <f t="shared" si="6"/>
        <v>657.88397920212878</v>
      </c>
      <c r="D46">
        <f t="shared" si="7"/>
        <v>6659.1891915295791</v>
      </c>
      <c r="E46">
        <f t="shared" si="1"/>
        <v>1.3061091567751506</v>
      </c>
      <c r="K46">
        <f t="shared" si="2"/>
        <v>1.6000000000000003</v>
      </c>
      <c r="L46">
        <f t="shared" si="3"/>
        <v>4237.376018015023</v>
      </c>
      <c r="M46">
        <f t="shared" si="4"/>
        <v>-4237.376018015023</v>
      </c>
      <c r="N46">
        <f t="shared" si="5"/>
        <v>3.0712474343390408</v>
      </c>
    </row>
    <row r="47" spans="2:14">
      <c r="B47">
        <f t="shared" si="0"/>
        <v>1.7000000000000004</v>
      </c>
      <c r="C47">
        <f t="shared" si="6"/>
        <v>742.55501055256821</v>
      </c>
      <c r="D47">
        <f t="shared" si="7"/>
        <v>6574.5181601791401</v>
      </c>
      <c r="E47">
        <f t="shared" si="1"/>
        <v>1.3818524535514081</v>
      </c>
      <c r="K47">
        <f t="shared" si="2"/>
        <v>1.7000000000000004</v>
      </c>
      <c r="L47">
        <f t="shared" si="3"/>
        <v>4105.8142523711822</v>
      </c>
      <c r="M47">
        <f t="shared" si="4"/>
        <v>-4105.8142523711822</v>
      </c>
      <c r="N47">
        <f t="shared" si="5"/>
        <v>3.0239454268232437</v>
      </c>
    </row>
    <row r="48" spans="2:14">
      <c r="B48">
        <f t="shared" si="0"/>
        <v>1.8000000000000005</v>
      </c>
      <c r="C48">
        <f t="shared" si="6"/>
        <v>831.17607262678337</v>
      </c>
      <c r="D48">
        <f t="shared" si="7"/>
        <v>6485.8970981049251</v>
      </c>
      <c r="E48">
        <f t="shared" si="1"/>
        <v>1.4565747703498519</v>
      </c>
      <c r="K48">
        <f t="shared" si="2"/>
        <v>1.8000000000000005</v>
      </c>
      <c r="L48">
        <f t="shared" si="3"/>
        <v>3980.3162799700672</v>
      </c>
      <c r="M48">
        <f t="shared" si="4"/>
        <v>-3980.3162799700672</v>
      </c>
      <c r="N48">
        <f t="shared" si="5"/>
        <v>2.9780892484825747</v>
      </c>
    </row>
    <row r="49" spans="2:14">
      <c r="B49">
        <f t="shared" si="0"/>
        <v>1.9000000000000006</v>
      </c>
      <c r="C49">
        <f t="shared" si="6"/>
        <v>923.49649379018012</v>
      </c>
      <c r="D49">
        <f t="shared" si="7"/>
        <v>6393.5766769415277</v>
      </c>
      <c r="E49">
        <f t="shared" si="1"/>
        <v>1.5302334878261368</v>
      </c>
      <c r="K49">
        <f t="shared" si="2"/>
        <v>1.9000000000000006</v>
      </c>
      <c r="L49">
        <f t="shared" si="3"/>
        <v>3860.5137353998939</v>
      </c>
      <c r="M49">
        <f t="shared" si="4"/>
        <v>-3860.5137353998939</v>
      </c>
      <c r="N49">
        <f t="shared" si="5"/>
        <v>2.9336132837890276</v>
      </c>
    </row>
    <row r="50" spans="2:14">
      <c r="B50" s="2">
        <f t="shared" si="0"/>
        <v>2.0000000000000004</v>
      </c>
      <c r="C50" s="2">
        <f t="shared" si="6"/>
        <v>1019.2602518513867</v>
      </c>
      <c r="D50" s="2">
        <f t="shared" si="7"/>
        <v>6297.8129188803214</v>
      </c>
      <c r="E50" s="2">
        <f t="shared" si="1"/>
        <v>1.602788936200334</v>
      </c>
      <c r="K50">
        <f t="shared" si="2"/>
        <v>2.0000000000000004</v>
      </c>
      <c r="L50">
        <f t="shared" si="3"/>
        <v>3746.0658865133119</v>
      </c>
      <c r="M50">
        <f t="shared" si="4"/>
        <v>-3746.0658865133119</v>
      </c>
      <c r="N50">
        <f t="shared" si="5"/>
        <v>2.8904558427001645</v>
      </c>
    </row>
    <row r="51" spans="2:14">
      <c r="B51">
        <f t="shared" si="0"/>
        <v>2.1000000000000005</v>
      </c>
      <c r="C51">
        <f t="shared" si="6"/>
        <v>1118.2073855586923</v>
      </c>
      <c r="D51">
        <f t="shared" si="7"/>
        <v>6198.8657851730159</v>
      </c>
      <c r="E51">
        <f t="shared" si="1"/>
        <v>1.6742044406378112</v>
      </c>
      <c r="K51">
        <f t="shared" si="2"/>
        <v>2.1000000000000005</v>
      </c>
      <c r="L51">
        <f t="shared" si="3"/>
        <v>3636.6571778946268</v>
      </c>
      <c r="M51">
        <f t="shared" si="4"/>
        <v>-3636.6571778946268</v>
      </c>
      <c r="N51">
        <f t="shared" si="5"/>
        <v>2.8485588706046041</v>
      </c>
    </row>
    <row r="52" spans="2:14">
      <c r="B52">
        <f t="shared" si="0"/>
        <v>2.2000000000000006</v>
      </c>
      <c r="C52">
        <f t="shared" si="6"/>
        <v>1220.0753800936868</v>
      </c>
      <c r="D52">
        <f t="shared" si="7"/>
        <v>6096.9977906380209</v>
      </c>
      <c r="E52">
        <f t="shared" si="1"/>
        <v>1.7444463506682031</v>
      </c>
      <c r="K52">
        <f t="shared" si="2"/>
        <v>2.2000000000000006</v>
      </c>
      <c r="L52">
        <f t="shared" si="3"/>
        <v>3531.9950258804174</v>
      </c>
      <c r="M52">
        <f t="shared" si="4"/>
        <v>-3531.9950258804174</v>
      </c>
      <c r="N52">
        <f t="shared" si="5"/>
        <v>2.8078676836704979</v>
      </c>
    </row>
    <row r="53" spans="2:14">
      <c r="B53">
        <f t="shared" si="0"/>
        <v>2.3000000000000007</v>
      </c>
      <c r="C53">
        <f t="shared" si="6"/>
        <v>1324.6005152373796</v>
      </c>
      <c r="D53">
        <f t="shared" si="7"/>
        <v>5992.4726554943281</v>
      </c>
      <c r="E53">
        <f t="shared" si="1"/>
        <v>1.8134840540725157</v>
      </c>
      <c r="K53">
        <f t="shared" si="2"/>
        <v>2.3000000000000007</v>
      </c>
      <c r="L53">
        <f t="shared" si="3"/>
        <v>3431.8078360694312</v>
      </c>
      <c r="M53">
        <f t="shared" si="4"/>
        <v>-3431.8078360694312</v>
      </c>
      <c r="N53">
        <f t="shared" si="5"/>
        <v>2.7683307270337534</v>
      </c>
    </row>
    <row r="54" spans="2:14">
      <c r="B54">
        <f t="shared" si="0"/>
        <v>2.4000000000000008</v>
      </c>
      <c r="C54">
        <f t="shared" si="6"/>
        <v>1431.5191658730514</v>
      </c>
      <c r="D54">
        <f t="shared" si="7"/>
        <v>5885.5540048586572</v>
      </c>
      <c r="E54">
        <f t="shared" si="1"/>
        <v>1.8812899757874773</v>
      </c>
      <c r="K54">
        <f t="shared" si="2"/>
        <v>2.4000000000000008</v>
      </c>
      <c r="L54">
        <f t="shared" si="3"/>
        <v>3335.8432179871525</v>
      </c>
      <c r="M54">
        <f t="shared" si="4"/>
        <v>-3335.8432179871525</v>
      </c>
      <c r="N54">
        <f t="shared" si="5"/>
        <v>2.7298993535546385</v>
      </c>
    </row>
    <row r="55" spans="2:14">
      <c r="B55">
        <f t="shared" si="0"/>
        <v>2.5000000000000009</v>
      </c>
      <c r="C55">
        <f t="shared" si="6"/>
        <v>1540.5690455713363</v>
      </c>
      <c r="D55">
        <f t="shared" si="7"/>
        <v>5776.5041251603716</v>
      </c>
      <c r="E55">
        <f t="shared" si="1"/>
        <v>1.9478395624828733</v>
      </c>
      <c r="K55">
        <f t="shared" si="2"/>
        <v>2.5000000000000009</v>
      </c>
      <c r="L55">
        <f t="shared" si="3"/>
        <v>3243.866374774952</v>
      </c>
      <c r="M55">
        <f t="shared" si="4"/>
        <v>-3243.866374774952</v>
      </c>
      <c r="N55">
        <f t="shared" si="5"/>
        <v>2.6925276211263558</v>
      </c>
    </row>
    <row r="56" spans="2:14">
      <c r="B56">
        <f t="shared" si="0"/>
        <v>2.600000000000001</v>
      </c>
      <c r="C56">
        <f t="shared" si="6"/>
        <v>1651.4903851520342</v>
      </c>
      <c r="D56">
        <f t="shared" si="7"/>
        <v>5665.5827855796742</v>
      </c>
      <c r="E56">
        <f t="shared" si="1"/>
        <v>2.0131112535609801</v>
      </c>
      <c r="K56">
        <f t="shared" si="2"/>
        <v>2.600000000000001</v>
      </c>
      <c r="L56">
        <f t="shared" si="3"/>
        <v>3155.6586485335615</v>
      </c>
      <c r="M56">
        <f t="shared" si="4"/>
        <v>-3155.6586485335615</v>
      </c>
      <c r="N56">
        <f t="shared" si="5"/>
        <v>2.6561721067423285</v>
      </c>
    </row>
    <row r="57" spans="2:14">
      <c r="B57">
        <f t="shared" si="0"/>
        <v>2.7000000000000011</v>
      </c>
      <c r="C57">
        <f t="shared" si="6"/>
        <v>1764.0270393097235</v>
      </c>
      <c r="D57">
        <f t="shared" si="7"/>
        <v>5553.0461314219847</v>
      </c>
      <c r="E57">
        <f t="shared" si="1"/>
        <v>2.0770864394068553</v>
      </c>
      <c r="K57">
        <f t="shared" si="2"/>
        <v>2.7000000000000011</v>
      </c>
      <c r="L57">
        <f t="shared" si="3"/>
        <v>3071.0162043327523</v>
      </c>
      <c r="M57">
        <f t="shared" si="4"/>
        <v>-3071.0162043327523</v>
      </c>
      <c r="N57">
        <f t="shared" si="5"/>
        <v>2.6207917357246702</v>
      </c>
    </row>
    <row r="58" spans="2:14">
      <c r="B58">
        <f t="shared" si="0"/>
        <v>2.8000000000000012</v>
      </c>
      <c r="C58">
        <f t="shared" si="6"/>
        <v>1877.9275156030146</v>
      </c>
      <c r="D58">
        <f t="shared" si="7"/>
        <v>5439.1456551286938</v>
      </c>
      <c r="E58">
        <f t="shared" si="1"/>
        <v>2.1397494077839139</v>
      </c>
      <c r="K58">
        <f t="shared" si="2"/>
        <v>2.8000000000000012</v>
      </c>
      <c r="L58">
        <f t="shared" si="3"/>
        <v>2989.7488379597953</v>
      </c>
      <c r="M58">
        <f t="shared" si="4"/>
        <v>-2989.7488379597953</v>
      </c>
      <c r="N58">
        <f t="shared" si="5"/>
        <v>2.5863476246882668</v>
      </c>
    </row>
    <row r="59" spans="2:14">
      <c r="B59">
        <f t="shared" si="0"/>
        <v>2.9000000000000012</v>
      </c>
      <c r="C59">
        <f t="shared" si="6"/>
        <v>1992.9459213182981</v>
      </c>
      <c r="D59">
        <f t="shared" si="7"/>
        <v>5324.12724941341</v>
      </c>
      <c r="E59">
        <f t="shared" si="1"/>
        <v>2.2010872793209346</v>
      </c>
      <c r="K59">
        <f t="shared" si="2"/>
        <v>2.9000000000000012</v>
      </c>
      <c r="L59">
        <f t="shared" si="3"/>
        <v>2911.678894265478</v>
      </c>
      <c r="M59">
        <f t="shared" si="4"/>
        <v>-2911.678894265478</v>
      </c>
      <c r="N59">
        <f t="shared" si="5"/>
        <v>2.5528029369663146</v>
      </c>
    </row>
    <row r="60" spans="2:14">
      <c r="B60" s="2">
        <f t="shared" si="0"/>
        <v>3.0000000000000013</v>
      </c>
      <c r="C60" s="2">
        <f t="shared" si="6"/>
        <v>2108.8428249078402</v>
      </c>
      <c r="D60" s="2">
        <f t="shared" si="7"/>
        <v>5208.2303458238675</v>
      </c>
      <c r="E60" s="2">
        <f t="shared" si="1"/>
        <v>2.2610899330746657</v>
      </c>
      <c r="K60">
        <f t="shared" si="2"/>
        <v>3.0000000000000013</v>
      </c>
      <c r="L60">
        <f t="shared" si="3"/>
        <v>2836.6402845181215</v>
      </c>
      <c r="M60">
        <f t="shared" si="4"/>
        <v>-2836.6402845181215</v>
      </c>
      <c r="N60">
        <f t="shared" si="5"/>
        <v>2.5201227493566587</v>
      </c>
    </row>
    <row r="61" spans="2:14">
      <c r="B61">
        <f t="shared" si="0"/>
        <v>3.1000000000000014</v>
      </c>
      <c r="C61">
        <f t="shared" si="6"/>
        <v>2225.3860298509626</v>
      </c>
      <c r="D61">
        <f t="shared" si="7"/>
        <v>5091.6871408807456</v>
      </c>
      <c r="E61">
        <f t="shared" si="1"/>
        <v>2.3197499231769783</v>
      </c>
      <c r="K61">
        <f t="shared" si="2"/>
        <v>3.1000000000000014</v>
      </c>
      <c r="L61">
        <f t="shared" si="3"/>
        <v>2764.477592526418</v>
      </c>
      <c r="M61">
        <f t="shared" si="4"/>
        <v>-2764.477592526418</v>
      </c>
      <c r="N61">
        <f t="shared" si="5"/>
        <v>2.4882739291662621</v>
      </c>
    </row>
    <row r="62" spans="2:14">
      <c r="B62">
        <f t="shared" si="0"/>
        <v>3.2000000000000015</v>
      </c>
      <c r="C62">
        <f t="shared" si="6"/>
        <v>2342.3512598799821</v>
      </c>
      <c r="D62">
        <f t="shared" si="7"/>
        <v>4974.7219108517256</v>
      </c>
      <c r="E62">
        <f t="shared" si="1"/>
        <v>2.3770623875877126</v>
      </c>
      <c r="K62">
        <f t="shared" si="2"/>
        <v>3.2000000000000015</v>
      </c>
      <c r="L62">
        <f t="shared" si="3"/>
        <v>2695.0452604696034</v>
      </c>
      <c r="M62">
        <f t="shared" si="4"/>
        <v>-2695.0452604696034</v>
      </c>
      <c r="N62">
        <f t="shared" si="5"/>
        <v>2.4572250206355064</v>
      </c>
    </row>
    <row r="63" spans="2:14">
      <c r="B63">
        <f t="shared" si="0"/>
        <v>3.3000000000000016</v>
      </c>
      <c r="C63">
        <f t="shared" si="6"/>
        <v>2459.522755536284</v>
      </c>
      <c r="D63">
        <f t="shared" si="7"/>
        <v>4857.5504151954246</v>
      </c>
      <c r="E63">
        <f t="shared" si="1"/>
        <v>2.4330249499747567</v>
      </c>
      <c r="K63">
        <f t="shared" si="2"/>
        <v>3.3000000000000016</v>
      </c>
      <c r="L63">
        <f t="shared" si="3"/>
        <v>2628.2068464022709</v>
      </c>
      <c r="M63">
        <f t="shared" si="4"/>
        <v>-2628.2068464022709</v>
      </c>
      <c r="N63">
        <f t="shared" si="5"/>
        <v>2.4269461399165864</v>
      </c>
    </row>
    <row r="64" spans="2:14">
      <c r="B64">
        <f t="shared" si="0"/>
        <v>3.4000000000000017</v>
      </c>
      <c r="C64">
        <f t="shared" si="6"/>
        <v>2576.6937829655749</v>
      </c>
      <c r="D64">
        <f t="shared" si="7"/>
        <v>4740.3793877661337</v>
      </c>
      <c r="E64">
        <f t="shared" si="1"/>
        <v>2.4876376157324311</v>
      </c>
      <c r="K64">
        <f t="shared" si="2"/>
        <v>3.4000000000000017</v>
      </c>
      <c r="L64">
        <f t="shared" si="3"/>
        <v>2563.8343463017372</v>
      </c>
      <c r="M64">
        <f t="shared" si="4"/>
        <v>-2563.8343463017372</v>
      </c>
      <c r="N64">
        <f t="shared" si="5"/>
        <v>2.3974088778624187</v>
      </c>
    </row>
    <row r="65" spans="2:14">
      <c r="B65">
        <f t="shared" si="0"/>
        <v>3.5000000000000018</v>
      </c>
      <c r="C65">
        <f t="shared" si="6"/>
        <v>2693.6670567167976</v>
      </c>
      <c r="D65">
        <f t="shared" si="7"/>
        <v>4623.4061140149106</v>
      </c>
      <c r="E65">
        <f t="shared" si="1"/>
        <v>2.5409026631289162</v>
      </c>
      <c r="K65">
        <f>K64+$B$25</f>
        <v>3.5000000000000018</v>
      </c>
      <c r="L65">
        <f>$B$26*N64*N64</f>
        <v>2501.8075743154191</v>
      </c>
      <c r="M65">
        <f>-L65</f>
        <v>-2501.8075743154191</v>
      </c>
      <c r="N65">
        <f>N64+$B$25*M65/$B$28</f>
        <v>2.3685862099555592</v>
      </c>
    </row>
    <row r="66" spans="2:14">
      <c r="B66">
        <f t="shared" si="0"/>
        <v>3.6000000000000019</v>
      </c>
      <c r="C66">
        <f t="shared" si="6"/>
        <v>2810.2550790706609</v>
      </c>
      <c r="D66">
        <f t="shared" si="7"/>
        <v>4506.8180916610472</v>
      </c>
      <c r="E66">
        <f t="shared" si="1"/>
        <v>2.592824530544366</v>
      </c>
      <c r="K66">
        <f t="shared" ref="K66:K87" si="8">K65+$B$25</f>
        <v>3.6000000000000019</v>
      </c>
      <c r="L66">
        <f t="shared" ref="L66:L87" si="9">$B$26*N65*N65</f>
        <v>2442.0135955592787</v>
      </c>
      <c r="M66">
        <f t="shared" si="4"/>
        <v>-2442.0135955592787</v>
      </c>
      <c r="N66">
        <f t="shared" ref="N66:N87" si="10">N65+$B$25*M66/$B$28</f>
        <v>2.3404524127716968</v>
      </c>
    </row>
    <row r="67" spans="2:14">
      <c r="B67">
        <f t="shared" si="0"/>
        <v>3.700000000000002</v>
      </c>
      <c r="C67">
        <f t="shared" si="6"/>
        <v>2926.2803990877801</v>
      </c>
      <c r="D67">
        <f t="shared" si="7"/>
        <v>4390.7927716439281</v>
      </c>
      <c r="E67">
        <f t="shared" si="1"/>
        <v>2.6434097007245958</v>
      </c>
      <c r="K67">
        <f t="shared" si="8"/>
        <v>3.700000000000002</v>
      </c>
      <c r="L67">
        <f t="shared" si="9"/>
        <v>2384.3462064285554</v>
      </c>
      <c r="M67">
        <f t="shared" si="4"/>
        <v>-2384.3462064285554</v>
      </c>
      <c r="N67">
        <f t="shared" si="10"/>
        <v>2.3129829864303542</v>
      </c>
    </row>
    <row r="68" spans="2:14">
      <c r="B68">
        <f t="shared" si="0"/>
        <v>3.800000000000002</v>
      </c>
      <c r="C68">
        <f t="shared" si="6"/>
        <v>3041.5757951319288</v>
      </c>
      <c r="D68">
        <f t="shared" si="7"/>
        <v>4275.4973755997798</v>
      </c>
      <c r="E68">
        <f t="shared" si="1"/>
        <v>2.6926665829319667</v>
      </c>
      <c r="K68">
        <f t="shared" si="8"/>
        <v>3.800000000000002</v>
      </c>
      <c r="L68">
        <f t="shared" si="9"/>
        <v>2328.7054579197907</v>
      </c>
      <c r="M68">
        <f t="shared" si="4"/>
        <v>-2328.7054579197907</v>
      </c>
      <c r="N68">
        <f t="shared" si="10"/>
        <v>2.2861545825372689</v>
      </c>
    </row>
    <row r="69" spans="2:14">
      <c r="B69">
        <f t="shared" si="0"/>
        <v>3.9000000000000021</v>
      </c>
      <c r="C69">
        <f t="shared" si="6"/>
        <v>3155.9843850914294</v>
      </c>
      <c r="D69">
        <f t="shared" si="7"/>
        <v>4161.0887856402787</v>
      </c>
      <c r="E69">
        <f t="shared" si="1"/>
        <v>2.7406053938264399</v>
      </c>
      <c r="K69">
        <f t="shared" si="8"/>
        <v>3.9000000000000021</v>
      </c>
      <c r="L69">
        <f t="shared" si="9"/>
        <v>2274.9972179377942</v>
      </c>
      <c r="M69">
        <f t="shared" si="4"/>
        <v>-2274.9972179377942</v>
      </c>
      <c r="N69">
        <f t="shared" si="10"/>
        <v>2.2599449371693221</v>
      </c>
    </row>
    <row r="70" spans="2:14">
      <c r="B70" s="2">
        <f t="shared" si="0"/>
        <v>4.0000000000000018</v>
      </c>
      <c r="C70" s="2">
        <f t="shared" si="6"/>
        <v>3269.3596688939306</v>
      </c>
      <c r="D70" s="2">
        <f t="shared" si="7"/>
        <v>4047.7135018377776</v>
      </c>
      <c r="E70" s="2">
        <f t="shared" si="1"/>
        <v>2.7872380378568291</v>
      </c>
      <c r="K70">
        <f t="shared" si="8"/>
        <v>4.0000000000000018</v>
      </c>
      <c r="L70">
        <f t="shared" si="9"/>
        <v>2223.1327689808336</v>
      </c>
      <c r="M70">
        <f t="shared" si="4"/>
        <v>-2223.1327689808336</v>
      </c>
      <c r="N70">
        <f t="shared" si="10"/>
        <v>2.2343328084944276</v>
      </c>
    </row>
    <row r="71" spans="2:14">
      <c r="B71">
        <f t="shared" si="0"/>
        <v>4.1000000000000014</v>
      </c>
      <c r="C71">
        <f t="shared" si="6"/>
        <v>3381.5655081904115</v>
      </c>
      <c r="D71">
        <f t="shared" si="7"/>
        <v>3935.5076625412967</v>
      </c>
      <c r="E71">
        <f t="shared" si="1"/>
        <v>2.8325779878861068</v>
      </c>
      <c r="K71">
        <f t="shared" si="8"/>
        <v>4.1000000000000014</v>
      </c>
      <c r="L71">
        <f t="shared" si="9"/>
        <v>2173.0284379688724</v>
      </c>
      <c r="M71">
        <f t="shared" si="4"/>
        <v>-2173.0284379688724</v>
      </c>
      <c r="N71">
        <f t="shared" si="10"/>
        <v>2.2092979186560764</v>
      </c>
    </row>
    <row r="72" spans="2:14">
      <c r="B72">
        <f t="shared" si="0"/>
        <v>4.2000000000000011</v>
      </c>
      <c r="C72">
        <f t="shared" si="6"/>
        <v>3492.476048278601</v>
      </c>
      <c r="D72">
        <f t="shared" si="7"/>
        <v>3824.5971224531072</v>
      </c>
      <c r="E72">
        <f t="shared" si="1"/>
        <v>2.8766401667162116</v>
      </c>
      <c r="K72">
        <f t="shared" si="8"/>
        <v>4.2000000000000011</v>
      </c>
      <c r="L72">
        <f t="shared" si="9"/>
        <v>2124.6052553091367</v>
      </c>
      <c r="M72">
        <f t="shared" si="4"/>
        <v>-2124.6052553091367</v>
      </c>
      <c r="N72">
        <f t="shared" si="10"/>
        <v>2.1848208995856946</v>
      </c>
    </row>
    <row r="73" spans="2:14">
      <c r="B73">
        <f t="shared" si="0"/>
        <v>4.3000000000000007</v>
      </c>
      <c r="C73">
        <f t="shared" si="6"/>
        <v>3601.9755874500538</v>
      </c>
      <c r="D73">
        <f t="shared" si="7"/>
        <v>3715.0975832816544</v>
      </c>
      <c r="E73">
        <f t="shared" si="1"/>
        <v>2.9194408301180741</v>
      </c>
      <c r="K73">
        <f t="shared" si="8"/>
        <v>4.3000000000000007</v>
      </c>
      <c r="L73">
        <f t="shared" si="9"/>
        <v>2077.788640585833</v>
      </c>
      <c r="M73">
        <f t="shared" si="4"/>
        <v>-2077.788640585833</v>
      </c>
      <c r="N73">
        <f t="shared" si="10"/>
        <v>2.1608832424360882</v>
      </c>
    </row>
    <row r="74" spans="2:14">
      <c r="B74">
        <f t="shared" si="0"/>
        <v>4.4000000000000004</v>
      </c>
      <c r="C74">
        <f t="shared" si="6"/>
        <v>3709.9583989857815</v>
      </c>
      <c r="D74">
        <f t="shared" si="7"/>
        <v>3607.1147717459266</v>
      </c>
      <c r="E74">
        <f t="shared" si="1"/>
        <v>2.9609974519123821</v>
      </c>
      <c r="K74">
        <f t="shared" si="8"/>
        <v>4.4000000000000004</v>
      </c>
      <c r="L74">
        <f t="shared" si="9"/>
        <v>2032.5081125209995</v>
      </c>
      <c r="M74">
        <f t="shared" si="4"/>
        <v>-2032.5081125209995</v>
      </c>
      <c r="N74">
        <f t="shared" si="10"/>
        <v>2.137467250356353</v>
      </c>
    </row>
    <row r="75" spans="2:14">
      <c r="B75">
        <f t="shared" si="0"/>
        <v>4.5</v>
      </c>
      <c r="C75">
        <f t="shared" si="6"/>
        <v>3816.3285109998878</v>
      </c>
      <c r="D75">
        <f t="shared" si="7"/>
        <v>3500.7446597318203</v>
      </c>
      <c r="E75">
        <f t="shared" si="1"/>
        <v>3.0013286115867119</v>
      </c>
      <c r="K75">
        <f t="shared" si="8"/>
        <v>4.5</v>
      </c>
      <c r="L75">
        <f t="shared" si="9"/>
        <v>1988.6970210851398</v>
      </c>
      <c r="M75">
        <f t="shared" si="4"/>
        <v>-1988.6970210851398</v>
      </c>
      <c r="N75">
        <f t="shared" si="10"/>
        <v>2.1145559943530681</v>
      </c>
    </row>
    <row r="76" spans="2:14">
      <c r="B76">
        <f t="shared" ref="B76:B101" si="11">B75+$B$25</f>
        <v>4.5999999999999996</v>
      </c>
      <c r="C76">
        <f t="shared" ref="C76:C101" si="12">$B$26*E75*E75</f>
        <v>3920.9994492467658</v>
      </c>
      <c r="D76">
        <f t="shared" si="7"/>
        <v>3396.0737214849423</v>
      </c>
      <c r="E76">
        <f t="shared" ref="E76:E101" si="13">E75+$B$25*D76/$B$28</f>
        <v>3.040453884875709</v>
      </c>
      <c r="K76">
        <f t="shared" si="8"/>
        <v>4.5999999999999996</v>
      </c>
      <c r="L76">
        <f t="shared" si="9"/>
        <v>1946.2922998428471</v>
      </c>
      <c r="M76">
        <f t="shared" si="4"/>
        <v>-1946.2922998428471</v>
      </c>
      <c r="N76">
        <f t="shared" si="10"/>
        <v>2.0921332720046482</v>
      </c>
    </row>
    <row r="77" spans="2:14">
      <c r="B77">
        <f t="shared" si="11"/>
        <v>4.6999999999999993</v>
      </c>
      <c r="C77">
        <f t="shared" si="12"/>
        <v>4023.8939478726475</v>
      </c>
      <c r="D77">
        <f t="shared" si="7"/>
        <v>3293.1792228590607</v>
      </c>
      <c r="E77">
        <f t="shared" si="13"/>
        <v>3.0783937376736246</v>
      </c>
      <c r="K77">
        <f t="shared" si="8"/>
        <v>4.6999999999999993</v>
      </c>
      <c r="L77">
        <f t="shared" si="9"/>
        <v>1905.2342368030622</v>
      </c>
      <c r="M77">
        <f t="shared" si="4"/>
        <v>-1905.2342368030622</v>
      </c>
      <c r="N77">
        <f t="shared" si="10"/>
        <v>2.0701835688156729</v>
      </c>
    </row>
    <row r="78" spans="2:14">
      <c r="B78">
        <f t="shared" si="11"/>
        <v>4.7999999999999989</v>
      </c>
      <c r="C78">
        <f t="shared" si="12"/>
        <v>4124.9436329144091</v>
      </c>
      <c r="D78">
        <f t="shared" si="7"/>
        <v>3192.129537817299</v>
      </c>
      <c r="E78">
        <f t="shared" si="13"/>
        <v>3.1151694235931786</v>
      </c>
      <c r="K78">
        <f t="shared" si="8"/>
        <v>4.7999999999999989</v>
      </c>
      <c r="L78">
        <f t="shared" si="9"/>
        <v>1865.466262208512</v>
      </c>
      <c r="M78">
        <f t="shared" si="4"/>
        <v>-1865.466262208512</v>
      </c>
      <c r="N78">
        <f t="shared" si="10"/>
        <v>2.0486920220160356</v>
      </c>
    </row>
    <row r="79" spans="2:14">
      <c r="B79">
        <f t="shared" si="11"/>
        <v>4.8999999999999986</v>
      </c>
      <c r="C79">
        <f t="shared" si="12"/>
        <v>4224.0886831348298</v>
      </c>
      <c r="D79">
        <f t="shared" si="7"/>
        <v>3092.9844875968784</v>
      </c>
      <c r="E79">
        <f t="shared" si="13"/>
        <v>3.1508028854318524</v>
      </c>
      <c r="K79">
        <f t="shared" si="8"/>
        <v>4.8999999999999986</v>
      </c>
      <c r="L79">
        <f t="shared" si="9"/>
        <v>1826.9347518464451</v>
      </c>
      <c r="M79">
        <f t="shared" si="4"/>
        <v>-1826.9347518464451</v>
      </c>
      <c r="N79">
        <f t="shared" si="10"/>
        <v>2.0276443866260996</v>
      </c>
    </row>
    <row r="80" spans="2:14">
      <c r="B80" s="2">
        <f t="shared" si="11"/>
        <v>4.9999999999999982</v>
      </c>
      <c r="C80" s="2">
        <f t="shared" si="12"/>
        <v>4321.2774725410573</v>
      </c>
      <c r="D80" s="2">
        <f t="shared" si="7"/>
        <v>2995.7956981906509</v>
      </c>
      <c r="E80" s="2">
        <f t="shared" si="13"/>
        <v>3.1853166607566297</v>
      </c>
      <c r="K80" s="2">
        <f t="shared" si="8"/>
        <v>4.9999999999999982</v>
      </c>
      <c r="L80" s="2">
        <f t="shared" si="9"/>
        <v>1789.5888445950784</v>
      </c>
      <c r="M80" s="2">
        <f t="shared" si="4"/>
        <v>-1789.5888445950784</v>
      </c>
      <c r="N80" s="2">
        <f t="shared" si="10"/>
        <v>2.0070270036238522</v>
      </c>
    </row>
    <row r="81" spans="2:14">
      <c r="B81">
        <f t="shared" si="11"/>
        <v>5.0999999999999979</v>
      </c>
      <c r="C81">
        <f t="shared" si="12"/>
        <v>4416.4661986685696</v>
      </c>
      <c r="D81">
        <f t="shared" si="7"/>
        <v>2900.6069720631385</v>
      </c>
      <c r="E81">
        <f t="shared" si="13"/>
        <v>3.2187337917711818</v>
      </c>
      <c r="K81">
        <f t="shared" si="8"/>
        <v>5.0999999999999979</v>
      </c>
      <c r="L81">
        <f t="shared" si="9"/>
        <v>1753.3802730388516</v>
      </c>
      <c r="M81">
        <f t="shared" si="4"/>
        <v>-1753.3802730388516</v>
      </c>
      <c r="N81">
        <f t="shared" si="10"/>
        <v>1.9868267700634967</v>
      </c>
    </row>
    <row r="82" spans="2:14">
      <c r="B82">
        <f t="shared" si="11"/>
        <v>5.1999999999999975</v>
      </c>
      <c r="C82">
        <f t="shared" si="12"/>
        <v>4509.6185004324707</v>
      </c>
      <c r="D82">
        <f t="shared" si="7"/>
        <v>2807.4546702992375</v>
      </c>
      <c r="E82">
        <f t="shared" si="13"/>
        <v>3.2510777395856891</v>
      </c>
      <c r="K82">
        <f t="shared" si="8"/>
        <v>5.1999999999999975</v>
      </c>
      <c r="L82">
        <f t="shared" si="9"/>
        <v>1718.2632060922208</v>
      </c>
      <c r="M82">
        <f t="shared" si="4"/>
        <v>-1718.2632060922208</v>
      </c>
      <c r="N82">
        <f t="shared" si="10"/>
        <v>1.9670311110071348</v>
      </c>
    </row>
    <row r="83" spans="2:14">
      <c r="B83">
        <f t="shared" si="11"/>
        <v>5.2999999999999972</v>
      </c>
      <c r="C83">
        <f t="shared" si="12"/>
        <v>4600.7050690572632</v>
      </c>
      <c r="D83">
        <f t="shared" si="7"/>
        <v>2716.3681016744449</v>
      </c>
      <c r="E83">
        <f t="shared" si="13"/>
        <v>3.2823723029690353</v>
      </c>
      <c r="K83">
        <f t="shared" si="8"/>
        <v>5.2999999999999972</v>
      </c>
      <c r="L83">
        <f t="shared" si="9"/>
        <v>1684.1941026676241</v>
      </c>
      <c r="M83">
        <f t="shared" si="4"/>
        <v>-1684.1941026676241</v>
      </c>
      <c r="N83">
        <f t="shared" si="10"/>
        <v>1.9476279531423004</v>
      </c>
    </row>
    <row r="84" spans="2:14">
      <c r="B84">
        <f t="shared" si="11"/>
        <v>5.3999999999999968</v>
      </c>
      <c r="C84">
        <f t="shared" si="12"/>
        <v>4689.7032553002382</v>
      </c>
      <c r="D84">
        <f t="shared" si="7"/>
        <v>2627.36991543147</v>
      </c>
      <c r="E84">
        <f t="shared" si="13"/>
        <v>3.3126415416260797</v>
      </c>
      <c r="K84">
        <f t="shared" si="8"/>
        <v>5.3999999999999968</v>
      </c>
      <c r="L84">
        <f t="shared" si="9"/>
        <v>1651.1315755096018</v>
      </c>
      <c r="M84">
        <f t="shared" si="4"/>
        <v>-1651.1315755096018</v>
      </c>
      <c r="N84">
        <f t="shared" si="10"/>
        <v>1.9286056999682266</v>
      </c>
    </row>
    <row r="85" spans="2:14">
      <c r="B85">
        <f t="shared" si="11"/>
        <v>5.4999999999999964</v>
      </c>
      <c r="C85">
        <f t="shared" si="12"/>
        <v>4776.5966758868435</v>
      </c>
      <c r="D85">
        <f t="shared" si="7"/>
        <v>2540.4764948448646</v>
      </c>
      <c r="E85">
        <f t="shared" si="13"/>
        <v>3.341909704009085</v>
      </c>
      <c r="K85">
        <f t="shared" si="8"/>
        <v>5.4999999999999964</v>
      </c>
      <c r="L85">
        <f t="shared" si="9"/>
        <v>1619.0362643948868</v>
      </c>
      <c r="M85">
        <f t="shared" si="4"/>
        <v>-1619.0362643948868</v>
      </c>
      <c r="N85">
        <f t="shared" si="10"/>
        <v>1.9099532084429398</v>
      </c>
    </row>
    <row r="86" spans="2:14">
      <c r="B86">
        <f t="shared" si="11"/>
        <v>5.5999999999999961</v>
      </c>
      <c r="C86">
        <f t="shared" si="12"/>
        <v>4861.3748217827415</v>
      </c>
      <c r="D86">
        <f t="shared" si="7"/>
        <v>2455.6983489489667</v>
      </c>
      <c r="E86">
        <f t="shared" si="13"/>
        <v>3.3702011596421375</v>
      </c>
      <c r="K86">
        <f t="shared" si="8"/>
        <v>5.5999999999999961</v>
      </c>
      <c r="L86">
        <f t="shared" si="9"/>
        <v>1587.8707179685298</v>
      </c>
      <c r="M86">
        <f t="shared" si="4"/>
        <v>-1587.8707179685298</v>
      </c>
      <c r="N86">
        <f t="shared" si="10"/>
        <v>1.8916597669916895</v>
      </c>
    </row>
    <row r="87" spans="2:14">
      <c r="B87">
        <f t="shared" si="11"/>
        <v>5.6999999999999957</v>
      </c>
      <c r="C87">
        <f t="shared" si="12"/>
        <v>4944.0326706399328</v>
      </c>
      <c r="D87">
        <f t="shared" si="7"/>
        <v>2373.0405000917754</v>
      </c>
      <c r="E87">
        <f t="shared" si="13"/>
        <v>3.3975403359104761</v>
      </c>
      <c r="K87">
        <f t="shared" si="8"/>
        <v>5.6999999999999957</v>
      </c>
      <c r="L87">
        <f t="shared" si="9"/>
        <v>1557.599283549554</v>
      </c>
      <c r="M87">
        <f t="shared" si="4"/>
        <v>-1557.599283549554</v>
      </c>
      <c r="N87">
        <f t="shared" si="10"/>
        <v>1.8737150747848974</v>
      </c>
    </row>
    <row r="88" spans="2:14">
      <c r="B88">
        <f t="shared" si="11"/>
        <v>5.7999999999999954</v>
      </c>
      <c r="C88">
        <f t="shared" si="12"/>
        <v>5024.5703054762962</v>
      </c>
      <c r="D88">
        <f t="shared" si="7"/>
        <v>2292.502865255412</v>
      </c>
      <c r="E88">
        <f t="shared" si="13"/>
        <v>3.4239516592429116</v>
      </c>
      <c r="K88">
        <f>K87+$B$25</f>
        <v>5.7999999999999954</v>
      </c>
      <c r="L88">
        <f>$B$26*N87*N87</f>
        <v>1528.1880042970204</v>
      </c>
      <c r="M88">
        <f>-L88</f>
        <v>-1528.1880042970204</v>
      </c>
      <c r="N88">
        <f>N87+$B$25*M88/$B$28</f>
        <v>1.8561092222008304</v>
      </c>
    </row>
    <row r="89" spans="2:14">
      <c r="B89">
        <f t="shared" si="11"/>
        <v>5.899999999999995</v>
      </c>
      <c r="C89">
        <f t="shared" si="12"/>
        <v>5102.9925413811989</v>
      </c>
      <c r="D89">
        <f t="shared" si="7"/>
        <v>2214.0806293505093</v>
      </c>
      <c r="E89">
        <f t="shared" si="13"/>
        <v>3.4494595005948758</v>
      </c>
      <c r="K89">
        <f t="shared" ref="K89:K107" si="14">K88+$B$25</f>
        <v>5.899999999999995</v>
      </c>
      <c r="L89">
        <f t="shared" ref="L89:L107" si="15">$B$26*N88*N88</f>
        <v>1499.6045231793114</v>
      </c>
      <c r="M89">
        <f t="shared" si="4"/>
        <v>-1499.6045231793114</v>
      </c>
      <c r="N89">
        <f t="shared" ref="N89:N107" si="16">N88+$B$25*M89/$B$28</f>
        <v>1.8388326723946171</v>
      </c>
    </row>
    <row r="90" spans="2:14">
      <c r="B90" s="2">
        <f t="shared" si="11"/>
        <v>5.9999999999999947</v>
      </c>
      <c r="C90" s="2">
        <f t="shared" si="12"/>
        <v>5179.3085617864808</v>
      </c>
      <c r="D90" s="2">
        <f t="shared" si="7"/>
        <v>2137.7646089452273</v>
      </c>
      <c r="E90" s="2">
        <f t="shared" si="13"/>
        <v>3.4740881251218947</v>
      </c>
      <c r="K90">
        <f t="shared" si="14"/>
        <v>5.9999999999999947</v>
      </c>
      <c r="L90">
        <f t="shared" si="15"/>
        <v>1471.8179932364942</v>
      </c>
      <c r="M90">
        <f t="shared" si="4"/>
        <v>-1471.8179932364942</v>
      </c>
      <c r="N90">
        <f t="shared" si="16"/>
        <v>1.8218762439011091</v>
      </c>
    </row>
    <row r="91" spans="2:14">
      <c r="B91">
        <f t="shared" si="11"/>
        <v>6.0999999999999943</v>
      </c>
      <c r="C91">
        <f t="shared" si="12"/>
        <v>5253.5315656032417</v>
      </c>
      <c r="D91">
        <f t="shared" si="7"/>
        <v>2063.5416051284665</v>
      </c>
      <c r="E91">
        <f t="shared" si="13"/>
        <v>3.4978616459183054</v>
      </c>
      <c r="K91">
        <f t="shared" si="14"/>
        <v>6.0999999999999943</v>
      </c>
      <c r="L91">
        <f t="shared" si="15"/>
        <v>1444.798993668305</v>
      </c>
      <c r="M91">
        <f t="shared" si="4"/>
        <v>-1444.798993668305</v>
      </c>
      <c r="N91">
        <f t="shared" si="16"/>
        <v>1.8052310942044696</v>
      </c>
    </row>
    <row r="92" spans="2:14">
      <c r="B92">
        <f t="shared" si="11"/>
        <v>6.199999999999994</v>
      </c>
      <c r="C92">
        <f t="shared" si="12"/>
        <v>5325.6784263016425</v>
      </c>
      <c r="D92">
        <f t="shared" si="7"/>
        <v>1991.3947444300657</v>
      </c>
      <c r="E92">
        <f t="shared" si="13"/>
        <v>3.5208039816836285</v>
      </c>
      <c r="K92">
        <f t="shared" si="14"/>
        <v>6.199999999999994</v>
      </c>
      <c r="L92">
        <f t="shared" si="15"/>
        <v>1418.5194513190329</v>
      </c>
      <c r="M92">
        <f t="shared" si="4"/>
        <v>-1418.5194513190329</v>
      </c>
      <c r="N92">
        <f t="shared" si="16"/>
        <v>1.7888887042123147</v>
      </c>
    </row>
    <row r="93" spans="2:14">
      <c r="B93">
        <f t="shared" si="11"/>
        <v>6.2999999999999936</v>
      </c>
      <c r="C93">
        <f t="shared" si="12"/>
        <v>5395.7693638037581</v>
      </c>
      <c r="D93">
        <f t="shared" si="7"/>
        <v>1921.3038069279501</v>
      </c>
      <c r="E93">
        <f t="shared" si="13"/>
        <v>3.5429388181689734</v>
      </c>
      <c r="K93">
        <f t="shared" si="14"/>
        <v>6.2999999999999936</v>
      </c>
      <c r="L93">
        <f t="shared" si="15"/>
        <v>1392.9525671657941</v>
      </c>
      <c r="M93">
        <f t="shared" si="4"/>
        <v>-1392.9525671657941</v>
      </c>
      <c r="N93">
        <f t="shared" si="16"/>
        <v>1.7728408635767641</v>
      </c>
    </row>
    <row r="94" spans="2:14">
      <c r="B94">
        <f t="shared" si="11"/>
        <v>6.3999999999999932</v>
      </c>
      <c r="C94">
        <f t="shared" si="12"/>
        <v>5463.8276298688515</v>
      </c>
      <c r="D94">
        <f t="shared" si="7"/>
        <v>1853.2455408628566</v>
      </c>
      <c r="E94">
        <f t="shared" si="13"/>
        <v>3.5642895732480384</v>
      </c>
      <c r="K94">
        <f t="shared" si="14"/>
        <v>6.3999999999999932</v>
      </c>
      <c r="L94">
        <f t="shared" si="15"/>
        <v>1368.072747448696</v>
      </c>
      <c r="M94">
        <f t="shared" si="4"/>
        <v>-1368.072747448696</v>
      </c>
      <c r="N94">
        <f t="shared" si="16"/>
        <v>1.757079656808922</v>
      </c>
    </row>
    <row r="95" spans="2:14">
      <c r="B95">
        <f t="shared" si="11"/>
        <v>6.4999999999999929</v>
      </c>
      <c r="C95">
        <f t="shared" si="12"/>
        <v>5529.8792074762287</v>
      </c>
      <c r="D95">
        <f t="shared" si="7"/>
        <v>1787.1939632554795</v>
      </c>
      <c r="E95">
        <f t="shared" si="13"/>
        <v>3.5848793654514424</v>
      </c>
      <c r="K95">
        <f t="shared" si="14"/>
        <v>6.4999999999999929</v>
      </c>
      <c r="L95">
        <f t="shared" si="15"/>
        <v>1343.8555391105499</v>
      </c>
      <c r="M95">
        <f t="shared" si="4"/>
        <v>-1343.8555391105499</v>
      </c>
      <c r="N95">
        <f t="shared" si="16"/>
        <v>1.7415974501371414</v>
      </c>
    </row>
    <row r="96" spans="2:14">
      <c r="B96">
        <f t="shared" si="11"/>
        <v>6.5999999999999925</v>
      </c>
      <c r="C96">
        <f t="shared" si="12"/>
        <v>5593.952524552883</v>
      </c>
      <c r="D96">
        <f t="shared" ref="D96:D159" si="17">$B$27-C96</f>
        <v>1723.1206461788252</v>
      </c>
      <c r="E96">
        <f t="shared" si="13"/>
        <v>3.6047309857991245</v>
      </c>
      <c r="K96">
        <f t="shared" si="14"/>
        <v>6.5999999999999925</v>
      </c>
      <c r="L96">
        <f t="shared" si="15"/>
        <v>1320.2775692403366</v>
      </c>
      <c r="M96">
        <f t="shared" ref="M96:M107" si="18">-L96</f>
        <v>-1320.2775692403366</v>
      </c>
      <c r="N96">
        <f t="shared" si="16"/>
        <v>1.726386879062944</v>
      </c>
    </row>
    <row r="97" spans="2:14">
      <c r="B97">
        <f t="shared" si="11"/>
        <v>6.6999999999999922</v>
      </c>
      <c r="C97">
        <f t="shared" si="12"/>
        <v>5656.0781822510953</v>
      </c>
      <c r="D97">
        <f t="shared" si="17"/>
        <v>1660.9949884806128</v>
      </c>
      <c r="E97">
        <f t="shared" si="13"/>
        <v>3.6238668727631871</v>
      </c>
      <c r="K97">
        <f t="shared" si="14"/>
        <v>6.6999999999999922</v>
      </c>
      <c r="L97">
        <f t="shared" si="15"/>
        <v>1297.3164882388555</v>
      </c>
      <c r="M97">
        <f t="shared" si="18"/>
        <v>-1297.3164882388555</v>
      </c>
      <c r="N97">
        <f t="shared" si="16"/>
        <v>1.7114408365717129</v>
      </c>
    </row>
    <row r="98" spans="2:14">
      <c r="B98">
        <f t="shared" si="11"/>
        <v>6.7999999999999918</v>
      </c>
      <c r="C98">
        <f t="shared" si="12"/>
        <v>5716.2886978544411</v>
      </c>
      <c r="D98">
        <f t="shared" si="17"/>
        <v>1600.784472877267</v>
      </c>
      <c r="E98">
        <f t="shared" si="13"/>
        <v>3.6423090901926485</v>
      </c>
      <c r="K98">
        <f t="shared" si="14"/>
        <v>6.7999999999999918</v>
      </c>
      <c r="L98">
        <f t="shared" si="15"/>
        <v>1274.9509164470894</v>
      </c>
      <c r="M98">
        <f t="shared" si="18"/>
        <v>-1274.9509164470894</v>
      </c>
      <c r="N98">
        <f t="shared" si="16"/>
        <v>1.6967524619582672</v>
      </c>
    </row>
    <row r="99" spans="2:14">
      <c r="B99">
        <f t="shared" si="11"/>
        <v>6.8999999999999915</v>
      </c>
      <c r="C99">
        <f t="shared" si="12"/>
        <v>5774.6182622786628</v>
      </c>
      <c r="D99">
        <f t="shared" si="17"/>
        <v>1542.4549084530454</v>
      </c>
      <c r="E99">
        <f t="shared" si="13"/>
        <v>3.6600793080319693</v>
      </c>
      <c r="K99">
        <f t="shared" si="14"/>
        <v>6.8999999999999915</v>
      </c>
      <c r="L99">
        <f t="shared" si="15"/>
        <v>1253.1603939980037</v>
      </c>
      <c r="M99">
        <f t="shared" si="18"/>
        <v>-1253.1603939980037</v>
      </c>
      <c r="N99">
        <f t="shared" si="16"/>
        <v>1.6823151302301795</v>
      </c>
    </row>
    <row r="100" spans="2:14">
      <c r="B100" s="2">
        <f t="shared" si="11"/>
        <v>6.9999999999999911</v>
      </c>
      <c r="C100" s="2">
        <f t="shared" si="12"/>
        <v>5831.1025120357563</v>
      </c>
      <c r="D100" s="2">
        <f t="shared" si="17"/>
        <v>1485.9706586959519</v>
      </c>
      <c r="E100" s="2">
        <f t="shared" si="13"/>
        <v>3.6771987856667154</v>
      </c>
      <c r="K100">
        <f t="shared" si="14"/>
        <v>6.9999999999999911</v>
      </c>
      <c r="L100">
        <f t="shared" si="15"/>
        <v>1231.9253336709646</v>
      </c>
      <c r="M100">
        <f t="shared" si="18"/>
        <v>-1231.9253336709646</v>
      </c>
      <c r="N100">
        <f t="shared" si="16"/>
        <v>1.6681224420542469</v>
      </c>
    </row>
    <row r="101" spans="2:14">
      <c r="B101">
        <f t="shared" si="11"/>
        <v>7.0999999999999908</v>
      </c>
      <c r="C101">
        <f t="shared" si="12"/>
        <v>5885.7783154446579</v>
      </c>
      <c r="D101">
        <f t="shared" si="17"/>
        <v>1431.2948552870503</v>
      </c>
      <c r="E101">
        <f t="shared" si="13"/>
        <v>3.6936883577322344</v>
      </c>
      <c r="K101">
        <f t="shared" si="14"/>
        <v>7.0999999999999908</v>
      </c>
      <c r="L101">
        <f t="shared" si="15"/>
        <v>1211.2269765448482</v>
      </c>
      <c r="M101">
        <f t="shared" si="18"/>
        <v>-1211.2269765448482</v>
      </c>
      <c r="N101">
        <f t="shared" si="16"/>
        <v>1.6541682142138685</v>
      </c>
    </row>
    <row r="102" spans="2:14">
      <c r="B102">
        <f t="shared" ref="B102:B134" si="19">B101+$B$25</f>
        <v>7.1999999999999904</v>
      </c>
      <c r="C102">
        <f t="shared" ref="C102:C134" si="20">$B$26*E101*E101</f>
        <v>5938.6835727991947</v>
      </c>
      <c r="D102">
        <f t="shared" si="17"/>
        <v>1378.3895979325134</v>
      </c>
      <c r="E102">
        <f t="shared" ref="E102:E134" si="21">E101+$B$25*D102/$B$28</f>
        <v>3.7095684222245446</v>
      </c>
      <c r="K102">
        <f t="shared" si="14"/>
        <v>7.1999999999999904</v>
      </c>
      <c r="L102">
        <f t="shared" si="15"/>
        <v>1191.0473502613634</v>
      </c>
      <c r="M102">
        <f t="shared" si="18"/>
        <v>-1191.0473502613634</v>
      </c>
      <c r="N102">
        <f t="shared" si="16"/>
        <v>1.640446470547263</v>
      </c>
    </row>
    <row r="103" spans="2:14">
      <c r="B103">
        <f t="shared" si="19"/>
        <v>7.2999999999999901</v>
      </c>
      <c r="C103">
        <f t="shared" si="20"/>
        <v>5989.8570301425443</v>
      </c>
      <c r="D103">
        <f t="shared" si="17"/>
        <v>1327.2161405891638</v>
      </c>
      <c r="E103">
        <f t="shared" si="21"/>
        <v>3.7248589307566777</v>
      </c>
      <c r="K103">
        <f t="shared" si="14"/>
        <v>7.2999999999999901</v>
      </c>
      <c r="L103">
        <f t="shared" si="15"/>
        <v>1171.3692297243122</v>
      </c>
      <c r="M103">
        <f t="shared" si="18"/>
        <v>-1171.3692297243122</v>
      </c>
      <c r="N103">
        <f t="shared" si="16"/>
        <v>1.6269514333384576</v>
      </c>
    </row>
    <row r="104" spans="2:14">
      <c r="B104">
        <f t="shared" si="19"/>
        <v>7.3999999999999897</v>
      </c>
      <c r="C104">
        <f t="shared" si="20"/>
        <v>6039.3381062465523</v>
      </c>
      <c r="D104">
        <f t="shared" si="17"/>
        <v>1277.7350644851558</v>
      </c>
      <c r="E104">
        <f t="shared" si="21"/>
        <v>3.7395793808083502</v>
      </c>
      <c r="K104">
        <f t="shared" si="14"/>
        <v>7.3999999999999897</v>
      </c>
      <c r="L104">
        <f t="shared" si="15"/>
        <v>1152.17610007347</v>
      </c>
      <c r="M104">
        <f t="shared" si="18"/>
        <v>-1152.17610007347</v>
      </c>
      <c r="N104">
        <f t="shared" si="16"/>
        <v>1.6136775151348461</v>
      </c>
    </row>
    <row r="105" spans="2:14">
      <c r="B105">
        <f t="shared" si="19"/>
        <v>7.4999999999999893</v>
      </c>
      <c r="C105">
        <f t="shared" si="20"/>
        <v>6087.1667323528391</v>
      </c>
      <c r="D105">
        <f t="shared" si="17"/>
        <v>1229.9064383788691</v>
      </c>
      <c r="E105">
        <f t="shared" si="21"/>
        <v>3.7537488098219316</v>
      </c>
      <c r="K105">
        <f t="shared" si="14"/>
        <v>7.4999999999999893</v>
      </c>
      <c r="L105">
        <f t="shared" si="15"/>
        <v>1133.4521217837309</v>
      </c>
      <c r="M105">
        <f t="shared" si="18"/>
        <v>-1133.4521217837309</v>
      </c>
      <c r="N105">
        <f t="shared" si="16"/>
        <v>1.6006193109668307</v>
      </c>
    </row>
    <row r="106" spans="2:14">
      <c r="B106">
        <f t="shared" si="19"/>
        <v>7.599999999999989</v>
      </c>
      <c r="C106">
        <f t="shared" si="20"/>
        <v>6133.3832041999422</v>
      </c>
      <c r="D106">
        <f t="shared" si="17"/>
        <v>1183.689966531766</v>
      </c>
      <c r="E106">
        <f t="shared" si="21"/>
        <v>3.7673857910031732</v>
      </c>
      <c r="K106">
        <f t="shared" si="14"/>
        <v>7.599999999999989</v>
      </c>
      <c r="L106">
        <f t="shared" si="15"/>
        <v>1115.1820977510904</v>
      </c>
      <c r="M106">
        <f t="shared" si="18"/>
        <v>-1115.1820977510904</v>
      </c>
      <c r="N106">
        <f t="shared" si="16"/>
        <v>1.587771590946657</v>
      </c>
    </row>
    <row r="107" spans="2:14">
      <c r="B107">
        <f t="shared" si="19"/>
        <v>7.6999999999999886</v>
      </c>
      <c r="C107">
        <f t="shared" si="20"/>
        <v>6178.0280458358338</v>
      </c>
      <c r="D107">
        <f t="shared" si="17"/>
        <v>1139.0451248958743</v>
      </c>
      <c r="E107">
        <f t="shared" si="21"/>
        <v>3.7805084306909138</v>
      </c>
      <c r="K107">
        <f t="shared" si="14"/>
        <v>7.6999999999999886</v>
      </c>
      <c r="L107">
        <f t="shared" si="15"/>
        <v>1097.3514422371236</v>
      </c>
      <c r="M107">
        <f t="shared" si="18"/>
        <v>-1097.3514422371236</v>
      </c>
      <c r="N107">
        <f t="shared" si="16"/>
        <v>1.5751292932250311</v>
      </c>
    </row>
    <row r="108" spans="2:14">
      <c r="B108">
        <f t="shared" si="19"/>
        <v>7.7999999999999883</v>
      </c>
      <c r="C108">
        <f t="shared" si="20"/>
        <v>6221.1418846972902</v>
      </c>
      <c r="D108">
        <f t="shared" si="17"/>
        <v>1095.931286034418</v>
      </c>
      <c r="E108">
        <f t="shared" si="21"/>
        <v>3.7931343671659645</v>
      </c>
      <c r="K108">
        <f>K107+$B$25</f>
        <v>7.7999999999999883</v>
      </c>
      <c r="L108">
        <f>$B$26*N107*N107</f>
        <v>1079.9461515528726</v>
      </c>
      <c r="M108">
        <f>-L108</f>
        <v>-1079.9461515528726</v>
      </c>
      <c r="N108">
        <f>N107+$B$25*M108/$B$28</f>
        <v>1.5626875172854819</v>
      </c>
    </row>
    <row r="109" spans="2:14">
      <c r="B109">
        <f t="shared" si="19"/>
        <v>7.8999999999999879</v>
      </c>
      <c r="C109">
        <f t="shared" si="20"/>
        <v>6262.7653374259289</v>
      </c>
      <c r="D109">
        <f t="shared" si="17"/>
        <v>1054.3078333057792</v>
      </c>
      <c r="E109">
        <f t="shared" si="21"/>
        <v>3.8052807707754783</v>
      </c>
      <c r="K109">
        <f t="shared" ref="K109:K133" si="22">K108+$B$25</f>
        <v>7.8999999999999879</v>
      </c>
      <c r="L109">
        <f t="shared" ref="L109:L133" si="23">$B$26*N108*N108</f>
        <v>1062.9527763715746</v>
      </c>
      <c r="M109">
        <f t="shared" ref="M109:M133" si="24">-L109</f>
        <v>-1062.9527763715746</v>
      </c>
      <c r="N109">
        <f t="shared" ref="N109:N133" si="25">N108+$B$25*M109/$B$28</f>
        <v>1.5504415175576989</v>
      </c>
    </row>
    <row r="110" spans="2:14">
      <c r="B110" s="2">
        <f t="shared" si="19"/>
        <v>7.9999999999999876</v>
      </c>
      <c r="C110" s="2">
        <f t="shared" si="20"/>
        <v>6302.9389058845827</v>
      </c>
      <c r="D110" s="2">
        <f t="shared" si="17"/>
        <v>1014.1342648471255</v>
      </c>
      <c r="E110" s="2">
        <f t="shared" si="21"/>
        <v>3.8169643452552839</v>
      </c>
      <c r="K110">
        <f t="shared" si="22"/>
        <v>7.9999999999999876</v>
      </c>
      <c r="L110">
        <f t="shared" si="23"/>
        <v>1046.3583955675253</v>
      </c>
      <c r="M110">
        <f t="shared" si="24"/>
        <v>-1046.3583955675253</v>
      </c>
      <c r="N110">
        <f t="shared" si="25"/>
        <v>1.5383866973322666</v>
      </c>
    </row>
    <row r="111" spans="2:14">
      <c r="B111">
        <f t="shared" si="19"/>
        <v>8.0999999999999872</v>
      </c>
      <c r="C111">
        <f t="shared" si="20"/>
        <v>6341.7028828363254</v>
      </c>
      <c r="D111">
        <f t="shared" si="17"/>
        <v>975.37028789538272</v>
      </c>
      <c r="E111">
        <f t="shared" si="21"/>
        <v>3.8282013301388713</v>
      </c>
      <c r="K111">
        <f t="shared" si="22"/>
        <v>8.0999999999999872</v>
      </c>
      <c r="L111">
        <f t="shared" si="23"/>
        <v>1030.1505914855932</v>
      </c>
      <c r="M111">
        <f t="shared" si="24"/>
        <v>-1030.1505914855932</v>
      </c>
      <c r="N111">
        <f t="shared" si="25"/>
        <v>1.5265186029603128</v>
      </c>
    </row>
    <row r="112" spans="2:14">
      <c r="B112">
        <f t="shared" si="19"/>
        <v>8.1999999999999869</v>
      </c>
      <c r="C112">
        <f t="shared" si="20"/>
        <v>6379.0972667513088</v>
      </c>
      <c r="D112">
        <f t="shared" si="17"/>
        <v>937.97590398039938</v>
      </c>
      <c r="E112">
        <f t="shared" si="21"/>
        <v>3.8390075041478622</v>
      </c>
      <c r="K112">
        <f t="shared" si="22"/>
        <v>8.1999999999999869</v>
      </c>
      <c r="L112">
        <f t="shared" si="23"/>
        <v>1014.3174265525847</v>
      </c>
      <c r="M112">
        <f t="shared" si="24"/>
        <v>-1014.3174265525847</v>
      </c>
      <c r="N112">
        <f t="shared" si="25"/>
        <v>1.5148329183226101</v>
      </c>
    </row>
    <row r="113" spans="2:14">
      <c r="B113">
        <f t="shared" si="19"/>
        <v>8.2999999999999865</v>
      </c>
      <c r="C113">
        <f t="shared" si="20"/>
        <v>6415.1616852129409</v>
      </c>
      <c r="D113">
        <f t="shared" si="17"/>
        <v>901.91148551876722</v>
      </c>
      <c r="E113">
        <f t="shared" si="21"/>
        <v>3.8493981894648988</v>
      </c>
      <c r="K113">
        <f t="shared" si="22"/>
        <v>8.2999999999999865</v>
      </c>
      <c r="L113">
        <f t="shared" si="23"/>
        <v>998.8474211478175</v>
      </c>
      <c r="M113">
        <f t="shared" si="24"/>
        <v>-998.8474211478175</v>
      </c>
      <c r="N113">
        <f t="shared" si="25"/>
        <v>1.5033254595536261</v>
      </c>
    </row>
    <row r="114" spans="2:14">
      <c r="B114">
        <f t="shared" si="19"/>
        <v>8.3999999999999861</v>
      </c>
      <c r="C114">
        <f t="shared" si="20"/>
        <v>6449.9353264044248</v>
      </c>
      <c r="D114">
        <f t="shared" si="17"/>
        <v>867.13784432728335</v>
      </c>
      <c r="E114">
        <f t="shared" si="21"/>
        <v>3.8593882567958584</v>
      </c>
      <c r="K114">
        <f t="shared" si="22"/>
        <v>8.3999999999999861</v>
      </c>
      <c r="L114">
        <f t="shared" si="23"/>
        <v>983.72953265593605</v>
      </c>
      <c r="M114">
        <f t="shared" si="24"/>
        <v>-983.72953265593605</v>
      </c>
      <c r="N114">
        <f t="shared" si="25"/>
        <v>1.4919921700068988</v>
      </c>
    </row>
    <row r="115" spans="2:14">
      <c r="B115">
        <f t="shared" si="19"/>
        <v>8.4999999999999858</v>
      </c>
      <c r="C115">
        <f t="shared" si="20"/>
        <v>6483.4568781686357</v>
      </c>
      <c r="D115">
        <f t="shared" si="17"/>
        <v>833.61629256307242</v>
      </c>
      <c r="E115">
        <f t="shared" si="21"/>
        <v>3.8689921311341426</v>
      </c>
      <c r="K115">
        <f t="shared" si="22"/>
        <v>8.4999999999999858</v>
      </c>
      <c r="L115">
        <f t="shared" si="23"/>
        <v>968.95313563027594</v>
      </c>
      <c r="M115">
        <f t="shared" si="24"/>
        <v>-968.95313563027594</v>
      </c>
      <c r="N115">
        <f t="shared" si="25"/>
        <v>1.4808291154489464</v>
      </c>
    </row>
    <row r="116" spans="2:14">
      <c r="B116">
        <f t="shared" si="19"/>
        <v>8.5999999999999854</v>
      </c>
      <c r="C116">
        <f t="shared" si="20"/>
        <v>6515.7644741484028</v>
      </c>
      <c r="D116">
        <f t="shared" si="17"/>
        <v>801.30869658330539</v>
      </c>
      <c r="E116">
        <f t="shared" si="21"/>
        <v>3.8782237981454712</v>
      </c>
      <c r="K116">
        <f t="shared" si="22"/>
        <v>8.5999999999999854</v>
      </c>
      <c r="L116">
        <f t="shared" si="23"/>
        <v>954.50800299992602</v>
      </c>
      <c r="M116">
        <f t="shared" si="24"/>
        <v>-954.50800299992602</v>
      </c>
      <c r="N116">
        <f t="shared" si="25"/>
        <v>1.4698324794696844</v>
      </c>
    </row>
    <row r="117" spans="2:14">
      <c r="B117">
        <f t="shared" si="19"/>
        <v>8.6999999999999851</v>
      </c>
      <c r="C117">
        <f t="shared" si="20"/>
        <v>6546.8956465300625</v>
      </c>
      <c r="D117">
        <f t="shared" si="17"/>
        <v>770.17752420164561</v>
      </c>
      <c r="E117">
        <f t="shared" si="21"/>
        <v>3.8870968110971029</v>
      </c>
      <c r="K117">
        <f t="shared" si="22"/>
        <v>8.6999999999999851</v>
      </c>
      <c r="L117">
        <f t="shared" si="23"/>
        <v>940.38428825814833</v>
      </c>
      <c r="M117">
        <f t="shared" si="24"/>
        <v>-940.38428825814833</v>
      </c>
      <c r="N117">
        <f t="shared" si="25"/>
        <v>1.4589985590980468</v>
      </c>
    </row>
    <row r="118" spans="2:14">
      <c r="B118">
        <f t="shared" si="19"/>
        <v>8.7999999999999847</v>
      </c>
      <c r="C118">
        <f t="shared" si="20"/>
        <v>6576.8872849302443</v>
      </c>
      <c r="D118">
        <f t="shared" si="17"/>
        <v>740.18588580146388</v>
      </c>
      <c r="E118">
        <f t="shared" si="21"/>
        <v>3.8956242982607141</v>
      </c>
      <c r="K118">
        <f t="shared" si="22"/>
        <v>8.7999999999999847</v>
      </c>
      <c r="L118">
        <f t="shared" si="23"/>
        <v>926.57250857396605</v>
      </c>
      <c r="M118">
        <f t="shared" si="24"/>
        <v>-926.57250857396605</v>
      </c>
      <c r="N118">
        <f t="shared" si="25"/>
        <v>1.4483237606121715</v>
      </c>
    </row>
    <row r="119" spans="2:14">
      <c r="B119">
        <f t="shared" si="19"/>
        <v>8.8999999999999844</v>
      </c>
      <c r="C119">
        <f t="shared" si="20"/>
        <v>6605.7756009839577</v>
      </c>
      <c r="D119">
        <f t="shared" si="17"/>
        <v>711.29756974775046</v>
      </c>
      <c r="E119">
        <f t="shared" si="21"/>
        <v>3.9038189707232456</v>
      </c>
      <c r="K119">
        <f t="shared" si="22"/>
        <v>8.8999999999999844</v>
      </c>
      <c r="L119">
        <f t="shared" si="23"/>
        <v>913.06352877258951</v>
      </c>
      <c r="M119">
        <f t="shared" si="24"/>
        <v>-913.06352877258951</v>
      </c>
      <c r="N119">
        <f t="shared" si="25"/>
        <v>1.4378045955341463</v>
      </c>
    </row>
    <row r="120" spans="2:14">
      <c r="B120" s="2">
        <f t="shared" si="19"/>
        <v>8.999999999999984</v>
      </c>
      <c r="C120" s="2">
        <f t="shared" si="20"/>
        <v>6633.5960982109309</v>
      </c>
      <c r="D120" s="2">
        <f t="shared" si="17"/>
        <v>683.47707252077726</v>
      </c>
      <c r="E120" s="2">
        <f t="shared" si="21"/>
        <v>3.9116931305449136</v>
      </c>
      <c r="K120">
        <f t="shared" si="22"/>
        <v>8.999999999999984</v>
      </c>
      <c r="L120">
        <f t="shared" si="23"/>
        <v>899.84854613393009</v>
      </c>
      <c r="M120">
        <f t="shared" si="24"/>
        <v>-899.84854613393009</v>
      </c>
      <c r="N120">
        <f t="shared" si="25"/>
        <v>1.4274376767998844</v>
      </c>
    </row>
    <row r="121" spans="2:14">
      <c r="B121">
        <f t="shared" si="19"/>
        <v>9.0999999999999837</v>
      </c>
      <c r="C121">
        <f t="shared" si="20"/>
        <v>6660.383546756435</v>
      </c>
      <c r="D121">
        <f t="shared" si="17"/>
        <v>656.68962397527321</v>
      </c>
      <c r="E121">
        <f t="shared" si="21"/>
        <v>3.9192586792082231</v>
      </c>
      <c r="K121">
        <f t="shared" si="22"/>
        <v>9.0999999999999837</v>
      </c>
      <c r="L121">
        <f t="shared" si="23"/>
        <v>886.91907596175236</v>
      </c>
      <c r="M121">
        <f t="shared" si="24"/>
        <v>-886.91907596175236</v>
      </c>
      <c r="N121">
        <f t="shared" si="25"/>
        <v>1.4172197150952559</v>
      </c>
    </row>
    <row r="122" spans="2:14">
      <c r="B122">
        <f t="shared" si="19"/>
        <v>9.1999999999999833</v>
      </c>
      <c r="C122">
        <f t="shared" si="20"/>
        <v>6686.1719626224167</v>
      </c>
      <c r="D122">
        <f t="shared" si="17"/>
        <v>630.90120810929147</v>
      </c>
      <c r="E122">
        <f t="shared" si="21"/>
        <v>3.9265271263062562</v>
      </c>
      <c r="K122">
        <f t="shared" si="22"/>
        <v>9.1999999999999833</v>
      </c>
      <c r="L122">
        <f t="shared" si="23"/>
        <v>874.2669378791054</v>
      </c>
      <c r="M122">
        <f t="shared" si="24"/>
        <v>-874.2669378791054</v>
      </c>
      <c r="N122">
        <f t="shared" si="25"/>
        <v>1.407147515350105</v>
      </c>
    </row>
    <row r="123" spans="2:14">
      <c r="B123">
        <f t="shared" si="19"/>
        <v>9.2999999999999829</v>
      </c>
      <c r="C123">
        <f t="shared" si="20"/>
        <v>6710.9945910244187</v>
      </c>
      <c r="D123">
        <f t="shared" si="17"/>
        <v>606.07857970728946</v>
      </c>
      <c r="E123">
        <f t="shared" si="21"/>
        <v>3.9335095984226998</v>
      </c>
      <c r="K123">
        <f t="shared" si="22"/>
        <v>9.2999999999999829</v>
      </c>
      <c r="L123">
        <f t="shared" si="23"/>
        <v>861.88424280851621</v>
      </c>
      <c r="M123">
        <f t="shared" si="24"/>
        <v>-861.88424280851621</v>
      </c>
      <c r="N123">
        <f t="shared" si="25"/>
        <v>1.3972179733822649</v>
      </c>
    </row>
    <row r="124" spans="2:14">
      <c r="B124">
        <f t="shared" si="19"/>
        <v>9.3999999999999826</v>
      </c>
      <c r="C124">
        <f t="shared" si="20"/>
        <v>6734.8838935292752</v>
      </c>
      <c r="D124">
        <f t="shared" si="17"/>
        <v>582.189277202433</v>
      </c>
      <c r="E124">
        <f t="shared" si="21"/>
        <v>3.940216848160055</v>
      </c>
      <c r="K124">
        <f t="shared" si="22"/>
        <v>9.3999999999999826</v>
      </c>
      <c r="L124">
        <f t="shared" si="23"/>
        <v>849.7633805980887</v>
      </c>
      <c r="M124">
        <f t="shared" si="24"/>
        <v>-849.7633805980887</v>
      </c>
      <c r="N124">
        <f t="shared" si="25"/>
        <v>1.3874280726841304</v>
      </c>
    </row>
    <row r="125" spans="2:14">
      <c r="B125">
        <f t="shared" si="19"/>
        <v>9.4999999999999822</v>
      </c>
      <c r="C125">
        <f t="shared" si="20"/>
        <v>6757.8715386479407</v>
      </c>
      <c r="D125">
        <f t="shared" si="17"/>
        <v>559.20163208376744</v>
      </c>
      <c r="E125">
        <f t="shared" si="21"/>
        <v>3.9466592632762274</v>
      </c>
      <c r="K125">
        <f t="shared" si="22"/>
        <v>9.4999999999999822</v>
      </c>
      <c r="L125">
        <f t="shared" si="23"/>
        <v>837.89700825711452</v>
      </c>
      <c r="M125">
        <f t="shared" si="24"/>
        <v>-837.89700825711452</v>
      </c>
      <c r="N125">
        <f t="shared" si="25"/>
        <v>1.3777748813447628</v>
      </c>
    </row>
    <row r="126" spans="2:14">
      <c r="B126">
        <f t="shared" si="19"/>
        <v>9.5999999999999819</v>
      </c>
      <c r="C126">
        <f t="shared" si="20"/>
        <v>6779.9883955767273</v>
      </c>
      <c r="D126">
        <f t="shared" si="17"/>
        <v>537.08477515498089</v>
      </c>
      <c r="E126">
        <f t="shared" si="21"/>
        <v>3.9528468758932203</v>
      </c>
      <c r="K126">
        <f t="shared" si="22"/>
        <v>9.5999999999999819</v>
      </c>
      <c r="L126">
        <f t="shared" si="23"/>
        <v>826.27803876709299</v>
      </c>
      <c r="M126">
        <f t="shared" si="24"/>
        <v>-826.27803876709299</v>
      </c>
      <c r="N126">
        <f t="shared" si="25"/>
        <v>1.3682555491009023</v>
      </c>
    </row>
    <row r="127" spans="2:14">
      <c r="B127">
        <f t="shared" si="19"/>
        <v>9.6999999999999815</v>
      </c>
      <c r="C127">
        <f t="shared" si="20"/>
        <v>6801.2645307987987</v>
      </c>
      <c r="D127">
        <f t="shared" si="17"/>
        <v>515.8086399329095</v>
      </c>
      <c r="E127">
        <f t="shared" si="21"/>
        <v>3.9587893717449818</v>
      </c>
      <c r="K127">
        <f t="shared" si="22"/>
        <v>9.6999999999999815</v>
      </c>
      <c r="L127">
        <f t="shared" si="23"/>
        <v>814.89963043619343</v>
      </c>
      <c r="M127">
        <f t="shared" si="24"/>
        <v>-814.89963043619343</v>
      </c>
      <c r="N127">
        <f t="shared" si="25"/>
        <v>1.3588673045106237</v>
      </c>
    </row>
    <row r="128" spans="2:14">
      <c r="B128">
        <f t="shared" si="19"/>
        <v>9.7999999999999812</v>
      </c>
      <c r="C128">
        <f t="shared" si="20"/>
        <v>6821.7292072757118</v>
      </c>
      <c r="D128">
        <f t="shared" si="17"/>
        <v>495.34396345599635</v>
      </c>
      <c r="E128">
        <f t="shared" si="21"/>
        <v>3.9644960994345668</v>
      </c>
      <c r="K128">
        <f t="shared" si="22"/>
        <v>9.7999999999999812</v>
      </c>
      <c r="L128">
        <f t="shared" si="23"/>
        <v>803.75517676717584</v>
      </c>
      <c r="M128">
        <f t="shared" si="24"/>
        <v>-803.75517676717584</v>
      </c>
      <c r="N128">
        <f t="shared" si="25"/>
        <v>1.3496074522437207</v>
      </c>
    </row>
    <row r="129" spans="2:14">
      <c r="B129">
        <f t="shared" si="19"/>
        <v>9.8999999999999808</v>
      </c>
      <c r="C129">
        <f t="shared" si="20"/>
        <v>6841.4108859763155</v>
      </c>
      <c r="D129">
        <f t="shared" si="17"/>
        <v>475.66228475539265</v>
      </c>
      <c r="E129">
        <f t="shared" si="21"/>
        <v>3.969976079673684</v>
      </c>
      <c r="K129">
        <f t="shared" si="22"/>
        <v>9.8999999999999808</v>
      </c>
      <c r="L129">
        <f t="shared" si="23"/>
        <v>792.83829681063867</v>
      </c>
      <c r="M129">
        <f t="shared" si="24"/>
        <v>-792.83829681063867</v>
      </c>
      <c r="N129">
        <f t="shared" si="25"/>
        <v>1.3404733704832295</v>
      </c>
    </row>
    <row r="130" spans="2:14">
      <c r="B130" s="2">
        <f t="shared" si="19"/>
        <v>9.9999999999999805</v>
      </c>
      <c r="C130" s="2">
        <f t="shared" si="20"/>
        <v>6860.3372295070039</v>
      </c>
      <c r="D130" s="2">
        <f t="shared" si="17"/>
        <v>456.73594122470422</v>
      </c>
      <c r="E130" s="2">
        <f t="shared" si="21"/>
        <v>3.9752380144804205</v>
      </c>
      <c r="K130">
        <f t="shared" si="22"/>
        <v>9.9999999999999805</v>
      </c>
      <c r="L130">
        <f t="shared" si="23"/>
        <v>782.14282597718272</v>
      </c>
      <c r="M130">
        <f t="shared" si="24"/>
        <v>-782.14282597718272</v>
      </c>
      <c r="N130">
        <f t="shared" si="25"/>
        <v>1.3314625084328011</v>
      </c>
    </row>
    <row r="131" spans="2:14">
      <c r="B131">
        <f t="shared" si="19"/>
        <v>10.09999999999998</v>
      </c>
      <c r="C131">
        <f t="shared" si="20"/>
        <v>6878.535107623522</v>
      </c>
      <c r="D131">
        <f t="shared" si="17"/>
        <v>438.53806310818618</v>
      </c>
      <c r="E131">
        <f t="shared" si="21"/>
        <v>3.9802902963134641</v>
      </c>
      <c r="K131">
        <f t="shared" si="22"/>
        <v>10.09999999999998</v>
      </c>
      <c r="L131">
        <f t="shared" si="23"/>
        <v>771.66280728369054</v>
      </c>
      <c r="M131">
        <f t="shared" si="24"/>
        <v>-771.66280728369054</v>
      </c>
      <c r="N131">
        <f t="shared" si="25"/>
        <v>1.3225723839249246</v>
      </c>
    </row>
    <row r="132" spans="2:14">
      <c r="B132">
        <f t="shared" si="19"/>
        <v>10.19999999999998</v>
      </c>
      <c r="C132">
        <f t="shared" si="20"/>
        <v>6896.0306044199287</v>
      </c>
      <c r="D132">
        <f t="shared" si="17"/>
        <v>421.04256631177941</v>
      </c>
      <c r="E132">
        <f t="shared" si="21"/>
        <v>3.9851410171235075</v>
      </c>
      <c r="K132">
        <f t="shared" si="22"/>
        <v>10.19999999999998</v>
      </c>
      <c r="L132">
        <f t="shared" si="23"/>
        <v>761.39248301041539</v>
      </c>
      <c r="M132">
        <f t="shared" si="24"/>
        <v>-761.39248301041539</v>
      </c>
      <c r="N132">
        <f t="shared" si="25"/>
        <v>1.3138005811252655</v>
      </c>
    </row>
    <row r="133" spans="2:14">
      <c r="B133">
        <f t="shared" si="19"/>
        <v>10.299999999999979</v>
      </c>
      <c r="C133">
        <f t="shared" si="20"/>
        <v>6912.849027005067</v>
      </c>
      <c r="D133">
        <f t="shared" si="17"/>
        <v>404.22414372664116</v>
      </c>
      <c r="E133">
        <f t="shared" si="21"/>
        <v>3.9897979773046899</v>
      </c>
      <c r="K133">
        <f t="shared" si="22"/>
        <v>10.299999999999979</v>
      </c>
      <c r="L133">
        <f t="shared" si="23"/>
        <v>751.32628674697867</v>
      </c>
      <c r="M133">
        <f t="shared" si="24"/>
        <v>-751.32628674697867</v>
      </c>
      <c r="N133">
        <f t="shared" si="25"/>
        <v>1.3051447483286414</v>
      </c>
    </row>
    <row r="134" spans="2:14">
      <c r="B134">
        <f t="shared" si="19"/>
        <v>10.399999999999979</v>
      </c>
      <c r="C134">
        <f t="shared" si="20"/>
        <v>6929.0149154908831</v>
      </c>
      <c r="D134">
        <f t="shared" si="17"/>
        <v>388.05825524082502</v>
      </c>
      <c r="E134">
        <f t="shared" si="21"/>
        <v>3.9942686945309664</v>
      </c>
      <c r="K134">
        <f>K133+$B$25</f>
        <v>10.399999999999979</v>
      </c>
      <c r="L134">
        <f>$B$26*N133*N133</f>
        <v>741.45883580667385</v>
      </c>
      <c r="M134">
        <f>-L134</f>
        <v>-741.45883580667385</v>
      </c>
      <c r="N134">
        <f>N133+$B$25*M134/$B$28</f>
        <v>1.2966025958423895</v>
      </c>
    </row>
    <row r="135" spans="2:14">
      <c r="B135">
        <f t="shared" ref="B135:B166" si="26">B134+$B$25</f>
        <v>10.499999999999979</v>
      </c>
      <c r="C135">
        <f t="shared" ref="C135:C166" si="27">$B$26*E134*E134</f>
        <v>6944.5520541302558</v>
      </c>
      <c r="D135">
        <f t="shared" si="17"/>
        <v>372.52111660145238</v>
      </c>
      <c r="E135">
        <f t="shared" ref="E135:E166" si="28">E134+$B$25*D135/$B$28</f>
        <v>3.9985604124641627</v>
      </c>
      <c r="K135">
        <f t="shared" ref="K135:K167" si="29">K134+$B$25</f>
        <v>10.499999999999979</v>
      </c>
      <c r="L135">
        <f t="shared" ref="L135:L167" si="30">$B$26*N134*N134</f>
        <v>731.78492398970275</v>
      </c>
      <c r="M135">
        <f t="shared" ref="M135:M167" si="31">-L135</f>
        <v>-731.78492398970275</v>
      </c>
      <c r="N135">
        <f t="shared" ref="N135:N167" si="32">N134+$B$25*M135/$B$28</f>
        <v>1.2881718939531073</v>
      </c>
    </row>
    <row r="136" spans="2:14">
      <c r="B136">
        <f t="shared" si="26"/>
        <v>10.599999999999978</v>
      </c>
      <c r="C136">
        <f t="shared" si="27"/>
        <v>6959.4834834545927</v>
      </c>
      <c r="D136">
        <f t="shared" si="17"/>
        <v>357.58968727711544</v>
      </c>
      <c r="E136">
        <f t="shared" si="28"/>
        <v>4.0026801093221938</v>
      </c>
      <c r="K136">
        <f t="shared" si="29"/>
        <v>10.599999999999978</v>
      </c>
      <c r="L136">
        <f t="shared" si="30"/>
        <v>722.29951467710112</v>
      </c>
      <c r="M136">
        <f t="shared" si="31"/>
        <v>-722.29951467710112</v>
      </c>
      <c r="N136">
        <f t="shared" si="32"/>
        <v>1.2798504709729563</v>
      </c>
    </row>
    <row r="137" spans="2:14">
      <c r="B137">
        <f t="shared" si="26"/>
        <v>10.699999999999978</v>
      </c>
      <c r="C137">
        <f t="shared" si="27"/>
        <v>6973.8315132733333</v>
      </c>
      <c r="D137">
        <f t="shared" si="17"/>
        <v>343.2416574583749</v>
      </c>
      <c r="E137">
        <f t="shared" si="28"/>
        <v>4.0066345062975204</v>
      </c>
      <c r="K137">
        <f t="shared" si="29"/>
        <v>10.699999999999978</v>
      </c>
      <c r="L137">
        <f t="shared" si="30"/>
        <v>712.99773423818817</v>
      </c>
      <c r="M137">
        <f t="shared" si="31"/>
        <v>-712.99773423818817</v>
      </c>
      <c r="N137">
        <f t="shared" si="32"/>
        <v>1.2716362113619173</v>
      </c>
    </row>
    <row r="138" spans="2:14">
      <c r="B138">
        <f t="shared" si="26"/>
        <v>10.799999999999978</v>
      </c>
      <c r="C138">
        <f t="shared" si="27"/>
        <v>6987.6177364086934</v>
      </c>
      <c r="D138">
        <f t="shared" si="17"/>
        <v>329.45543432301474</v>
      </c>
      <c r="E138">
        <f t="shared" si="28"/>
        <v>4.0104300758173705</v>
      </c>
      <c r="K138">
        <f t="shared" si="29"/>
        <v>10.799999999999978</v>
      </c>
      <c r="L138">
        <f t="shared" si="30"/>
        <v>703.87486573535966</v>
      </c>
      <c r="M138">
        <f t="shared" si="31"/>
        <v>-703.87486573535966</v>
      </c>
      <c r="N138">
        <f t="shared" si="32"/>
        <v>1.2635270539225698</v>
      </c>
    </row>
    <row r="139" spans="2:14">
      <c r="B139">
        <f t="shared" si="26"/>
        <v>10.899999999999977</v>
      </c>
      <c r="C139">
        <f t="shared" si="27"/>
        <v>7000.8630430495614</v>
      </c>
      <c r="D139">
        <f t="shared" si="17"/>
        <v>316.21012768214678</v>
      </c>
      <c r="E139">
        <f t="shared" si="28"/>
        <v>4.0140730496385935</v>
      </c>
      <c r="K139">
        <f t="shared" si="29"/>
        <v>10.899999999999977</v>
      </c>
      <c r="L139">
        <f t="shared" si="30"/>
        <v>694.92634291098818</v>
      </c>
      <c r="M139">
        <f t="shared" si="31"/>
        <v>-694.92634291098818</v>
      </c>
      <c r="N139">
        <f t="shared" si="32"/>
        <v>1.2555209900641482</v>
      </c>
    </row>
    <row r="140" spans="2:14">
      <c r="B140">
        <f t="shared" si="26"/>
        <v>10.999999999999977</v>
      </c>
      <c r="C140">
        <f t="shared" si="27"/>
        <v>7013.5876356182944</v>
      </c>
      <c r="D140">
        <f t="shared" si="17"/>
        <v>303.48553511341379</v>
      </c>
      <c r="E140">
        <f t="shared" si="28"/>
        <v>4.0175694267712361</v>
      </c>
      <c r="K140">
        <f t="shared" si="29"/>
        <v>10.999999999999977</v>
      </c>
      <c r="L140">
        <f t="shared" si="30"/>
        <v>686.14774444206091</v>
      </c>
      <c r="M140">
        <f t="shared" si="31"/>
        <v>-686.14774444206091</v>
      </c>
      <c r="N140">
        <f t="shared" si="32"/>
        <v>1.2476160621327881</v>
      </c>
    </row>
    <row r="141" spans="2:14">
      <c r="B141">
        <f t="shared" si="26"/>
        <v>11.099999999999977</v>
      </c>
      <c r="C141">
        <f t="shared" si="27"/>
        <v>7025.8110440534792</v>
      </c>
      <c r="D141">
        <f t="shared" si="17"/>
        <v>291.26212667822892</v>
      </c>
      <c r="E141">
        <f t="shared" si="28"/>
        <v>4.0209249812260541</v>
      </c>
      <c r="K141">
        <f t="shared" si="29"/>
        <v>11.099999999999977</v>
      </c>
      <c r="L141">
        <f t="shared" si="30"/>
        <v>677.53478844900678</v>
      </c>
      <c r="M141">
        <f t="shared" si="31"/>
        <v>-677.53478844900678</v>
      </c>
      <c r="N141">
        <f t="shared" si="32"/>
        <v>1.2398103618050345</v>
      </c>
    </row>
    <row r="142" spans="2:14">
      <c r="B142">
        <f t="shared" si="26"/>
        <v>11.199999999999976</v>
      </c>
      <c r="C142">
        <f t="shared" si="27"/>
        <v>7037.5521414203567</v>
      </c>
      <c r="D142">
        <f t="shared" si="17"/>
        <v>279.52102931135141</v>
      </c>
      <c r="E142">
        <f t="shared" si="28"/>
        <v>4.024145269582176</v>
      </c>
      <c r="K142">
        <f t="shared" si="29"/>
        <v>11.199999999999976</v>
      </c>
      <c r="L142">
        <f t="shared" si="30"/>
        <v>669.08332724593197</v>
      </c>
      <c r="M142">
        <f t="shared" si="31"/>
        <v>-669.08332724593197</v>
      </c>
      <c r="N142">
        <f t="shared" si="32"/>
        <v>1.2321020285418325</v>
      </c>
    </row>
    <row r="143" spans="2:14">
      <c r="B143">
        <f t="shared" si="26"/>
        <v>11.299999999999976</v>
      </c>
      <c r="C143">
        <f t="shared" si="27"/>
        <v>7048.8291597686812</v>
      </c>
      <c r="D143">
        <f t="shared" si="17"/>
        <v>268.24401096302699</v>
      </c>
      <c r="E143">
        <f t="shared" si="28"/>
        <v>4.0272356383720727</v>
      </c>
      <c r="K143">
        <f t="shared" si="29"/>
        <v>11.299999999999976</v>
      </c>
      <c r="L143">
        <f t="shared" si="30"/>
        <v>660.78934232020185</v>
      </c>
      <c r="M143">
        <f t="shared" si="31"/>
        <v>-660.78934232020185</v>
      </c>
      <c r="N143">
        <f t="shared" si="32"/>
        <v>1.2244892481003555</v>
      </c>
    </row>
    <row r="144" spans="2:14">
      <c r="B144">
        <f t="shared" si="26"/>
        <v>11.399999999999975</v>
      </c>
      <c r="C144">
        <f t="shared" si="27"/>
        <v>7059.6597061653438</v>
      </c>
      <c r="D144">
        <f t="shared" si="17"/>
        <v>257.41346456636438</v>
      </c>
      <c r="E144">
        <f t="shared" si="28"/>
        <v>4.0302012312818238</v>
      </c>
      <c r="K144">
        <f t="shared" si="29"/>
        <v>11.399999999999975</v>
      </c>
      <c r="L144">
        <f t="shared" si="30"/>
        <v>652.64893952997772</v>
      </c>
      <c r="M144">
        <f t="shared" si="31"/>
        <v>-652.64893952997772</v>
      </c>
      <c r="N144">
        <f t="shared" si="32"/>
        <v>1.2169702511011622</v>
      </c>
    </row>
    <row r="145" spans="2:14">
      <c r="B145">
        <f t="shared" si="26"/>
        <v>11.499999999999975</v>
      </c>
      <c r="C145">
        <f t="shared" si="27"/>
        <v>7070.0607788361058</v>
      </c>
      <c r="D145">
        <f t="shared" si="17"/>
        <v>247.01239189560238</v>
      </c>
      <c r="E145">
        <f t="shared" si="28"/>
        <v>4.0330469961654138</v>
      </c>
      <c r="K145">
        <f t="shared" si="29"/>
        <v>11.499999999999975</v>
      </c>
      <c r="L145">
        <f t="shared" si="30"/>
        <v>644.65834450895693</v>
      </c>
      <c r="M145">
        <f t="shared" si="31"/>
        <v>-644.65834450895693</v>
      </c>
      <c r="N145">
        <f t="shared" si="32"/>
        <v>1.2095433116482941</v>
      </c>
    </row>
    <row r="146" spans="2:14">
      <c r="B146">
        <f t="shared" si="26"/>
        <v>11.599999999999975</v>
      </c>
      <c r="C146">
        <f t="shared" si="27"/>
        <v>7080.0487833572133</v>
      </c>
      <c r="D146">
        <f t="shared" si="17"/>
        <v>237.02438737449484</v>
      </c>
      <c r="E146">
        <f t="shared" si="28"/>
        <v>4.035777691872493</v>
      </c>
      <c r="K146">
        <f t="shared" si="29"/>
        <v>11.599999999999975</v>
      </c>
      <c r="L146">
        <f t="shared" si="30"/>
        <v>636.81389826815325</v>
      </c>
      <c r="M146">
        <f t="shared" si="31"/>
        <v>-636.81389826815325</v>
      </c>
      <c r="N146">
        <f t="shared" si="32"/>
        <v>1.2022067460000434</v>
      </c>
    </row>
    <row r="147" spans="2:14">
      <c r="B147">
        <f t="shared" si="26"/>
        <v>11.699999999999974</v>
      </c>
      <c r="C147">
        <f t="shared" si="27"/>
        <v>7089.6395488438302</v>
      </c>
      <c r="D147">
        <f t="shared" si="17"/>
        <v>227.43362188787796</v>
      </c>
      <c r="E147">
        <f t="shared" si="28"/>
        <v>4.0383978948896342</v>
      </c>
      <c r="K147">
        <f t="shared" si="29"/>
        <v>11.699999999999974</v>
      </c>
      <c r="L147">
        <f t="shared" si="30"/>
        <v>629.11205298510993</v>
      </c>
      <c r="M147">
        <f t="shared" si="31"/>
        <v>-629.11205298510993</v>
      </c>
      <c r="N147">
        <f t="shared" si="32"/>
        <v>1.1949589112882333</v>
      </c>
    </row>
    <row r="148" spans="2:14">
      <c r="B148">
        <f t="shared" si="26"/>
        <v>11.799999999999974</v>
      </c>
      <c r="C148">
        <f t="shared" si="27"/>
        <v>7098.8483440876626</v>
      </c>
      <c r="D148">
        <f t="shared" si="17"/>
        <v>218.22482664404561</v>
      </c>
      <c r="E148">
        <f t="shared" si="28"/>
        <v>4.040912005795672</v>
      </c>
      <c r="K148">
        <f t="shared" si="29"/>
        <v>11.799999999999974</v>
      </c>
      <c r="L148">
        <f t="shared" si="30"/>
        <v>621.54936797147184</v>
      </c>
      <c r="M148">
        <f t="shared" si="31"/>
        <v>-621.54936797147184</v>
      </c>
      <c r="N148">
        <f t="shared" si="32"/>
        <v>1.1877982042839537</v>
      </c>
    </row>
    <row r="149" spans="2:14">
      <c r="B149">
        <f t="shared" si="26"/>
        <v>11.899999999999974</v>
      </c>
      <c r="C149">
        <f t="shared" si="27"/>
        <v>7107.6898936014004</v>
      </c>
      <c r="D149">
        <f t="shared" si="17"/>
        <v>209.38327713030776</v>
      </c>
      <c r="E149">
        <f t="shared" si="28"/>
        <v>4.0433242555321964</v>
      </c>
      <c r="K149">
        <f t="shared" si="29"/>
        <v>11.899999999999974</v>
      </c>
      <c r="L149">
        <f t="shared" si="30"/>
        <v>614.12250581032197</v>
      </c>
      <c r="M149">
        <f t="shared" si="31"/>
        <v>-614.12250581032197</v>
      </c>
      <c r="N149">
        <f t="shared" si="32"/>
        <v>1.1807230602077978</v>
      </c>
    </row>
    <row r="150" spans="2:14">
      <c r="B150">
        <f t="shared" si="26"/>
        <v>11.999999999999973</v>
      </c>
      <c r="C150">
        <f t="shared" si="27"/>
        <v>7116.1783935323501</v>
      </c>
      <c r="D150">
        <f t="shared" si="17"/>
        <v>200.89477719935803</v>
      </c>
      <c r="E150">
        <f t="shared" si="28"/>
        <v>4.0456387114907146</v>
      </c>
      <c r="K150">
        <f t="shared" si="29"/>
        <v>11.999999999999973</v>
      </c>
      <c r="L150">
        <f t="shared" si="30"/>
        <v>606.82822865516005</v>
      </c>
      <c r="M150">
        <f t="shared" si="31"/>
        <v>-606.82822865516005</v>
      </c>
      <c r="N150">
        <f t="shared" si="32"/>
        <v>1.1737319515827385</v>
      </c>
    </row>
    <row r="151" spans="2:14">
      <c r="B151">
        <f t="shared" si="26"/>
        <v>12.099999999999973</v>
      </c>
      <c r="C151">
        <f t="shared" si="27"/>
        <v>7124.3275274119669</v>
      </c>
      <c r="D151">
        <f t="shared" si="17"/>
        <v>192.74564331974125</v>
      </c>
      <c r="E151">
        <f t="shared" si="28"/>
        <v>4.0478592834183615</v>
      </c>
      <c r="K151">
        <f t="shared" si="29"/>
        <v>12.099999999999973</v>
      </c>
      <c r="L151">
        <f t="shared" si="30"/>
        <v>599.663394682834</v>
      </c>
      <c r="M151">
        <f t="shared" si="31"/>
        <v>-599.663394682834</v>
      </c>
      <c r="N151">
        <f t="shared" si="32"/>
        <v>1.166823387127867</v>
      </c>
    </row>
    <row r="152" spans="2:14">
      <c r="B152">
        <f t="shared" si="26"/>
        <v>12.199999999999973</v>
      </c>
      <c r="C152">
        <f t="shared" si="27"/>
        <v>7132.1504817120813</v>
      </c>
      <c r="D152">
        <f t="shared" si="17"/>
        <v>184.92268901962689</v>
      </c>
      <c r="E152">
        <f t="shared" si="28"/>
        <v>4.0499897291443938</v>
      </c>
      <c r="K152">
        <f t="shared" si="29"/>
        <v>12.199999999999973</v>
      </c>
      <c r="L152">
        <f t="shared" si="30"/>
        <v>592.62495469314047</v>
      </c>
      <c r="M152">
        <f t="shared" si="31"/>
        <v>-592.62495469314047</v>
      </c>
      <c r="N152">
        <f t="shared" si="32"/>
        <v>1.15999591069131</v>
      </c>
    </row>
    <row r="153" spans="2:14">
      <c r="B153">
        <f t="shared" si="26"/>
        <v>12.299999999999972</v>
      </c>
      <c r="C153">
        <f t="shared" si="27"/>
        <v>7139.6599611822776</v>
      </c>
      <c r="D153">
        <f t="shared" si="17"/>
        <v>177.41320954943058</v>
      </c>
      <c r="E153">
        <f t="shared" si="28"/>
        <v>4.052033660129986</v>
      </c>
      <c r="K153">
        <f t="shared" si="29"/>
        <v>12.299999999999972</v>
      </c>
      <c r="L153">
        <f t="shared" si="30"/>
        <v>585.70994884820186</v>
      </c>
      <c r="M153">
        <f t="shared" si="31"/>
        <v>-585.70994884820186</v>
      </c>
      <c r="N153">
        <f t="shared" si="32"/>
        <v>1.1532481002207087</v>
      </c>
    </row>
    <row r="154" spans="2:14">
      <c r="B154">
        <f t="shared" si="26"/>
        <v>12.399999999999972</v>
      </c>
      <c r="C154">
        <f t="shared" si="27"/>
        <v>7146.8682039463019</v>
      </c>
      <c r="D154">
        <f t="shared" si="17"/>
        <v>170.20496678540621</v>
      </c>
      <c r="E154">
        <f t="shared" si="28"/>
        <v>4.0539945468441037</v>
      </c>
      <c r="K154">
        <f t="shared" si="29"/>
        <v>12.399999999999972</v>
      </c>
      <c r="L154">
        <f t="shared" si="30"/>
        <v>578.91550354508593</v>
      </c>
      <c r="M154">
        <f t="shared" si="31"/>
        <v>-578.91550354508593</v>
      </c>
      <c r="N154">
        <f t="shared" si="32"/>
        <v>1.1465785667697284</v>
      </c>
    </row>
    <row r="155" spans="2:14">
      <c r="B155">
        <f t="shared" si="26"/>
        <v>12.499999999999972</v>
      </c>
      <c r="C155">
        <f t="shared" si="27"/>
        <v>7153.7869963384464</v>
      </c>
      <c r="D155">
        <f t="shared" si="17"/>
        <v>163.28617439326172</v>
      </c>
      <c r="E155">
        <f t="shared" si="28"/>
        <v>4.05587572396845</v>
      </c>
      <c r="K155">
        <f t="shared" si="29"/>
        <v>12.499999999999972</v>
      </c>
      <c r="L155">
        <f t="shared" si="30"/>
        <v>572.23882841547504</v>
      </c>
      <c r="M155">
        <f t="shared" si="31"/>
        <v>-572.23882841547504</v>
      </c>
      <c r="N155">
        <f t="shared" si="32"/>
        <v>1.1399859535391352</v>
      </c>
    </row>
    <row r="156" spans="2:14">
      <c r="B156">
        <f t="shared" si="26"/>
        <v>12.599999999999971</v>
      </c>
      <c r="C156">
        <f t="shared" si="27"/>
        <v>7160.427687463728</v>
      </c>
      <c r="D156">
        <f t="shared" si="17"/>
        <v>156.64548326798013</v>
      </c>
      <c r="E156">
        <f t="shared" si="28"/>
        <v>4.0576803954346712</v>
      </c>
      <c r="K156">
        <f t="shared" si="29"/>
        <v>12.599999999999971</v>
      </c>
      <c r="L156">
        <f t="shared" si="30"/>
        <v>565.67721344652171</v>
      </c>
      <c r="M156">
        <f t="shared" si="31"/>
        <v>-565.67721344652171</v>
      </c>
      <c r="N156">
        <f t="shared" si="32"/>
        <v>1.1334689349510416</v>
      </c>
    </row>
    <row r="157" spans="2:14">
      <c r="B157">
        <f t="shared" si="26"/>
        <v>12.699999999999971</v>
      </c>
      <c r="C157">
        <f t="shared" si="27"/>
        <v>7166.8012034682488</v>
      </c>
      <c r="D157">
        <f t="shared" si="17"/>
        <v>150.27196726345937</v>
      </c>
      <c r="E157">
        <f t="shared" si="28"/>
        <v>4.0594116392971538</v>
      </c>
      <c r="K157">
        <f t="shared" si="29"/>
        <v>12.699999999999971</v>
      </c>
      <c r="L157">
        <f t="shared" si="30"/>
        <v>559.22802621731819</v>
      </c>
      <c r="M157">
        <f t="shared" si="31"/>
        <v>-559.22802621731819</v>
      </c>
      <c r="N157">
        <f t="shared" si="32"/>
        <v>1.1270262157549895</v>
      </c>
    </row>
    <row r="158" spans="2:14">
      <c r="B158">
        <f t="shared" si="26"/>
        <v>12.799999999999971</v>
      </c>
      <c r="C158">
        <f t="shared" si="27"/>
        <v>7172.9180615084624</v>
      </c>
      <c r="D158">
        <f t="shared" si="17"/>
        <v>144.15510922324574</v>
      </c>
      <c r="E158">
        <f t="shared" si="28"/>
        <v>4.0610724124448874</v>
      </c>
      <c r="K158">
        <f t="shared" si="29"/>
        <v>12.799999999999971</v>
      </c>
      <c r="L158">
        <f t="shared" si="30"/>
        <v>552.88870924570506</v>
      </c>
      <c r="M158">
        <f t="shared" si="31"/>
        <v>-552.88870924570506</v>
      </c>
      <c r="N158">
        <f t="shared" si="32"/>
        <v>1.1206565301646012</v>
      </c>
    </row>
    <row r="159" spans="2:14">
      <c r="B159">
        <f t="shared" si="26"/>
        <v>12.89999999999997</v>
      </c>
      <c r="C159">
        <f t="shared" si="27"/>
        <v>7178.7883834102258</v>
      </c>
      <c r="D159">
        <f t="shared" si="17"/>
        <v>138.28478732148233</v>
      </c>
      <c r="E159">
        <f t="shared" si="28"/>
        <v>4.0626655551559647</v>
      </c>
      <c r="K159">
        <f t="shared" si="29"/>
        <v>12.89999999999997</v>
      </c>
      <c r="L159">
        <f t="shared" si="30"/>
        <v>546.65677744040727</v>
      </c>
      <c r="M159">
        <f t="shared" si="31"/>
        <v>-546.65677744040727</v>
      </c>
      <c r="N159">
        <f t="shared" si="32"/>
        <v>1.1143586410235826</v>
      </c>
    </row>
    <row r="160" spans="2:14">
      <c r="B160">
        <f t="shared" si="26"/>
        <v>12.99999999999997</v>
      </c>
      <c r="C160">
        <f t="shared" si="27"/>
        <v>7184.4219090104507</v>
      </c>
      <c r="D160">
        <f t="shared" ref="D160:D180" si="33">$B$27-C160</f>
        <v>132.65126172125747</v>
      </c>
      <c r="E160">
        <f t="shared" si="28"/>
        <v>4.0641937954983751</v>
      </c>
      <c r="K160">
        <f t="shared" si="29"/>
        <v>12.99999999999997</v>
      </c>
      <c r="L160">
        <f t="shared" si="30"/>
        <v>540.52981565374421</v>
      </c>
      <c r="M160">
        <f t="shared" si="31"/>
        <v>-540.52981565374421</v>
      </c>
      <c r="N160">
        <f t="shared" si="32"/>
        <v>1.1081313389999219</v>
      </c>
    </row>
    <row r="161" spans="2:14">
      <c r="B161">
        <f t="shared" si="26"/>
        <v>13.099999999999969</v>
      </c>
      <c r="C161">
        <f t="shared" si="27"/>
        <v>7189.8280091758934</v>
      </c>
      <c r="D161">
        <f t="shared" si="33"/>
        <v>127.24516155581478</v>
      </c>
      <c r="E161">
        <f t="shared" si="28"/>
        <v>4.0656597535808157</v>
      </c>
      <c r="K161">
        <f t="shared" si="29"/>
        <v>13.099999999999969</v>
      </c>
      <c r="L161">
        <f t="shared" si="30"/>
        <v>534.50547633039616</v>
      </c>
      <c r="M161">
        <f t="shared" si="31"/>
        <v>-534.50547633039616</v>
      </c>
      <c r="N161">
        <f t="shared" si="32"/>
        <v>1.1019734418071754</v>
      </c>
    </row>
    <row r="162" spans="2:14">
      <c r="B162">
        <f t="shared" si="26"/>
        <v>13.199999999999969</v>
      </c>
      <c r="C162">
        <f t="shared" si="27"/>
        <v>7195.0156984952519</v>
      </c>
      <c r="D162">
        <f t="shared" si="33"/>
        <v>122.05747223645631</v>
      </c>
      <c r="E162">
        <f t="shared" si="28"/>
        <v>4.0670659456572729</v>
      </c>
      <c r="K162">
        <f t="shared" si="29"/>
        <v>13.199999999999969</v>
      </c>
      <c r="L162">
        <f t="shared" si="30"/>
        <v>528.58147724794333</v>
      </c>
      <c r="M162">
        <f t="shared" si="31"/>
        <v>-528.58147724794333</v>
      </c>
      <c r="N162">
        <f t="shared" si="32"/>
        <v>1.0958837934517844</v>
      </c>
    </row>
    <row r="163" spans="2:14">
      <c r="B163">
        <f t="shared" si="26"/>
        <v>13.299999999999969</v>
      </c>
      <c r="C163">
        <f t="shared" si="27"/>
        <v>7199.9936476420671</v>
      </c>
      <c r="D163">
        <f t="shared" si="33"/>
        <v>117.07952308964104</v>
      </c>
      <c r="E163">
        <f t="shared" si="28"/>
        <v>4.0684147880891812</v>
      </c>
      <c r="K163">
        <f t="shared" si="29"/>
        <v>13.299999999999969</v>
      </c>
      <c r="L163">
        <f t="shared" si="30"/>
        <v>522.75559934509999</v>
      </c>
      <c r="M163">
        <f t="shared" si="31"/>
        <v>-522.75559934509999</v>
      </c>
      <c r="N163">
        <f t="shared" si="32"/>
        <v>1.0898612635054123</v>
      </c>
    </row>
    <row r="164" spans="2:14">
      <c r="B164">
        <f t="shared" si="26"/>
        <v>13.399999999999968</v>
      </c>
      <c r="C164">
        <f t="shared" si="27"/>
        <v>7204.7701954073209</v>
      </c>
      <c r="D164">
        <f t="shared" si="33"/>
        <v>112.30297532438726</v>
      </c>
      <c r="E164">
        <f t="shared" si="28"/>
        <v>4.0697086011689549</v>
      </c>
      <c r="K164">
        <f t="shared" si="29"/>
        <v>13.399999999999968</v>
      </c>
      <c r="L164">
        <f t="shared" si="30"/>
        <v>517.02568463377406</v>
      </c>
      <c r="M164">
        <f t="shared" si="31"/>
        <v>-517.02568463377406</v>
      </c>
      <c r="N164">
        <f t="shared" si="32"/>
        <v>1.0839047464013367</v>
      </c>
    </row>
    <row r="165" spans="2:14">
      <c r="B165">
        <f t="shared" si="26"/>
        <v>13.499999999999968</v>
      </c>
      <c r="C165">
        <f t="shared" si="27"/>
        <v>7209.3533604016575</v>
      </c>
      <c r="D165">
        <f t="shared" si="33"/>
        <v>107.71981033005068</v>
      </c>
      <c r="E165">
        <f t="shared" si="28"/>
        <v>4.0709496128087022</v>
      </c>
      <c r="K165">
        <f t="shared" si="29"/>
        <v>13.499999999999968</v>
      </c>
      <c r="L165">
        <f t="shared" si="30"/>
        <v>511.3896341912739</v>
      </c>
      <c r="M165">
        <f t="shared" si="31"/>
        <v>-511.3896341912739</v>
      </c>
      <c r="N165">
        <f t="shared" si="32"/>
        <v>1.0780131607539718</v>
      </c>
    </row>
    <row r="166" spans="2:14">
      <c r="B166">
        <f t="shared" si="26"/>
        <v>13.599999999999968</v>
      </c>
      <c r="C166">
        <f t="shared" si="27"/>
        <v>7213.7508524282111</v>
      </c>
      <c r="D166">
        <f t="shared" si="33"/>
        <v>103.32231830349701</v>
      </c>
      <c r="E166">
        <f t="shared" si="28"/>
        <v>4.0721399620979133</v>
      </c>
      <c r="K166">
        <f t="shared" si="29"/>
        <v>13.599999999999968</v>
      </c>
      <c r="L166">
        <f t="shared" si="30"/>
        <v>505.84540622916006</v>
      </c>
      <c r="M166">
        <f t="shared" si="31"/>
        <v>-505.84540622916006</v>
      </c>
      <c r="N166">
        <f t="shared" si="32"/>
        <v>1.0721854487006404</v>
      </c>
    </row>
    <row r="167" spans="2:14">
      <c r="B167">
        <f t="shared" ref="B167:B180" si="34">B166+$B$25</f>
        <v>13.699999999999967</v>
      </c>
      <c r="C167">
        <f t="shared" ref="C167:C180" si="35">$B$26*E166*E166</f>
        <v>7217.9700835279309</v>
      </c>
      <c r="D167">
        <f t="shared" si="33"/>
        <v>99.10308720377725</v>
      </c>
      <c r="E167">
        <f t="shared" ref="E167:E180" si="36">E166+$B$25*D167/$B$28</f>
        <v>4.0732817027339019</v>
      </c>
      <c r="K167">
        <f t="shared" si="29"/>
        <v>13.699999999999967</v>
      </c>
      <c r="L167">
        <f t="shared" si="30"/>
        <v>500.39101423541661</v>
      </c>
      <c r="M167">
        <f t="shared" si="31"/>
        <v>-500.39101423541661</v>
      </c>
      <c r="N167">
        <f t="shared" si="32"/>
        <v>1.0664205752647484</v>
      </c>
    </row>
    <row r="168" spans="2:14">
      <c r="B168">
        <f t="shared" si="34"/>
        <v>13.799999999999967</v>
      </c>
      <c r="C168">
        <f t="shared" si="35"/>
        <v>7222.0181787000802</v>
      </c>
      <c r="D168">
        <f t="shared" si="33"/>
        <v>95.054992031627989</v>
      </c>
      <c r="E168">
        <f t="shared" si="36"/>
        <v>4.0743768063287362</v>
      </c>
      <c r="K168">
        <f>K167+$B$25</f>
        <v>13.799999999999967</v>
      </c>
      <c r="L168">
        <f>$B$26*N167*N167</f>
        <v>495.02452518677484</v>
      </c>
      <c r="M168">
        <f>-L168</f>
        <v>-495.02452518677484</v>
      </c>
      <c r="N168">
        <f>N167+$B$25*M168/$B$28</f>
        <v>1.0607175277395551</v>
      </c>
    </row>
    <row r="169" spans="2:14">
      <c r="B169">
        <f t="shared" si="34"/>
        <v>13.899999999999967</v>
      </c>
      <c r="C169">
        <f t="shared" si="35"/>
        <v>7225.9019863012809</v>
      </c>
      <c r="D169">
        <f t="shared" si="33"/>
        <v>91.171184430427274</v>
      </c>
      <c r="E169">
        <f t="shared" si="36"/>
        <v>4.0754271655963681</v>
      </c>
      <c r="K169">
        <f t="shared" ref="K169:K232" si="37">K168+$B$25</f>
        <v>13.899999999999967</v>
      </c>
      <c r="L169">
        <f t="shared" ref="L169:L232" si="38">$B$26*N168*N168</f>
        <v>489.7440578281753</v>
      </c>
      <c r="M169">
        <f t="shared" ref="M169:M232" si="39">-L169</f>
        <v>-489.7440578281753</v>
      </c>
      <c r="N169">
        <f t="shared" ref="N169:N232" si="40">N168+$B$25*M169/$B$28</f>
        <v>1.0550753150917651</v>
      </c>
    </row>
    <row r="170" spans="2:14">
      <c r="B170">
        <f t="shared" si="34"/>
        <v>13.999999999999966</v>
      </c>
      <c r="C170">
        <f t="shared" si="35"/>
        <v>7229.6280881271186</v>
      </c>
      <c r="D170">
        <f t="shared" si="33"/>
        <v>87.445082604589516</v>
      </c>
      <c r="E170">
        <f t="shared" si="36"/>
        <v>4.07643459742361</v>
      </c>
      <c r="K170" s="2">
        <f t="shared" si="37"/>
        <v>13.999999999999966</v>
      </c>
      <c r="L170" s="2">
        <f t="shared" si="38"/>
        <v>484.5477810165018</v>
      </c>
      <c r="M170" s="2">
        <f t="shared" si="39"/>
        <v>-484.5477810165018</v>
      </c>
      <c r="N170" s="2">
        <f t="shared" si="40"/>
        <v>1.0494929673842017</v>
      </c>
    </row>
    <row r="171" spans="2:14">
      <c r="B171">
        <f t="shared" si="34"/>
        <v>14.099999999999966</v>
      </c>
      <c r="C171">
        <f t="shared" si="35"/>
        <v>7233.2028091807879</v>
      </c>
      <c r="D171">
        <f t="shared" si="33"/>
        <v>83.870361550920279</v>
      </c>
      <c r="E171">
        <f t="shared" si="36"/>
        <v>4.0774008458285742</v>
      </c>
      <c r="K171">
        <f t="shared" si="37"/>
        <v>14.099999999999966</v>
      </c>
      <c r="L171">
        <f t="shared" si="38"/>
        <v>479.43391212585487</v>
      </c>
      <c r="M171">
        <f t="shared" si="39"/>
        <v>-479.43391212585487</v>
      </c>
      <c r="N171">
        <f t="shared" si="40"/>
        <v>1.0439695352168532</v>
      </c>
    </row>
    <row r="172" spans="2:14">
      <c r="B172">
        <f t="shared" si="34"/>
        <v>14.199999999999966</v>
      </c>
      <c r="C172">
        <f t="shared" si="35"/>
        <v>7236.6322271338249</v>
      </c>
      <c r="D172">
        <f t="shared" si="33"/>
        <v>80.440943597883233</v>
      </c>
      <c r="E172">
        <f t="shared" si="36"/>
        <v>4.0783275848101166</v>
      </c>
      <c r="K172">
        <f t="shared" si="37"/>
        <v>14.199999999999966</v>
      </c>
      <c r="L172">
        <f t="shared" si="38"/>
        <v>474.4007155117647</v>
      </c>
      <c r="M172">
        <f t="shared" si="39"/>
        <v>-474.4007155117647</v>
      </c>
      <c r="N172">
        <f t="shared" si="40"/>
        <v>1.0385040891856117</v>
      </c>
    </row>
    <row r="173" spans="2:14">
      <c r="B173">
        <f t="shared" si="34"/>
        <v>14.299999999999965</v>
      </c>
      <c r="C173">
        <f t="shared" si="35"/>
        <v>7239.9221814842558</v>
      </c>
      <c r="D173">
        <f t="shared" si="33"/>
        <v>77.150989247452344</v>
      </c>
      <c r="E173">
        <f t="shared" si="36"/>
        <v>4.0792164210917692</v>
      </c>
      <c r="K173">
        <f t="shared" si="37"/>
        <v>14.299999999999965</v>
      </c>
      <c r="L173">
        <f t="shared" si="38"/>
        <v>469.44650103186387</v>
      </c>
      <c r="M173">
        <f t="shared" si="39"/>
        <v>-469.44650103186387</v>
      </c>
      <c r="N173">
        <f t="shared" si="40"/>
        <v>1.0330957193580557</v>
      </c>
    </row>
    <row r="174" spans="2:14">
      <c r="B174">
        <f t="shared" si="34"/>
        <v>14.399999999999965</v>
      </c>
      <c r="C174">
        <f t="shared" si="35"/>
        <v>7243.0782824179105</v>
      </c>
      <c r="D174">
        <f t="shared" si="33"/>
        <v>73.994888313797674</v>
      </c>
      <c r="E174">
        <f t="shared" si="36"/>
        <v>4.0800688967635867</v>
      </c>
      <c r="K174">
        <f t="shared" si="37"/>
        <v>14.399999999999965</v>
      </c>
      <c r="L174">
        <f t="shared" si="38"/>
        <v>464.56962262066065</v>
      </c>
      <c r="M174">
        <f t="shared" si="39"/>
        <v>-464.56962262066065</v>
      </c>
      <c r="N174">
        <f t="shared" si="40"/>
        <v>1.0277435347656518</v>
      </c>
    </row>
    <row r="175" spans="2:14">
      <c r="B175">
        <f t="shared" si="34"/>
        <v>14.499999999999964</v>
      </c>
      <c r="C175">
        <f t="shared" si="35"/>
        <v>7246.1059193788724</v>
      </c>
      <c r="D175">
        <f t="shared" si="33"/>
        <v>70.967251352835774</v>
      </c>
      <c r="E175">
        <f t="shared" si="36"/>
        <v>4.0808864918252556</v>
      </c>
      <c r="K175">
        <f t="shared" si="37"/>
        <v>14.499999999999964</v>
      </c>
      <c r="L175">
        <f t="shared" si="38"/>
        <v>459.76847691616064</v>
      </c>
      <c r="M175">
        <f t="shared" si="39"/>
        <v>-459.76847691616064</v>
      </c>
      <c r="N175">
        <f t="shared" si="40"/>
        <v>1.022446662911779</v>
      </c>
    </row>
    <row r="176" spans="2:14">
      <c r="B176">
        <f t="shared" si="34"/>
        <v>14.599999999999964</v>
      </c>
      <c r="C176">
        <f t="shared" si="35"/>
        <v>7249.0102693553108</v>
      </c>
      <c r="D176">
        <f t="shared" si="33"/>
        <v>68.062901376397349</v>
      </c>
      <c r="E176">
        <f t="shared" si="36"/>
        <v>4.0816706266337395</v>
      </c>
      <c r="K176">
        <f t="shared" si="37"/>
        <v>14.599999999999964</v>
      </c>
      <c r="L176">
        <f t="shared" si="38"/>
        <v>455.04150193619068</v>
      </c>
      <c r="M176">
        <f t="shared" si="39"/>
        <v>-455.04150193619068</v>
      </c>
      <c r="N176">
        <f t="shared" si="40"/>
        <v>1.0172042492950026</v>
      </c>
    </row>
    <row r="177" spans="2:14">
      <c r="B177">
        <f t="shared" si="34"/>
        <v>14.699999999999964</v>
      </c>
      <c r="C177">
        <f t="shared" si="35"/>
        <v>7251.7963048870697</v>
      </c>
      <c r="D177">
        <f t="shared" si="33"/>
        <v>65.276865844638451</v>
      </c>
      <c r="E177">
        <f t="shared" si="36"/>
        <v>4.0824226642586776</v>
      </c>
      <c r="K177">
        <f t="shared" si="37"/>
        <v>14.699999999999964</v>
      </c>
      <c r="L177">
        <f t="shared" si="38"/>
        <v>450.38717580238108</v>
      </c>
      <c r="M177">
        <f t="shared" si="39"/>
        <v>-450.38717580238108</v>
      </c>
      <c r="N177">
        <f t="shared" si="40"/>
        <v>1.012015456947049</v>
      </c>
    </row>
    <row r="178" spans="2:14">
      <c r="B178">
        <f t="shared" si="34"/>
        <v>14.799999999999963</v>
      </c>
      <c r="C178">
        <f t="shared" si="35"/>
        <v>7254.4688018016159</v>
      </c>
      <c r="D178">
        <f t="shared" si="33"/>
        <v>62.604368930092278</v>
      </c>
      <c r="E178">
        <f t="shared" si="36"/>
        <v>4.083143912748656</v>
      </c>
      <c r="K178">
        <f t="shared" si="37"/>
        <v>14.799999999999963</v>
      </c>
      <c r="L178">
        <f t="shared" si="38"/>
        <v>445.80401550984936</v>
      </c>
      <c r="M178">
        <f t="shared" si="39"/>
        <v>-445.80401550984936</v>
      </c>
      <c r="N178">
        <f t="shared" si="40"/>
        <v>1.006879465984954</v>
      </c>
    </row>
    <row r="179" spans="2:14">
      <c r="B179">
        <f t="shared" si="34"/>
        <v>14.899999999999963</v>
      </c>
      <c r="C179">
        <f t="shared" si="35"/>
        <v>7257.0323466849504</v>
      </c>
      <c r="D179">
        <f t="shared" si="33"/>
        <v>60.040824046757734</v>
      </c>
      <c r="E179">
        <f t="shared" si="36"/>
        <v>4.0838356273114069</v>
      </c>
      <c r="K179">
        <f t="shared" si="37"/>
        <v>14.899999999999963</v>
      </c>
      <c r="L179">
        <f t="shared" si="38"/>
        <v>441.2905757407288</v>
      </c>
      <c r="M179">
        <f t="shared" si="39"/>
        <v>-441.2905757407288</v>
      </c>
      <c r="N179">
        <f t="shared" si="40"/>
        <v>1.0017954731768812</v>
      </c>
    </row>
    <row r="180" spans="2:14">
      <c r="B180">
        <f t="shared" si="34"/>
        <v>14.999999999999963</v>
      </c>
      <c r="C180">
        <f t="shared" si="35"/>
        <v>7259.4913440942491</v>
      </c>
      <c r="D180">
        <f t="shared" si="33"/>
        <v>57.581826637459017</v>
      </c>
      <c r="E180">
        <f t="shared" si="36"/>
        <v>4.0844990124109168</v>
      </c>
      <c r="K180">
        <f t="shared" si="37"/>
        <v>14.999999999999963</v>
      </c>
      <c r="L180">
        <f t="shared" si="38"/>
        <v>436.84544771975885</v>
      </c>
      <c r="M180">
        <f t="shared" si="39"/>
        <v>-436.84544771975885</v>
      </c>
      <c r="N180">
        <f t="shared" si="40"/>
        <v>0.99676269152112362</v>
      </c>
    </row>
    <row r="181" spans="2:14">
      <c r="K181">
        <f t="shared" si="37"/>
        <v>15.099999999999962</v>
      </c>
      <c r="L181">
        <f t="shared" si="38"/>
        <v>432.4672581102447</v>
      </c>
      <c r="M181">
        <f t="shared" si="39"/>
        <v>-432.4672581102447</v>
      </c>
      <c r="N181">
        <f t="shared" si="40"/>
        <v>0.99178034983782593</v>
      </c>
    </row>
    <row r="182" spans="2:14">
      <c r="K182">
        <f t="shared" si="37"/>
        <v>15.199999999999962</v>
      </c>
      <c r="L182">
        <f t="shared" si="38"/>
        <v>428.15466794876329</v>
      </c>
      <c r="M182">
        <f t="shared" si="39"/>
        <v>-428.15466794876329</v>
      </c>
      <c r="N182">
        <f t="shared" si="40"/>
        <v>0.98684769237297842</v>
      </c>
    </row>
    <row r="183" spans="2:14">
      <c r="K183">
        <f t="shared" si="37"/>
        <v>15.299999999999962</v>
      </c>
      <c r="L183">
        <f t="shared" si="38"/>
        <v>423.90637161706945</v>
      </c>
      <c r="M183">
        <f t="shared" si="39"/>
        <v>-423.90637161706945</v>
      </c>
      <c r="N183">
        <f t="shared" si="40"/>
        <v>0.98196397841425642</v>
      </c>
    </row>
    <row r="184" spans="2:14">
      <c r="K184">
        <f t="shared" si="37"/>
        <v>15.399999999999961</v>
      </c>
      <c r="L184">
        <f t="shared" si="38"/>
        <v>419.72109584972429</v>
      </c>
      <c r="M184">
        <f t="shared" si="39"/>
        <v>-419.72109584972429</v>
      </c>
      <c r="N184">
        <f t="shared" si="40"/>
        <v>0.97712848191829182</v>
      </c>
    </row>
    <row r="185" spans="2:14">
      <c r="K185">
        <f t="shared" si="37"/>
        <v>15.499999999999961</v>
      </c>
      <c r="L185">
        <f t="shared" si="38"/>
        <v>415.59759877603256</v>
      </c>
      <c r="M185">
        <f t="shared" si="39"/>
        <v>-415.59759877603256</v>
      </c>
      <c r="N185">
        <f t="shared" si="40"/>
        <v>0.97234049114898269</v>
      </c>
    </row>
    <row r="186" spans="2:14">
      <c r="K186">
        <f t="shared" si="37"/>
        <v>15.599999999999961</v>
      </c>
      <c r="L186">
        <f t="shared" si="38"/>
        <v>411.53466899494009</v>
      </c>
      <c r="M186">
        <f t="shared" si="39"/>
        <v>-411.53466899494009</v>
      </c>
      <c r="N186">
        <f t="shared" si="40"/>
        <v>0.96759930832646035</v>
      </c>
    </row>
    <row r="187" spans="2:14">
      <c r="K187">
        <f t="shared" si="37"/>
        <v>15.69999999999996</v>
      </c>
      <c r="L187">
        <f t="shared" si="38"/>
        <v>407.5311246816006</v>
      </c>
      <c r="M187">
        <f t="shared" si="39"/>
        <v>-407.5311246816006</v>
      </c>
      <c r="N187">
        <f t="shared" si="40"/>
        <v>0.96290424928634977</v>
      </c>
    </row>
    <row r="188" spans="2:14">
      <c r="K188">
        <f t="shared" si="37"/>
        <v>15.79999999999996</v>
      </c>
      <c r="L188">
        <f t="shared" si="38"/>
        <v>403.58581272437812</v>
      </c>
      <c r="M188">
        <f t="shared" si="39"/>
        <v>-403.58581272437812</v>
      </c>
      <c r="N188">
        <f t="shared" si="40"/>
        <v>0.95825464314897213</v>
      </c>
    </row>
    <row r="189" spans="2:14">
      <c r="K189">
        <f t="shared" si="37"/>
        <v>15.899999999999959</v>
      </c>
      <c r="L189">
        <f t="shared" si="38"/>
        <v>399.69760789110501</v>
      </c>
      <c r="M189">
        <f t="shared" si="39"/>
        <v>-399.69760789110501</v>
      </c>
      <c r="N189">
        <f t="shared" si="40"/>
        <v>0.9536498319981529</v>
      </c>
    </row>
    <row r="190" spans="2:14">
      <c r="K190">
        <f t="shared" si="37"/>
        <v>15.999999999999959</v>
      </c>
      <c r="L190">
        <f t="shared" si="38"/>
        <v>395.86541202346763</v>
      </c>
      <c r="M190">
        <f t="shared" si="39"/>
        <v>-395.86541202346763</v>
      </c>
      <c r="N190">
        <f t="shared" si="40"/>
        <v>0.94908917056931108</v>
      </c>
    </row>
    <row r="191" spans="2:14">
      <c r="K191">
        <f t="shared" si="37"/>
        <v>16.099999999999959</v>
      </c>
      <c r="L191">
        <f t="shared" si="38"/>
        <v>392.08815325843881</v>
      </c>
      <c r="M191">
        <f t="shared" si="39"/>
        <v>-392.08815325843881</v>
      </c>
      <c r="N191">
        <f t="shared" si="40"/>
        <v>0.94457202594651801</v>
      </c>
    </row>
    <row r="192" spans="2:14">
      <c r="K192">
        <f t="shared" si="37"/>
        <v>16.19999999999996</v>
      </c>
      <c r="L192">
        <f t="shared" si="38"/>
        <v>388.3647852757241</v>
      </c>
      <c r="M192">
        <f t="shared" si="39"/>
        <v>-388.3647852757241</v>
      </c>
      <c r="N192">
        <f t="shared" si="40"/>
        <v>0.9400977772682263</v>
      </c>
    </row>
    <row r="193" spans="11:14">
      <c r="K193">
        <f t="shared" si="37"/>
        <v>16.299999999999962</v>
      </c>
      <c r="L193">
        <f t="shared" si="38"/>
        <v>384.69428657023252</v>
      </c>
      <c r="M193">
        <f t="shared" si="39"/>
        <v>-384.69428657023252</v>
      </c>
      <c r="N193">
        <f t="shared" si="40"/>
        <v>0.93566581544138028</v>
      </c>
    </row>
    <row r="194" spans="11:14">
      <c r="K194">
        <f t="shared" si="37"/>
        <v>16.399999999999963</v>
      </c>
      <c r="L194">
        <f t="shared" si="38"/>
        <v>381.07565974862536</v>
      </c>
      <c r="M194">
        <f t="shared" si="39"/>
        <v>-381.07565974862536</v>
      </c>
      <c r="N194">
        <f t="shared" si="40"/>
        <v>0.93127554286363112</v>
      </c>
    </row>
    <row r="195" spans="11:14">
      <c r="K195">
        <f t="shared" si="37"/>
        <v>16.499999999999964</v>
      </c>
      <c r="L195">
        <f t="shared" si="38"/>
        <v>377.50793084903506</v>
      </c>
      <c r="M195">
        <f t="shared" si="39"/>
        <v>-377.50793084903506</v>
      </c>
      <c r="N195">
        <f t="shared" si="40"/>
        <v>0.92692637315338877</v>
      </c>
    </row>
    <row r="196" spans="11:14">
      <c r="K196">
        <f t="shared" si="37"/>
        <v>16.599999999999966</v>
      </c>
      <c r="L196">
        <f t="shared" si="38"/>
        <v>373.99014868308615</v>
      </c>
      <c r="M196">
        <f t="shared" si="39"/>
        <v>-373.99014868308615</v>
      </c>
      <c r="N196">
        <f t="shared" si="40"/>
        <v>0.92261773088745458</v>
      </c>
    </row>
    <row r="197" spans="11:14">
      <c r="K197">
        <f t="shared" si="37"/>
        <v>16.699999999999967</v>
      </c>
      <c r="L197">
        <f t="shared" si="38"/>
        <v>370.52138419938603</v>
      </c>
      <c r="M197">
        <f t="shared" si="39"/>
        <v>-370.52138419938603</v>
      </c>
      <c r="N197">
        <f t="shared" si="40"/>
        <v>0.91834905134598699</v>
      </c>
    </row>
    <row r="198" spans="11:14">
      <c r="K198">
        <f t="shared" si="37"/>
        <v>16.799999999999969</v>
      </c>
      <c r="L198">
        <f t="shared" si="38"/>
        <v>367.10072986768813</v>
      </c>
      <c r="M198">
        <f t="shared" si="39"/>
        <v>-367.10072986768813</v>
      </c>
      <c r="N198">
        <f t="shared" si="40"/>
        <v>0.91411978026456198</v>
      </c>
    </row>
    <row r="199" spans="11:14">
      <c r="K199">
        <f t="shared" si="37"/>
        <v>16.89999999999997</v>
      </c>
      <c r="L199">
        <f t="shared" si="38"/>
        <v>363.7272990829635</v>
      </c>
      <c r="M199">
        <f t="shared" si="39"/>
        <v>-363.7272990829635</v>
      </c>
      <c r="N199">
        <f t="shared" si="40"/>
        <v>0.90992937359309922</v>
      </c>
    </row>
    <row r="200" spans="11:14">
      <c r="K200">
        <f t="shared" si="37"/>
        <v>16.999999999999972</v>
      </c>
      <c r="L200">
        <f t="shared" si="38"/>
        <v>360.40022558864752</v>
      </c>
      <c r="M200">
        <f t="shared" si="39"/>
        <v>-360.40022558864752</v>
      </c>
      <c r="N200">
        <f t="shared" si="40"/>
        <v>0.90577729726143275</v>
      </c>
    </row>
    <row r="201" spans="11:14">
      <c r="K201">
        <f t="shared" si="37"/>
        <v>17.099999999999973</v>
      </c>
      <c r="L201">
        <f t="shared" si="38"/>
        <v>357.11866291836066</v>
      </c>
      <c r="M201">
        <f t="shared" si="39"/>
        <v>-357.11866291836066</v>
      </c>
      <c r="N201">
        <f t="shared" si="40"/>
        <v>0.9016630269513134</v>
      </c>
    </row>
    <row r="202" spans="11:14">
      <c r="K202">
        <f t="shared" si="37"/>
        <v>17.199999999999974</v>
      </c>
      <c r="L202">
        <f t="shared" si="38"/>
        <v>353.88178385542841</v>
      </c>
      <c r="M202">
        <f t="shared" si="39"/>
        <v>-353.88178385542841</v>
      </c>
      <c r="N202">
        <f t="shared" si="40"/>
        <v>0.89758604787463792</v>
      </c>
    </row>
    <row r="203" spans="11:14">
      <c r="K203">
        <f t="shared" si="37"/>
        <v>17.299999999999976</v>
      </c>
      <c r="L203">
        <f t="shared" si="38"/>
        <v>350.68877990955525</v>
      </c>
      <c r="M203">
        <f t="shared" si="39"/>
        <v>-350.68877990955525</v>
      </c>
      <c r="N203">
        <f t="shared" si="40"/>
        <v>0.89354585455770752</v>
      </c>
    </row>
    <row r="204" spans="11:14">
      <c r="K204">
        <f t="shared" si="37"/>
        <v>17.399999999999977</v>
      </c>
      <c r="L204">
        <f t="shared" si="38"/>
        <v>347.5388608100331</v>
      </c>
      <c r="M204">
        <f t="shared" si="39"/>
        <v>-347.5388608100331</v>
      </c>
      <c r="N204">
        <f t="shared" si="40"/>
        <v>0.88954195063132468</v>
      </c>
    </row>
    <row r="205" spans="11:14">
      <c r="K205">
        <f t="shared" si="37"/>
        <v>17.499999999999979</v>
      </c>
      <c r="L205">
        <f t="shared" si="38"/>
        <v>344.43125401488805</v>
      </c>
      <c r="M205">
        <f t="shared" si="39"/>
        <v>-344.43125401488805</v>
      </c>
      <c r="N205">
        <f t="shared" si="40"/>
        <v>0.88557384862654487</v>
      </c>
    </row>
    <row r="206" spans="11:14">
      <c r="K206">
        <f t="shared" si="37"/>
        <v>17.59999999999998</v>
      </c>
      <c r="L206">
        <f t="shared" si="38"/>
        <v>341.3652042353973</v>
      </c>
      <c r="M206">
        <f t="shared" si="39"/>
        <v>-341.3652042353973</v>
      </c>
      <c r="N206">
        <f t="shared" si="40"/>
        <v>0.88164106977590662</v>
      </c>
    </row>
    <row r="207" spans="11:14">
      <c r="K207">
        <f t="shared" si="37"/>
        <v>17.699999999999982</v>
      </c>
      <c r="L207">
        <f t="shared" si="38"/>
        <v>338.33997297542561</v>
      </c>
      <c r="M207">
        <f t="shared" si="39"/>
        <v>-338.33997297542561</v>
      </c>
      <c r="N207">
        <f t="shared" si="40"/>
        <v>0.87774314381996854</v>
      </c>
    </row>
    <row r="208" spans="11:14">
      <c r="K208">
        <f t="shared" si="37"/>
        <v>17.799999999999983</v>
      </c>
      <c r="L208">
        <f t="shared" si="38"/>
        <v>335.35483808505785</v>
      </c>
      <c r="M208">
        <f t="shared" si="39"/>
        <v>-335.35483808505785</v>
      </c>
      <c r="N208">
        <f t="shared" si="40"/>
        <v>0.87387960881898863</v>
      </c>
    </row>
    <row r="209" spans="11:14">
      <c r="K209">
        <f t="shared" si="37"/>
        <v>17.899999999999984</v>
      </c>
      <c r="L209">
        <f t="shared" si="38"/>
        <v>332.40909332802079</v>
      </c>
      <c r="M209">
        <f t="shared" si="39"/>
        <v>-332.40909332802079</v>
      </c>
      <c r="N209">
        <f t="shared" si="40"/>
        <v>0.87005001096958745</v>
      </c>
    </row>
    <row r="210" spans="11:14">
      <c r="K210">
        <f t="shared" si="37"/>
        <v>17.999999999999986</v>
      </c>
      <c r="L210">
        <f t="shared" si="38"/>
        <v>329.50204796241042</v>
      </c>
      <c r="M210">
        <f t="shared" si="39"/>
        <v>-329.50204796241042</v>
      </c>
      <c r="N210">
        <f t="shared" si="40"/>
        <v>0.86625390442624173</v>
      </c>
    </row>
    <row r="211" spans="11:14">
      <c r="K211">
        <f t="shared" si="37"/>
        <v>18.099999999999987</v>
      </c>
      <c r="L211">
        <f t="shared" si="38"/>
        <v>326.63302633425815</v>
      </c>
      <c r="M211">
        <f t="shared" si="39"/>
        <v>-326.63302633425815</v>
      </c>
      <c r="N211">
        <f t="shared" si="40"/>
        <v>0.86249085112745993</v>
      </c>
    </row>
    <row r="212" spans="11:14">
      <c r="K212">
        <f t="shared" si="37"/>
        <v>18.199999999999989</v>
      </c>
      <c r="L212">
        <f t="shared" si="38"/>
        <v>323.80136748348843</v>
      </c>
      <c r="M212">
        <f t="shared" si="39"/>
        <v>-323.80136748348843</v>
      </c>
      <c r="N212">
        <f t="shared" si="40"/>
        <v>0.85876042062649804</v>
      </c>
    </row>
    <row r="213" spans="11:14">
      <c r="K213">
        <f t="shared" si="37"/>
        <v>18.29999999999999</v>
      </c>
      <c r="L213">
        <f t="shared" si="38"/>
        <v>321.00642476183793</v>
      </c>
      <c r="M213">
        <f t="shared" si="39"/>
        <v>-321.00642476183793</v>
      </c>
      <c r="N213">
        <f t="shared" si="40"/>
        <v>0.85506218992647687</v>
      </c>
    </row>
    <row r="214" spans="11:14">
      <c r="K214">
        <f t="shared" si="37"/>
        <v>18.399999999999991</v>
      </c>
      <c r="L214">
        <f t="shared" si="38"/>
        <v>318.24756546232271</v>
      </c>
      <c r="M214">
        <f t="shared" si="39"/>
        <v>-318.24756546232271</v>
      </c>
      <c r="N214">
        <f t="shared" si="40"/>
        <v>0.85139574331976808</v>
      </c>
    </row>
    <row r="215" spans="11:14">
      <c r="K215">
        <f t="shared" si="37"/>
        <v>18.499999999999993</v>
      </c>
      <c r="L215">
        <f t="shared" si="38"/>
        <v>315.52417045985572</v>
      </c>
      <c r="M215">
        <f t="shared" si="39"/>
        <v>-315.52417045985572</v>
      </c>
      <c r="N215">
        <f t="shared" si="40"/>
        <v>0.84776067223152085</v>
      </c>
    </row>
    <row r="216" spans="11:14">
      <c r="K216">
        <f t="shared" si="37"/>
        <v>18.599999999999994</v>
      </c>
      <c r="L216">
        <f t="shared" si="38"/>
        <v>312.83563386263313</v>
      </c>
      <c r="M216">
        <f t="shared" si="39"/>
        <v>-312.83563386263313</v>
      </c>
      <c r="N216">
        <f t="shared" si="40"/>
        <v>0.84415657506720476</v>
      </c>
    </row>
    <row r="217" spans="11:14">
      <c r="K217">
        <f t="shared" si="37"/>
        <v>18.699999999999996</v>
      </c>
      <c r="L217">
        <f t="shared" si="38"/>
        <v>310.18136267392168</v>
      </c>
      <c r="M217">
        <f t="shared" si="39"/>
        <v>-310.18136267392168</v>
      </c>
      <c r="N217">
        <f t="shared" si="40"/>
        <v>0.84058305706404901</v>
      </c>
    </row>
    <row r="218" spans="11:14">
      <c r="K218">
        <f t="shared" si="37"/>
        <v>18.799999999999997</v>
      </c>
      <c r="L218">
        <f t="shared" si="38"/>
        <v>307.56077646389417</v>
      </c>
      <c r="M218">
        <f t="shared" si="39"/>
        <v>-307.56077646389417</v>
      </c>
      <c r="N218">
        <f t="shared" si="40"/>
        <v>0.83703973014626221</v>
      </c>
    </row>
    <row r="219" spans="11:14">
      <c r="K219">
        <f t="shared" si="37"/>
        <v>18.899999999999999</v>
      </c>
      <c r="L219">
        <f t="shared" si="38"/>
        <v>304.97330705117201</v>
      </c>
      <c r="M219">
        <f t="shared" si="39"/>
        <v>-304.97330705117201</v>
      </c>
      <c r="N219">
        <f t="shared" si="40"/>
        <v>0.83352621278392147</v>
      </c>
    </row>
    <row r="220" spans="11:14">
      <c r="K220">
        <f t="shared" si="37"/>
        <v>19</v>
      </c>
      <c r="L220">
        <f t="shared" si="38"/>
        <v>302.41839819374985</v>
      </c>
      <c r="M220">
        <f t="shared" si="39"/>
        <v>-302.41839819374985</v>
      </c>
      <c r="N220">
        <f t="shared" si="40"/>
        <v>0.83004212985542203</v>
      </c>
    </row>
    <row r="221" spans="11:14">
      <c r="K221">
        <f t="shared" si="37"/>
        <v>19.100000000000001</v>
      </c>
      <c r="L221">
        <f t="shared" si="38"/>
        <v>299.89550528898587</v>
      </c>
      <c r="M221">
        <f t="shared" si="39"/>
        <v>-299.89550528898587</v>
      </c>
      <c r="N221">
        <f t="shared" si="40"/>
        <v>0.82658711251338302</v>
      </c>
    </row>
    <row r="222" spans="11:14">
      <c r="K222">
        <f t="shared" si="37"/>
        <v>19.200000000000003</v>
      </c>
      <c r="L222">
        <f t="shared" si="38"/>
        <v>297.40409508235535</v>
      </c>
      <c r="M222">
        <f t="shared" si="39"/>
        <v>-297.40409508235535</v>
      </c>
      <c r="N222">
        <f t="shared" si="40"/>
        <v>0.82316079805390885</v>
      </c>
    </row>
    <row r="223" spans="11:14">
      <c r="K223">
        <f t="shared" si="37"/>
        <v>19.300000000000004</v>
      </c>
      <c r="L223">
        <f t="shared" si="38"/>
        <v>294.9436453846767</v>
      </c>
      <c r="M223">
        <f t="shared" si="39"/>
        <v>-294.9436453846767</v>
      </c>
      <c r="N223">
        <f t="shared" si="40"/>
        <v>0.81976282978910842</v>
      </c>
    </row>
    <row r="224" spans="11:14">
      <c r="K224">
        <f t="shared" si="37"/>
        <v>19.400000000000006</v>
      </c>
      <c r="L224">
        <f t="shared" si="38"/>
        <v>292.51364479752857</v>
      </c>
      <c r="M224">
        <f t="shared" si="39"/>
        <v>-292.51364479752857</v>
      </c>
      <c r="N224">
        <f t="shared" si="40"/>
        <v>0.81639285692277741</v>
      </c>
    </row>
    <row r="225" spans="11:14">
      <c r="K225">
        <f t="shared" si="37"/>
        <v>19.500000000000007</v>
      </c>
      <c r="L225">
        <f t="shared" si="38"/>
        <v>290.1135924465882</v>
      </c>
      <c r="M225">
        <f t="shared" si="39"/>
        <v>-290.1135924465882</v>
      </c>
      <c r="N225">
        <f t="shared" si="40"/>
        <v>0.81305053442915309</v>
      </c>
    </row>
    <row r="226" spans="11:14">
      <c r="K226">
        <f t="shared" si="37"/>
        <v>19.600000000000009</v>
      </c>
      <c r="L226">
        <f t="shared" si="38"/>
        <v>287.74299772263049</v>
      </c>
      <c r="M226">
        <f t="shared" si="39"/>
        <v>-287.74299772263049</v>
      </c>
      <c r="N226">
        <f t="shared" si="40"/>
        <v>0.80973552293465278</v>
      </c>
    </row>
    <row r="227" spans="11:14">
      <c r="K227">
        <f t="shared" si="37"/>
        <v>19.70000000000001</v>
      </c>
      <c r="L227">
        <f t="shared" si="38"/>
        <v>285.40138002993774</v>
      </c>
      <c r="M227">
        <f t="shared" si="39"/>
        <v>-285.40138002993774</v>
      </c>
      <c r="N227">
        <f t="shared" si="40"/>
        <v>0.8064474886025107</v>
      </c>
    </row>
    <row r="228" spans="11:14">
      <c r="K228">
        <f t="shared" si="37"/>
        <v>19.800000000000011</v>
      </c>
      <c r="L228">
        <f t="shared" si="38"/>
        <v>283.08826854187788</v>
      </c>
      <c r="M228">
        <f t="shared" si="39"/>
        <v>-283.08826854187788</v>
      </c>
      <c r="N228">
        <f t="shared" si="40"/>
        <v>0.80318610302023097</v>
      </c>
    </row>
    <row r="229" spans="11:14">
      <c r="K229">
        <f t="shared" si="37"/>
        <v>19.900000000000013</v>
      </c>
      <c r="L229">
        <f t="shared" si="38"/>
        <v>280.80320196341921</v>
      </c>
      <c r="M229">
        <f t="shared" si="39"/>
        <v>-280.80320196341921</v>
      </c>
      <c r="N229">
        <f t="shared" si="40"/>
        <v>0.79995104308977683</v>
      </c>
    </row>
    <row r="230" spans="11:14">
      <c r="K230">
        <f t="shared" si="37"/>
        <v>20.000000000000014</v>
      </c>
      <c r="L230">
        <f t="shared" si="38"/>
        <v>278.54572830035715</v>
      </c>
      <c r="M230">
        <f t="shared" si="39"/>
        <v>-278.54572830035715</v>
      </c>
      <c r="N230">
        <f t="shared" si="40"/>
        <v>0.79674199092041786</v>
      </c>
    </row>
    <row r="231" spans="11:14">
      <c r="K231">
        <f t="shared" si="37"/>
        <v>20.100000000000016</v>
      </c>
      <c r="L231">
        <f t="shared" si="38"/>
        <v>276.31540463503694</v>
      </c>
      <c r="M231">
        <f t="shared" si="39"/>
        <v>-276.31540463503694</v>
      </c>
      <c r="N231">
        <f t="shared" si="40"/>
        <v>0.79355863372416169</v>
      </c>
    </row>
    <row r="232" spans="11:14">
      <c r="K232">
        <f t="shared" si="37"/>
        <v>20.200000000000017</v>
      </c>
      <c r="L232">
        <f t="shared" si="38"/>
        <v>274.11179690836434</v>
      </c>
      <c r="M232">
        <f t="shared" si="39"/>
        <v>-274.11179690836434</v>
      </c>
      <c r="N232">
        <f t="shared" si="40"/>
        <v>0.79040066371369666</v>
      </c>
    </row>
    <row r="233" spans="11:14">
      <c r="K233">
        <f t="shared" ref="K233:K296" si="41">K232+$B$25</f>
        <v>20.300000000000018</v>
      </c>
      <c r="L233">
        <f t="shared" ref="L233:L296" si="42">$B$26*N232*N232</f>
        <v>271.93447970790305</v>
      </c>
      <c r="M233">
        <f t="shared" ref="M233:M296" si="43">-L233</f>
        <v>-271.93447970790305</v>
      </c>
      <c r="N233">
        <f t="shared" ref="N233:N296" si="44">N232+$B$25*M233/$B$28</f>
        <v>0.78726777800277614</v>
      </c>
    </row>
    <row r="234" spans="11:14">
      <c r="K234">
        <f t="shared" si="41"/>
        <v>20.40000000000002</v>
      </c>
      <c r="L234">
        <f t="shared" si="42"/>
        <v>269.78303606186586</v>
      </c>
      <c r="M234">
        <f t="shared" si="43"/>
        <v>-269.78303606186586</v>
      </c>
      <c r="N234">
        <f t="shared" si="44"/>
        <v>0.78415967850897583</v>
      </c>
    </row>
    <row r="235" spans="11:14">
      <c r="K235">
        <f t="shared" si="41"/>
        <v>20.500000000000021</v>
      </c>
      <c r="L235">
        <f t="shared" si="42"/>
        <v>267.65705723881246</v>
      </c>
      <c r="M235">
        <f t="shared" si="43"/>
        <v>-267.65705723881246</v>
      </c>
      <c r="N235">
        <f t="shared" si="44"/>
        <v>0.78107607185875905</v>
      </c>
    </row>
    <row r="236" spans="11:14">
      <c r="K236">
        <f t="shared" si="41"/>
        <v>20.600000000000023</v>
      </c>
      <c r="L236">
        <f t="shared" si="42"/>
        <v>265.55614255287418</v>
      </c>
      <c r="M236">
        <f t="shared" si="43"/>
        <v>-265.55614255287418</v>
      </c>
      <c r="N236">
        <f t="shared" si="44"/>
        <v>0.77801666929478586</v>
      </c>
    </row>
    <row r="237" spans="11:14">
      <c r="K237">
        <f t="shared" si="41"/>
        <v>20.700000000000024</v>
      </c>
      <c r="L237">
        <f t="shared" si="42"/>
        <v>263.47989917433154</v>
      </c>
      <c r="M237">
        <f t="shared" si="43"/>
        <v>-263.47989917433154</v>
      </c>
      <c r="N237">
        <f t="shared" si="44"/>
        <v>0.77498118658540416</v>
      </c>
    </row>
    <row r="238" spans="11:14">
      <c r="K238">
        <f t="shared" si="41"/>
        <v>20.800000000000026</v>
      </c>
      <c r="L238">
        <f t="shared" si="42"/>
        <v>261.42794194537726</v>
      </c>
      <c r="M238">
        <f t="shared" si="43"/>
        <v>-261.42794194537726</v>
      </c>
      <c r="N238">
        <f t="shared" si="44"/>
        <v>0.77196934393626382</v>
      </c>
    </row>
    <row r="239" spans="11:14">
      <c r="K239">
        <f t="shared" si="41"/>
        <v>20.900000000000027</v>
      </c>
      <c r="L239">
        <f t="shared" si="42"/>
        <v>259.39989320090331</v>
      </c>
      <c r="M239">
        <f t="shared" si="43"/>
        <v>-259.39989320090331</v>
      </c>
      <c r="N239">
        <f t="shared" si="44"/>
        <v>0.76898086590399539</v>
      </c>
    </row>
    <row r="240" spans="11:14">
      <c r="K240">
        <f t="shared" si="41"/>
        <v>21.000000000000028</v>
      </c>
      <c r="L240">
        <f t="shared" si="42"/>
        <v>257.39538259415588</v>
      </c>
      <c r="M240">
        <f t="shared" si="43"/>
        <v>-257.39538259415588</v>
      </c>
      <c r="N240">
        <f t="shared" si="44"/>
        <v>0.76601548131189678</v>
      </c>
    </row>
    <row r="241" spans="11:14">
      <c r="K241">
        <f t="shared" si="41"/>
        <v>21.10000000000003</v>
      </c>
      <c r="L241">
        <f t="shared" si="42"/>
        <v>255.41404692710691</v>
      </c>
      <c r="M241">
        <f t="shared" si="43"/>
        <v>-255.41404692710691</v>
      </c>
      <c r="N241">
        <f t="shared" si="44"/>
        <v>0.76307292316757525</v>
      </c>
    </row>
    <row r="242" spans="11:14">
      <c r="K242">
        <f t="shared" si="41"/>
        <v>21.200000000000031</v>
      </c>
      <c r="L242">
        <f t="shared" si="42"/>
        <v>253.45552998539839</v>
      </c>
      <c r="M242">
        <f t="shared" si="43"/>
        <v>-253.45552998539839</v>
      </c>
      <c r="N242">
        <f t="shared" si="44"/>
        <v>0.76015292858249006</v>
      </c>
    </row>
    <row r="243" spans="11:14">
      <c r="K243">
        <f t="shared" si="41"/>
        <v>21.300000000000033</v>
      </c>
      <c r="L243">
        <f t="shared" si="42"/>
        <v>251.51948237771722</v>
      </c>
      <c r="M243">
        <f t="shared" si="43"/>
        <v>-251.51948237771722</v>
      </c>
      <c r="N243">
        <f t="shared" si="44"/>
        <v>0.75725523869334588</v>
      </c>
    </row>
    <row r="244" spans="11:14">
      <c r="K244">
        <f t="shared" si="41"/>
        <v>21.400000000000034</v>
      </c>
      <c r="L244">
        <f t="shared" si="42"/>
        <v>249.60556137946648</v>
      </c>
      <c r="M244">
        <f t="shared" si="43"/>
        <v>-249.60556137946648</v>
      </c>
      <c r="N244">
        <f t="shared" si="44"/>
        <v>0.75437959858528747</v>
      </c>
    </row>
    <row r="245" spans="11:14">
      <c r="K245">
        <f t="shared" si="41"/>
        <v>21.500000000000036</v>
      </c>
      <c r="L245">
        <f t="shared" si="42"/>
        <v>247.71343078060195</v>
      </c>
      <c r="M245">
        <f t="shared" si="43"/>
        <v>-247.71343078060195</v>
      </c>
      <c r="N245">
        <f t="shared" si="44"/>
        <v>0.75152575721684733</v>
      </c>
    </row>
    <row r="246" spans="11:14">
      <c r="K246">
        <f t="shared" si="41"/>
        <v>21.600000000000037</v>
      </c>
      <c r="L246">
        <f t="shared" si="42"/>
        <v>245.84276073750695</v>
      </c>
      <c r="M246">
        <f t="shared" si="43"/>
        <v>-245.84276073750695</v>
      </c>
      <c r="N246">
        <f t="shared" si="44"/>
        <v>0.74869346734659958</v>
      </c>
    </row>
    <row r="247" spans="11:14">
      <c r="K247">
        <f t="shared" si="41"/>
        <v>21.700000000000038</v>
      </c>
      <c r="L247">
        <f t="shared" si="42"/>
        <v>243.99322762878387</v>
      </c>
      <c r="M247">
        <f t="shared" si="43"/>
        <v>-243.99322762878387</v>
      </c>
      <c r="N247">
        <f t="shared" si="44"/>
        <v>0.7458824854614754</v>
      </c>
    </row>
    <row r="248" spans="11:14">
      <c r="K248">
        <f t="shared" si="41"/>
        <v>21.80000000000004</v>
      </c>
      <c r="L248">
        <f t="shared" si="42"/>
        <v>242.16451391484452</v>
      </c>
      <c r="M248">
        <f t="shared" si="43"/>
        <v>-242.16451391484452</v>
      </c>
      <c r="N248">
        <f t="shared" si="44"/>
        <v>0.74309257170669607</v>
      </c>
    </row>
    <row r="249" spans="11:14">
      <c r="K249">
        <f t="shared" si="41"/>
        <v>21.900000000000041</v>
      </c>
      <c r="L249">
        <f t="shared" si="42"/>
        <v>240.35630800118466</v>
      </c>
      <c r="M249">
        <f t="shared" si="43"/>
        <v>-240.35630800118466</v>
      </c>
      <c r="N249">
        <f t="shared" si="44"/>
        <v>0.74032348981728147</v>
      </c>
    </row>
    <row r="250" spans="11:14">
      <c r="K250">
        <f t="shared" si="41"/>
        <v>22.000000000000043</v>
      </c>
      <c r="L250">
        <f t="shared" si="42"/>
        <v>238.56830410523381</v>
      </c>
      <c r="M250">
        <f t="shared" si="43"/>
        <v>-238.56830410523381</v>
      </c>
      <c r="N250">
        <f t="shared" si="44"/>
        <v>0.73757500705109214</v>
      </c>
    </row>
    <row r="251" spans="11:14">
      <c r="K251">
        <f t="shared" si="41"/>
        <v>22.100000000000044</v>
      </c>
      <c r="L251">
        <f t="shared" si="42"/>
        <v>236.80020212667216</v>
      </c>
      <c r="M251">
        <f t="shared" si="43"/>
        <v>-236.80020212667216</v>
      </c>
      <c r="N251">
        <f t="shared" si="44"/>
        <v>0.73484689412336546</v>
      </c>
    </row>
    <row r="252" spans="11:14">
      <c r="K252">
        <f t="shared" si="41"/>
        <v>22.200000000000045</v>
      </c>
      <c r="L252">
        <f t="shared" si="42"/>
        <v>235.05170752111351</v>
      </c>
      <c r="M252">
        <f t="shared" si="43"/>
        <v>-235.05170752111351</v>
      </c>
      <c r="N252">
        <f t="shared" si="44"/>
        <v>0.73213892514270751</v>
      </c>
    </row>
    <row r="253" spans="11:14">
      <c r="K253">
        <f t="shared" si="41"/>
        <v>22.300000000000047</v>
      </c>
      <c r="L253">
        <f t="shared" si="42"/>
        <v>233.32253117705318</v>
      </c>
      <c r="M253">
        <f t="shared" si="43"/>
        <v>-233.32253117705318</v>
      </c>
      <c r="N253">
        <f t="shared" si="44"/>
        <v>0.7294508775485018</v>
      </c>
    </row>
    <row r="254" spans="11:14">
      <c r="K254">
        <f t="shared" si="41"/>
        <v>22.400000000000048</v>
      </c>
      <c r="L254">
        <f t="shared" si="42"/>
        <v>231.61238929598582</v>
      </c>
      <c r="M254">
        <f t="shared" si="43"/>
        <v>-231.61238929598582</v>
      </c>
      <c r="N254">
        <f t="shared" si="44"/>
        <v>0.72678253204970011</v>
      </c>
    </row>
    <row r="255" spans="11:14">
      <c r="K255">
        <f t="shared" si="41"/>
        <v>22.50000000000005</v>
      </c>
      <c r="L255">
        <f t="shared" si="42"/>
        <v>229.92100327559965</v>
      </c>
      <c r="M255">
        <f t="shared" si="43"/>
        <v>-229.92100327559965</v>
      </c>
      <c r="N255">
        <f t="shared" si="44"/>
        <v>0.7241336725649582</v>
      </c>
    </row>
    <row r="256" spans="11:14">
      <c r="K256">
        <f t="shared" si="41"/>
        <v>22.600000000000051</v>
      </c>
      <c r="L256">
        <f t="shared" si="42"/>
        <v>228.2480995959572</v>
      </c>
      <c r="M256">
        <f t="shared" si="43"/>
        <v>-228.2480995959572</v>
      </c>
      <c r="N256">
        <f t="shared" si="44"/>
        <v>0.72150408616408312</v>
      </c>
    </row>
    <row r="257" spans="11:14">
      <c r="K257">
        <f t="shared" si="41"/>
        <v>22.700000000000053</v>
      </c>
      <c r="L257">
        <f t="shared" si="42"/>
        <v>226.59340970857568</v>
      </c>
      <c r="M257">
        <f t="shared" si="43"/>
        <v>-226.59340970857568</v>
      </c>
      <c r="N257">
        <f t="shared" si="44"/>
        <v>0.71889356301075857</v>
      </c>
    </row>
    <row r="258" spans="11:14">
      <c r="K258">
        <f t="shared" si="41"/>
        <v>22.800000000000054</v>
      </c>
      <c r="L258">
        <f t="shared" si="42"/>
        <v>224.95666992832273</v>
      </c>
      <c r="M258">
        <f t="shared" si="43"/>
        <v>-224.95666992832273</v>
      </c>
      <c r="N258">
        <f t="shared" si="44"/>
        <v>0.7163018963065152</v>
      </c>
    </row>
    <row r="259" spans="11:14">
      <c r="K259">
        <f t="shared" si="41"/>
        <v>22.900000000000055</v>
      </c>
      <c r="L259">
        <f t="shared" si="42"/>
        <v>223.33762132804591</v>
      </c>
      <c r="M259">
        <f t="shared" si="43"/>
        <v>-223.33762132804591</v>
      </c>
      <c r="N259">
        <f t="shared" si="44"/>
        <v>0.71372888223591557</v>
      </c>
    </row>
    <row r="260" spans="11:14">
      <c r="K260">
        <f t="shared" si="41"/>
        <v>23.000000000000057</v>
      </c>
      <c r="L260">
        <f t="shared" si="42"/>
        <v>221.73600963585818</v>
      </c>
      <c r="M260">
        <f t="shared" si="43"/>
        <v>-221.73600963585818</v>
      </c>
      <c r="N260">
        <f t="shared" si="44"/>
        <v>0.71117431991292179</v>
      </c>
    </row>
    <row r="261" spans="11:14">
      <c r="K261">
        <f t="shared" si="41"/>
        <v>23.100000000000058</v>
      </c>
      <c r="L261">
        <f t="shared" si="42"/>
        <v>220.15158513500151</v>
      </c>
      <c r="M261">
        <f t="shared" si="43"/>
        <v>-220.15158513500151</v>
      </c>
      <c r="N261">
        <f t="shared" si="44"/>
        <v>0.70863801132841719</v>
      </c>
    </row>
    <row r="262" spans="11:14">
      <c r="K262">
        <f t="shared" si="41"/>
        <v>23.20000000000006</v>
      </c>
      <c r="L262">
        <f t="shared" si="42"/>
        <v>218.58410256621616</v>
      </c>
      <c r="M262">
        <f t="shared" si="43"/>
        <v>-218.58410256621616</v>
      </c>
      <c r="N262">
        <f t="shared" si="44"/>
        <v>0.70611976129885246</v>
      </c>
    </row>
    <row r="263" spans="11:14">
      <c r="K263">
        <f t="shared" si="41"/>
        <v>23.300000000000061</v>
      </c>
      <c r="L263">
        <f t="shared" si="42"/>
        <v>217.03332103254377</v>
      </c>
      <c r="M263">
        <f t="shared" si="43"/>
        <v>-217.03332103254377</v>
      </c>
      <c r="N263">
        <f t="shared" si="44"/>
        <v>0.70361937741598901</v>
      </c>
    </row>
    <row r="264" spans="11:14">
      <c r="K264">
        <f t="shared" si="41"/>
        <v>23.400000000000063</v>
      </c>
      <c r="L264">
        <f t="shared" si="42"/>
        <v>215.49900390649512</v>
      </c>
      <c r="M264">
        <f t="shared" si="43"/>
        <v>-215.49900390649512</v>
      </c>
      <c r="N264">
        <f t="shared" si="44"/>
        <v>0.7011366699977114</v>
      </c>
    </row>
    <row r="265" spans="11:14">
      <c r="K265">
        <f t="shared" si="41"/>
        <v>23.500000000000064</v>
      </c>
      <c r="L265">
        <f t="shared" si="42"/>
        <v>213.98091873951554</v>
      </c>
      <c r="M265">
        <f t="shared" si="43"/>
        <v>-213.98091873951554</v>
      </c>
      <c r="N265">
        <f t="shared" si="44"/>
        <v>0.6986714520398829</v>
      </c>
    </row>
    <row r="266" spans="11:14">
      <c r="K266">
        <f t="shared" si="41"/>
        <v>23.600000000000065</v>
      </c>
      <c r="L266">
        <f t="shared" si="42"/>
        <v>212.47883717368347</v>
      </c>
      <c r="M266">
        <f t="shared" si="43"/>
        <v>-212.47883717368347</v>
      </c>
      <c r="N266">
        <f t="shared" si="44"/>
        <v>0.69622353916921831</v>
      </c>
    </row>
    <row r="267" spans="11:14">
      <c r="K267">
        <f t="shared" si="41"/>
        <v>23.700000000000067</v>
      </c>
      <c r="L267">
        <f t="shared" si="42"/>
        <v>210.99253485557924</v>
      </c>
      <c r="M267">
        <f t="shared" si="43"/>
        <v>-210.99253485557924</v>
      </c>
      <c r="N267">
        <f t="shared" si="44"/>
        <v>0.69379274959714943</v>
      </c>
    </row>
    <row r="268" spans="11:14">
      <c r="K268">
        <f t="shared" si="41"/>
        <v>23.800000000000068</v>
      </c>
      <c r="L268">
        <f t="shared" si="42"/>
        <v>209.52179135226314</v>
      </c>
      <c r="M268">
        <f t="shared" si="43"/>
        <v>-209.52179135226314</v>
      </c>
      <c r="N268">
        <f t="shared" si="44"/>
        <v>0.69137890407465796</v>
      </c>
    </row>
    <row r="269" spans="11:14">
      <c r="K269">
        <f t="shared" si="41"/>
        <v>23.90000000000007</v>
      </c>
      <c r="L269">
        <f t="shared" si="42"/>
        <v>208.06639006930422</v>
      </c>
      <c r="M269">
        <f t="shared" si="43"/>
        <v>-208.06639006930422</v>
      </c>
      <c r="N269">
        <f t="shared" si="44"/>
        <v>0.68898182584805312</v>
      </c>
    </row>
    <row r="270" spans="11:14">
      <c r="K270">
        <f t="shared" si="41"/>
        <v>24.000000000000071</v>
      </c>
      <c r="L270">
        <f t="shared" si="42"/>
        <v>206.62611817080273</v>
      </c>
      <c r="M270">
        <f t="shared" si="43"/>
        <v>-206.62611817080273</v>
      </c>
      <c r="N270">
        <f t="shared" si="44"/>
        <v>0.68660134061567057</v>
      </c>
    </row>
    <row r="271" spans="11:14">
      <c r="K271">
        <f t="shared" si="41"/>
        <v>24.100000000000072</v>
      </c>
      <c r="L271">
        <f t="shared" si="42"/>
        <v>205.2007665013507</v>
      </c>
      <c r="M271">
        <f t="shared" si="43"/>
        <v>-205.2007665013507</v>
      </c>
      <c r="N271">
        <f t="shared" si="44"/>
        <v>0.68423727648547072</v>
      </c>
    </row>
    <row r="272" spans="11:14">
      <c r="K272">
        <f t="shared" si="41"/>
        <v>24.200000000000074</v>
      </c>
      <c r="L272">
        <f t="shared" si="42"/>
        <v>203.79012950987743</v>
      </c>
      <c r="M272">
        <f t="shared" si="43"/>
        <v>-203.79012950987743</v>
      </c>
      <c r="N272">
        <f t="shared" si="44"/>
        <v>0.68188946393351357</v>
      </c>
    </row>
    <row r="273" spans="11:14">
      <c r="K273">
        <f t="shared" si="41"/>
        <v>24.300000000000075</v>
      </c>
      <c r="L273">
        <f t="shared" si="42"/>
        <v>202.394005175328</v>
      </c>
      <c r="M273">
        <f t="shared" si="43"/>
        <v>-202.394005175328</v>
      </c>
      <c r="N273">
        <f t="shared" si="44"/>
        <v>0.67955773576329093</v>
      </c>
    </row>
    <row r="274" spans="11:14">
      <c r="K274">
        <f t="shared" si="41"/>
        <v>24.400000000000077</v>
      </c>
      <c r="L274">
        <f t="shared" si="42"/>
        <v>201.01219493412441</v>
      </c>
      <c r="M274">
        <f t="shared" si="43"/>
        <v>-201.01219493412441</v>
      </c>
      <c r="N274">
        <f t="shared" si="44"/>
        <v>0.67724192706589315</v>
      </c>
    </row>
    <row r="275" spans="11:14">
      <c r="K275">
        <f t="shared" si="41"/>
        <v>24.500000000000078</v>
      </c>
      <c r="L275">
        <f t="shared" si="42"/>
        <v>199.64450360936027</v>
      </c>
      <c r="M275">
        <f t="shared" si="43"/>
        <v>-199.64450360936027</v>
      </c>
      <c r="N275">
        <f t="shared" si="44"/>
        <v>0.67494187518099269</v>
      </c>
    </row>
    <row r="276" spans="11:14">
      <c r="K276">
        <f t="shared" si="41"/>
        <v>24.60000000000008</v>
      </c>
      <c r="L276">
        <f t="shared" si="42"/>
        <v>198.29073934168306</v>
      </c>
      <c r="M276">
        <f t="shared" si="43"/>
        <v>-198.29073934168306</v>
      </c>
      <c r="N276">
        <f t="shared" si="44"/>
        <v>0.67265741965862302</v>
      </c>
    </row>
    <row r="277" spans="11:14">
      <c r="K277">
        <f t="shared" si="41"/>
        <v>24.700000000000081</v>
      </c>
      <c r="L277">
        <f t="shared" si="42"/>
        <v>196.95071352181654</v>
      </c>
      <c r="M277">
        <f t="shared" si="43"/>
        <v>-196.95071352181654</v>
      </c>
      <c r="N277">
        <f t="shared" si="44"/>
        <v>0.67038840222173579</v>
      </c>
    </row>
    <row r="278" spans="11:14">
      <c r="K278">
        <f t="shared" si="41"/>
        <v>24.800000000000082</v>
      </c>
      <c r="L278">
        <f t="shared" si="42"/>
        <v>195.62424072468013</v>
      </c>
      <c r="M278">
        <f t="shared" si="43"/>
        <v>-195.62424072468013</v>
      </c>
      <c r="N278">
        <f t="shared" si="44"/>
        <v>0.66813466672951594</v>
      </c>
    </row>
    <row r="279" spans="11:14">
      <c r="K279">
        <f t="shared" si="41"/>
        <v>24.900000000000084</v>
      </c>
      <c r="L279">
        <f t="shared" si="42"/>
        <v>194.31113864506139</v>
      </c>
      <c r="M279">
        <f t="shared" si="43"/>
        <v>-194.31113864506139</v>
      </c>
      <c r="N279">
        <f t="shared" si="44"/>
        <v>0.66589605914143923</v>
      </c>
    </row>
    <row r="280" spans="11:14">
      <c r="K280">
        <f t="shared" si="41"/>
        <v>25.000000000000085</v>
      </c>
      <c r="L280">
        <f t="shared" si="42"/>
        <v>193.01122803480101</v>
      </c>
      <c r="M280">
        <f t="shared" si="43"/>
        <v>-193.01122803480101</v>
      </c>
      <c r="N280">
        <f t="shared" si="44"/>
        <v>0.66367242748205213</v>
      </c>
    </row>
    <row r="281" spans="11:14">
      <c r="K281">
        <f t="shared" si="41"/>
        <v>25.100000000000087</v>
      </c>
      <c r="L281">
        <f t="shared" si="42"/>
        <v>191.72433264144817</v>
      </c>
      <c r="M281">
        <f t="shared" si="43"/>
        <v>-191.72433264144817</v>
      </c>
      <c r="N281">
        <f t="shared" si="44"/>
        <v>0.66146362180645946</v>
      </c>
    </row>
    <row r="282" spans="11:14">
      <c r="K282">
        <f t="shared" si="41"/>
        <v>25.200000000000088</v>
      </c>
      <c r="L282">
        <f t="shared" si="42"/>
        <v>190.45027914834856</v>
      </c>
      <c r="M282">
        <f t="shared" si="43"/>
        <v>-190.45027914834856</v>
      </c>
      <c r="N282">
        <f t="shared" si="44"/>
        <v>0.65926949416650149</v>
      </c>
    </row>
    <row r="283" spans="11:14">
      <c r="K283">
        <f t="shared" si="41"/>
        <v>25.30000000000009</v>
      </c>
      <c r="L283">
        <f t="shared" si="42"/>
        <v>189.18889711612593</v>
      </c>
      <c r="M283">
        <f t="shared" si="43"/>
        <v>-189.18889711612593</v>
      </c>
      <c r="N283">
        <f t="shared" si="44"/>
        <v>0.65708989857760602</v>
      </c>
    </row>
    <row r="284" spans="11:14">
      <c r="K284">
        <f t="shared" si="41"/>
        <v>25.400000000000091</v>
      </c>
      <c r="L284">
        <f t="shared" si="42"/>
        <v>187.94001892552106</v>
      </c>
      <c r="M284">
        <f t="shared" si="43"/>
        <v>-187.94001892552106</v>
      </c>
      <c r="N284">
        <f t="shared" si="44"/>
        <v>0.65492469098629813</v>
      </c>
    </row>
    <row r="285" spans="11:14">
      <c r="K285">
        <f t="shared" si="41"/>
        <v>25.500000000000092</v>
      </c>
      <c r="L285">
        <f t="shared" si="42"/>
        <v>186.70347972155113</v>
      </c>
      <c r="M285">
        <f t="shared" si="43"/>
        <v>-186.70347972155113</v>
      </c>
      <c r="N285">
        <f t="shared" si="44"/>
        <v>0.65277372923835397</v>
      </c>
    </row>
    <row r="286" spans="11:14">
      <c r="K286">
        <f t="shared" si="41"/>
        <v>25.600000000000094</v>
      </c>
      <c r="L286">
        <f t="shared" si="42"/>
        <v>185.47911735895627</v>
      </c>
      <c r="M286">
        <f t="shared" si="43"/>
        <v>-185.47911735895627</v>
      </c>
      <c r="N286">
        <f t="shared" si="44"/>
        <v>0.65063687304758255</v>
      </c>
    </row>
    <row r="287" spans="11:14">
      <c r="K287">
        <f t="shared" si="41"/>
        <v>25.700000000000095</v>
      </c>
      <c r="L287">
        <f t="shared" si="42"/>
        <v>184.26677234889763</v>
      </c>
      <c r="M287">
        <f t="shared" si="43"/>
        <v>-184.26677234889763</v>
      </c>
      <c r="N287">
        <f t="shared" si="44"/>
        <v>0.64851398396522197</v>
      </c>
    </row>
    <row r="288" spans="11:14">
      <c r="K288">
        <f t="shared" si="41"/>
        <v>25.800000000000097</v>
      </c>
      <c r="L288">
        <f t="shared" si="42"/>
        <v>183.06628780687629</v>
      </c>
      <c r="M288">
        <f t="shared" si="43"/>
        <v>-183.06628780687629</v>
      </c>
      <c r="N288">
        <f t="shared" si="44"/>
        <v>0.64640492534993543</v>
      </c>
    </row>
    <row r="289" spans="11:14">
      <c r="K289">
        <f t="shared" si="41"/>
        <v>25.900000000000098</v>
      </c>
      <c r="L289">
        <f t="shared" si="42"/>
        <v>181.87750940183926</v>
      </c>
      <c r="M289">
        <f t="shared" si="43"/>
        <v>-181.87750940183926</v>
      </c>
      <c r="N289">
        <f t="shared" si="44"/>
        <v>0.64430956233839354</v>
      </c>
    </row>
    <row r="290" spans="11:14">
      <c r="K290">
        <f t="shared" si="41"/>
        <v>26.000000000000099</v>
      </c>
      <c r="L290">
        <f t="shared" si="42"/>
        <v>180.70028530644305</v>
      </c>
      <c r="M290">
        <f t="shared" si="43"/>
        <v>-180.70028530644305</v>
      </c>
      <c r="N290">
        <f t="shared" si="44"/>
        <v>0.64222776181642993</v>
      </c>
    </row>
    <row r="291" spans="11:14">
      <c r="K291">
        <f t="shared" si="41"/>
        <v>26.100000000000101</v>
      </c>
      <c r="L291">
        <f t="shared" si="42"/>
        <v>179.53446614844427</v>
      </c>
      <c r="M291">
        <f t="shared" si="43"/>
        <v>-179.53446614844427</v>
      </c>
      <c r="N291">
        <f t="shared" si="44"/>
        <v>0.64015939239075659</v>
      </c>
    </row>
    <row r="292" spans="11:14">
      <c r="K292">
        <f t="shared" si="41"/>
        <v>26.200000000000102</v>
      </c>
      <c r="L292">
        <f t="shared" si="42"/>
        <v>178.37990496318793</v>
      </c>
      <c r="M292">
        <f t="shared" si="43"/>
        <v>-178.37990496318793</v>
      </c>
      <c r="N292">
        <f t="shared" si="44"/>
        <v>0.63810432436122677</v>
      </c>
    </row>
    <row r="293" spans="11:14">
      <c r="K293">
        <f t="shared" si="41"/>
        <v>26.300000000000104</v>
      </c>
      <c r="L293">
        <f t="shared" si="42"/>
        <v>177.23645714716594</v>
      </c>
      <c r="M293">
        <f t="shared" si="43"/>
        <v>-177.23645714716594</v>
      </c>
      <c r="N293">
        <f t="shared" si="44"/>
        <v>0.63606242969363269</v>
      </c>
    </row>
    <row r="294" spans="11:14">
      <c r="K294">
        <f t="shared" si="41"/>
        <v>26.400000000000105</v>
      </c>
      <c r="L294">
        <f t="shared" si="42"/>
        <v>176.10398041261752</v>
      </c>
      <c r="M294">
        <f t="shared" si="43"/>
        <v>-176.10398041261752</v>
      </c>
      <c r="N294">
        <f t="shared" si="44"/>
        <v>0.63403358199302651</v>
      </c>
    </row>
    <row r="295" spans="11:14">
      <c r="K295">
        <f t="shared" si="41"/>
        <v>26.500000000000107</v>
      </c>
      <c r="L295">
        <f t="shared" si="42"/>
        <v>174.98233474314532</v>
      </c>
      <c r="M295">
        <f t="shared" si="43"/>
        <v>-174.98233474314532</v>
      </c>
      <c r="N295">
        <f t="shared" si="44"/>
        <v>0.63201765647755248</v>
      </c>
    </row>
    <row r="296" spans="11:14">
      <c r="K296">
        <f t="shared" si="41"/>
        <v>26.600000000000108</v>
      </c>
      <c r="L296">
        <f t="shared" si="42"/>
        <v>173.87138235032145</v>
      </c>
      <c r="M296">
        <f t="shared" si="43"/>
        <v>-173.87138235032145</v>
      </c>
      <c r="N296">
        <f t="shared" si="44"/>
        <v>0.63001452995277918</v>
      </c>
    </row>
    <row r="297" spans="11:14">
      <c r="K297">
        <f t="shared" ref="K297:K360" si="45">K296+$B$25</f>
        <v>26.700000000000109</v>
      </c>
      <c r="L297">
        <f t="shared" ref="L297:L360" si="46">$B$26*N296*N296</f>
        <v>172.7709876312577</v>
      </c>
      <c r="M297">
        <f t="shared" ref="M297:M360" si="47">-L297</f>
        <v>-172.7709876312577</v>
      </c>
      <c r="N297">
        <f t="shared" ref="N297:N360" si="48">N296+$B$25*M297/$B$28</f>
        <v>0.6280240807865205</v>
      </c>
    </row>
    <row r="298" spans="11:14">
      <c r="K298">
        <f t="shared" si="45"/>
        <v>26.800000000000111</v>
      </c>
      <c r="L298">
        <f t="shared" si="46"/>
        <v>171.68101712711635</v>
      </c>
      <c r="M298">
        <f t="shared" si="47"/>
        <v>-171.68101712711635</v>
      </c>
      <c r="N298">
        <f t="shared" si="48"/>
        <v>0.62604618888413432</v>
      </c>
    </row>
    <row r="299" spans="11:14">
      <c r="K299">
        <f t="shared" si="45"/>
        <v>26.900000000000112</v>
      </c>
      <c r="L299">
        <f t="shared" si="46"/>
        <v>170.60133948253701</v>
      </c>
      <c r="M299">
        <f t="shared" si="47"/>
        <v>-170.60133948253701</v>
      </c>
      <c r="N299">
        <f t="shared" si="48"/>
        <v>0.62408073566428945</v>
      </c>
    </row>
    <row r="300" spans="11:14">
      <c r="K300">
        <f t="shared" si="45"/>
        <v>27.000000000000114</v>
      </c>
      <c r="L300">
        <f t="shared" si="46"/>
        <v>169.53182540595711</v>
      </c>
      <c r="M300">
        <f t="shared" si="47"/>
        <v>-169.53182540595711</v>
      </c>
      <c r="N300">
        <f t="shared" si="48"/>
        <v>0.62212760403518852</v>
      </c>
    </row>
    <row r="301" spans="11:14">
      <c r="K301">
        <f t="shared" si="45"/>
        <v>27.100000000000115</v>
      </c>
      <c r="L301">
        <f t="shared" si="46"/>
        <v>168.47234763080291</v>
      </c>
      <c r="M301">
        <f t="shared" si="47"/>
        <v>-168.47234763080291</v>
      </c>
      <c r="N301">
        <f t="shared" si="48"/>
        <v>0.6201866783712392</v>
      </c>
    </row>
    <row r="302" spans="11:14">
      <c r="K302">
        <f t="shared" si="45"/>
        <v>27.200000000000117</v>
      </c>
      <c r="L302">
        <f t="shared" si="46"/>
        <v>167.42278087753013</v>
      </c>
      <c r="M302">
        <f t="shared" si="47"/>
        <v>-167.42278087753013</v>
      </c>
      <c r="N302">
        <f t="shared" si="48"/>
        <v>0.61825784449016163</v>
      </c>
    </row>
    <row r="303" spans="11:14">
      <c r="K303">
        <f t="shared" si="45"/>
        <v>27.300000000000118</v>
      </c>
      <c r="L303">
        <f t="shared" si="46"/>
        <v>166.383001816492</v>
      </c>
      <c r="M303">
        <f t="shared" si="47"/>
        <v>-166.383001816492</v>
      </c>
      <c r="N303">
        <f t="shared" si="48"/>
        <v>0.61634098963052464</v>
      </c>
    </row>
    <row r="304" spans="11:14">
      <c r="K304">
        <f t="shared" si="45"/>
        <v>27.400000000000119</v>
      </c>
      <c r="L304">
        <f t="shared" si="46"/>
        <v>165.35288903161501</v>
      </c>
      <c r="M304">
        <f t="shared" si="47"/>
        <v>-165.35288903161501</v>
      </c>
      <c r="N304">
        <f t="shared" si="48"/>
        <v>0.61443600242969953</v>
      </c>
    </row>
    <row r="305" spans="11:14">
      <c r="K305">
        <f t="shared" si="45"/>
        <v>27.500000000000121</v>
      </c>
      <c r="L305">
        <f t="shared" si="46"/>
        <v>164.33232298486215</v>
      </c>
      <c r="M305">
        <f t="shared" si="47"/>
        <v>-164.33232298486215</v>
      </c>
      <c r="N305">
        <f t="shared" si="48"/>
        <v>0.61254277290222414</v>
      </c>
    </row>
    <row r="306" spans="11:14">
      <c r="K306">
        <f t="shared" si="45"/>
        <v>27.600000000000122</v>
      </c>
      <c r="L306">
        <f t="shared" si="46"/>
        <v>163.32118598146354</v>
      </c>
      <c r="M306">
        <f t="shared" si="47"/>
        <v>-163.32118598146354</v>
      </c>
      <c r="N306">
        <f t="shared" si="48"/>
        <v>0.61066119241856676</v>
      </c>
    </row>
    <row r="307" spans="11:14">
      <c r="K307">
        <f t="shared" si="45"/>
        <v>27.700000000000124</v>
      </c>
      <c r="L307">
        <f t="shared" si="46"/>
        <v>162.31936213589674</v>
      </c>
      <c r="M307">
        <f t="shared" si="47"/>
        <v>-162.31936213589674</v>
      </c>
      <c r="N307">
        <f t="shared" si="48"/>
        <v>0.60879115368428227</v>
      </c>
    </row>
    <row r="308" spans="11:14">
      <c r="K308">
        <f t="shared" si="45"/>
        <v>27.800000000000125</v>
      </c>
      <c r="L308">
        <f t="shared" si="46"/>
        <v>161.32673733859679</v>
      </c>
      <c r="M308">
        <f t="shared" si="47"/>
        <v>-161.32673733859679</v>
      </c>
      <c r="N308">
        <f t="shared" si="48"/>
        <v>0.60693255071955188</v>
      </c>
    </row>
    <row r="309" spans="11:14">
      <c r="K309">
        <f t="shared" si="45"/>
        <v>27.900000000000126</v>
      </c>
      <c r="L309">
        <f t="shared" si="46"/>
        <v>160.34319922338003</v>
      </c>
      <c r="M309">
        <f t="shared" si="47"/>
        <v>-160.34319922338003</v>
      </c>
      <c r="N309">
        <f t="shared" si="48"/>
        <v>0.60508527883909824</v>
      </c>
    </row>
    <row r="310" spans="11:14">
      <c r="K310">
        <f t="shared" si="45"/>
        <v>28.000000000000128</v>
      </c>
      <c r="L310">
        <f t="shared" si="46"/>
        <v>159.36863713556238</v>
      </c>
      <c r="M310">
        <f t="shared" si="47"/>
        <v>-159.36863713556238</v>
      </c>
      <c r="N310">
        <f t="shared" si="48"/>
        <v>0.60324923463246738</v>
      </c>
    </row>
    <row r="311" spans="11:14">
      <c r="K311">
        <f t="shared" si="45"/>
        <v>28.100000000000129</v>
      </c>
      <c r="L311">
        <f t="shared" si="46"/>
        <v>158.40294210075635</v>
      </c>
      <c r="M311">
        <f t="shared" si="47"/>
        <v>-158.40294210075635</v>
      </c>
      <c r="N311">
        <f t="shared" si="48"/>
        <v>0.60142431594467061</v>
      </c>
    </row>
    <row r="312" spans="11:14">
      <c r="K312">
        <f t="shared" si="45"/>
        <v>28.200000000000131</v>
      </c>
      <c r="L312">
        <f t="shared" si="46"/>
        <v>157.44600679433017</v>
      </c>
      <c r="M312">
        <f t="shared" si="47"/>
        <v>-157.44600679433017</v>
      </c>
      <c r="N312">
        <f t="shared" si="48"/>
        <v>0.59961042185717828</v>
      </c>
    </row>
    <row r="313" spans="11:14">
      <c r="K313">
        <f t="shared" si="45"/>
        <v>28.300000000000132</v>
      </c>
      <c r="L313">
        <f t="shared" si="46"/>
        <v>156.49772551151258</v>
      </c>
      <c r="M313">
        <f t="shared" si="47"/>
        <v>-156.49772551151258</v>
      </c>
      <c r="N313">
        <f t="shared" si="48"/>
        <v>0.59780745266925761</v>
      </c>
    </row>
    <row r="314" spans="11:14">
      <c r="K314">
        <f t="shared" si="45"/>
        <v>28.400000000000134</v>
      </c>
      <c r="L314">
        <f t="shared" si="46"/>
        <v>155.55799413812829</v>
      </c>
      <c r="M314">
        <f t="shared" si="47"/>
        <v>-155.55799413812829</v>
      </c>
      <c r="N314">
        <f t="shared" si="48"/>
        <v>0.59601530987964779</v>
      </c>
    </row>
    <row r="315" spans="11:14">
      <c r="K315">
        <f t="shared" si="45"/>
        <v>28.500000000000135</v>
      </c>
      <c r="L315">
        <f t="shared" si="46"/>
        <v>154.62671012194826</v>
      </c>
      <c r="M315">
        <f t="shared" si="47"/>
        <v>-154.62671012194826</v>
      </c>
      <c r="N315">
        <f t="shared" si="48"/>
        <v>0.59423389616856548</v>
      </c>
    </row>
    <row r="316" spans="11:14">
      <c r="K316">
        <f t="shared" si="45"/>
        <v>28.600000000000136</v>
      </c>
      <c r="L316">
        <f t="shared" si="46"/>
        <v>153.70377244464098</v>
      </c>
      <c r="M316">
        <f t="shared" si="47"/>
        <v>-153.70377244464098</v>
      </c>
      <c r="N316">
        <f t="shared" si="48"/>
        <v>0.59246311538003271</v>
      </c>
    </row>
    <row r="317" spans="11:14">
      <c r="K317">
        <f t="shared" si="45"/>
        <v>28.700000000000138</v>
      </c>
      <c r="L317">
        <f t="shared" si="46"/>
        <v>152.78908159430935</v>
      </c>
      <c r="M317">
        <f t="shared" si="47"/>
        <v>-152.78908159430935</v>
      </c>
      <c r="N317">
        <f t="shared" si="48"/>
        <v>0.59070287250452225</v>
      </c>
    </row>
    <row r="318" spans="11:14">
      <c r="K318">
        <f t="shared" si="45"/>
        <v>28.800000000000139</v>
      </c>
      <c r="L318">
        <f t="shared" si="46"/>
        <v>151.88253953860027</v>
      </c>
      <c r="M318">
        <f t="shared" si="47"/>
        <v>-151.88253953860027</v>
      </c>
      <c r="N318">
        <f t="shared" si="48"/>
        <v>0.58895307366191163</v>
      </c>
    </row>
    <row r="319" spans="11:14">
      <c r="K319">
        <f t="shared" si="45"/>
        <v>28.900000000000141</v>
      </c>
      <c r="L319">
        <f t="shared" si="46"/>
        <v>150.98404969837236</v>
      </c>
      <c r="M319">
        <f t="shared" si="47"/>
        <v>-150.98404969837236</v>
      </c>
      <c r="N319">
        <f t="shared" si="48"/>
        <v>0.58721362608474148</v>
      </c>
    </row>
    <row r="320" spans="11:14">
      <c r="K320">
        <f t="shared" si="45"/>
        <v>29.000000000000142</v>
      </c>
      <c r="L320">
        <f t="shared" si="46"/>
        <v>150.09351692190947</v>
      </c>
      <c r="M320">
        <f t="shared" si="47"/>
        <v>-150.09351692190947</v>
      </c>
      <c r="N320">
        <f t="shared" si="48"/>
        <v>0.5854844381017702</v>
      </c>
    </row>
    <row r="321" spans="11:14">
      <c r="K321">
        <f t="shared" si="45"/>
        <v>29.100000000000144</v>
      </c>
      <c r="L321">
        <f t="shared" si="46"/>
        <v>149.21084745966613</v>
      </c>
      <c r="M321">
        <f t="shared" si="47"/>
        <v>-149.21084745966613</v>
      </c>
      <c r="N321">
        <f t="shared" si="48"/>
        <v>0.58376541912182012</v>
      </c>
    </row>
    <row r="322" spans="11:14">
      <c r="K322">
        <f t="shared" si="45"/>
        <v>29.200000000000145</v>
      </c>
      <c r="L322">
        <f t="shared" si="46"/>
        <v>148.33594893953344</v>
      </c>
      <c r="M322">
        <f t="shared" si="47"/>
        <v>-148.33594893953344</v>
      </c>
      <c r="N322">
        <f t="shared" si="48"/>
        <v>0.58205647961790841</v>
      </c>
    </row>
    <row r="323" spans="11:14">
      <c r="K323">
        <f t="shared" si="45"/>
        <v>29.300000000000146</v>
      </c>
      <c r="L323">
        <f t="shared" si="46"/>
        <v>147.46873034261267</v>
      </c>
      <c r="M323">
        <f t="shared" si="47"/>
        <v>-147.46873034261267</v>
      </c>
      <c r="N323">
        <f t="shared" si="48"/>
        <v>0.58035753111165711</v>
      </c>
    </row>
    <row r="324" spans="11:14">
      <c r="K324">
        <f t="shared" si="45"/>
        <v>29.400000000000148</v>
      </c>
      <c r="L324">
        <f t="shared" si="46"/>
        <v>146.60910197948439</v>
      </c>
      <c r="M324">
        <f t="shared" si="47"/>
        <v>-146.60910197948439</v>
      </c>
      <c r="N324">
        <f t="shared" si="48"/>
        <v>0.57866848615797639</v>
      </c>
    </row>
    <row r="325" spans="11:14">
      <c r="K325">
        <f t="shared" si="45"/>
        <v>29.500000000000149</v>
      </c>
      <c r="L325">
        <f t="shared" si="46"/>
        <v>145.75697546696216</v>
      </c>
      <c r="M325">
        <f t="shared" si="47"/>
        <v>-145.75697546696216</v>
      </c>
      <c r="N325">
        <f t="shared" si="48"/>
        <v>0.57698925833001602</v>
      </c>
    </row>
    <row r="326" spans="11:14">
      <c r="K326">
        <f t="shared" si="45"/>
        <v>29.600000000000151</v>
      </c>
      <c r="L326">
        <f t="shared" si="46"/>
        <v>144.91226370531922</v>
      </c>
      <c r="M326">
        <f t="shared" si="47"/>
        <v>-144.91226370531922</v>
      </c>
      <c r="N326">
        <f t="shared" si="48"/>
        <v>0.57531976220437875</v>
      </c>
    </row>
    <row r="327" spans="11:14">
      <c r="K327">
        <f t="shared" si="45"/>
        <v>29.700000000000152</v>
      </c>
      <c r="L327">
        <f t="shared" si="46"/>
        <v>144.07488085597723</v>
      </c>
      <c r="M327">
        <f t="shared" si="47"/>
        <v>-144.07488085597723</v>
      </c>
      <c r="N327">
        <f t="shared" si="48"/>
        <v>0.57365991334659094</v>
      </c>
    </row>
    <row r="328" spans="11:14">
      <c r="K328">
        <f t="shared" si="45"/>
        <v>29.800000000000153</v>
      </c>
      <c r="L328">
        <f t="shared" si="46"/>
        <v>143.24474231964621</v>
      </c>
      <c r="M328">
        <f t="shared" si="47"/>
        <v>-143.24474231964621</v>
      </c>
      <c r="N328">
        <f t="shared" si="48"/>
        <v>0.57200962829682545</v>
      </c>
    </row>
    <row r="329" spans="11:14">
      <c r="K329">
        <f t="shared" si="45"/>
        <v>29.900000000000155</v>
      </c>
      <c r="L329">
        <f t="shared" si="46"/>
        <v>142.42176471490595</v>
      </c>
      <c r="M329">
        <f t="shared" si="47"/>
        <v>-142.42176471490595</v>
      </c>
      <c r="N329">
        <f t="shared" si="48"/>
        <v>0.57036882455587035</v>
      </c>
    </row>
    <row r="330" spans="11:14">
      <c r="K330">
        <f t="shared" si="45"/>
        <v>30.000000000000156</v>
      </c>
      <c r="L330">
        <f t="shared" si="46"/>
        <v>141.60586585721748</v>
      </c>
      <c r="M330">
        <f t="shared" si="47"/>
        <v>-141.60586585721748</v>
      </c>
      <c r="N330">
        <f t="shared" si="48"/>
        <v>0.56873742057134025</v>
      </c>
    </row>
    <row r="331" spans="11:14">
      <c r="K331">
        <f t="shared" si="45"/>
        <v>30.100000000000158</v>
      </c>
      <c r="L331">
        <f t="shared" si="46"/>
        <v>140.79696473835617</v>
      </c>
      <c r="M331">
        <f t="shared" si="47"/>
        <v>-140.79696473835617</v>
      </c>
      <c r="N331">
        <f t="shared" si="48"/>
        <v>0.5671153357241242</v>
      </c>
    </row>
    <row r="332" spans="11:14">
      <c r="K332">
        <f t="shared" si="45"/>
        <v>30.200000000000159</v>
      </c>
      <c r="L332">
        <f t="shared" si="46"/>
        <v>139.99498150625573</v>
      </c>
      <c r="M332">
        <f t="shared" si="47"/>
        <v>-139.99498150625573</v>
      </c>
      <c r="N332">
        <f t="shared" si="48"/>
        <v>0.56550249031506594</v>
      </c>
    </row>
    <row r="333" spans="11:14">
      <c r="K333">
        <f t="shared" si="45"/>
        <v>30.300000000000161</v>
      </c>
      <c r="L333">
        <f t="shared" si="46"/>
        <v>139.1998374452543</v>
      </c>
      <c r="M333">
        <f t="shared" si="47"/>
        <v>-139.1998374452543</v>
      </c>
      <c r="N333">
        <f t="shared" si="48"/>
        <v>0.56389880555187177</v>
      </c>
    </row>
    <row r="334" spans="11:14">
      <c r="K334">
        <f t="shared" si="45"/>
        <v>30.400000000000162</v>
      </c>
      <c r="L334">
        <f t="shared" si="46"/>
        <v>138.41145495673354</v>
      </c>
      <c r="M334">
        <f t="shared" si="47"/>
        <v>-138.41145495673354</v>
      </c>
      <c r="N334">
        <f t="shared" si="48"/>
        <v>0.56230420353624122</v>
      </c>
    </row>
    <row r="335" spans="11:14">
      <c r="K335">
        <f t="shared" si="45"/>
        <v>30.500000000000163</v>
      </c>
      <c r="L335">
        <f t="shared" si="46"/>
        <v>137.62975754014113</v>
      </c>
      <c r="M335">
        <f t="shared" si="47"/>
        <v>-137.62975754014113</v>
      </c>
      <c r="N335">
        <f t="shared" si="48"/>
        <v>0.56071860725121658</v>
      </c>
    </row>
    <row r="336" spans="11:14">
      <c r="K336">
        <f t="shared" si="45"/>
        <v>30.600000000000165</v>
      </c>
      <c r="L336">
        <f t="shared" si="46"/>
        <v>136.8546697743889</v>
      </c>
      <c r="M336">
        <f t="shared" si="47"/>
        <v>-136.8546697743889</v>
      </c>
      <c r="N336">
        <f t="shared" si="48"/>
        <v>0.55914194054874666</v>
      </c>
    </row>
    <row r="337" spans="11:14">
      <c r="K337">
        <f t="shared" si="45"/>
        <v>30.700000000000166</v>
      </c>
      <c r="L337">
        <f t="shared" si="46"/>
        <v>136.0861172996176</v>
      </c>
      <c r="M337">
        <f t="shared" si="47"/>
        <v>-136.0861172996176</v>
      </c>
      <c r="N337">
        <f t="shared" si="48"/>
        <v>0.55757412813746077</v>
      </c>
    </row>
    <row r="338" spans="11:14">
      <c r="K338">
        <f t="shared" si="45"/>
        <v>30.800000000000168</v>
      </c>
      <c r="L338">
        <f t="shared" si="46"/>
        <v>135.32402679932025</v>
      </c>
      <c r="M338">
        <f t="shared" si="47"/>
        <v>-135.32402679932025</v>
      </c>
      <c r="N338">
        <f t="shared" si="48"/>
        <v>0.55601509557064832</v>
      </c>
    </row>
    <row r="339" spans="11:14">
      <c r="K339">
        <f t="shared" si="45"/>
        <v>30.900000000000169</v>
      </c>
      <c r="L339">
        <f t="shared" si="46"/>
        <v>134.56832598281576</v>
      </c>
      <c r="M339">
        <f t="shared" si="47"/>
        <v>-134.56832598281576</v>
      </c>
      <c r="N339">
        <f t="shared" si="48"/>
        <v>0.55446476923444077</v>
      </c>
    </row>
    <row r="340" spans="11:14">
      <c r="K340">
        <f t="shared" si="45"/>
        <v>31.000000000000171</v>
      </c>
      <c r="L340">
        <f t="shared" si="46"/>
        <v>133.81894356806549</v>
      </c>
      <c r="M340">
        <f t="shared" si="47"/>
        <v>-133.81894356806549</v>
      </c>
      <c r="N340">
        <f t="shared" si="48"/>
        <v>0.5529230763361912</v>
      </c>
    </row>
    <row r="341" spans="11:14">
      <c r="K341">
        <f t="shared" si="45"/>
        <v>31.100000000000172</v>
      </c>
      <c r="L341">
        <f t="shared" si="46"/>
        <v>133.07580926482467</v>
      </c>
      <c r="M341">
        <f t="shared" si="47"/>
        <v>-133.07580926482467</v>
      </c>
      <c r="N341">
        <f t="shared" si="48"/>
        <v>0.55138994489304805</v>
      </c>
    </row>
    <row r="342" spans="11:14">
      <c r="K342">
        <f t="shared" si="45"/>
        <v>31.200000000000173</v>
      </c>
      <c r="L342">
        <f t="shared" si="46"/>
        <v>132.33885375812127</v>
      </c>
      <c r="M342">
        <f t="shared" si="47"/>
        <v>-132.33885375812127</v>
      </c>
      <c r="N342">
        <f t="shared" si="48"/>
        <v>0.54986530372071951</v>
      </c>
    </row>
    <row r="343" spans="11:14">
      <c r="K343">
        <f t="shared" si="45"/>
        <v>31.300000000000175</v>
      </c>
      <c r="L343">
        <f t="shared" si="46"/>
        <v>131.60800869205548</v>
      </c>
      <c r="M343">
        <f t="shared" si="47"/>
        <v>-131.60800869205548</v>
      </c>
      <c r="N343">
        <f t="shared" si="48"/>
        <v>0.54834908242242397</v>
      </c>
    </row>
    <row r="344" spans="11:14">
      <c r="K344">
        <f t="shared" si="45"/>
        <v>31.400000000000176</v>
      </c>
      <c r="L344">
        <f t="shared" si="46"/>
        <v>130.88320665391205</v>
      </c>
      <c r="M344">
        <f t="shared" si="47"/>
        <v>-130.88320665391205</v>
      </c>
      <c r="N344">
        <f t="shared" si="48"/>
        <v>0.54684121137802411</v>
      </c>
    </row>
    <row r="345" spans="11:14">
      <c r="K345">
        <f t="shared" si="45"/>
        <v>31.500000000000178</v>
      </c>
      <c r="L345">
        <f t="shared" si="46"/>
        <v>130.16438115857937</v>
      </c>
      <c r="M345">
        <f t="shared" si="47"/>
        <v>-130.16438115857937</v>
      </c>
      <c r="N345">
        <f t="shared" si="48"/>
        <v>0.54534162173334</v>
      </c>
    </row>
    <row r="346" spans="11:14">
      <c r="K346">
        <f t="shared" si="45"/>
        <v>31.600000000000179</v>
      </c>
      <c r="L346">
        <f t="shared" si="46"/>
        <v>129.4514666332677</v>
      </c>
      <c r="M346">
        <f t="shared" si="47"/>
        <v>-129.4514666332677</v>
      </c>
      <c r="N346">
        <f t="shared" si="48"/>
        <v>0.54385024538963878</v>
      </c>
    </row>
    <row r="347" spans="11:14">
      <c r="K347">
        <f t="shared" si="45"/>
        <v>31.70000000000018</v>
      </c>
      <c r="L347">
        <f t="shared" si="46"/>
        <v>128.74439840252077</v>
      </c>
      <c r="M347">
        <f t="shared" si="47"/>
        <v>-128.74439840252077</v>
      </c>
      <c r="N347">
        <f t="shared" si="48"/>
        <v>0.54236701499329643</v>
      </c>
    </row>
    <row r="348" spans="11:14">
      <c r="K348">
        <f t="shared" si="45"/>
        <v>31.800000000000182</v>
      </c>
      <c r="L348">
        <f t="shared" si="46"/>
        <v>128.0431126735138</v>
      </c>
      <c r="M348">
        <f t="shared" si="47"/>
        <v>-128.0431126735138</v>
      </c>
      <c r="N348">
        <f t="shared" si="48"/>
        <v>0.54089186392562927</v>
      </c>
    </row>
    <row r="349" spans="11:14">
      <c r="K349">
        <f t="shared" si="45"/>
        <v>31.900000000000183</v>
      </c>
      <c r="L349">
        <f t="shared" si="46"/>
        <v>127.34754652163184</v>
      </c>
      <c r="M349">
        <f t="shared" si="47"/>
        <v>-127.34754652163184</v>
      </c>
      <c r="N349">
        <f t="shared" si="48"/>
        <v>0.53942472629289162</v>
      </c>
    </row>
    <row r="350" spans="11:14">
      <c r="K350">
        <f t="shared" si="45"/>
        <v>32.000000000000185</v>
      </c>
      <c r="L350">
        <f t="shared" si="46"/>
        <v>126.65763787632267</v>
      </c>
      <c r="M350">
        <f t="shared" si="47"/>
        <v>-126.65763787632267</v>
      </c>
      <c r="N350">
        <f t="shared" si="48"/>
        <v>0.53796553691643634</v>
      </c>
    </row>
    <row r="351" spans="11:14">
      <c r="K351">
        <f t="shared" si="45"/>
        <v>32.100000000000186</v>
      </c>
      <c r="L351">
        <f t="shared" si="46"/>
        <v>125.97332550721769</v>
      </c>
      <c r="M351">
        <f t="shared" si="47"/>
        <v>-125.97332550721769</v>
      </c>
      <c r="N351">
        <f t="shared" si="48"/>
        <v>0.53651423132303522</v>
      </c>
    </row>
    <row r="352" spans="11:14">
      <c r="K352">
        <f t="shared" si="45"/>
        <v>32.200000000000188</v>
      </c>
      <c r="L352">
        <f t="shared" si="46"/>
        <v>125.29454901051551</v>
      </c>
      <c r="M352">
        <f t="shared" si="47"/>
        <v>-125.29454901051551</v>
      </c>
      <c r="N352">
        <f t="shared" si="48"/>
        <v>0.53507074573535651</v>
      </c>
    </row>
    <row r="353" spans="11:14">
      <c r="K353">
        <f t="shared" si="45"/>
        <v>32.300000000000189</v>
      </c>
      <c r="L353">
        <f t="shared" si="46"/>
        <v>124.62124879562242</v>
      </c>
      <c r="M353">
        <f t="shared" si="47"/>
        <v>-124.62124879562242</v>
      </c>
      <c r="N353">
        <f t="shared" si="48"/>
        <v>0.53363501706259586</v>
      </c>
    </row>
    <row r="354" spans="11:14">
      <c r="K354">
        <f t="shared" si="45"/>
        <v>32.40000000000019</v>
      </c>
      <c r="L354">
        <f t="shared" si="46"/>
        <v>123.95336607204398</v>
      </c>
      <c r="M354">
        <f t="shared" si="47"/>
        <v>-123.95336607204398</v>
      </c>
      <c r="N354">
        <f t="shared" si="48"/>
        <v>0.5322069828912589</v>
      </c>
    </row>
    <row r="355" spans="11:14">
      <c r="K355">
        <f t="shared" si="45"/>
        <v>32.500000000000192</v>
      </c>
      <c r="L355">
        <f t="shared" si="46"/>
        <v>123.29084283652286</v>
      </c>
      <c r="M355">
        <f t="shared" si="47"/>
        <v>-123.29084283652286</v>
      </c>
      <c r="N355">
        <f t="shared" si="48"/>
        <v>0.53078658147609159</v>
      </c>
    </row>
    <row r="356" spans="11:14">
      <c r="K356">
        <f t="shared" si="45"/>
        <v>32.600000000000193</v>
      </c>
      <c r="L356">
        <f t="shared" si="46"/>
        <v>122.63362186041722</v>
      </c>
      <c r="M356">
        <f t="shared" si="47"/>
        <v>-122.63362186041722</v>
      </c>
      <c r="N356">
        <f t="shared" si="48"/>
        <v>0.52937375173115586</v>
      </c>
    </row>
    <row r="357" spans="11:14">
      <c r="K357">
        <f t="shared" si="45"/>
        <v>32.700000000000195</v>
      </c>
      <c r="L357">
        <f t="shared" si="46"/>
        <v>121.9816466773144</v>
      </c>
      <c r="M357">
        <f t="shared" si="47"/>
        <v>-121.9816466773144</v>
      </c>
      <c r="N357">
        <f t="shared" si="48"/>
        <v>0.52796843322104858</v>
      </c>
    </row>
    <row r="358" spans="11:14">
      <c r="K358">
        <f t="shared" si="45"/>
        <v>32.800000000000196</v>
      </c>
      <c r="L358">
        <f t="shared" si="46"/>
        <v>121.33486157087567</v>
      </c>
      <c r="M358">
        <f t="shared" si="47"/>
        <v>-121.33486157087567</v>
      </c>
      <c r="N358">
        <f t="shared" si="48"/>
        <v>0.52657056615225972</v>
      </c>
    </row>
    <row r="359" spans="11:14">
      <c r="K359">
        <f t="shared" si="45"/>
        <v>32.900000000000198</v>
      </c>
      <c r="L359">
        <f t="shared" si="46"/>
        <v>120.6932115629061</v>
      </c>
      <c r="M359">
        <f t="shared" si="47"/>
        <v>-120.6932115629061</v>
      </c>
      <c r="N359">
        <f t="shared" si="48"/>
        <v>0.52518009136466859</v>
      </c>
    </row>
    <row r="360" spans="11:14">
      <c r="K360">
        <f t="shared" si="45"/>
        <v>33.000000000000199</v>
      </c>
      <c r="L360">
        <f t="shared" si="46"/>
        <v>120.05664240164558</v>
      </c>
      <c r="M360">
        <f t="shared" si="47"/>
        <v>-120.05664240164558</v>
      </c>
      <c r="N360">
        <f t="shared" si="48"/>
        <v>0.52379695032317497</v>
      </c>
    </row>
    <row r="361" spans="11:14">
      <c r="K361">
        <f t="shared" ref="K361:K424" si="49">K360+$B$25</f>
        <v>33.1000000000002</v>
      </c>
      <c r="L361">
        <f t="shared" ref="L361:L424" si="50">$B$26*N360*N360</f>
        <v>119.4251005502761</v>
      </c>
      <c r="M361">
        <f t="shared" ref="M361:M424" si="51">-L361</f>
        <v>-119.4251005502761</v>
      </c>
      <c r="N361">
        <f t="shared" ref="N361:N424" si="52">N360+$B$25*M361/$B$28</f>
        <v>0.52242108510946206</v>
      </c>
    </row>
    <row r="362" spans="11:14">
      <c r="K362">
        <f t="shared" si="49"/>
        <v>33.200000000000202</v>
      </c>
      <c r="L362">
        <f t="shared" si="50"/>
        <v>118.79853317564033</v>
      </c>
      <c r="M362">
        <f t="shared" si="51"/>
        <v>-118.79853317564033</v>
      </c>
      <c r="N362">
        <f t="shared" si="52"/>
        <v>0.52105243841389015</v>
      </c>
    </row>
    <row r="363" spans="11:14">
      <c r="K363">
        <f t="shared" si="49"/>
        <v>33.300000000000203</v>
      </c>
      <c r="L363">
        <f t="shared" si="50"/>
        <v>118.17688813716792</v>
      </c>
      <c r="M363">
        <f t="shared" si="51"/>
        <v>-118.17688813716792</v>
      </c>
      <c r="N363">
        <f t="shared" si="52"/>
        <v>0.51969095352751726</v>
      </c>
    </row>
    <row r="364" spans="11:14">
      <c r="K364">
        <f t="shared" si="49"/>
        <v>33.400000000000205</v>
      </c>
      <c r="L364">
        <f t="shared" si="50"/>
        <v>117.56011397600415</v>
      </c>
      <c r="M364">
        <f t="shared" si="51"/>
        <v>-117.56011397600415</v>
      </c>
      <c r="N364">
        <f t="shared" si="52"/>
        <v>0.51833657433424529</v>
      </c>
    </row>
    <row r="365" spans="11:14">
      <c r="K365">
        <f t="shared" si="49"/>
        <v>33.500000000000206</v>
      </c>
      <c r="L365">
        <f t="shared" si="50"/>
        <v>116.94815990433756</v>
      </c>
      <c r="M365">
        <f t="shared" si="51"/>
        <v>-116.94815990433756</v>
      </c>
      <c r="N365">
        <f t="shared" si="52"/>
        <v>0.51698924530308932</v>
      </c>
    </row>
    <row r="366" spans="11:14">
      <c r="K366">
        <f t="shared" si="49"/>
        <v>33.600000000000207</v>
      </c>
      <c r="L366">
        <f t="shared" si="50"/>
        <v>116.34097579492199</v>
      </c>
      <c r="M366">
        <f t="shared" si="51"/>
        <v>-116.34097579492199</v>
      </c>
      <c r="N366">
        <f t="shared" si="52"/>
        <v>0.51564891148056713</v>
      </c>
    </row>
    <row r="367" spans="11:14">
      <c r="K367">
        <f t="shared" si="49"/>
        <v>33.700000000000209</v>
      </c>
      <c r="L367">
        <f t="shared" si="50"/>
        <v>115.73851217078898</v>
      </c>
      <c r="M367">
        <f t="shared" si="51"/>
        <v>-115.73851217078898</v>
      </c>
      <c r="N367">
        <f t="shared" si="52"/>
        <v>0.51431551848320778</v>
      </c>
    </row>
    <row r="368" spans="11:14">
      <c r="K368">
        <f t="shared" si="49"/>
        <v>33.80000000000021</v>
      </c>
      <c r="L368">
        <f t="shared" si="50"/>
        <v>115.14072019514677</v>
      </c>
      <c r="M368">
        <f t="shared" si="51"/>
        <v>-115.14072019514677</v>
      </c>
      <c r="N368">
        <f t="shared" si="52"/>
        <v>0.51298901249017614</v>
      </c>
    </row>
    <row r="369" spans="11:14">
      <c r="K369">
        <f t="shared" si="49"/>
        <v>33.900000000000212</v>
      </c>
      <c r="L369">
        <f t="shared" si="50"/>
        <v>114.54755166146194</v>
      </c>
      <c r="M369">
        <f t="shared" si="51"/>
        <v>-114.54755166146194</v>
      </c>
      <c r="N369">
        <f t="shared" si="52"/>
        <v>0.51166934023601185</v>
      </c>
    </row>
    <row r="370" spans="11:14">
      <c r="K370" s="2">
        <f t="shared" si="49"/>
        <v>34.000000000000213</v>
      </c>
      <c r="L370" s="2">
        <f t="shared" si="50"/>
        <v>113.95895898371985</v>
      </c>
      <c r="M370" s="2">
        <f t="shared" si="51"/>
        <v>-113.95895898371985</v>
      </c>
      <c r="N370" s="2">
        <f t="shared" si="52"/>
        <v>0.51035644900348054</v>
      </c>
    </row>
    <row r="371" spans="11:14">
      <c r="K371">
        <f t="shared" si="49"/>
        <v>34.100000000000215</v>
      </c>
      <c r="L371">
        <f t="shared" si="50"/>
        <v>113.37489518686036</v>
      </c>
      <c r="M371">
        <f t="shared" si="51"/>
        <v>-113.37489518686036</v>
      </c>
      <c r="N371">
        <f t="shared" si="52"/>
        <v>0.50905028661653517</v>
      </c>
    </row>
    <row r="372" spans="11:14">
      <c r="K372">
        <f t="shared" si="49"/>
        <v>34.200000000000216</v>
      </c>
      <c r="L372">
        <f t="shared" si="50"/>
        <v>112.79531389738517</v>
      </c>
      <c r="M372">
        <f t="shared" si="51"/>
        <v>-112.79531389738517</v>
      </c>
      <c r="N372">
        <f t="shared" si="52"/>
        <v>0.50775080143338558</v>
      </c>
    </row>
    <row r="373" spans="11:14">
      <c r="K373">
        <f t="shared" si="49"/>
        <v>34.300000000000217</v>
      </c>
      <c r="L373">
        <f t="shared" si="50"/>
        <v>112.2201693341332</v>
      </c>
      <c r="M373">
        <f t="shared" si="51"/>
        <v>-112.2201693341332</v>
      </c>
      <c r="N373">
        <f t="shared" si="52"/>
        <v>0.50645794233967434</v>
      </c>
    </row>
    <row r="374" spans="11:14">
      <c r="K374">
        <f t="shared" si="49"/>
        <v>34.400000000000219</v>
      </c>
      <c r="L374">
        <f t="shared" si="50"/>
        <v>111.6494162992207</v>
      </c>
      <c r="M374">
        <f t="shared" si="51"/>
        <v>-111.6494162992207</v>
      </c>
      <c r="N374">
        <f t="shared" si="52"/>
        <v>0.50517165874175707</v>
      </c>
    </row>
    <row r="375" spans="11:14">
      <c r="K375">
        <f t="shared" si="49"/>
        <v>34.50000000000022</v>
      </c>
      <c r="L375">
        <f t="shared" si="50"/>
        <v>111.08301016914263</v>
      </c>
      <c r="M375">
        <f t="shared" si="51"/>
        <v>-111.08301016914263</v>
      </c>
      <c r="N375">
        <f t="shared" si="52"/>
        <v>0.50389190056008493</v>
      </c>
    </row>
    <row r="376" spans="11:14">
      <c r="K376">
        <f t="shared" si="49"/>
        <v>34.600000000000222</v>
      </c>
      <c r="L376">
        <f t="shared" si="50"/>
        <v>110.52090688603204</v>
      </c>
      <c r="M376">
        <f t="shared" si="51"/>
        <v>-110.52090688603204</v>
      </c>
      <c r="N376">
        <f t="shared" si="52"/>
        <v>0.50261861822268827</v>
      </c>
    </row>
    <row r="377" spans="11:14">
      <c r="K377">
        <f t="shared" si="49"/>
        <v>34.700000000000223</v>
      </c>
      <c r="L377">
        <f t="shared" si="50"/>
        <v>109.96306294907446</v>
      </c>
      <c r="M377">
        <f t="shared" si="51"/>
        <v>-109.96306294907446</v>
      </c>
      <c r="N377">
        <f t="shared" si="52"/>
        <v>0.5013517626587588</v>
      </c>
    </row>
    <row r="378" spans="11:14">
      <c r="K378">
        <f t="shared" si="49"/>
        <v>34.800000000000225</v>
      </c>
      <c r="L378">
        <f t="shared" si="50"/>
        <v>109.40943540607371</v>
      </c>
      <c r="M378">
        <f t="shared" si="51"/>
        <v>-109.40943540607371</v>
      </c>
      <c r="N378">
        <f t="shared" si="52"/>
        <v>0.50009128529232938</v>
      </c>
    </row>
    <row r="379" spans="11:14">
      <c r="K379">
        <f t="shared" si="49"/>
        <v>34.900000000000226</v>
      </c>
      <c r="L379">
        <f t="shared" si="50"/>
        <v>108.85998184516679</v>
      </c>
      <c r="M379">
        <f t="shared" si="51"/>
        <v>-108.85998184516679</v>
      </c>
      <c r="N379">
        <f t="shared" si="52"/>
        <v>0.49883713803604868</v>
      </c>
    </row>
    <row r="380" spans="11:14">
      <c r="K380">
        <f t="shared" si="49"/>
        <v>35.000000000000227</v>
      </c>
      <c r="L380">
        <f t="shared" si="50"/>
        <v>108.31466038668393</v>
      </c>
      <c r="M380">
        <f t="shared" si="51"/>
        <v>-108.31466038668393</v>
      </c>
      <c r="N380">
        <f t="shared" si="52"/>
        <v>0.49758927328505004</v>
      </c>
    </row>
    <row r="381" spans="11:14">
      <c r="K381">
        <f t="shared" si="49"/>
        <v>35.100000000000229</v>
      </c>
      <c r="L381">
        <f t="shared" si="50"/>
        <v>107.77342967515183</v>
      </c>
      <c r="M381">
        <f t="shared" si="51"/>
        <v>-107.77342967515183</v>
      </c>
      <c r="N381">
        <f t="shared" si="52"/>
        <v>0.49634764391091235</v>
      </c>
    </row>
    <row r="382" spans="11:14">
      <c r="K382">
        <f t="shared" si="49"/>
        <v>35.20000000000023</v>
      </c>
      <c r="L382">
        <f t="shared" si="50"/>
        <v>107.23624887143649</v>
      </c>
      <c r="M382">
        <f t="shared" si="51"/>
        <v>-107.23624887143649</v>
      </c>
      <c r="N382">
        <f t="shared" si="52"/>
        <v>0.49511220325571148</v>
      </c>
    </row>
    <row r="383" spans="11:14">
      <c r="K383">
        <f t="shared" si="49"/>
        <v>35.300000000000232</v>
      </c>
      <c r="L383">
        <f t="shared" si="50"/>
        <v>106.70307764502333</v>
      </c>
      <c r="M383">
        <f t="shared" si="51"/>
        <v>-106.70307764502333</v>
      </c>
      <c r="N383">
        <f t="shared" si="52"/>
        <v>0.49388290512616051</v>
      </c>
    </row>
    <row r="384" spans="11:14">
      <c r="K384">
        <f t="shared" si="49"/>
        <v>35.400000000000233</v>
      </c>
      <c r="L384">
        <f t="shared" si="50"/>
        <v>106.17387616643158</v>
      </c>
      <c r="M384">
        <f t="shared" si="51"/>
        <v>-106.17387616643158</v>
      </c>
      <c r="N384">
        <f t="shared" si="52"/>
        <v>0.49265970378783758</v>
      </c>
    </row>
    <row r="385" spans="11:14">
      <c r="K385">
        <f t="shared" si="49"/>
        <v>35.500000000000234</v>
      </c>
      <c r="L385">
        <f t="shared" si="50"/>
        <v>105.64860509976046</v>
      </c>
      <c r="M385">
        <f t="shared" si="51"/>
        <v>-105.64860509976046</v>
      </c>
      <c r="N385">
        <f t="shared" si="52"/>
        <v>0.49144255395949932</v>
      </c>
    </row>
    <row r="386" spans="11:14">
      <c r="K386">
        <f t="shared" si="49"/>
        <v>35.600000000000236</v>
      </c>
      <c r="L386">
        <f t="shared" si="50"/>
        <v>105.12722559536427</v>
      </c>
      <c r="M386">
        <f t="shared" si="51"/>
        <v>-105.12722559536427</v>
      </c>
      <c r="N386">
        <f t="shared" si="52"/>
        <v>0.49023141080747901</v>
      </c>
    </row>
    <row r="387" spans="11:14">
      <c r="K387">
        <f t="shared" si="49"/>
        <v>35.700000000000237</v>
      </c>
      <c r="L387">
        <f t="shared" si="50"/>
        <v>104.60969928265435</v>
      </c>
      <c r="M387">
        <f t="shared" si="51"/>
        <v>-104.60969928265435</v>
      </c>
      <c r="N387">
        <f t="shared" si="52"/>
        <v>0.48902622994016731</v>
      </c>
    </row>
    <row r="388" spans="11:14">
      <c r="K388">
        <f t="shared" si="49"/>
        <v>35.800000000000239</v>
      </c>
      <c r="L388">
        <f t="shared" si="50"/>
        <v>104.09598826302474</v>
      </c>
      <c r="M388">
        <f t="shared" si="51"/>
        <v>-104.09598826302474</v>
      </c>
      <c r="N388">
        <f t="shared" si="52"/>
        <v>0.48782696740257486</v>
      </c>
    </row>
    <row r="389" spans="11:14">
      <c r="K389">
        <f t="shared" si="49"/>
        <v>35.90000000000024</v>
      </c>
      <c r="L389">
        <f t="shared" si="50"/>
        <v>103.58605510289976</v>
      </c>
      <c r="M389">
        <f t="shared" si="51"/>
        <v>-103.58605510289976</v>
      </c>
      <c r="N389">
        <f t="shared" si="52"/>
        <v>0.48663357967097465</v>
      </c>
    </row>
    <row r="390" spans="11:14">
      <c r="K390">
        <f t="shared" si="49"/>
        <v>36.000000000000242</v>
      </c>
      <c r="L390">
        <f t="shared" si="50"/>
        <v>103.07986282690062</v>
      </c>
      <c r="M390">
        <f t="shared" si="51"/>
        <v>-103.07986282690062</v>
      </c>
      <c r="N390">
        <f t="shared" si="52"/>
        <v>0.48544602364762324</v>
      </c>
    </row>
    <row r="391" spans="11:14">
      <c r="K391">
        <f t="shared" si="49"/>
        <v>36.100000000000243</v>
      </c>
      <c r="L391">
        <f t="shared" si="50"/>
        <v>102.57737491112896</v>
      </c>
      <c r="M391">
        <f t="shared" si="51"/>
        <v>-102.57737491112896</v>
      </c>
      <c r="N391">
        <f t="shared" si="52"/>
        <v>0.48426425665555956</v>
      </c>
    </row>
    <row r="392" spans="11:14">
      <c r="K392">
        <f t="shared" si="49"/>
        <v>36.200000000000244</v>
      </c>
      <c r="L392">
        <f t="shared" si="50"/>
        <v>102.07855527656518</v>
      </c>
      <c r="M392">
        <f t="shared" si="51"/>
        <v>-102.07855527656518</v>
      </c>
      <c r="N392">
        <f t="shared" si="52"/>
        <v>0.48308823643347931</v>
      </c>
    </row>
    <row r="393" spans="11:14">
      <c r="K393">
        <f t="shared" si="49"/>
        <v>36.300000000000246</v>
      </c>
      <c r="L393">
        <f t="shared" si="50"/>
        <v>101.58336828257885</v>
      </c>
      <c r="M393">
        <f t="shared" si="51"/>
        <v>-101.58336828257885</v>
      </c>
      <c r="N393">
        <f t="shared" si="52"/>
        <v>0.4819179211306846</v>
      </c>
    </row>
    <row r="394" spans="11:14">
      <c r="K394">
        <f t="shared" si="49"/>
        <v>36.400000000000247</v>
      </c>
      <c r="L394">
        <f t="shared" si="50"/>
        <v>101.09177872054968</v>
      </c>
      <c r="M394">
        <f t="shared" si="51"/>
        <v>-101.09177872054968</v>
      </c>
      <c r="N394">
        <f t="shared" si="52"/>
        <v>0.48075326930210682</v>
      </c>
    </row>
    <row r="395" spans="11:14">
      <c r="K395">
        <f t="shared" si="49"/>
        <v>36.500000000000249</v>
      </c>
      <c r="L395">
        <f t="shared" si="50"/>
        <v>100.60375180759632</v>
      </c>
      <c r="M395">
        <f t="shared" si="51"/>
        <v>-100.60375180759632</v>
      </c>
      <c r="N395">
        <f t="shared" si="52"/>
        <v>0.47959423990340178</v>
      </c>
    </row>
    <row r="396" spans="11:14">
      <c r="K396">
        <f t="shared" si="49"/>
        <v>36.60000000000025</v>
      </c>
      <c r="L396">
        <f t="shared" si="50"/>
        <v>100.11925318041114</v>
      </c>
      <c r="M396">
        <f t="shared" si="51"/>
        <v>-100.11925318041114</v>
      </c>
      <c r="N396">
        <f t="shared" si="52"/>
        <v>0.47844079228611591</v>
      </c>
    </row>
    <row r="397" spans="11:14">
      <c r="K397">
        <f t="shared" si="49"/>
        <v>36.700000000000252</v>
      </c>
      <c r="L397">
        <f t="shared" si="50"/>
        <v>99.638248889199176</v>
      </c>
      <c r="M397">
        <f t="shared" si="51"/>
        <v>-99.638248889199176</v>
      </c>
      <c r="N397">
        <f t="shared" si="52"/>
        <v>0.47729288619292237</v>
      </c>
    </row>
    <row r="398" spans="11:14">
      <c r="K398">
        <f t="shared" si="49"/>
        <v>36.800000000000253</v>
      </c>
      <c r="L398">
        <f t="shared" si="50"/>
        <v>99.160705391718722</v>
      </c>
      <c r="M398">
        <f t="shared" si="51"/>
        <v>-99.160705391718722</v>
      </c>
      <c r="N398">
        <f t="shared" si="52"/>
        <v>0.47615048175292563</v>
      </c>
    </row>
    <row r="399" spans="11:14">
      <c r="K399">
        <f t="shared" si="49"/>
        <v>36.900000000000254</v>
      </c>
      <c r="L399">
        <f t="shared" si="50"/>
        <v>98.686589547422159</v>
      </c>
      <c r="M399">
        <f t="shared" si="51"/>
        <v>-98.686589547422159</v>
      </c>
      <c r="N399">
        <f t="shared" si="52"/>
        <v>0.47501353947703367</v>
      </c>
    </row>
    <row r="400" spans="11:14">
      <c r="K400">
        <f t="shared" si="49"/>
        <v>37.000000000000256</v>
      </c>
      <c r="L400">
        <f t="shared" si="50"/>
        <v>98.215868611694702</v>
      </c>
      <c r="M400">
        <f t="shared" si="51"/>
        <v>-98.215868611694702</v>
      </c>
      <c r="N400">
        <f t="shared" si="52"/>
        <v>0.47388202025339665</v>
      </c>
    </row>
    <row r="401" spans="11:14">
      <c r="K401">
        <f t="shared" si="49"/>
        <v>37.100000000000257</v>
      </c>
      <c r="L401">
        <f t="shared" si="50"/>
        <v>97.748510230189439</v>
      </c>
      <c r="M401">
        <f t="shared" si="51"/>
        <v>-97.748510230189439</v>
      </c>
      <c r="N401">
        <f t="shared" si="52"/>
        <v>0.47275588534291058</v>
      </c>
    </row>
    <row r="402" spans="11:14">
      <c r="K402">
        <f t="shared" si="49"/>
        <v>37.200000000000259</v>
      </c>
      <c r="L402">
        <f t="shared" si="50"/>
        <v>97.28448243325667</v>
      </c>
      <c r="M402">
        <f t="shared" si="51"/>
        <v>-97.28448243325667</v>
      </c>
      <c r="N402">
        <f t="shared" si="52"/>
        <v>0.47163509637478551</v>
      </c>
    </row>
    <row r="403" spans="11:14">
      <c r="K403">
        <f t="shared" si="49"/>
        <v>37.30000000000026</v>
      </c>
      <c r="L403">
        <f t="shared" si="50"/>
        <v>96.823753630465944</v>
      </c>
      <c r="M403">
        <f t="shared" si="51"/>
        <v>-96.823753630465944</v>
      </c>
      <c r="N403">
        <f t="shared" si="52"/>
        <v>0.47051961534217646</v>
      </c>
    </row>
    <row r="404" spans="11:14">
      <c r="K404">
        <f t="shared" si="49"/>
        <v>37.400000000000261</v>
      </c>
      <c r="L404">
        <f t="shared" si="50"/>
        <v>96.366292605218675</v>
      </c>
      <c r="M404">
        <f t="shared" si="51"/>
        <v>-96.366292605218675</v>
      </c>
      <c r="N404">
        <f t="shared" si="52"/>
        <v>0.46940940459787672</v>
      </c>
    </row>
    <row r="405" spans="11:14">
      <c r="K405">
        <f t="shared" si="49"/>
        <v>37.500000000000263</v>
      </c>
      <c r="L405">
        <f t="shared" si="50"/>
        <v>95.912068509450208</v>
      </c>
      <c r="M405">
        <f t="shared" si="51"/>
        <v>-95.912068509450208</v>
      </c>
      <c r="N405">
        <f t="shared" si="52"/>
        <v>0.46830442685007201</v>
      </c>
    </row>
    <row r="406" spans="11:14">
      <c r="K406">
        <f t="shared" si="49"/>
        <v>37.600000000000264</v>
      </c>
      <c r="L406">
        <f t="shared" si="50"/>
        <v>95.461050858419</v>
      </c>
      <c r="M406">
        <f t="shared" si="51"/>
        <v>-95.461050858419</v>
      </c>
      <c r="N406">
        <f t="shared" si="52"/>
        <v>0.46720464515815474</v>
      </c>
    </row>
    <row r="407" spans="11:14">
      <c r="K407">
        <f t="shared" si="49"/>
        <v>37.700000000000266</v>
      </c>
      <c r="L407">
        <f t="shared" si="50"/>
        <v>95.013209525581743</v>
      </c>
      <c r="M407">
        <f t="shared" si="51"/>
        <v>-95.013209525581743</v>
      </c>
      <c r="N407">
        <f t="shared" si="52"/>
        <v>0.46611002292859732</v>
      </c>
    </row>
    <row r="408" spans="11:14">
      <c r="K408">
        <f t="shared" si="49"/>
        <v>37.800000000000267</v>
      </c>
      <c r="L408">
        <f t="shared" si="50"/>
        <v>94.568514737552618</v>
      </c>
      <c r="M408">
        <f t="shared" si="51"/>
        <v>-94.568514737552618</v>
      </c>
      <c r="N408">
        <f t="shared" si="52"/>
        <v>0.46502052391088361</v>
      </c>
    </row>
    <row r="409" spans="11:14">
      <c r="K409">
        <f t="shared" si="49"/>
        <v>37.900000000000269</v>
      </c>
      <c r="L409">
        <f t="shared" si="50"/>
        <v>94.126937069145214</v>
      </c>
      <c r="M409">
        <f t="shared" si="51"/>
        <v>-94.126937069145214</v>
      </c>
      <c r="N409">
        <f t="shared" si="52"/>
        <v>0.46393611219349712</v>
      </c>
    </row>
    <row r="410" spans="11:14">
      <c r="K410">
        <f t="shared" si="49"/>
        <v>38.00000000000027</v>
      </c>
      <c r="L410">
        <f t="shared" si="50"/>
        <v>93.688447438495203</v>
      </c>
      <c r="M410">
        <f t="shared" si="51"/>
        <v>-93.688447438495203</v>
      </c>
      <c r="N410">
        <f t="shared" si="52"/>
        <v>0.46285675219996608</v>
      </c>
    </row>
    <row r="411" spans="11:14">
      <c r="K411">
        <f t="shared" si="49"/>
        <v>38.100000000000271</v>
      </c>
      <c r="L411">
        <f t="shared" si="50"/>
        <v>93.253017102263101</v>
      </c>
      <c r="M411">
        <f t="shared" si="51"/>
        <v>-93.253017102263101</v>
      </c>
      <c r="N411">
        <f t="shared" si="52"/>
        <v>0.46178240868496306</v>
      </c>
    </row>
    <row r="412" spans="11:14">
      <c r="K412">
        <f t="shared" si="49"/>
        <v>38.200000000000273</v>
      </c>
      <c r="L412">
        <f t="shared" si="50"/>
        <v>92.820617650914457</v>
      </c>
      <c r="M412">
        <f t="shared" si="51"/>
        <v>-92.820617650914457</v>
      </c>
      <c r="N412">
        <f t="shared" si="52"/>
        <v>0.46071304673045943</v>
      </c>
    </row>
    <row r="413" spans="11:14">
      <c r="K413">
        <f t="shared" si="49"/>
        <v>38.300000000000274</v>
      </c>
      <c r="L413">
        <f t="shared" si="50"/>
        <v>92.391221004077124</v>
      </c>
      <c r="M413">
        <f t="shared" si="51"/>
        <v>-92.391221004077124</v>
      </c>
      <c r="N413">
        <f t="shared" si="52"/>
        <v>0.45964863174193321</v>
      </c>
    </row>
    <row r="414" spans="11:14">
      <c r="K414">
        <f t="shared" si="49"/>
        <v>38.400000000000276</v>
      </c>
      <c r="L414">
        <f t="shared" si="50"/>
        <v>91.964799405973508</v>
      </c>
      <c r="M414">
        <f t="shared" si="51"/>
        <v>-91.964799405973508</v>
      </c>
      <c r="N414">
        <f t="shared" si="52"/>
        <v>0.45858912944462937</v>
      </c>
    </row>
    <row r="415" spans="11:14">
      <c r="K415">
        <f t="shared" si="49"/>
        <v>38.500000000000277</v>
      </c>
      <c r="L415">
        <f t="shared" si="50"/>
        <v>91.541325420926682</v>
      </c>
      <c r="M415">
        <f t="shared" si="51"/>
        <v>-91.541325420926682</v>
      </c>
      <c r="N415">
        <f t="shared" si="52"/>
        <v>0.45753450587987216</v>
      </c>
    </row>
    <row r="416" spans="11:14">
      <c r="K416">
        <f t="shared" si="49"/>
        <v>38.600000000000279</v>
      </c>
      <c r="L416">
        <f t="shared" si="50"/>
        <v>91.120771928938879</v>
      </c>
      <c r="M416">
        <f t="shared" si="51"/>
        <v>-91.120771928938879</v>
      </c>
      <c r="N416">
        <f t="shared" si="52"/>
        <v>0.45648472740142815</v>
      </c>
    </row>
    <row r="417" spans="11:14">
      <c r="K417">
        <f t="shared" si="49"/>
        <v>38.70000000000028</v>
      </c>
      <c r="L417">
        <f t="shared" si="50"/>
        <v>90.70311212134115</v>
      </c>
      <c r="M417">
        <f t="shared" si="51"/>
        <v>-90.70311212134115</v>
      </c>
      <c r="N417">
        <f t="shared" si="52"/>
        <v>0.4554397606719196</v>
      </c>
    </row>
    <row r="418" spans="11:14">
      <c r="K418">
        <f t="shared" si="49"/>
        <v>38.800000000000281</v>
      </c>
      <c r="L418">
        <f t="shared" si="50"/>
        <v>90.288319496512912</v>
      </c>
      <c r="M418">
        <f t="shared" si="51"/>
        <v>-90.288319496512912</v>
      </c>
      <c r="N418">
        <f t="shared" si="52"/>
        <v>0.45439957265928699</v>
      </c>
    </row>
    <row r="419" spans="11:14">
      <c r="K419">
        <f t="shared" si="49"/>
        <v>38.900000000000283</v>
      </c>
      <c r="L419">
        <f t="shared" si="50"/>
        <v>89.876367855669798</v>
      </c>
      <c r="M419">
        <f t="shared" si="51"/>
        <v>-89.876367855669798</v>
      </c>
      <c r="N419">
        <f t="shared" si="52"/>
        <v>0.4533641306333</v>
      </c>
    </row>
    <row r="420" spans="11:14">
      <c r="K420">
        <f t="shared" si="49"/>
        <v>39.000000000000284</v>
      </c>
      <c r="L420">
        <f t="shared" si="50"/>
        <v>89.467231298718971</v>
      </c>
      <c r="M420">
        <f t="shared" si="51"/>
        <v>-89.467231298718971</v>
      </c>
      <c r="N420">
        <f t="shared" si="52"/>
        <v>0.45233340216211659</v>
      </c>
    </row>
    <row r="421" spans="11:14">
      <c r="K421">
        <f t="shared" si="49"/>
        <v>39.100000000000286</v>
      </c>
      <c r="L421">
        <f t="shared" si="50"/>
        <v>89.060884220180526</v>
      </c>
      <c r="M421">
        <f t="shared" si="51"/>
        <v>-89.060884220180526</v>
      </c>
      <c r="N421">
        <f t="shared" si="52"/>
        <v>0.4513073551088887</v>
      </c>
    </row>
    <row r="422" spans="11:14">
      <c r="K422">
        <f t="shared" si="49"/>
        <v>39.200000000000287</v>
      </c>
      <c r="L422">
        <f t="shared" si="50"/>
        <v>88.657301305173462</v>
      </c>
      <c r="M422">
        <f t="shared" si="51"/>
        <v>-88.657301305173462</v>
      </c>
      <c r="N422">
        <f t="shared" si="52"/>
        <v>0.45028595762841434</v>
      </c>
    </row>
    <row r="423" spans="11:14">
      <c r="K423">
        <f t="shared" si="49"/>
        <v>39.300000000000288</v>
      </c>
      <c r="L423">
        <f t="shared" si="50"/>
        <v>88.256457525465692</v>
      </c>
      <c r="M423">
        <f t="shared" si="51"/>
        <v>-88.256457525465692</v>
      </c>
      <c r="N423">
        <f t="shared" si="52"/>
        <v>0.44926917816383521</v>
      </c>
    </row>
    <row r="424" spans="11:14">
      <c r="K424">
        <f t="shared" si="49"/>
        <v>39.40000000000029</v>
      </c>
      <c r="L424">
        <f t="shared" si="50"/>
        <v>87.858328135586376</v>
      </c>
      <c r="M424">
        <f t="shared" si="51"/>
        <v>-87.858328135586376</v>
      </c>
      <c r="N424">
        <f t="shared" si="52"/>
        <v>0.44825698544337916</v>
      </c>
    </row>
    <row r="425" spans="11:14">
      <c r="K425">
        <f t="shared" ref="K425:K488" si="53">K424+$B$25</f>
        <v>39.500000000000291</v>
      </c>
      <c r="L425">
        <f t="shared" ref="L425:L488" si="54">$B$26*N424*N424</f>
        <v>87.462888668999568</v>
      </c>
      <c r="M425">
        <f t="shared" ref="M425:M488" si="55">-L425</f>
        <v>-87.462888668999568</v>
      </c>
      <c r="N425">
        <f t="shared" ref="N425:N488" si="56">N424+$B$25*M425/$B$28</f>
        <v>0.44724934847714642</v>
      </c>
    </row>
    <row r="426" spans="11:14">
      <c r="K426">
        <f t="shared" si="53"/>
        <v>39.600000000000293</v>
      </c>
      <c r="L426">
        <f t="shared" si="54"/>
        <v>87.070114934338406</v>
      </c>
      <c r="M426">
        <f t="shared" si="55"/>
        <v>-87.070114934338406</v>
      </c>
      <c r="N426">
        <f t="shared" si="56"/>
        <v>0.44624623655393975</v>
      </c>
    </row>
    <row r="427" spans="11:14">
      <c r="K427">
        <f t="shared" si="53"/>
        <v>39.700000000000294</v>
      </c>
      <c r="L427">
        <f t="shared" si="54"/>
        <v>86.679983011698226</v>
      </c>
      <c r="M427">
        <f t="shared" si="55"/>
        <v>-86.679983011698226</v>
      </c>
      <c r="N427">
        <f t="shared" si="56"/>
        <v>0.44524761923813677</v>
      </c>
    </row>
    <row r="428" spans="11:14">
      <c r="K428">
        <f t="shared" si="53"/>
        <v>39.800000000000296</v>
      </c>
      <c r="L428">
        <f t="shared" si="54"/>
        <v>86.292469248988098</v>
      </c>
      <c r="M428">
        <f t="shared" si="55"/>
        <v>-86.292469248988098</v>
      </c>
      <c r="N428">
        <f t="shared" si="56"/>
        <v>0.44425346636660468</v>
      </c>
    </row>
    <row r="429" spans="11:14">
      <c r="K429">
        <f t="shared" si="53"/>
        <v>39.900000000000297</v>
      </c>
      <c r="L429">
        <f t="shared" si="54"/>
        <v>85.907550258339199</v>
      </c>
      <c r="M429">
        <f t="shared" si="55"/>
        <v>-85.907550258339199</v>
      </c>
      <c r="N429">
        <f t="shared" si="56"/>
        <v>0.44326374804565605</v>
      </c>
    </row>
    <row r="430" spans="11:14">
      <c r="K430">
        <f t="shared" si="53"/>
        <v>40.000000000000298</v>
      </c>
      <c r="L430">
        <f t="shared" si="54"/>
        <v>85.525202912569398</v>
      </c>
      <c r="M430">
        <f t="shared" si="55"/>
        <v>-85.525202912569398</v>
      </c>
      <c r="N430">
        <f t="shared" si="56"/>
        <v>0.44227843464804578</v>
      </c>
    </row>
    <row r="431" spans="11:14">
      <c r="K431">
        <f t="shared" si="53"/>
        <v>40.1000000000003</v>
      </c>
      <c r="L431">
        <f t="shared" si="54"/>
        <v>85.145404341703014</v>
      </c>
      <c r="M431">
        <f t="shared" si="55"/>
        <v>-85.145404341703014</v>
      </c>
      <c r="N431">
        <f t="shared" si="56"/>
        <v>0.44129749681000774</v>
      </c>
    </row>
    <row r="432" spans="11:14">
      <c r="K432">
        <f t="shared" si="53"/>
        <v>40.200000000000301</v>
      </c>
      <c r="L432">
        <f t="shared" si="54"/>
        <v>84.768131929544509</v>
      </c>
      <c r="M432">
        <f t="shared" si="55"/>
        <v>-84.768131929544509</v>
      </c>
      <c r="N432">
        <f t="shared" si="56"/>
        <v>0.44032090542833097</v>
      </c>
    </row>
    <row r="433" spans="11:14">
      <c r="K433">
        <f t="shared" si="53"/>
        <v>40.300000000000303</v>
      </c>
      <c r="L433">
        <f t="shared" si="54"/>
        <v>84.393363310305446</v>
      </c>
      <c r="M433">
        <f t="shared" si="55"/>
        <v>-84.393363310305446</v>
      </c>
      <c r="N433">
        <f t="shared" si="56"/>
        <v>0.4393486316574749</v>
      </c>
    </row>
    <row r="434" spans="11:14">
      <c r="K434">
        <f t="shared" si="53"/>
        <v>40.400000000000304</v>
      </c>
      <c r="L434">
        <f t="shared" si="54"/>
        <v>84.021076365283506</v>
      </c>
      <c r="M434">
        <f t="shared" si="55"/>
        <v>-84.021076365283506</v>
      </c>
      <c r="N434">
        <f t="shared" si="56"/>
        <v>0.43838064690672279</v>
      </c>
    </row>
    <row r="435" spans="11:14">
      <c r="K435">
        <f t="shared" si="53"/>
        <v>40.500000000000306</v>
      </c>
      <c r="L435">
        <f t="shared" si="54"/>
        <v>83.651249219593041</v>
      </c>
      <c r="M435">
        <f t="shared" si="55"/>
        <v>-83.651249219593041</v>
      </c>
      <c r="N435">
        <f t="shared" si="56"/>
        <v>0.43741692283737266</v>
      </c>
    </row>
    <row r="436" spans="11:14">
      <c r="K436">
        <f t="shared" si="53"/>
        <v>40.600000000000307</v>
      </c>
      <c r="L436">
        <f t="shared" si="54"/>
        <v>83.283860238945763</v>
      </c>
      <c r="M436">
        <f t="shared" si="55"/>
        <v>-83.283860238945763</v>
      </c>
      <c r="N436">
        <f t="shared" si="56"/>
        <v>0.43645743135996545</v>
      </c>
    </row>
    <row r="437" spans="11:14">
      <c r="K437">
        <f t="shared" si="53"/>
        <v>40.700000000000308</v>
      </c>
      <c r="L437">
        <f t="shared" si="54"/>
        <v>82.918888026481056</v>
      </c>
      <c r="M437">
        <f t="shared" si="55"/>
        <v>-82.918888026481056</v>
      </c>
      <c r="N437">
        <f t="shared" si="56"/>
        <v>0.43550214463154979</v>
      </c>
    </row>
    <row r="438" spans="11:14">
      <c r="K438">
        <f t="shared" si="53"/>
        <v>40.80000000000031</v>
      </c>
      <c r="L438">
        <f t="shared" si="54"/>
        <v>82.556311419644842</v>
      </c>
      <c r="M438">
        <f t="shared" si="55"/>
        <v>-82.556311419644842</v>
      </c>
      <c r="N438">
        <f t="shared" si="56"/>
        <v>0.43455103505298248</v>
      </c>
    </row>
    <row r="439" spans="11:14">
      <c r="K439">
        <f t="shared" si="53"/>
        <v>40.900000000000311</v>
      </c>
      <c r="L439">
        <f t="shared" si="54"/>
        <v>82.196109487116345</v>
      </c>
      <c r="M439">
        <f t="shared" si="55"/>
        <v>-82.196109487116345</v>
      </c>
      <c r="N439">
        <f t="shared" si="56"/>
        <v>0.43360407526626454</v>
      </c>
    </row>
    <row r="440" spans="11:14">
      <c r="K440">
        <f t="shared" si="53"/>
        <v>41.000000000000313</v>
      </c>
      <c r="L440">
        <f t="shared" si="54"/>
        <v>81.838261525781633</v>
      </c>
      <c r="M440">
        <f t="shared" si="55"/>
        <v>-81.838261525781633</v>
      </c>
      <c r="N440">
        <f t="shared" si="56"/>
        <v>0.43266123815191221</v>
      </c>
    </row>
    <row r="441" spans="11:14">
      <c r="K441">
        <f t="shared" si="53"/>
        <v>41.100000000000314</v>
      </c>
      <c r="L441">
        <f t="shared" si="54"/>
        <v>81.482747057753443</v>
      </c>
      <c r="M441">
        <f t="shared" si="55"/>
        <v>-81.482747057753443</v>
      </c>
      <c r="N441">
        <f t="shared" si="56"/>
        <v>0.43172249682636205</v>
      </c>
    </row>
    <row r="442" spans="11:14">
      <c r="K442">
        <f t="shared" si="53"/>
        <v>41.200000000000315</v>
      </c>
      <c r="L442">
        <f t="shared" si="54"/>
        <v>81.129545827436189</v>
      </c>
      <c r="M442">
        <f t="shared" si="55"/>
        <v>-81.129545827436189</v>
      </c>
      <c r="N442">
        <f t="shared" si="56"/>
        <v>0.43078782463941001</v>
      </c>
    </row>
    <row r="443" spans="11:14">
      <c r="K443">
        <f t="shared" si="53"/>
        <v>41.300000000000317</v>
      </c>
      <c r="L443">
        <f t="shared" si="54"/>
        <v>80.778637798635629</v>
      </c>
      <c r="M443">
        <f t="shared" si="55"/>
        <v>-80.778637798635629</v>
      </c>
      <c r="N443">
        <f t="shared" si="56"/>
        <v>0.4298571951716838</v>
      </c>
    </row>
    <row r="444" spans="11:14">
      <c r="K444">
        <f t="shared" si="53"/>
        <v>41.400000000000318</v>
      </c>
      <c r="L444">
        <f t="shared" si="54"/>
        <v>80.430003151712185</v>
      </c>
      <c r="M444">
        <f t="shared" si="55"/>
        <v>-80.430003151712185</v>
      </c>
      <c r="N444">
        <f t="shared" si="56"/>
        <v>0.42893058223214797</v>
      </c>
    </row>
    <row r="445" spans="11:14">
      <c r="K445">
        <f t="shared" si="53"/>
        <v>41.50000000000032</v>
      </c>
      <c r="L445">
        <f t="shared" si="54"/>
        <v>80.083622280777362</v>
      </c>
      <c r="M445">
        <f t="shared" si="55"/>
        <v>-80.083622280777362</v>
      </c>
      <c r="N445">
        <f t="shared" si="56"/>
        <v>0.42800795985564133</v>
      </c>
    </row>
    <row r="446" spans="11:14">
      <c r="K446">
        <f t="shared" si="53"/>
        <v>41.600000000000321</v>
      </c>
      <c r="L446">
        <f t="shared" si="54"/>
        <v>79.739475790932389</v>
      </c>
      <c r="M446">
        <f t="shared" si="55"/>
        <v>-79.739475790932389</v>
      </c>
      <c r="N446">
        <f t="shared" si="56"/>
        <v>0.42708930230044628</v>
      </c>
    </row>
    <row r="447" spans="11:14">
      <c r="K447">
        <f t="shared" si="53"/>
        <v>41.700000000000323</v>
      </c>
      <c r="L447">
        <f t="shared" si="54"/>
        <v>79.397544495548402</v>
      </c>
      <c r="M447">
        <f t="shared" si="55"/>
        <v>-79.397544495548402</v>
      </c>
      <c r="N447">
        <f t="shared" si="56"/>
        <v>0.42617458404588926</v>
      </c>
    </row>
    <row r="448" spans="11:14">
      <c r="K448">
        <f t="shared" si="53"/>
        <v>41.800000000000324</v>
      </c>
      <c r="L448">
        <f t="shared" si="54"/>
        <v>79.057809413587478</v>
      </c>
      <c r="M448">
        <f t="shared" si="55"/>
        <v>-79.057809413587478</v>
      </c>
      <c r="N448">
        <f t="shared" si="56"/>
        <v>0.42526377978997237</v>
      </c>
    </row>
    <row r="449" spans="11:14">
      <c r="K449">
        <f t="shared" si="53"/>
        <v>41.900000000000325</v>
      </c>
      <c r="L449">
        <f t="shared" si="54"/>
        <v>78.720251766963813</v>
      </c>
      <c r="M449">
        <f t="shared" si="55"/>
        <v>-78.720251766963813</v>
      </c>
      <c r="N449">
        <f t="shared" si="56"/>
        <v>0.42435686444703502</v>
      </c>
    </row>
    <row r="450" spans="11:14">
      <c r="K450">
        <f t="shared" si="53"/>
        <v>42.000000000000327</v>
      </c>
      <c r="L450">
        <f t="shared" si="54"/>
        <v>78.384852977944263</v>
      </c>
      <c r="M450">
        <f t="shared" si="55"/>
        <v>-78.384852977944263</v>
      </c>
      <c r="N450">
        <f t="shared" si="56"/>
        <v>0.42345381314544578</v>
      </c>
    </row>
    <row r="451" spans="11:14">
      <c r="K451">
        <f t="shared" si="53"/>
        <v>42.100000000000328</v>
      </c>
      <c r="L451">
        <f t="shared" si="54"/>
        <v>78.05159466658769</v>
      </c>
      <c r="M451">
        <f t="shared" si="55"/>
        <v>-78.05159466658769</v>
      </c>
      <c r="N451">
        <f t="shared" si="56"/>
        <v>0.42255460122532379</v>
      </c>
    </row>
    <row r="452" spans="11:14">
      <c r="K452">
        <f t="shared" si="53"/>
        <v>42.20000000000033</v>
      </c>
      <c r="L452">
        <f t="shared" si="54"/>
        <v>77.720458648222561</v>
      </c>
      <c r="M452">
        <f t="shared" si="55"/>
        <v>-77.720458648222561</v>
      </c>
      <c r="N452">
        <f t="shared" si="56"/>
        <v>0.42165920423628894</v>
      </c>
    </row>
    <row r="453" spans="11:14">
      <c r="K453">
        <f t="shared" si="53"/>
        <v>42.300000000000331</v>
      </c>
      <c r="L453">
        <f t="shared" si="54"/>
        <v>77.391426930961757</v>
      </c>
      <c r="M453">
        <f t="shared" si="55"/>
        <v>-77.391426930961757</v>
      </c>
      <c r="N453">
        <f t="shared" si="56"/>
        <v>0.42076759793524099</v>
      </c>
    </row>
    <row r="454" spans="11:14">
      <c r="K454">
        <f t="shared" si="53"/>
        <v>42.400000000000333</v>
      </c>
      <c r="L454">
        <f t="shared" si="54"/>
        <v>77.064481713254452</v>
      </c>
      <c r="M454">
        <f t="shared" si="55"/>
        <v>-77.064481713254452</v>
      </c>
      <c r="N454">
        <f t="shared" si="56"/>
        <v>0.41987975828416663</v>
      </c>
    </row>
    <row r="455" spans="11:14">
      <c r="K455">
        <f t="shared" si="53"/>
        <v>42.500000000000334</v>
      </c>
      <c r="L455">
        <f t="shared" si="54"/>
        <v>76.739605381473922</v>
      </c>
      <c r="M455">
        <f t="shared" si="55"/>
        <v>-76.739605381473922</v>
      </c>
      <c r="N455">
        <f t="shared" si="56"/>
        <v>0.41899566144797451</v>
      </c>
    </row>
    <row r="456" spans="11:14">
      <c r="K456">
        <f t="shared" si="53"/>
        <v>42.600000000000335</v>
      </c>
      <c r="L456">
        <f t="shared" si="54"/>
        <v>76.416780507541333</v>
      </c>
      <c r="M456">
        <f t="shared" si="55"/>
        <v>-76.416780507541333</v>
      </c>
      <c r="N456">
        <f t="shared" si="56"/>
        <v>0.41811528379235768</v>
      </c>
    </row>
    <row r="457" spans="11:14">
      <c r="K457">
        <f t="shared" si="53"/>
        <v>42.700000000000337</v>
      </c>
      <c r="L457">
        <f t="shared" si="54"/>
        <v>76.095989846584175</v>
      </c>
      <c r="M457">
        <f t="shared" si="55"/>
        <v>-76.095989846584175</v>
      </c>
      <c r="N457">
        <f t="shared" si="56"/>
        <v>0.41723860188168277</v>
      </c>
    </row>
    <row r="458" spans="11:14">
      <c r="K458">
        <f t="shared" si="53"/>
        <v>42.800000000000338</v>
      </c>
      <c r="L458">
        <f t="shared" si="54"/>
        <v>75.777216334629244</v>
      </c>
      <c r="M458">
        <f t="shared" si="55"/>
        <v>-75.777216334629244</v>
      </c>
      <c r="N458">
        <f t="shared" si="56"/>
        <v>0.41636559247690591</v>
      </c>
    </row>
    <row r="459" spans="11:14">
      <c r="K459">
        <f t="shared" si="53"/>
        <v>42.90000000000034</v>
      </c>
      <c r="L459">
        <f t="shared" si="54"/>
        <v>75.460443086329477</v>
      </c>
      <c r="M459">
        <f t="shared" si="55"/>
        <v>-75.460443086329477</v>
      </c>
      <c r="N459">
        <f t="shared" si="56"/>
        <v>0.41549623253351503</v>
      </c>
    </row>
    <row r="460" spans="11:14">
      <c r="K460">
        <f t="shared" si="53"/>
        <v>43.000000000000341</v>
      </c>
      <c r="L460">
        <f t="shared" si="54"/>
        <v>75.1456533927241</v>
      </c>
      <c r="M460">
        <f t="shared" si="55"/>
        <v>-75.1456533927241</v>
      </c>
      <c r="N460">
        <f t="shared" si="56"/>
        <v>0.41463049919949746</v>
      </c>
    </row>
    <row r="461" spans="11:14">
      <c r="K461">
        <f t="shared" si="53"/>
        <v>43.100000000000342</v>
      </c>
      <c r="L461">
        <f t="shared" si="54"/>
        <v>74.832830719031278</v>
      </c>
      <c r="M461">
        <f t="shared" si="55"/>
        <v>-74.832830719031278</v>
      </c>
      <c r="N461">
        <f t="shared" si="56"/>
        <v>0.41376836981333348</v>
      </c>
    </row>
    <row r="462" spans="11:14">
      <c r="K462">
        <f t="shared" si="53"/>
        <v>43.200000000000344</v>
      </c>
      <c r="L462">
        <f t="shared" si="54"/>
        <v>74.521958702473157</v>
      </c>
      <c r="M462">
        <f t="shared" si="55"/>
        <v>-74.521958702473157</v>
      </c>
      <c r="N462">
        <f t="shared" si="56"/>
        <v>0.41290982190201464</v>
      </c>
    </row>
    <row r="463" spans="11:14">
      <c r="K463">
        <f t="shared" si="53"/>
        <v>43.300000000000345</v>
      </c>
      <c r="L463">
        <f t="shared" si="54"/>
        <v>74.213021150132434</v>
      </c>
      <c r="M463">
        <f t="shared" si="55"/>
        <v>-74.213021150132434</v>
      </c>
      <c r="N463">
        <f t="shared" si="56"/>
        <v>0.41205483317908687</v>
      </c>
    </row>
    <row r="464" spans="11:14">
      <c r="K464">
        <f t="shared" si="53"/>
        <v>43.400000000000347</v>
      </c>
      <c r="L464">
        <f t="shared" si="54"/>
        <v>73.90600203684005</v>
      </c>
      <c r="M464">
        <f t="shared" si="55"/>
        <v>-73.90600203684005</v>
      </c>
      <c r="N464">
        <f t="shared" si="56"/>
        <v>0.41120338154271774</v>
      </c>
    </row>
    <row r="465" spans="11:14">
      <c r="K465">
        <f t="shared" si="53"/>
        <v>43.500000000000348</v>
      </c>
      <c r="L465">
        <f t="shared" si="54"/>
        <v>73.600885503093451</v>
      </c>
      <c r="M465">
        <f t="shared" si="55"/>
        <v>-73.600885503093451</v>
      </c>
      <c r="N465">
        <f t="shared" si="56"/>
        <v>0.41035544507378807</v>
      </c>
    </row>
    <row r="466" spans="11:14">
      <c r="K466">
        <f t="shared" si="53"/>
        <v>43.60000000000035</v>
      </c>
      <c r="L466">
        <f t="shared" si="54"/>
        <v>73.297655853004926</v>
      </c>
      <c r="M466">
        <f t="shared" si="55"/>
        <v>-73.297655853004926</v>
      </c>
      <c r="N466">
        <f t="shared" si="56"/>
        <v>0.40951100203400692</v>
      </c>
    </row>
    <row r="467" spans="11:14">
      <c r="K467">
        <f t="shared" si="53"/>
        <v>43.700000000000351</v>
      </c>
      <c r="L467">
        <f t="shared" si="54"/>
        <v>72.996297552279714</v>
      </c>
      <c r="M467">
        <f t="shared" si="55"/>
        <v>-72.996297552279714</v>
      </c>
      <c r="N467">
        <f t="shared" si="56"/>
        <v>0.40867003086404979</v>
      </c>
    </row>
    <row r="468" spans="11:14">
      <c r="K468">
        <f t="shared" si="53"/>
        <v>43.800000000000352</v>
      </c>
      <c r="L468">
        <f t="shared" si="54"/>
        <v>72.696795226222861</v>
      </c>
      <c r="M468">
        <f t="shared" si="55"/>
        <v>-72.696795226222861</v>
      </c>
      <c r="N468">
        <f t="shared" si="56"/>
        <v>0.40783251018172006</v>
      </c>
    </row>
    <row r="469" spans="11:14">
      <c r="K469">
        <f t="shared" si="53"/>
        <v>43.900000000000354</v>
      </c>
      <c r="L469">
        <f t="shared" si="54"/>
        <v>72.399133657775025</v>
      </c>
      <c r="M469">
        <f t="shared" si="55"/>
        <v>-72.399133657775025</v>
      </c>
      <c r="N469">
        <f t="shared" si="56"/>
        <v>0.40699841878013282</v>
      </c>
    </row>
    <row r="470" spans="11:14">
      <c r="K470">
        <f t="shared" si="53"/>
        <v>44.000000000000355</v>
      </c>
      <c r="L470">
        <f t="shared" si="54"/>
        <v>72.103297785576316</v>
      </c>
      <c r="M470">
        <f t="shared" si="55"/>
        <v>-72.103297785576316</v>
      </c>
      <c r="N470">
        <f t="shared" si="56"/>
        <v>0.40616773562592112</v>
      </c>
    </row>
    <row r="471" spans="11:14">
      <c r="K471">
        <f t="shared" si="53"/>
        <v>44.100000000000357</v>
      </c>
      <c r="L471">
        <f t="shared" si="54"/>
        <v>71.809272702057768</v>
      </c>
      <c r="M471">
        <f t="shared" si="55"/>
        <v>-71.809272702057768</v>
      </c>
      <c r="N471">
        <f t="shared" si="56"/>
        <v>0.40534043985746426</v>
      </c>
    </row>
    <row r="472" spans="11:14">
      <c r="K472">
        <f t="shared" si="53"/>
        <v>44.200000000000358</v>
      </c>
      <c r="L472">
        <f t="shared" si="54"/>
        <v>71.517043651560215</v>
      </c>
      <c r="M472">
        <f t="shared" si="55"/>
        <v>-71.517043651560215</v>
      </c>
      <c r="N472">
        <f t="shared" si="56"/>
        <v>0.40451651078313755</v>
      </c>
    </row>
    <row r="473" spans="11:14">
      <c r="K473">
        <f t="shared" si="53"/>
        <v>44.30000000000036</v>
      </c>
      <c r="L473">
        <f t="shared" si="54"/>
        <v>71.22659602847979</v>
      </c>
      <c r="M473">
        <f t="shared" si="55"/>
        <v>-71.22659602847979</v>
      </c>
      <c r="N473">
        <f t="shared" si="56"/>
        <v>0.40369592787958364</v>
      </c>
    </row>
    <row r="474" spans="11:14">
      <c r="K474">
        <f t="shared" si="53"/>
        <v>44.400000000000361</v>
      </c>
      <c r="L474">
        <f t="shared" si="54"/>
        <v>70.937915375439886</v>
      </c>
      <c r="M474">
        <f t="shared" si="55"/>
        <v>-70.937915375439886</v>
      </c>
      <c r="N474">
        <f t="shared" si="56"/>
        <v>0.40287867079000483</v>
      </c>
    </row>
    <row r="475" spans="11:14">
      <c r="K475">
        <f t="shared" si="53"/>
        <v>44.500000000000362</v>
      </c>
      <c r="L475">
        <f t="shared" si="54"/>
        <v>70.650987381489102</v>
      </c>
      <c r="M475">
        <f t="shared" si="55"/>
        <v>-70.650987381489102</v>
      </c>
      <c r="N475">
        <f t="shared" si="56"/>
        <v>0.40206471932247617</v>
      </c>
    </row>
    <row r="476" spans="11:14">
      <c r="K476">
        <f t="shared" si="53"/>
        <v>44.600000000000364</v>
      </c>
      <c r="L476">
        <f t="shared" si="54"/>
        <v>70.36579788032455</v>
      </c>
      <c r="M476">
        <f t="shared" si="55"/>
        <v>-70.36579788032455</v>
      </c>
      <c r="N476">
        <f t="shared" si="56"/>
        <v>0.40125405344827886</v>
      </c>
    </row>
    <row r="477" spans="11:14">
      <c r="K477">
        <f t="shared" si="53"/>
        <v>44.700000000000365</v>
      </c>
      <c r="L477">
        <f t="shared" si="54"/>
        <v>70.082332848540403</v>
      </c>
      <c r="M477">
        <f t="shared" si="55"/>
        <v>-70.082332848540403</v>
      </c>
      <c r="N477">
        <f t="shared" si="56"/>
        <v>0.4004466533002542</v>
      </c>
    </row>
    <row r="478" spans="11:14">
      <c r="K478">
        <f t="shared" si="53"/>
        <v>44.800000000000367</v>
      </c>
      <c r="L478">
        <f t="shared" si="54"/>
        <v>69.800578403901127</v>
      </c>
      <c r="M478">
        <f t="shared" si="55"/>
        <v>-69.800578403901127</v>
      </c>
      <c r="N478">
        <f t="shared" si="56"/>
        <v>0.399642499171177</v>
      </c>
    </row>
    <row r="479" spans="11:14">
      <c r="K479">
        <f t="shared" si="53"/>
        <v>44.900000000000368</v>
      </c>
      <c r="L479">
        <f t="shared" si="54"/>
        <v>69.520520803638945</v>
      </c>
      <c r="M479">
        <f t="shared" si="55"/>
        <v>-69.520520803638945</v>
      </c>
      <c r="N479">
        <f t="shared" si="56"/>
        <v>0.39884157151214888</v>
      </c>
    </row>
    <row r="480" spans="11:14">
      <c r="K480">
        <f t="shared" si="53"/>
        <v>45.000000000000369</v>
      </c>
      <c r="L480">
        <f t="shared" si="54"/>
        <v>69.24214644277528</v>
      </c>
      <c r="M480">
        <f t="shared" si="55"/>
        <v>-69.24214644277528</v>
      </c>
      <c r="N480">
        <f t="shared" si="56"/>
        <v>0.39804385093101091</v>
      </c>
    </row>
    <row r="481" spans="11:14">
      <c r="K481">
        <f t="shared" si="53"/>
        <v>45.100000000000371</v>
      </c>
      <c r="L481">
        <f t="shared" si="54"/>
        <v>68.965441852465673</v>
      </c>
      <c r="M481">
        <f t="shared" si="55"/>
        <v>-68.965441852465673</v>
      </c>
      <c r="N481">
        <f t="shared" si="56"/>
        <v>0.39724931819077514</v>
      </c>
    </row>
    <row r="482" spans="11:14">
      <c r="K482">
        <f t="shared" si="53"/>
        <v>45.200000000000372</v>
      </c>
      <c r="L482">
        <f t="shared" si="54"/>
        <v>68.690393698367927</v>
      </c>
      <c r="M482">
        <f t="shared" si="55"/>
        <v>-68.690393698367927</v>
      </c>
      <c r="N482">
        <f t="shared" si="56"/>
        <v>0.39645795420807506</v>
      </c>
    </row>
    <row r="483" spans="11:14">
      <c r="K483">
        <f t="shared" si="53"/>
        <v>45.300000000000374</v>
      </c>
      <c r="L483">
        <f t="shared" si="54"/>
        <v>68.416988779032977</v>
      </c>
      <c r="M483">
        <f t="shared" si="55"/>
        <v>-68.416988779032977</v>
      </c>
      <c r="N483">
        <f t="shared" si="56"/>
        <v>0.39566974005163458</v>
      </c>
    </row>
    <row r="484" spans="11:14">
      <c r="K484">
        <f t="shared" si="53"/>
        <v>45.400000000000375</v>
      </c>
      <c r="L484">
        <f t="shared" si="54"/>
        <v>68.145214024318193</v>
      </c>
      <c r="M484">
        <f t="shared" si="55"/>
        <v>-68.145214024318193</v>
      </c>
      <c r="N484">
        <f t="shared" si="56"/>
        <v>0.39488465694075536</v>
      </c>
    </row>
    <row r="485" spans="11:14">
      <c r="K485">
        <f t="shared" si="53"/>
        <v>45.500000000000377</v>
      </c>
      <c r="L485">
        <f t="shared" si="54"/>
        <v>67.875056493822726</v>
      </c>
      <c r="M485">
        <f t="shared" si="55"/>
        <v>-67.875056493822726</v>
      </c>
      <c r="N485">
        <f t="shared" si="56"/>
        <v>0.39410268624382194</v>
      </c>
    </row>
    <row r="486" spans="11:14">
      <c r="K486">
        <f t="shared" si="53"/>
        <v>45.600000000000378</v>
      </c>
      <c r="L486">
        <f t="shared" si="54"/>
        <v>67.606503375344644</v>
      </c>
      <c r="M486">
        <f t="shared" si="55"/>
        <v>-67.606503375344644</v>
      </c>
      <c r="N486">
        <f t="shared" si="56"/>
        <v>0.39332380947682488</v>
      </c>
    </row>
    <row r="487" spans="11:14">
      <c r="K487">
        <f t="shared" si="53"/>
        <v>45.700000000000379</v>
      </c>
      <c r="L487">
        <f t="shared" si="54"/>
        <v>67.339541983359339</v>
      </c>
      <c r="M487">
        <f t="shared" si="55"/>
        <v>-67.339541983359339</v>
      </c>
      <c r="N487">
        <f t="shared" si="56"/>
        <v>0.3925480083019014</v>
      </c>
    </row>
    <row r="488" spans="11:14">
      <c r="K488">
        <f t="shared" si="53"/>
        <v>45.800000000000381</v>
      </c>
      <c r="L488">
        <f t="shared" si="54"/>
        <v>67.07415975751907</v>
      </c>
      <c r="M488">
        <f t="shared" si="55"/>
        <v>-67.07415975751907</v>
      </c>
      <c r="N488">
        <f t="shared" si="56"/>
        <v>0.39177526452589312</v>
      </c>
    </row>
    <row r="489" spans="11:14">
      <c r="K489">
        <f t="shared" ref="K489:K552" si="57">K488+$B$25</f>
        <v>45.900000000000382</v>
      </c>
      <c r="L489">
        <f t="shared" ref="L489:L552" si="58">$B$26*N488*N488</f>
        <v>66.810344261173086</v>
      </c>
      <c r="M489">
        <f t="shared" ref="M489:M552" si="59">-L489</f>
        <v>-66.810344261173086</v>
      </c>
      <c r="N489">
        <f t="shared" ref="N489:N552" si="60">N488+$B$25*M489/$B$28</f>
        <v>0.39100556009892107</v>
      </c>
    </row>
    <row r="490" spans="11:14">
      <c r="K490">
        <f t="shared" si="57"/>
        <v>46.000000000000384</v>
      </c>
      <c r="L490">
        <f t="shared" si="58"/>
        <v>66.548083179908261</v>
      </c>
      <c r="M490">
        <f t="shared" si="59"/>
        <v>-66.548083179908261</v>
      </c>
      <c r="N490">
        <f t="shared" si="60"/>
        <v>0.39023887711297744</v>
      </c>
    </row>
    <row r="491" spans="11:14">
      <c r="K491">
        <f t="shared" si="57"/>
        <v>46.100000000000385</v>
      </c>
      <c r="L491">
        <f t="shared" si="58"/>
        <v>66.287364320109617</v>
      </c>
      <c r="M491">
        <f t="shared" si="59"/>
        <v>-66.287364320109617</v>
      </c>
      <c r="N491">
        <f t="shared" si="60"/>
        <v>0.3894751978005338</v>
      </c>
    </row>
    <row r="492" spans="11:14">
      <c r="K492">
        <f t="shared" si="57"/>
        <v>46.200000000000387</v>
      </c>
      <c r="L492">
        <f t="shared" si="58"/>
        <v>66.028175607540803</v>
      </c>
      <c r="M492">
        <f t="shared" si="59"/>
        <v>-66.028175607540803</v>
      </c>
      <c r="N492">
        <f t="shared" si="60"/>
        <v>0.38871450453316581</v>
      </c>
    </row>
    <row r="493" spans="11:14">
      <c r="K493">
        <f t="shared" si="57"/>
        <v>46.300000000000388</v>
      </c>
      <c r="L493">
        <f t="shared" si="58"/>
        <v>65.770505085943768</v>
      </c>
      <c r="M493">
        <f t="shared" si="59"/>
        <v>-65.770505085943768</v>
      </c>
      <c r="N493">
        <f t="shared" si="60"/>
        <v>0.38795677982019411</v>
      </c>
    </row>
    <row r="494" spans="11:14">
      <c r="K494">
        <f t="shared" si="57"/>
        <v>46.400000000000389</v>
      </c>
      <c r="L494">
        <f t="shared" si="58"/>
        <v>65.514340915657812</v>
      </c>
      <c r="M494">
        <f t="shared" si="59"/>
        <v>-65.514340915657812</v>
      </c>
      <c r="N494">
        <f t="shared" si="60"/>
        <v>0.38720200630734092</v>
      </c>
    </row>
    <row r="495" spans="11:14">
      <c r="K495">
        <f t="shared" si="57"/>
        <v>46.500000000000391</v>
      </c>
      <c r="L495">
        <f t="shared" si="58"/>
        <v>65.259671372257216</v>
      </c>
      <c r="M495">
        <f t="shared" si="59"/>
        <v>-65.259671372257216</v>
      </c>
      <c r="N495">
        <f t="shared" si="60"/>
        <v>0.38645016677540245</v>
      </c>
    </row>
    <row r="496" spans="11:14">
      <c r="K496">
        <f t="shared" si="57"/>
        <v>46.600000000000392</v>
      </c>
      <c r="L496">
        <f t="shared" si="58"/>
        <v>65.006484845207552</v>
      </c>
      <c r="M496">
        <f t="shared" si="59"/>
        <v>-65.006484845207552</v>
      </c>
      <c r="N496">
        <f t="shared" si="60"/>
        <v>0.38570124413893692</v>
      </c>
    </row>
    <row r="497" spans="11:14">
      <c r="K497">
        <f t="shared" si="57"/>
        <v>46.700000000000394</v>
      </c>
      <c r="L497">
        <f t="shared" si="58"/>
        <v>64.754769836540305</v>
      </c>
      <c r="M497">
        <f t="shared" si="59"/>
        <v>-64.754769836540305</v>
      </c>
      <c r="N497">
        <f t="shared" si="60"/>
        <v>0.38495522144496758</v>
      </c>
    </row>
    <row r="498" spans="11:14">
      <c r="K498">
        <f t="shared" si="57"/>
        <v>46.800000000000395</v>
      </c>
      <c r="L498">
        <f t="shared" si="58"/>
        <v>64.504514959545318</v>
      </c>
      <c r="M498">
        <f t="shared" si="59"/>
        <v>-64.504514959545318</v>
      </c>
      <c r="N498">
        <f t="shared" si="60"/>
        <v>0.38421208187170092</v>
      </c>
    </row>
    <row r="499" spans="11:14">
      <c r="K499">
        <f t="shared" si="57"/>
        <v>46.900000000000396</v>
      </c>
      <c r="L499">
        <f t="shared" si="58"/>
        <v>64.255708937480904</v>
      </c>
      <c r="M499">
        <f t="shared" si="59"/>
        <v>-64.255708937480904</v>
      </c>
      <c r="N499">
        <f t="shared" si="60"/>
        <v>0.38347180872725989</v>
      </c>
    </row>
    <row r="500" spans="11:14">
      <c r="K500">
        <f t="shared" si="57"/>
        <v>47.000000000000398</v>
      </c>
      <c r="L500">
        <f t="shared" si="58"/>
        <v>64.008340602301615</v>
      </c>
      <c r="M500">
        <f t="shared" si="59"/>
        <v>-64.008340602301615</v>
      </c>
      <c r="N500">
        <f t="shared" si="60"/>
        <v>0.38273438544843152</v>
      </c>
    </row>
    <row r="501" spans="11:14">
      <c r="K501">
        <f t="shared" si="57"/>
        <v>47.100000000000399</v>
      </c>
      <c r="L501">
        <f t="shared" si="58"/>
        <v>63.762398893402903</v>
      </c>
      <c r="M501">
        <f t="shared" si="59"/>
        <v>-63.762398893402903</v>
      </c>
      <c r="N501">
        <f t="shared" si="60"/>
        <v>0.3819997955994292</v>
      </c>
    </row>
    <row r="502" spans="11:14">
      <c r="K502">
        <f t="shared" si="57"/>
        <v>47.200000000000401</v>
      </c>
      <c r="L502">
        <f t="shared" si="58"/>
        <v>63.517872856382759</v>
      </c>
      <c r="M502">
        <f t="shared" si="59"/>
        <v>-63.517872856382759</v>
      </c>
      <c r="N502">
        <f t="shared" si="60"/>
        <v>0.38126802287066902</v>
      </c>
    </row>
    <row r="503" spans="11:14">
      <c r="K503">
        <f t="shared" si="57"/>
        <v>47.300000000000402</v>
      </c>
      <c r="L503">
        <f t="shared" si="58"/>
        <v>63.274751641819996</v>
      </c>
      <c r="M503">
        <f t="shared" si="59"/>
        <v>-63.274751641819996</v>
      </c>
      <c r="N503">
        <f t="shared" si="60"/>
        <v>0.38053905107756048</v>
      </c>
    </row>
    <row r="504" spans="11:14">
      <c r="K504">
        <f t="shared" si="57"/>
        <v>47.400000000000404</v>
      </c>
      <c r="L504">
        <f t="shared" si="58"/>
        <v>63.033024504068898</v>
      </c>
      <c r="M504">
        <f t="shared" si="59"/>
        <v>-63.033024504068898</v>
      </c>
      <c r="N504">
        <f t="shared" si="60"/>
        <v>0.37981286415931081</v>
      </c>
    </row>
    <row r="505" spans="11:14">
      <c r="K505">
        <f t="shared" si="57"/>
        <v>47.500000000000405</v>
      </c>
      <c r="L505">
        <f t="shared" si="58"/>
        <v>62.792680800069938</v>
      </c>
      <c r="M505">
        <f t="shared" si="59"/>
        <v>-62.792680800069938</v>
      </c>
      <c r="N505">
        <f t="shared" si="60"/>
        <v>0.37908944617774321</v>
      </c>
    </row>
    <row r="506" spans="11:14">
      <c r="K506">
        <f t="shared" si="57"/>
        <v>47.600000000000406</v>
      </c>
      <c r="L506">
        <f t="shared" si="58"/>
        <v>62.55370998817645</v>
      </c>
      <c r="M506">
        <f t="shared" si="59"/>
        <v>-62.55370998817645</v>
      </c>
      <c r="N506">
        <f t="shared" si="60"/>
        <v>0.37836878131612828</v>
      </c>
    </row>
    <row r="507" spans="11:14">
      <c r="K507">
        <f t="shared" si="57"/>
        <v>47.700000000000408</v>
      </c>
      <c r="L507">
        <f t="shared" si="58"/>
        <v>62.316101626996875</v>
      </c>
      <c r="M507">
        <f t="shared" si="59"/>
        <v>-62.316101626996875</v>
      </c>
      <c r="N507">
        <f t="shared" si="60"/>
        <v>0.37765085387802921</v>
      </c>
    </row>
    <row r="508" spans="11:14">
      <c r="K508">
        <f t="shared" si="57"/>
        <v>47.800000000000409</v>
      </c>
      <c r="L508">
        <f t="shared" si="58"/>
        <v>62.079845374252336</v>
      </c>
      <c r="M508">
        <f t="shared" si="59"/>
        <v>-62.079845374252336</v>
      </c>
      <c r="N508">
        <f t="shared" si="60"/>
        <v>0.37693564828615994</v>
      </c>
    </row>
    <row r="509" spans="11:14">
      <c r="K509">
        <f t="shared" si="57"/>
        <v>47.900000000000411</v>
      </c>
      <c r="L509">
        <f t="shared" si="58"/>
        <v>61.844930985649626</v>
      </c>
      <c r="M509">
        <f t="shared" si="59"/>
        <v>-61.844930985649626</v>
      </c>
      <c r="N509">
        <f t="shared" si="60"/>
        <v>0.37622314908125615</v>
      </c>
    </row>
    <row r="510" spans="11:14">
      <c r="K510">
        <f t="shared" si="57"/>
        <v>48.000000000000412</v>
      </c>
      <c r="L510">
        <f t="shared" si="58"/>
        <v>61.611348313768822</v>
      </c>
      <c r="M510">
        <f t="shared" si="59"/>
        <v>-61.611348313768822</v>
      </c>
      <c r="N510">
        <f t="shared" si="60"/>
        <v>0.37551334092095928</v>
      </c>
    </row>
    <row r="511" spans="11:14">
      <c r="K511">
        <f t="shared" si="57"/>
        <v>48.100000000000414</v>
      </c>
      <c r="L511">
        <f t="shared" si="58"/>
        <v>61.379087306965737</v>
      </c>
      <c r="M511">
        <f t="shared" si="59"/>
        <v>-61.379087306965737</v>
      </c>
      <c r="N511">
        <f t="shared" si="60"/>
        <v>0.37480620857871311</v>
      </c>
    </row>
    <row r="512" spans="11:14">
      <c r="K512">
        <f t="shared" si="57"/>
        <v>48.200000000000415</v>
      </c>
      <c r="L512">
        <f t="shared" si="58"/>
        <v>61.148138008288932</v>
      </c>
      <c r="M512">
        <f t="shared" si="59"/>
        <v>-61.148138008288932</v>
      </c>
      <c r="N512">
        <f t="shared" si="60"/>
        <v>0.3741017369426729</v>
      </c>
    </row>
    <row r="513" spans="11:14">
      <c r="K513">
        <f t="shared" si="57"/>
        <v>48.300000000000416</v>
      </c>
      <c r="L513">
        <f t="shared" si="58"/>
        <v>60.91849055441088</v>
      </c>
      <c r="M513">
        <f t="shared" si="59"/>
        <v>-60.91849055441088</v>
      </c>
      <c r="N513">
        <f t="shared" si="60"/>
        <v>0.37339991101462672</v>
      </c>
    </row>
    <row r="514" spans="11:14">
      <c r="K514">
        <f t="shared" si="57"/>
        <v>48.400000000000418</v>
      </c>
      <c r="L514">
        <f t="shared" si="58"/>
        <v>60.690135174573228</v>
      </c>
      <c r="M514">
        <f t="shared" si="59"/>
        <v>-60.690135174573228</v>
      </c>
      <c r="N514">
        <f t="shared" si="60"/>
        <v>0.37270071590892889</v>
      </c>
    </row>
    <row r="515" spans="11:14">
      <c r="K515">
        <f t="shared" si="57"/>
        <v>48.500000000000419</v>
      </c>
      <c r="L515">
        <f t="shared" si="58"/>
        <v>60.463062189545845</v>
      </c>
      <c r="M515">
        <f t="shared" si="59"/>
        <v>-60.463062189545845</v>
      </c>
      <c r="N515">
        <f t="shared" si="60"/>
        <v>0.37200413685144562</v>
      </c>
    </row>
    <row r="516" spans="11:14">
      <c r="K516">
        <f t="shared" si="57"/>
        <v>48.600000000000421</v>
      </c>
      <c r="L516">
        <f t="shared" si="58"/>
        <v>60.237262010599636</v>
      </c>
      <c r="M516">
        <f t="shared" si="59"/>
        <v>-60.237262010599636</v>
      </c>
      <c r="N516">
        <f t="shared" si="60"/>
        <v>0.37131015917851246</v>
      </c>
    </row>
    <row r="517" spans="11:14">
      <c r="K517">
        <f t="shared" si="57"/>
        <v>48.700000000000422</v>
      </c>
      <c r="L517">
        <f t="shared" si="58"/>
        <v>60.012725138492655</v>
      </c>
      <c r="M517">
        <f t="shared" si="59"/>
        <v>-60.012725138492655</v>
      </c>
      <c r="N517">
        <f t="shared" si="60"/>
        <v>0.37061876833590307</v>
      </c>
    </row>
    <row r="518" spans="11:14">
      <c r="K518">
        <f t="shared" si="57"/>
        <v>48.800000000000423</v>
      </c>
      <c r="L518">
        <f t="shared" si="58"/>
        <v>59.789442162469449</v>
      </c>
      <c r="M518">
        <f t="shared" si="59"/>
        <v>-59.789442162469449</v>
      </c>
      <c r="N518">
        <f t="shared" si="60"/>
        <v>0.36992994987781008</v>
      </c>
    </row>
    <row r="519" spans="11:14">
      <c r="K519">
        <f t="shared" si="57"/>
        <v>48.900000000000425</v>
      </c>
      <c r="L519">
        <f t="shared" si="58"/>
        <v>59.567403759273581</v>
      </c>
      <c r="M519">
        <f t="shared" si="59"/>
        <v>-59.567403759273581</v>
      </c>
      <c r="N519">
        <f t="shared" si="60"/>
        <v>0.36924368946583691</v>
      </c>
    </row>
    <row r="520" spans="11:14">
      <c r="K520">
        <f t="shared" si="57"/>
        <v>49.000000000000426</v>
      </c>
      <c r="L520">
        <f t="shared" si="58"/>
        <v>59.346600692172828</v>
      </c>
      <c r="M520">
        <f t="shared" si="59"/>
        <v>-59.346600692172828</v>
      </c>
      <c r="N520">
        <f t="shared" si="60"/>
        <v>0.3685599728680008</v>
      </c>
    </row>
    <row r="521" spans="11:14">
      <c r="K521">
        <f t="shared" si="57"/>
        <v>49.100000000000428</v>
      </c>
      <c r="L521">
        <f t="shared" si="58"/>
        <v>59.12702380999702</v>
      </c>
      <c r="M521">
        <f t="shared" si="59"/>
        <v>-59.12702380999702</v>
      </c>
      <c r="N521">
        <f t="shared" si="60"/>
        <v>0.36787878595774737</v>
      </c>
    </row>
    <row r="522" spans="11:14">
      <c r="K522">
        <f t="shared" si="57"/>
        <v>49.200000000000429</v>
      </c>
      <c r="L522">
        <f t="shared" si="58"/>
        <v>58.908664046188555</v>
      </c>
      <c r="M522">
        <f t="shared" si="59"/>
        <v>-58.908664046188555</v>
      </c>
      <c r="N522">
        <f t="shared" si="60"/>
        <v>0.36720011471297559</v>
      </c>
    </row>
    <row r="523" spans="11:14">
      <c r="K523">
        <f t="shared" si="57"/>
        <v>49.300000000000431</v>
      </c>
      <c r="L523">
        <f t="shared" si="58"/>
        <v>58.691512417864949</v>
      </c>
      <c r="M523">
        <f t="shared" si="59"/>
        <v>-58.691512417864949</v>
      </c>
      <c r="N523">
        <f t="shared" si="60"/>
        <v>0.36652394521507392</v>
      </c>
    </row>
    <row r="524" spans="11:14">
      <c r="K524">
        <f t="shared" si="57"/>
        <v>49.400000000000432</v>
      </c>
      <c r="L524">
        <f t="shared" si="58"/>
        <v>58.475560024893582</v>
      </c>
      <c r="M524">
        <f t="shared" si="59"/>
        <v>-58.475560024893582</v>
      </c>
      <c r="N524">
        <f t="shared" si="60"/>
        <v>0.36585026364796686</v>
      </c>
    </row>
    <row r="525" spans="11:14">
      <c r="K525">
        <f t="shared" si="57"/>
        <v>49.500000000000433</v>
      </c>
      <c r="L525">
        <f t="shared" si="58"/>
        <v>58.260798048978387</v>
      </c>
      <c r="M525">
        <f t="shared" si="59"/>
        <v>-58.260798048978387</v>
      </c>
      <c r="N525">
        <f t="shared" si="60"/>
        <v>0.36517905629717218</v>
      </c>
    </row>
    <row r="526" spans="11:14">
      <c r="K526">
        <f t="shared" si="57"/>
        <v>49.600000000000435</v>
      </c>
      <c r="L526">
        <f t="shared" si="58"/>
        <v>58.047217752758215</v>
      </c>
      <c r="M526">
        <f t="shared" si="59"/>
        <v>-58.047217752758215</v>
      </c>
      <c r="N526">
        <f t="shared" si="60"/>
        <v>0.36451030954886854</v>
      </c>
    </row>
    <row r="527" spans="11:14">
      <c r="K527">
        <f t="shared" si="57"/>
        <v>49.700000000000436</v>
      </c>
      <c r="L527">
        <f t="shared" si="58"/>
        <v>57.834810478916857</v>
      </c>
      <c r="M527">
        <f t="shared" si="59"/>
        <v>-57.834810478916857</v>
      </c>
      <c r="N527">
        <f t="shared" si="60"/>
        <v>0.3638440098889732</v>
      </c>
    </row>
    <row r="528" spans="11:14">
      <c r="K528">
        <f t="shared" si="57"/>
        <v>49.800000000000438</v>
      </c>
      <c r="L528">
        <f t="shared" si="58"/>
        <v>57.623567649304348</v>
      </c>
      <c r="M528">
        <f t="shared" si="59"/>
        <v>-57.623567649304348</v>
      </c>
      <c r="N528">
        <f t="shared" si="60"/>
        <v>0.36318014390223008</v>
      </c>
    </row>
    <row r="529" spans="11:14">
      <c r="K529">
        <f t="shared" si="57"/>
        <v>49.900000000000439</v>
      </c>
      <c r="L529">
        <f t="shared" si="58"/>
        <v>57.413480764069625</v>
      </c>
      <c r="M529">
        <f t="shared" si="59"/>
        <v>-57.413480764069625</v>
      </c>
      <c r="N529">
        <f t="shared" si="60"/>
        <v>0.36251869827130762</v>
      </c>
    </row>
    <row r="530" spans="11:14">
      <c r="K530">
        <f t="shared" si="57"/>
        <v>50.000000000000441</v>
      </c>
      <c r="L530">
        <f t="shared" si="58"/>
        <v>57.204541400804182</v>
      </c>
      <c r="M530">
        <f t="shared" si="59"/>
        <v>-57.204541400804182</v>
      </c>
      <c r="N530">
        <f t="shared" si="60"/>
        <v>0.36185965977590667</v>
      </c>
    </row>
    <row r="531" spans="11:14">
      <c r="K531">
        <f t="shared" si="57"/>
        <v>50.100000000000442</v>
      </c>
      <c r="L531">
        <f t="shared" si="58"/>
        <v>56.996741213696687</v>
      </c>
      <c r="M531">
        <f t="shared" si="59"/>
        <v>-56.996741213696687</v>
      </c>
      <c r="N531">
        <f t="shared" si="60"/>
        <v>0.36120301529187793</v>
      </c>
    </row>
    <row r="532" spans="11:14">
      <c r="K532">
        <f t="shared" si="57"/>
        <v>50.200000000000443</v>
      </c>
      <c r="L532">
        <f t="shared" si="58"/>
        <v>56.790071932698261</v>
      </c>
      <c r="M532">
        <f t="shared" si="59"/>
        <v>-56.790071932698261</v>
      </c>
      <c r="N532">
        <f t="shared" si="60"/>
        <v>0.36054875179034912</v>
      </c>
    </row>
    <row r="533" spans="11:14">
      <c r="K533">
        <f t="shared" si="57"/>
        <v>50.300000000000445</v>
      </c>
      <c r="L533">
        <f t="shared" si="58"/>
        <v>56.58452536269845</v>
      </c>
      <c r="M533">
        <f t="shared" si="59"/>
        <v>-56.58452536269845</v>
      </c>
      <c r="N533">
        <f t="shared" si="60"/>
        <v>0.3598968563368618</v>
      </c>
    </row>
    <row r="534" spans="11:14">
      <c r="K534">
        <f t="shared" si="57"/>
        <v>50.400000000000446</v>
      </c>
      <c r="L534">
        <f t="shared" si="58"/>
        <v>56.380093382711607</v>
      </c>
      <c r="M534">
        <f t="shared" si="59"/>
        <v>-56.380093382711607</v>
      </c>
      <c r="N534">
        <f t="shared" si="60"/>
        <v>0.35924731609051719</v>
      </c>
    </row>
    <row r="535" spans="11:14">
      <c r="K535">
        <f t="shared" si="57"/>
        <v>50.500000000000448</v>
      </c>
      <c r="L535">
        <f t="shared" si="58"/>
        <v>56.176767945073493</v>
      </c>
      <c r="M535">
        <f t="shared" si="59"/>
        <v>-56.176767945073493</v>
      </c>
      <c r="N535">
        <f t="shared" si="60"/>
        <v>0.35860011830313154</v>
      </c>
    </row>
    <row r="536" spans="11:14">
      <c r="K536">
        <f t="shared" si="57"/>
        <v>50.600000000000449</v>
      </c>
      <c r="L536">
        <f t="shared" si="58"/>
        <v>55.974541074648165</v>
      </c>
      <c r="M536">
        <f t="shared" si="59"/>
        <v>-55.974541074648165</v>
      </c>
      <c r="N536">
        <f t="shared" si="60"/>
        <v>0.35795525031840059</v>
      </c>
    </row>
    <row r="537" spans="11:14">
      <c r="K537">
        <f t="shared" si="57"/>
        <v>50.70000000000045</v>
      </c>
      <c r="L537">
        <f t="shared" si="58"/>
        <v>55.773404868044722</v>
      </c>
      <c r="M537">
        <f t="shared" si="59"/>
        <v>-55.773404868044722</v>
      </c>
      <c r="N537">
        <f t="shared" si="60"/>
        <v>0.35731269957107287</v>
      </c>
    </row>
    <row r="538" spans="11:14">
      <c r="K538">
        <f t="shared" si="57"/>
        <v>50.800000000000452</v>
      </c>
      <c r="L538">
        <f t="shared" si="58"/>
        <v>55.573351492843926</v>
      </c>
      <c r="M538">
        <f t="shared" si="59"/>
        <v>-55.573351492843926</v>
      </c>
      <c r="N538">
        <f t="shared" si="60"/>
        <v>0.35667245358613225</v>
      </c>
    </row>
    <row r="539" spans="11:14">
      <c r="K539">
        <f t="shared" si="57"/>
        <v>50.900000000000453</v>
      </c>
      <c r="L539">
        <f t="shared" si="58"/>
        <v>55.374373186834632</v>
      </c>
      <c r="M539">
        <f t="shared" si="59"/>
        <v>-55.374373186834632</v>
      </c>
      <c r="N539">
        <f t="shared" si="60"/>
        <v>0.35603449997798897</v>
      </c>
    </row>
    <row r="540" spans="11:14">
      <c r="K540">
        <f t="shared" si="57"/>
        <v>51.000000000000455</v>
      </c>
      <c r="L540">
        <f t="shared" si="58"/>
        <v>55.176462257259693</v>
      </c>
      <c r="M540">
        <f t="shared" si="59"/>
        <v>-55.176462257259693</v>
      </c>
      <c r="N540">
        <f t="shared" si="60"/>
        <v>0.35539882644967952</v>
      </c>
    </row>
    <row r="541" spans="11:14">
      <c r="K541">
        <f t="shared" si="57"/>
        <v>51.100000000000456</v>
      </c>
      <c r="L541">
        <f t="shared" si="58"/>
        <v>54.979611080071329</v>
      </c>
      <c r="M541">
        <f t="shared" si="59"/>
        <v>-54.979611080071329</v>
      </c>
      <c r="N541">
        <f t="shared" si="60"/>
        <v>0.35476542079207501</v>
      </c>
    </row>
    <row r="542" spans="11:14">
      <c r="K542">
        <f t="shared" si="57"/>
        <v>51.200000000000458</v>
      </c>
      <c r="L542">
        <f t="shared" si="58"/>
        <v>54.783812099195771</v>
      </c>
      <c r="M542">
        <f t="shared" si="59"/>
        <v>-54.783812099195771</v>
      </c>
      <c r="N542">
        <f t="shared" si="60"/>
        <v>0.35413427088309812</v>
      </c>
    </row>
    <row r="543" spans="11:14">
      <c r="K543">
        <f t="shared" si="57"/>
        <v>51.300000000000459</v>
      </c>
      <c r="L543">
        <f t="shared" si="58"/>
        <v>54.58905782580711</v>
      </c>
      <c r="M543">
        <f t="shared" si="59"/>
        <v>-54.58905782580711</v>
      </c>
      <c r="N543">
        <f t="shared" si="60"/>
        <v>0.35350536468694826</v>
      </c>
    </row>
    <row r="544" spans="11:14">
      <c r="K544">
        <f t="shared" si="57"/>
        <v>51.40000000000046</v>
      </c>
      <c r="L544">
        <f t="shared" si="58"/>
        <v>54.395340837610192</v>
      </c>
      <c r="M544">
        <f t="shared" si="59"/>
        <v>-54.395340837610192</v>
      </c>
      <c r="N544">
        <f t="shared" si="60"/>
        <v>0.35287869025333524</v>
      </c>
    </row>
    <row r="545" spans="11:14">
      <c r="K545">
        <f t="shared" si="57"/>
        <v>51.500000000000462</v>
      </c>
      <c r="L545">
        <f t="shared" si="58"/>
        <v>54.202653778132344</v>
      </c>
      <c r="M545">
        <f t="shared" si="59"/>
        <v>-54.202653778132344</v>
      </c>
      <c r="N545">
        <f t="shared" si="60"/>
        <v>0.35225423571672082</v>
      </c>
    </row>
    <row r="546" spans="11:14">
      <c r="K546">
        <f t="shared" si="57"/>
        <v>51.600000000000463</v>
      </c>
      <c r="L546">
        <f t="shared" si="58"/>
        <v>54.010989356023991</v>
      </c>
      <c r="M546">
        <f t="shared" si="59"/>
        <v>-54.010989356023991</v>
      </c>
      <c r="N546">
        <f t="shared" si="60"/>
        <v>0.35163198929556849</v>
      </c>
    </row>
    <row r="547" spans="11:14">
      <c r="K547">
        <f t="shared" si="57"/>
        <v>51.700000000000465</v>
      </c>
      <c r="L547">
        <f t="shared" si="58"/>
        <v>53.820340344367835</v>
      </c>
      <c r="M547">
        <f t="shared" si="59"/>
        <v>-53.820340344367835</v>
      </c>
      <c r="N547">
        <f t="shared" si="60"/>
        <v>0.35101193929160113</v>
      </c>
    </row>
    <row r="548" spans="11:14">
      <c r="K548">
        <f t="shared" si="57"/>
        <v>51.800000000000466</v>
      </c>
      <c r="L548">
        <f t="shared" si="58"/>
        <v>53.630699579996644</v>
      </c>
      <c r="M548">
        <f t="shared" si="59"/>
        <v>-53.630699579996644</v>
      </c>
      <c r="N548">
        <f t="shared" si="60"/>
        <v>0.35039407408906659</v>
      </c>
    </row>
    <row r="549" spans="11:14">
      <c r="K549">
        <f t="shared" si="57"/>
        <v>51.900000000000468</v>
      </c>
      <c r="L549">
        <f t="shared" si="58"/>
        <v>53.442059962819357</v>
      </c>
      <c r="M549">
        <f t="shared" si="59"/>
        <v>-53.442059962819357</v>
      </c>
      <c r="N549">
        <f t="shared" si="60"/>
        <v>0.34977838215401108</v>
      </c>
    </row>
    <row r="550" spans="11:14">
      <c r="K550">
        <f t="shared" si="57"/>
        <v>52.000000000000469</v>
      </c>
      <c r="L550">
        <f t="shared" si="58"/>
        <v>53.254414455155654</v>
      </c>
      <c r="M550">
        <f t="shared" si="59"/>
        <v>-53.254414455155654</v>
      </c>
      <c r="N550">
        <f t="shared" si="60"/>
        <v>0.34916485203355996</v>
      </c>
    </row>
    <row r="551" spans="11:14">
      <c r="K551">
        <f t="shared" si="57"/>
        <v>52.10000000000047</v>
      </c>
      <c r="L551">
        <f t="shared" si="58"/>
        <v>53.067756081078493</v>
      </c>
      <c r="M551">
        <f t="shared" si="59"/>
        <v>-53.067756081078493</v>
      </c>
      <c r="N551">
        <f t="shared" si="60"/>
        <v>0.34855347235520651</v>
      </c>
    </row>
    <row r="552" spans="11:14">
      <c r="K552">
        <f t="shared" si="57"/>
        <v>52.200000000000472</v>
      </c>
      <c r="L552">
        <f t="shared" si="58"/>
        <v>52.882077925764911</v>
      </c>
      <c r="M552">
        <f t="shared" si="59"/>
        <v>-52.882077925764911</v>
      </c>
      <c r="N552">
        <f t="shared" si="60"/>
        <v>0.34794423182610784</v>
      </c>
    </row>
    <row r="553" spans="11:14">
      <c r="K553">
        <f t="shared" ref="K553:K616" si="61">K552+$B$25</f>
        <v>52.300000000000473</v>
      </c>
      <c r="L553">
        <f t="shared" ref="L553:L616" si="62">$B$26*N552*N552</f>
        <v>52.697373134854637</v>
      </c>
      <c r="M553">
        <f t="shared" ref="M553:M616" si="63">-L553</f>
        <v>-52.697373134854637</v>
      </c>
      <c r="N553">
        <f t="shared" ref="N553:N616" si="64">N552+$B$25*M553/$B$28</f>
        <v>0.3473371192323883</v>
      </c>
    </row>
    <row r="554" spans="11:14">
      <c r="K554">
        <f t="shared" si="61"/>
        <v>52.400000000000475</v>
      </c>
      <c r="L554">
        <f t="shared" si="62"/>
        <v>52.513634913816588</v>
      </c>
      <c r="M554">
        <f t="shared" si="63"/>
        <v>-52.513634913816588</v>
      </c>
      <c r="N554">
        <f t="shared" si="64"/>
        <v>0.34673212343845033</v>
      </c>
    </row>
    <row r="555" spans="11:14">
      <c r="K555">
        <f t="shared" si="61"/>
        <v>52.500000000000476</v>
      </c>
      <c r="L555">
        <f t="shared" si="62"/>
        <v>52.330856527323192</v>
      </c>
      <c r="M555">
        <f t="shared" si="63"/>
        <v>-52.330856527323192</v>
      </c>
      <c r="N555">
        <f t="shared" si="64"/>
        <v>0.34612923338629226</v>
      </c>
    </row>
    <row r="556" spans="11:14">
      <c r="K556">
        <f t="shared" si="61"/>
        <v>52.600000000000477</v>
      </c>
      <c r="L556">
        <f t="shared" si="62"/>
        <v>52.149031298632138</v>
      </c>
      <c r="M556">
        <f t="shared" si="63"/>
        <v>-52.149031298632138</v>
      </c>
      <c r="N556">
        <f t="shared" si="64"/>
        <v>0.34552843809483336</v>
      </c>
    </row>
    <row r="557" spans="11:14">
      <c r="K557">
        <f t="shared" si="61"/>
        <v>52.700000000000479</v>
      </c>
      <c r="L557">
        <f t="shared" si="62"/>
        <v>51.968152608975828</v>
      </c>
      <c r="M557">
        <f t="shared" si="63"/>
        <v>-51.968152608975828</v>
      </c>
      <c r="N557">
        <f t="shared" si="64"/>
        <v>0.34492972665924609</v>
      </c>
    </row>
    <row r="558" spans="11:14">
      <c r="K558">
        <f t="shared" si="61"/>
        <v>52.80000000000048</v>
      </c>
      <c r="L558">
        <f t="shared" si="62"/>
        <v>51.788213896958148</v>
      </c>
      <c r="M558">
        <f t="shared" si="63"/>
        <v>-51.788213896958148</v>
      </c>
      <c r="N558">
        <f t="shared" si="64"/>
        <v>0.34433308825029496</v>
      </c>
    </row>
    <row r="559" spans="11:14">
      <c r="K559">
        <f t="shared" si="61"/>
        <v>52.900000000000482</v>
      </c>
      <c r="L559">
        <f t="shared" si="62"/>
        <v>51.609208657958582</v>
      </c>
      <c r="M559">
        <f t="shared" si="63"/>
        <v>-51.609208657958582</v>
      </c>
      <c r="N559">
        <f t="shared" si="64"/>
        <v>0.34373851211368256</v>
      </c>
    </row>
    <row r="560" spans="11:14">
      <c r="K560">
        <f t="shared" si="61"/>
        <v>53.000000000000483</v>
      </c>
      <c r="L560">
        <f t="shared" si="62"/>
        <v>51.431130443543545</v>
      </c>
      <c r="M560">
        <f t="shared" si="63"/>
        <v>-51.431130443543545</v>
      </c>
      <c r="N560">
        <f t="shared" si="64"/>
        <v>0.34314598756940212</v>
      </c>
    </row>
    <row r="561" spans="11:14">
      <c r="K561">
        <f t="shared" si="61"/>
        <v>53.100000000000485</v>
      </c>
      <c r="L561">
        <f t="shared" si="62"/>
        <v>51.253972860884765</v>
      </c>
      <c r="M561">
        <f t="shared" si="63"/>
        <v>-51.253972860884765</v>
      </c>
      <c r="N561">
        <f t="shared" si="64"/>
        <v>0.34255550401109702</v>
      </c>
    </row>
    <row r="562" spans="11:14">
      <c r="K562">
        <f t="shared" si="61"/>
        <v>53.200000000000486</v>
      </c>
      <c r="L562">
        <f t="shared" si="62"/>
        <v>51.077729572184786</v>
      </c>
      <c r="M562">
        <f t="shared" si="63"/>
        <v>-51.077729572184786</v>
      </c>
      <c r="N562">
        <f t="shared" si="64"/>
        <v>0.34196705090542667</v>
      </c>
    </row>
    <row r="563" spans="11:14">
      <c r="K563">
        <f t="shared" si="61"/>
        <v>53.300000000000487</v>
      </c>
      <c r="L563">
        <f t="shared" si="62"/>
        <v>50.902394294109214</v>
      </c>
      <c r="M563">
        <f t="shared" si="63"/>
        <v>-50.902394294109214</v>
      </c>
      <c r="N563">
        <f t="shared" si="64"/>
        <v>0.34138061779143924</v>
      </c>
    </row>
    <row r="564" spans="11:14">
      <c r="K564">
        <f t="shared" si="61"/>
        <v>53.400000000000489</v>
      </c>
      <c r="L564">
        <f t="shared" si="62"/>
        <v>50.727960797226068</v>
      </c>
      <c r="M564">
        <f t="shared" si="63"/>
        <v>-50.727960797226068</v>
      </c>
      <c r="N564">
        <f t="shared" si="64"/>
        <v>0.34079619427995045</v>
      </c>
    </row>
    <row r="565" spans="11:14">
      <c r="K565">
        <f t="shared" si="61"/>
        <v>53.50000000000049</v>
      </c>
      <c r="L565">
        <f t="shared" si="62"/>
        <v>50.554422905451503</v>
      </c>
      <c r="M565">
        <f t="shared" si="63"/>
        <v>-50.554422905451503</v>
      </c>
      <c r="N565">
        <f t="shared" si="64"/>
        <v>0.34021377005292913</v>
      </c>
    </row>
    <row r="566" spans="11:14">
      <c r="K566">
        <f t="shared" si="61"/>
        <v>53.600000000000492</v>
      </c>
      <c r="L566">
        <f t="shared" si="62"/>
        <v>50.381774495502462</v>
      </c>
      <c r="M566">
        <f t="shared" si="63"/>
        <v>-50.381774495502462</v>
      </c>
      <c r="N566">
        <f t="shared" si="64"/>
        <v>0.33963333486288877</v>
      </c>
    </row>
    <row r="567" spans="11:14">
      <c r="K567">
        <f t="shared" si="61"/>
        <v>53.700000000000493</v>
      </c>
      <c r="L567">
        <f t="shared" si="62"/>
        <v>50.210009496355738</v>
      </c>
      <c r="M567">
        <f t="shared" si="63"/>
        <v>-50.210009496355738</v>
      </c>
      <c r="N567">
        <f t="shared" si="64"/>
        <v>0.33905487853228561</v>
      </c>
    </row>
    <row r="568" spans="11:14">
      <c r="K568">
        <f t="shared" si="61"/>
        <v>53.800000000000495</v>
      </c>
      <c r="L568">
        <f t="shared" si="62"/>
        <v>50.039121888713495</v>
      </c>
      <c r="M568">
        <f t="shared" si="63"/>
        <v>-50.039121888713495</v>
      </c>
      <c r="N568">
        <f t="shared" si="64"/>
        <v>0.33847839095292254</v>
      </c>
    </row>
    <row r="569" spans="11:14">
      <c r="K569">
        <f t="shared" si="61"/>
        <v>53.900000000000496</v>
      </c>
      <c r="L569">
        <f t="shared" si="62"/>
        <v>49.869105704475167</v>
      </c>
      <c r="M569">
        <f t="shared" si="63"/>
        <v>-49.869105704475167</v>
      </c>
      <c r="N569">
        <f t="shared" si="64"/>
        <v>0.33790386208535944</v>
      </c>
    </row>
    <row r="570" spans="11:14">
      <c r="K570">
        <f t="shared" si="61"/>
        <v>54.000000000000497</v>
      </c>
      <c r="L570">
        <f t="shared" si="62"/>
        <v>49.699955026215697</v>
      </c>
      <c r="M570">
        <f t="shared" si="63"/>
        <v>-49.699955026215697</v>
      </c>
      <c r="N570">
        <f t="shared" si="64"/>
        <v>0.33733128195832929</v>
      </c>
    </row>
    <row r="571" spans="11:14">
      <c r="K571">
        <f t="shared" si="61"/>
        <v>54.100000000000499</v>
      </c>
      <c r="L571">
        <f t="shared" si="62"/>
        <v>49.531663986669855</v>
      </c>
      <c r="M571">
        <f t="shared" si="63"/>
        <v>-49.531663986669855</v>
      </c>
      <c r="N571">
        <f t="shared" si="64"/>
        <v>0.3367606406681603</v>
      </c>
    </row>
    <row r="572" spans="11:14">
      <c r="K572">
        <f t="shared" si="61"/>
        <v>54.2000000000005</v>
      </c>
      <c r="L572">
        <f t="shared" si="62"/>
        <v>49.364226768222828</v>
      </c>
      <c r="M572">
        <f t="shared" si="63"/>
        <v>-49.364226768222828</v>
      </c>
      <c r="N572">
        <f t="shared" si="64"/>
        <v>0.33619192837820383</v>
      </c>
    </row>
    <row r="573" spans="11:14">
      <c r="K573">
        <f t="shared" si="61"/>
        <v>54.300000000000502</v>
      </c>
      <c r="L573">
        <f t="shared" si="62"/>
        <v>49.197637602406616</v>
      </c>
      <c r="M573">
        <f t="shared" si="63"/>
        <v>-49.197637602406616</v>
      </c>
      <c r="N573">
        <f t="shared" si="64"/>
        <v>0.33562513531826826</v>
      </c>
    </row>
    <row r="574" spans="11:14">
      <c r="K574">
        <f t="shared" si="61"/>
        <v>54.400000000000503</v>
      </c>
      <c r="L574">
        <f t="shared" si="62"/>
        <v>49.031890769402608</v>
      </c>
      <c r="M574">
        <f t="shared" si="63"/>
        <v>-49.031890769402608</v>
      </c>
      <c r="N574">
        <f t="shared" si="64"/>
        <v>0.33506025178405857</v>
      </c>
    </row>
    <row r="575" spans="11:14">
      <c r="K575">
        <f t="shared" si="61"/>
        <v>54.500000000000504</v>
      </c>
      <c r="L575">
        <f t="shared" si="62"/>
        <v>48.86698059754989</v>
      </c>
      <c r="M575">
        <f t="shared" si="63"/>
        <v>-48.86698059754989</v>
      </c>
      <c r="N575">
        <f t="shared" si="64"/>
        <v>0.33449726813662134</v>
      </c>
    </row>
    <row r="576" spans="11:14">
      <c r="K576">
        <f t="shared" si="61"/>
        <v>54.600000000000506</v>
      </c>
      <c r="L576">
        <f t="shared" si="62"/>
        <v>48.702901462859373</v>
      </c>
      <c r="M576">
        <f t="shared" si="63"/>
        <v>-48.702901462859373</v>
      </c>
      <c r="N576">
        <f t="shared" si="64"/>
        <v>0.33393617480179577</v>
      </c>
    </row>
    <row r="577" spans="11:14">
      <c r="K577">
        <f t="shared" si="61"/>
        <v>54.700000000000507</v>
      </c>
      <c r="L577">
        <f t="shared" si="62"/>
        <v>48.539647788533642</v>
      </c>
      <c r="M577">
        <f t="shared" si="63"/>
        <v>-48.539647788533642</v>
      </c>
      <c r="N577">
        <f t="shared" si="64"/>
        <v>0.33337696226966979</v>
      </c>
    </row>
    <row r="578" spans="11:14">
      <c r="K578">
        <f t="shared" si="61"/>
        <v>54.800000000000509</v>
      </c>
      <c r="L578">
        <f t="shared" si="62"/>
        <v>48.377214044492405</v>
      </c>
      <c r="M578">
        <f t="shared" si="63"/>
        <v>-48.377214044492405</v>
      </c>
      <c r="N578">
        <f t="shared" si="64"/>
        <v>0.33281962109404201</v>
      </c>
    </row>
    <row r="579" spans="11:14">
      <c r="K579">
        <f t="shared" si="61"/>
        <v>54.90000000000051</v>
      </c>
      <c r="L579">
        <f t="shared" si="62"/>
        <v>48.21559474690357</v>
      </c>
      <c r="M579">
        <f t="shared" si="63"/>
        <v>-48.21559474690357</v>
      </c>
      <c r="N579">
        <f t="shared" si="64"/>
        <v>0.33226414189188874</v>
      </c>
    </row>
    <row r="580" spans="11:14">
      <c r="K580">
        <f t="shared" si="61"/>
        <v>55.000000000000512</v>
      </c>
      <c r="L580">
        <f t="shared" si="62"/>
        <v>48.054784457719698</v>
      </c>
      <c r="M580">
        <f t="shared" si="63"/>
        <v>-48.054784457719698</v>
      </c>
      <c r="N580">
        <f t="shared" si="64"/>
        <v>0.33171051534283669</v>
      </c>
    </row>
    <row r="581" spans="11:14">
      <c r="K581">
        <f t="shared" si="61"/>
        <v>55.100000000000513</v>
      </c>
      <c r="L581">
        <f t="shared" si="62"/>
        <v>47.894777784219997</v>
      </c>
      <c r="M581">
        <f t="shared" si="63"/>
        <v>-47.894777784219997</v>
      </c>
      <c r="N581">
        <f t="shared" si="64"/>
        <v>0.33115873218864061</v>
      </c>
    </row>
    <row r="582" spans="11:14">
      <c r="K582">
        <f t="shared" si="61"/>
        <v>55.200000000000514</v>
      </c>
      <c r="L582">
        <f t="shared" si="62"/>
        <v>47.73556937855755</v>
      </c>
      <c r="M582">
        <f t="shared" si="63"/>
        <v>-47.73556937855755</v>
      </c>
      <c r="N582">
        <f t="shared" si="64"/>
        <v>0.33060878323266646</v>
      </c>
    </row>
    <row r="583" spans="11:14">
      <c r="K583">
        <f t="shared" si="61"/>
        <v>55.300000000000516</v>
      </c>
      <c r="L583">
        <f t="shared" si="62"/>
        <v>47.57715393731187</v>
      </c>
      <c r="M583">
        <f t="shared" si="63"/>
        <v>-47.57715393731187</v>
      </c>
      <c r="N583">
        <f t="shared" si="64"/>
        <v>0.33006065933937945</v>
      </c>
    </row>
    <row r="584" spans="11:14">
      <c r="K584">
        <f t="shared" si="61"/>
        <v>55.400000000000517</v>
      </c>
      <c r="L584">
        <f t="shared" si="62"/>
        <v>47.419526201046622</v>
      </c>
      <c r="M584">
        <f t="shared" si="63"/>
        <v>-47.419526201046622</v>
      </c>
      <c r="N584">
        <f t="shared" si="64"/>
        <v>0.32951435143383745</v>
      </c>
    </row>
    <row r="585" spans="11:14">
      <c r="K585">
        <f t="shared" si="61"/>
        <v>55.500000000000519</v>
      </c>
      <c r="L585">
        <f t="shared" si="62"/>
        <v>47.262680953872504</v>
      </c>
      <c r="M585">
        <f t="shared" si="63"/>
        <v>-47.262680953872504</v>
      </c>
      <c r="N585">
        <f t="shared" si="64"/>
        <v>0.32896985050118915</v>
      </c>
    </row>
    <row r="586" spans="11:14">
      <c r="K586">
        <f t="shared" si="61"/>
        <v>55.60000000000052</v>
      </c>
      <c r="L586">
        <f t="shared" si="62"/>
        <v>47.106613023015143</v>
      </c>
      <c r="M586">
        <f t="shared" si="63"/>
        <v>-47.106613023015143</v>
      </c>
      <c r="N586">
        <f t="shared" si="64"/>
        <v>0.32842714758617747</v>
      </c>
    </row>
    <row r="587" spans="11:14">
      <c r="K587">
        <f t="shared" si="61"/>
        <v>55.700000000000522</v>
      </c>
      <c r="L587">
        <f t="shared" si="62"/>
        <v>46.951317278388032</v>
      </c>
      <c r="M587">
        <f t="shared" si="63"/>
        <v>-46.951317278388032</v>
      </c>
      <c r="N587">
        <f t="shared" si="64"/>
        <v>0.32788623379264764</v>
      </c>
    </row>
    <row r="588" spans="11:14">
      <c r="K588">
        <f t="shared" si="61"/>
        <v>55.800000000000523</v>
      </c>
      <c r="L588">
        <f t="shared" si="62"/>
        <v>46.796788632170383</v>
      </c>
      <c r="M588">
        <f t="shared" si="63"/>
        <v>-46.796788632170383</v>
      </c>
      <c r="N588">
        <f t="shared" si="64"/>
        <v>0.32734710028306041</v>
      </c>
    </row>
    <row r="589" spans="11:14">
      <c r="K589">
        <f t="shared" si="61"/>
        <v>55.900000000000524</v>
      </c>
      <c r="L589">
        <f t="shared" si="62"/>
        <v>46.643022038389809</v>
      </c>
      <c r="M589">
        <f t="shared" si="63"/>
        <v>-46.643022038389809</v>
      </c>
      <c r="N589">
        <f t="shared" si="64"/>
        <v>0.32680973827800985</v>
      </c>
    </row>
    <row r="590" spans="11:14">
      <c r="K590">
        <f t="shared" si="61"/>
        <v>56.000000000000526</v>
      </c>
      <c r="L590">
        <f t="shared" si="62"/>
        <v>46.490012492509912</v>
      </c>
      <c r="M590">
        <f t="shared" si="63"/>
        <v>-46.490012492509912</v>
      </c>
      <c r="N590">
        <f t="shared" si="64"/>
        <v>0.32627413905574593</v>
      </c>
    </row>
    <row r="591" spans="11:14">
      <c r="K591">
        <f t="shared" si="61"/>
        <v>56.100000000000527</v>
      </c>
      <c r="L591">
        <f t="shared" si="62"/>
        <v>46.337755031022432</v>
      </c>
      <c r="M591">
        <f t="shared" si="63"/>
        <v>-46.337755031022432</v>
      </c>
      <c r="N591">
        <f t="shared" si="64"/>
        <v>0.3257402939517019</v>
      </c>
    </row>
    <row r="592" spans="11:14">
      <c r="K592">
        <f t="shared" si="61"/>
        <v>56.200000000000529</v>
      </c>
      <c r="L592">
        <f t="shared" si="62"/>
        <v>46.186244731044212</v>
      </c>
      <c r="M592">
        <f t="shared" si="63"/>
        <v>-46.186244731044212</v>
      </c>
      <c r="N592">
        <f t="shared" si="64"/>
        <v>0.32520819435802628</v>
      </c>
    </row>
    <row r="593" spans="11:14">
      <c r="K593">
        <f t="shared" si="61"/>
        <v>56.30000000000053</v>
      </c>
      <c r="L593">
        <f t="shared" si="62"/>
        <v>46.035476709918747</v>
      </c>
      <c r="M593">
        <f t="shared" si="63"/>
        <v>-46.035476709918747</v>
      </c>
      <c r="N593">
        <f t="shared" si="64"/>
        <v>0.32467783172311937</v>
      </c>
    </row>
    <row r="594" spans="11:14">
      <c r="K594">
        <f t="shared" si="61"/>
        <v>56.400000000000531</v>
      </c>
      <c r="L594">
        <f t="shared" si="62"/>
        <v>45.885446124822259</v>
      </c>
      <c r="M594">
        <f t="shared" si="63"/>
        <v>-45.885446124822259</v>
      </c>
      <c r="N594">
        <f t="shared" si="64"/>
        <v>0.32414919755117444</v>
      </c>
    </row>
    <row r="595" spans="11:14">
      <c r="K595">
        <f t="shared" si="61"/>
        <v>56.500000000000533</v>
      </c>
      <c r="L595">
        <f t="shared" si="62"/>
        <v>45.736148172374328</v>
      </c>
      <c r="M595">
        <f t="shared" si="63"/>
        <v>-45.736148172374328</v>
      </c>
      <c r="N595">
        <f t="shared" si="64"/>
        <v>0.32362228340172311</v>
      </c>
    </row>
    <row r="596" spans="11:14">
      <c r="K596">
        <f t="shared" si="61"/>
        <v>56.600000000000534</v>
      </c>
      <c r="L596">
        <f t="shared" si="62"/>
        <v>45.587578088252776</v>
      </c>
      <c r="M596">
        <f t="shared" si="63"/>
        <v>-45.587578088252776</v>
      </c>
      <c r="N596">
        <f t="shared" si="64"/>
        <v>0.32309708088918565</v>
      </c>
    </row>
    <row r="597" spans="11:14">
      <c r="K597">
        <f t="shared" si="61"/>
        <v>56.700000000000536</v>
      </c>
      <c r="L597">
        <f t="shared" si="62"/>
        <v>45.439731146813251</v>
      </c>
      <c r="M597">
        <f t="shared" si="63"/>
        <v>-45.439731146813251</v>
      </c>
      <c r="N597">
        <f t="shared" si="64"/>
        <v>0.32257358168242511</v>
      </c>
    </row>
    <row r="598" spans="11:14">
      <c r="K598">
        <f t="shared" si="61"/>
        <v>56.800000000000537</v>
      </c>
      <c r="L598">
        <f t="shared" si="62"/>
        <v>45.292602660712767</v>
      </c>
      <c r="M598">
        <f t="shared" si="63"/>
        <v>-45.292602660712767</v>
      </c>
      <c r="N598">
        <f t="shared" si="64"/>
        <v>0.3220517775043063</v>
      </c>
    </row>
    <row r="599" spans="11:14">
      <c r="K599">
        <f t="shared" si="61"/>
        <v>56.900000000000539</v>
      </c>
      <c r="L599">
        <f t="shared" si="62"/>
        <v>45.146187980537839</v>
      </c>
      <c r="M599">
        <f t="shared" si="63"/>
        <v>-45.146187980537839</v>
      </c>
      <c r="N599">
        <f t="shared" si="64"/>
        <v>0.32153166013125861</v>
      </c>
    </row>
    <row r="600" spans="11:14">
      <c r="K600">
        <f t="shared" si="61"/>
        <v>57.00000000000054</v>
      </c>
      <c r="L600">
        <f t="shared" si="62"/>
        <v>45.000482494436532</v>
      </c>
      <c r="M600">
        <f t="shared" si="63"/>
        <v>-45.000482494436532</v>
      </c>
      <c r="N600">
        <f t="shared" si="64"/>
        <v>0.32101322139284344</v>
      </c>
    </row>
    <row r="601" spans="11:14">
      <c r="K601">
        <f t="shared" si="61"/>
        <v>57.100000000000541</v>
      </c>
      <c r="L601">
        <f t="shared" si="62"/>
        <v>44.855481627754934</v>
      </c>
      <c r="M601">
        <f t="shared" si="63"/>
        <v>-44.855481627754934</v>
      </c>
      <c r="N601">
        <f t="shared" si="64"/>
        <v>0.32049645317132552</v>
      </c>
    </row>
    <row r="602" spans="11:14">
      <c r="K602">
        <f t="shared" si="61"/>
        <v>57.200000000000543</v>
      </c>
      <c r="L602">
        <f t="shared" si="62"/>
        <v>44.711180842677528</v>
      </c>
      <c r="M602">
        <f t="shared" si="63"/>
        <v>-44.711180842677528</v>
      </c>
      <c r="N602">
        <f t="shared" si="64"/>
        <v>0.31998134740124862</v>
      </c>
    </row>
    <row r="603" spans="11:14">
      <c r="K603">
        <f t="shared" si="61"/>
        <v>57.300000000000544</v>
      </c>
      <c r="L603">
        <f t="shared" si="62"/>
        <v>44.567575637871734</v>
      </c>
      <c r="M603">
        <f t="shared" si="63"/>
        <v>-44.567575637871734</v>
      </c>
      <c r="N603">
        <f t="shared" si="64"/>
        <v>0.31946789606901504</v>
      </c>
    </row>
    <row r="604" spans="11:14">
      <c r="K604">
        <f t="shared" si="61"/>
        <v>57.400000000000546</v>
      </c>
      <c r="L604">
        <f t="shared" si="62"/>
        <v>44.424661548136314</v>
      </c>
      <c r="M604">
        <f t="shared" si="63"/>
        <v>-44.424661548136314</v>
      </c>
      <c r="N604">
        <f t="shared" si="64"/>
        <v>0.31895609121246971</v>
      </c>
    </row>
    <row r="605" spans="11:14">
      <c r="K605">
        <f t="shared" si="61"/>
        <v>57.500000000000547</v>
      </c>
      <c r="L605">
        <f t="shared" si="62"/>
        <v>44.282434144053973</v>
      </c>
      <c r="M605">
        <f t="shared" si="63"/>
        <v>-44.282434144053973</v>
      </c>
      <c r="N605">
        <f t="shared" si="64"/>
        <v>0.31844592492048751</v>
      </c>
    </row>
    <row r="606" spans="11:14">
      <c r="K606">
        <f t="shared" si="61"/>
        <v>57.600000000000549</v>
      </c>
      <c r="L606">
        <f t="shared" si="62"/>
        <v>44.140889031647546</v>
      </c>
      <c r="M606">
        <f t="shared" si="63"/>
        <v>-44.140889031647546</v>
      </c>
      <c r="N606">
        <f t="shared" si="64"/>
        <v>0.31793738933256532</v>
      </c>
    </row>
    <row r="607" spans="11:14">
      <c r="K607">
        <f t="shared" si="61"/>
        <v>57.70000000000055</v>
      </c>
      <c r="L607">
        <f t="shared" si="62"/>
        <v>44.000021852040256</v>
      </c>
      <c r="M607">
        <f t="shared" si="63"/>
        <v>-44.000021852040256</v>
      </c>
      <c r="N607">
        <f t="shared" si="64"/>
        <v>0.31743047663841739</v>
      </c>
    </row>
    <row r="608" spans="11:14">
      <c r="K608">
        <f t="shared" si="61"/>
        <v>57.800000000000551</v>
      </c>
      <c r="L608">
        <f t="shared" si="62"/>
        <v>43.85982828111964</v>
      </c>
      <c r="M608">
        <f t="shared" si="63"/>
        <v>-43.85982828111964</v>
      </c>
      <c r="N608">
        <f t="shared" si="64"/>
        <v>0.316925179077575</v>
      </c>
    </row>
    <row r="609" spans="11:14">
      <c r="K609">
        <f t="shared" si="61"/>
        <v>57.900000000000553</v>
      </c>
      <c r="L609">
        <f t="shared" si="62"/>
        <v>43.720304029205359</v>
      </c>
      <c r="M609">
        <f t="shared" si="63"/>
        <v>-43.720304029205359</v>
      </c>
      <c r="N609">
        <f t="shared" si="64"/>
        <v>0.31642148893898969</v>
      </c>
    </row>
    <row r="610" spans="11:14">
      <c r="K610">
        <f t="shared" si="61"/>
        <v>58.000000000000554</v>
      </c>
      <c r="L610">
        <f t="shared" si="62"/>
        <v>43.581444840720543</v>
      </c>
      <c r="M610">
        <f t="shared" si="63"/>
        <v>-43.581444840720543</v>
      </c>
      <c r="N610">
        <f t="shared" si="64"/>
        <v>0.31591939856064039</v>
      </c>
    </row>
    <row r="611" spans="11:14">
      <c r="K611">
        <f t="shared" si="61"/>
        <v>58.100000000000556</v>
      </c>
      <c r="L611">
        <f t="shared" si="62"/>
        <v>43.44324649386688</v>
      </c>
      <c r="M611">
        <f t="shared" si="63"/>
        <v>-43.44324649386688</v>
      </c>
      <c r="N611">
        <f t="shared" si="64"/>
        <v>0.31541890032914421</v>
      </c>
    </row>
    <row r="612" spans="11:14">
      <c r="K612">
        <f t="shared" si="61"/>
        <v>58.200000000000557</v>
      </c>
      <c r="L612">
        <f t="shared" si="62"/>
        <v>43.305704800303346</v>
      </c>
      <c r="M612">
        <f t="shared" si="63"/>
        <v>-43.305704800303346</v>
      </c>
      <c r="N612">
        <f t="shared" si="64"/>
        <v>0.31491998667937116</v>
      </c>
    </row>
    <row r="613" spans="11:14">
      <c r="K613">
        <f t="shared" si="61"/>
        <v>58.300000000000558</v>
      </c>
      <c r="L613">
        <f t="shared" si="62"/>
        <v>43.16881560482841</v>
      </c>
      <c r="M613">
        <f t="shared" si="63"/>
        <v>-43.16881560482841</v>
      </c>
      <c r="N613">
        <f t="shared" si="64"/>
        <v>0.31442265009406206</v>
      </c>
    </row>
    <row r="614" spans="11:14">
      <c r="K614">
        <f t="shared" si="61"/>
        <v>58.40000000000056</v>
      </c>
      <c r="L614">
        <f t="shared" si="62"/>
        <v>43.032574785065819</v>
      </c>
      <c r="M614">
        <f t="shared" si="63"/>
        <v>-43.032574785065819</v>
      </c>
      <c r="N614">
        <f t="shared" si="64"/>
        <v>0.31392688310345068</v>
      </c>
    </row>
    <row r="615" spans="11:14">
      <c r="K615">
        <f t="shared" si="61"/>
        <v>58.500000000000561</v>
      </c>
      <c r="L615">
        <f t="shared" si="62"/>
        <v>42.896978251153797</v>
      </c>
      <c r="M615">
        <f t="shared" si="63"/>
        <v>-42.896978251153797</v>
      </c>
      <c r="N615">
        <f t="shared" si="64"/>
        <v>0.31343267828488902</v>
      </c>
    </row>
    <row r="616" spans="11:14">
      <c r="K616">
        <f t="shared" si="61"/>
        <v>58.600000000000563</v>
      </c>
      <c r="L616">
        <f t="shared" si="62"/>
        <v>42.762021945437773</v>
      </c>
      <c r="M616">
        <f t="shared" si="63"/>
        <v>-42.762021945437773</v>
      </c>
      <c r="N616">
        <f t="shared" si="64"/>
        <v>0.31294002826247613</v>
      </c>
    </row>
    <row r="617" spans="11:14">
      <c r="K617">
        <f t="shared" ref="K617:K680" si="65">K616+$B$25</f>
        <v>58.700000000000564</v>
      </c>
      <c r="L617">
        <f t="shared" ref="L617:L680" si="66">$B$26*N616*N616</f>
        <v>42.627701842166353</v>
      </c>
      <c r="M617">
        <f t="shared" ref="M617:M680" si="67">-L617</f>
        <v>-42.627701842166353</v>
      </c>
      <c r="N617">
        <f t="shared" ref="N617:N680" si="68">N616+$B$25*M617/$B$28</f>
        <v>0.31244892570669081</v>
      </c>
    </row>
    <row r="618" spans="11:14">
      <c r="K618">
        <f t="shared" si="65"/>
        <v>58.800000000000566</v>
      </c>
      <c r="L618">
        <f t="shared" si="66"/>
        <v>42.494013947190744</v>
      </c>
      <c r="M618">
        <f t="shared" si="67"/>
        <v>-42.494013947190744</v>
      </c>
      <c r="N618">
        <f t="shared" si="68"/>
        <v>0.3119593633340273</v>
      </c>
    </row>
    <row r="619" spans="11:14">
      <c r="K619">
        <f t="shared" si="65"/>
        <v>58.900000000000567</v>
      </c>
      <c r="L619">
        <f t="shared" si="66"/>
        <v>42.360954297667455</v>
      </c>
      <c r="M619">
        <f t="shared" si="67"/>
        <v>-42.360954297667455</v>
      </c>
      <c r="N619">
        <f t="shared" si="68"/>
        <v>0.31147133390663484</v>
      </c>
    </row>
    <row r="620" spans="11:14">
      <c r="K620">
        <f t="shared" si="65"/>
        <v>59.000000000000568</v>
      </c>
      <c r="L620">
        <f t="shared" si="66"/>
        <v>42.228518961764237</v>
      </c>
      <c r="M620">
        <f t="shared" si="67"/>
        <v>-42.228518961764237</v>
      </c>
      <c r="N620">
        <f t="shared" si="68"/>
        <v>0.31098483023196016</v>
      </c>
    </row>
    <row r="621" spans="11:14">
      <c r="K621">
        <f t="shared" si="65"/>
        <v>59.10000000000057</v>
      </c>
      <c r="L621">
        <f t="shared" si="66"/>
        <v>42.096704038369204</v>
      </c>
      <c r="M621">
        <f t="shared" si="67"/>
        <v>-42.096704038369204</v>
      </c>
      <c r="N621">
        <f t="shared" si="68"/>
        <v>0.31049984516239371</v>
      </c>
    </row>
    <row r="622" spans="11:14">
      <c r="K622">
        <f t="shared" si="65"/>
        <v>59.200000000000571</v>
      </c>
      <c r="L622">
        <f t="shared" si="66"/>
        <v>41.965505656803245</v>
      </c>
      <c r="M622">
        <f t="shared" si="67"/>
        <v>-41.965505656803245</v>
      </c>
      <c r="N622">
        <f t="shared" si="68"/>
        <v>0.31001637159491902</v>
      </c>
    </row>
    <row r="623" spans="11:14">
      <c r="K623">
        <f t="shared" si="65"/>
        <v>59.300000000000573</v>
      </c>
      <c r="L623">
        <f t="shared" si="66"/>
        <v>41.834919976535474</v>
      </c>
      <c r="M623">
        <f t="shared" si="67"/>
        <v>-41.834919976535474</v>
      </c>
      <c r="N623">
        <f t="shared" si="68"/>
        <v>0.30953440247076536</v>
      </c>
    </row>
    <row r="624" spans="11:14">
      <c r="K624">
        <f t="shared" si="65"/>
        <v>59.400000000000574</v>
      </c>
      <c r="L624">
        <f t="shared" si="66"/>
        <v>41.704943186901779</v>
      </c>
      <c r="M624">
        <f t="shared" si="67"/>
        <v>-41.704943186901779</v>
      </c>
      <c r="N624">
        <f t="shared" si="68"/>
        <v>0.30905393077506371</v>
      </c>
    </row>
    <row r="625" spans="11:14">
      <c r="K625">
        <f t="shared" si="65"/>
        <v>59.500000000000576</v>
      </c>
      <c r="L625">
        <f t="shared" si="66"/>
        <v>41.575571506826542</v>
      </c>
      <c r="M625">
        <f t="shared" si="67"/>
        <v>-41.575571506826542</v>
      </c>
      <c r="N625">
        <f t="shared" si="68"/>
        <v>0.30857494953650583</v>
      </c>
    </row>
    <row r="626" spans="11:14">
      <c r="K626">
        <f t="shared" si="65"/>
        <v>59.600000000000577</v>
      </c>
      <c r="L626">
        <f t="shared" si="66"/>
        <v>41.44680118454724</v>
      </c>
      <c r="M626">
        <f t="shared" si="67"/>
        <v>-41.44680118454724</v>
      </c>
      <c r="N626">
        <f t="shared" si="68"/>
        <v>0.30809745182700643</v>
      </c>
    </row>
    <row r="627" spans="11:14">
      <c r="K627">
        <f t="shared" si="65"/>
        <v>59.700000000000578</v>
      </c>
      <c r="L627">
        <f t="shared" si="66"/>
        <v>41.31862849734209</v>
      </c>
      <c r="M627">
        <f t="shared" si="67"/>
        <v>-41.31862849734209</v>
      </c>
      <c r="N627">
        <f t="shared" si="68"/>
        <v>0.30762143076136883</v>
      </c>
    </row>
    <row r="628" spans="11:14">
      <c r="K628">
        <f t="shared" si="65"/>
        <v>59.80000000000058</v>
      </c>
      <c r="L628">
        <f t="shared" si="66"/>
        <v>41.191049751260685</v>
      </c>
      <c r="M628">
        <f t="shared" si="67"/>
        <v>-41.191049751260685</v>
      </c>
      <c r="N628">
        <f t="shared" si="68"/>
        <v>0.30714687949695341</v>
      </c>
    </row>
    <row r="629" spans="11:14">
      <c r="K629">
        <f t="shared" si="65"/>
        <v>59.900000000000581</v>
      </c>
      <c r="L629">
        <f t="shared" si="66"/>
        <v>41.064061280857509</v>
      </c>
      <c r="M629">
        <f t="shared" si="67"/>
        <v>-41.064061280857509</v>
      </c>
      <c r="N629">
        <f t="shared" si="68"/>
        <v>0.30667379123334904</v>
      </c>
    </row>
    <row r="630" spans="11:14">
      <c r="K630">
        <f t="shared" si="65"/>
        <v>60.000000000000583</v>
      </c>
      <c r="L630">
        <f t="shared" si="66"/>
        <v>40.93765944892823</v>
      </c>
      <c r="M630">
        <f t="shared" si="67"/>
        <v>-40.93765944892823</v>
      </c>
      <c r="N630">
        <f t="shared" si="68"/>
        <v>0.30620215921204802</v>
      </c>
    </row>
    <row r="631" spans="11:14">
      <c r="K631">
        <f t="shared" si="65"/>
        <v>60.100000000000584</v>
      </c>
      <c r="L631">
        <f t="shared" si="66"/>
        <v>40.811840646249088</v>
      </c>
      <c r="M631">
        <f t="shared" si="67"/>
        <v>-40.811840646249088</v>
      </c>
      <c r="N631">
        <f t="shared" si="68"/>
        <v>0.30573197671612351</v>
      </c>
    </row>
    <row r="632" spans="11:14">
      <c r="K632">
        <f t="shared" si="65"/>
        <v>60.200000000000585</v>
      </c>
      <c r="L632">
        <f t="shared" si="66"/>
        <v>40.686601291318759</v>
      </c>
      <c r="M632">
        <f t="shared" si="67"/>
        <v>-40.686601291318759</v>
      </c>
      <c r="N632">
        <f t="shared" si="68"/>
        <v>0.30526323706991015</v>
      </c>
    </row>
    <row r="633" spans="11:14">
      <c r="K633">
        <f t="shared" si="65"/>
        <v>60.300000000000587</v>
      </c>
      <c r="L633">
        <f t="shared" si="66"/>
        <v>40.561937830103268</v>
      </c>
      <c r="M633">
        <f t="shared" si="67"/>
        <v>-40.561937830103268</v>
      </c>
      <c r="N633">
        <f t="shared" si="68"/>
        <v>0.30479593363868779</v>
      </c>
    </row>
    <row r="634" spans="11:14">
      <c r="K634">
        <f t="shared" si="65"/>
        <v>60.400000000000588</v>
      </c>
      <c r="L634">
        <f t="shared" si="66"/>
        <v>40.437846735783495</v>
      </c>
      <c r="M634">
        <f t="shared" si="67"/>
        <v>-40.437846735783495</v>
      </c>
      <c r="N634">
        <f t="shared" si="68"/>
        <v>0.30433005982836769</v>
      </c>
    </row>
    <row r="635" spans="11:14">
      <c r="K635">
        <f t="shared" si="65"/>
        <v>60.50000000000059</v>
      </c>
      <c r="L635">
        <f t="shared" si="66"/>
        <v>40.314324508505386</v>
      </c>
      <c r="M635">
        <f t="shared" si="67"/>
        <v>-40.314324508505386</v>
      </c>
      <c r="N635">
        <f t="shared" si="68"/>
        <v>0.30386560908518218</v>
      </c>
    </row>
    <row r="636" spans="11:14">
      <c r="K636">
        <f t="shared" si="65"/>
        <v>60.600000000000591</v>
      </c>
      <c r="L636">
        <f t="shared" si="66"/>
        <v>40.191367675132923</v>
      </c>
      <c r="M636">
        <f t="shared" si="67"/>
        <v>-40.191367675132923</v>
      </c>
      <c r="N636">
        <f t="shared" si="68"/>
        <v>0.30340257489537648</v>
      </c>
    </row>
    <row r="637" spans="11:14">
      <c r="K637">
        <f t="shared" si="65"/>
        <v>60.700000000000593</v>
      </c>
      <c r="L637">
        <f t="shared" si="66"/>
        <v>40.068972789003645</v>
      </c>
      <c r="M637">
        <f t="shared" si="67"/>
        <v>-40.068972789003645</v>
      </c>
      <c r="N637">
        <f t="shared" si="68"/>
        <v>0.30294095078490407</v>
      </c>
    </row>
    <row r="638" spans="11:14">
      <c r="K638">
        <f t="shared" si="65"/>
        <v>60.800000000000594</v>
      </c>
      <c r="L638">
        <f t="shared" si="66"/>
        <v>39.947136429686815</v>
      </c>
      <c r="M638">
        <f t="shared" si="67"/>
        <v>-39.947136429686815</v>
      </c>
      <c r="N638">
        <f t="shared" si="68"/>
        <v>0.30248073031912426</v>
      </c>
    </row>
    <row r="639" spans="11:14">
      <c r="K639">
        <f t="shared" si="65"/>
        <v>60.900000000000595</v>
      </c>
      <c r="L639">
        <f t="shared" si="66"/>
        <v>39.825855202744137</v>
      </c>
      <c r="M639">
        <f t="shared" si="67"/>
        <v>-39.825855202744137</v>
      </c>
      <c r="N639">
        <f t="shared" si="68"/>
        <v>0.30202190710250276</v>
      </c>
    </row>
    <row r="640" spans="11:14">
      <c r="K640">
        <f t="shared" si="65"/>
        <v>61.000000000000597</v>
      </c>
      <c r="L640">
        <f t="shared" si="66"/>
        <v>39.705125739493035</v>
      </c>
      <c r="M640">
        <f t="shared" si="67"/>
        <v>-39.705125739493035</v>
      </c>
      <c r="N640">
        <f t="shared" si="68"/>
        <v>0.30156447477831505</v>
      </c>
    </row>
    <row r="641" spans="11:14">
      <c r="K641">
        <f t="shared" si="65"/>
        <v>61.100000000000598</v>
      </c>
      <c r="L641">
        <f t="shared" si="66"/>
        <v>39.584944696772475</v>
      </c>
      <c r="M641">
        <f t="shared" si="67"/>
        <v>-39.584944696772475</v>
      </c>
      <c r="N641">
        <f t="shared" si="68"/>
        <v>0.30110842702835222</v>
      </c>
    </row>
    <row r="642" spans="11:14">
      <c r="K642">
        <f t="shared" si="65"/>
        <v>61.2000000000006</v>
      </c>
      <c r="L642">
        <f t="shared" si="66"/>
        <v>39.465308756711181</v>
      </c>
      <c r="M642">
        <f t="shared" si="67"/>
        <v>-39.465308756711181</v>
      </c>
      <c r="N642">
        <f t="shared" si="68"/>
        <v>0.30065375757262974</v>
      </c>
    </row>
    <row r="643" spans="11:14">
      <c r="K643">
        <f t="shared" si="65"/>
        <v>61.300000000000601</v>
      </c>
      <c r="L643">
        <f t="shared" si="66"/>
        <v>39.346214626498373</v>
      </c>
      <c r="M643">
        <f t="shared" si="67"/>
        <v>-39.346214626498373</v>
      </c>
      <c r="N643">
        <f t="shared" si="68"/>
        <v>0.30020046016909868</v>
      </c>
    </row>
    <row r="644" spans="11:14">
      <c r="K644">
        <f t="shared" si="65"/>
        <v>61.400000000000603</v>
      </c>
      <c r="L644">
        <f t="shared" si="66"/>
        <v>39.227659038156943</v>
      </c>
      <c r="M644">
        <f t="shared" si="67"/>
        <v>-39.227659038156943</v>
      </c>
      <c r="N644">
        <f t="shared" si="68"/>
        <v>0.29974852861335954</v>
      </c>
    </row>
    <row r="645" spans="11:14">
      <c r="K645">
        <f t="shared" si="65"/>
        <v>61.500000000000604</v>
      </c>
      <c r="L645">
        <f t="shared" si="66"/>
        <v>39.109638748318901</v>
      </c>
      <c r="M645">
        <f t="shared" si="67"/>
        <v>-39.109638748318901</v>
      </c>
      <c r="N645">
        <f t="shared" si="68"/>
        <v>0.29929795673837889</v>
      </c>
    </row>
    <row r="646" spans="11:14">
      <c r="K646">
        <f t="shared" si="65"/>
        <v>61.600000000000605</v>
      </c>
      <c r="L646">
        <f t="shared" si="66"/>
        <v>38.992150538003393</v>
      </c>
      <c r="M646">
        <f t="shared" si="67"/>
        <v>-38.992150538003393</v>
      </c>
      <c r="N646">
        <f t="shared" si="68"/>
        <v>0.29884873841420834</v>
      </c>
    </row>
    <row r="647" spans="11:14">
      <c r="K647">
        <f t="shared" si="65"/>
        <v>61.700000000000607</v>
      </c>
      <c r="L647">
        <f t="shared" si="66"/>
        <v>38.875191212396857</v>
      </c>
      <c r="M647">
        <f t="shared" si="67"/>
        <v>-38.875191212396857</v>
      </c>
      <c r="N647">
        <f t="shared" si="68"/>
        <v>0.29840086754770606</v>
      </c>
    </row>
    <row r="648" spans="11:14">
      <c r="K648">
        <f t="shared" si="65"/>
        <v>61.800000000000608</v>
      </c>
      <c r="L648">
        <f t="shared" si="66"/>
        <v>38.758757600635583</v>
      </c>
      <c r="M648">
        <f t="shared" si="67"/>
        <v>-38.758757600635583</v>
      </c>
      <c r="N648">
        <f t="shared" si="68"/>
        <v>0.29795433808226096</v>
      </c>
    </row>
    <row r="649" spans="11:14">
      <c r="K649">
        <f t="shared" si="65"/>
        <v>61.90000000000061</v>
      </c>
      <c r="L649">
        <f t="shared" si="66"/>
        <v>38.642846555590516</v>
      </c>
      <c r="M649">
        <f t="shared" si="67"/>
        <v>-38.642846555590516</v>
      </c>
      <c r="N649">
        <f t="shared" si="68"/>
        <v>0.29750914399751915</v>
      </c>
    </row>
    <row r="650" spans="11:14">
      <c r="K650">
        <f t="shared" si="65"/>
        <v>62.000000000000611</v>
      </c>
      <c r="L650">
        <f t="shared" si="66"/>
        <v>38.527454953654377</v>
      </c>
      <c r="M650">
        <f t="shared" si="67"/>
        <v>-38.527454953654377</v>
      </c>
      <c r="N650">
        <f t="shared" si="68"/>
        <v>0.29706527930911297</v>
      </c>
    </row>
    <row r="651" spans="11:14">
      <c r="K651">
        <f t="shared" si="65"/>
        <v>62.100000000000612</v>
      </c>
      <c r="L651">
        <f t="shared" si="66"/>
        <v>38.412579694530912</v>
      </c>
      <c r="M651">
        <f t="shared" si="67"/>
        <v>-38.412579694530912</v>
      </c>
      <c r="N651">
        <f t="shared" si="68"/>
        <v>0.29662273806839257</v>
      </c>
    </row>
    <row r="652" spans="11:14">
      <c r="K652">
        <f t="shared" si="65"/>
        <v>62.200000000000614</v>
      </c>
      <c r="L652">
        <f t="shared" si="66"/>
        <v>38.298217701026424</v>
      </c>
      <c r="M652">
        <f t="shared" si="67"/>
        <v>-38.298217701026424</v>
      </c>
      <c r="N652">
        <f t="shared" si="68"/>
        <v>0.29618151436215956</v>
      </c>
    </row>
    <row r="653" spans="11:14">
      <c r="K653">
        <f t="shared" si="65"/>
        <v>62.300000000000615</v>
      </c>
      <c r="L653">
        <f t="shared" si="66"/>
        <v>38.18436591884344</v>
      </c>
      <c r="M653">
        <f t="shared" si="67"/>
        <v>-38.18436591884344</v>
      </c>
      <c r="N653">
        <f t="shared" si="68"/>
        <v>0.29574160231240332</v>
      </c>
    </row>
    <row r="654" spans="11:14">
      <c r="K654">
        <f t="shared" si="65"/>
        <v>62.400000000000617</v>
      </c>
      <c r="L654">
        <f t="shared" si="66"/>
        <v>38.071021316376516</v>
      </c>
      <c r="M654">
        <f t="shared" si="67"/>
        <v>-38.071021316376516</v>
      </c>
      <c r="N654">
        <f t="shared" si="68"/>
        <v>0.29530299607603955</v>
      </c>
    </row>
    <row r="655" spans="11:14">
      <c r="K655">
        <f t="shared" si="65"/>
        <v>62.500000000000618</v>
      </c>
      <c r="L655">
        <f t="shared" si="66"/>
        <v>37.958180884510199</v>
      </c>
      <c r="M655">
        <f t="shared" si="67"/>
        <v>-37.958180884510199</v>
      </c>
      <c r="N655">
        <f t="shared" si="68"/>
        <v>0.29486568984465117</v>
      </c>
    </row>
    <row r="656" spans="11:14">
      <c r="K656">
        <f t="shared" si="65"/>
        <v>62.60000000000062</v>
      </c>
      <c r="L656">
        <f t="shared" si="66"/>
        <v>37.84584163641901</v>
      </c>
      <c r="M656">
        <f t="shared" si="67"/>
        <v>-37.84584163641901</v>
      </c>
      <c r="N656">
        <f t="shared" si="68"/>
        <v>0.29442967784423157</v>
      </c>
    </row>
    <row r="657" spans="11:14">
      <c r="K657">
        <f t="shared" si="65"/>
        <v>62.700000000000621</v>
      </c>
      <c r="L657">
        <f t="shared" si="66"/>
        <v>37.734000607369637</v>
      </c>
      <c r="M657">
        <f t="shared" si="67"/>
        <v>-37.734000607369637</v>
      </c>
      <c r="N657">
        <f t="shared" si="68"/>
        <v>0.29399495433493006</v>
      </c>
    </row>
    <row r="658" spans="11:14">
      <c r="K658">
        <f t="shared" si="65"/>
        <v>62.800000000000622</v>
      </c>
      <c r="L658">
        <f t="shared" si="66"/>
        <v>37.622654854525052</v>
      </c>
      <c r="M658">
        <f t="shared" si="67"/>
        <v>-37.622654854525052</v>
      </c>
      <c r="N658">
        <f t="shared" si="68"/>
        <v>0.29356151361079957</v>
      </c>
    </row>
    <row r="659" spans="11:14">
      <c r="K659">
        <f t="shared" si="65"/>
        <v>62.900000000000624</v>
      </c>
      <c r="L659">
        <f t="shared" si="66"/>
        <v>37.511801456750661</v>
      </c>
      <c r="M659">
        <f t="shared" si="67"/>
        <v>-37.511801456750661</v>
      </c>
      <c r="N659">
        <f t="shared" si="68"/>
        <v>0.29312934999954671</v>
      </c>
    </row>
    <row r="660" spans="11:14">
      <c r="K660">
        <f t="shared" si="65"/>
        <v>63.000000000000625</v>
      </c>
      <c r="L660">
        <f t="shared" si="66"/>
        <v>37.401437514422518</v>
      </c>
      <c r="M660">
        <f t="shared" si="67"/>
        <v>-37.401437514422518</v>
      </c>
      <c r="N660">
        <f t="shared" si="68"/>
        <v>0.29269845786228377</v>
      </c>
    </row>
    <row r="661" spans="11:14">
      <c r="K661">
        <f t="shared" si="65"/>
        <v>63.100000000000627</v>
      </c>
      <c r="L661">
        <f t="shared" si="66"/>
        <v>37.291560149237455</v>
      </c>
      <c r="M661">
        <f t="shared" si="67"/>
        <v>-37.291560149237455</v>
      </c>
      <c r="N661">
        <f t="shared" si="68"/>
        <v>0.29226883159328332</v>
      </c>
    </row>
    <row r="662" spans="11:14">
      <c r="K662">
        <f t="shared" si="65"/>
        <v>63.200000000000628</v>
      </c>
      <c r="L662">
        <f t="shared" si="66"/>
        <v>37.182166504025197</v>
      </c>
      <c r="M662">
        <f t="shared" si="67"/>
        <v>-37.182166504025197</v>
      </c>
      <c r="N662">
        <f t="shared" si="68"/>
        <v>0.29184046561973465</v>
      </c>
    </row>
    <row r="663" spans="11:14">
      <c r="K663">
        <f t="shared" si="65"/>
        <v>63.30000000000063</v>
      </c>
      <c r="L663">
        <f t="shared" si="66"/>
        <v>37.073253742562429</v>
      </c>
      <c r="M663">
        <f t="shared" si="67"/>
        <v>-37.073253742562429</v>
      </c>
      <c r="N663">
        <f t="shared" si="68"/>
        <v>0.29141335440150234</v>
      </c>
    </row>
    <row r="664" spans="11:14">
      <c r="K664">
        <f t="shared" si="65"/>
        <v>63.400000000000631</v>
      </c>
      <c r="L664">
        <f t="shared" si="66"/>
        <v>36.96481904938868</v>
      </c>
      <c r="M664">
        <f t="shared" si="67"/>
        <v>-36.96481904938868</v>
      </c>
      <c r="N664">
        <f t="shared" si="68"/>
        <v>0.29098749243088728</v>
      </c>
    </row>
    <row r="665" spans="11:14">
      <c r="K665">
        <f t="shared" si="65"/>
        <v>63.500000000000632</v>
      </c>
      <c r="L665">
        <f t="shared" si="66"/>
        <v>36.856859629624189</v>
      </c>
      <c r="M665">
        <f t="shared" si="67"/>
        <v>-36.856859629624189</v>
      </c>
      <c r="N665">
        <f t="shared" si="68"/>
        <v>0.2905628742323893</v>
      </c>
    </row>
    <row r="666" spans="11:14">
      <c r="K666">
        <f t="shared" si="65"/>
        <v>63.600000000000634</v>
      </c>
      <c r="L666">
        <f t="shared" si="66"/>
        <v>36.749372708789572</v>
      </c>
      <c r="M666">
        <f t="shared" si="67"/>
        <v>-36.749372708789572</v>
      </c>
      <c r="N666">
        <f t="shared" si="68"/>
        <v>0.29013949436247238</v>
      </c>
    </row>
    <row r="667" spans="11:14">
      <c r="K667">
        <f t="shared" si="65"/>
        <v>63.700000000000635</v>
      </c>
      <c r="L667">
        <f t="shared" si="66"/>
        <v>36.64235553262737</v>
      </c>
      <c r="M667">
        <f t="shared" si="67"/>
        <v>-36.64235553262737</v>
      </c>
      <c r="N667">
        <f t="shared" si="68"/>
        <v>0.28971734740933153</v>
      </c>
    </row>
    <row r="668" spans="11:14">
      <c r="K668">
        <f t="shared" si="65"/>
        <v>63.800000000000637</v>
      </c>
      <c r="L668">
        <f t="shared" si="66"/>
        <v>36.535805366925388</v>
      </c>
      <c r="M668">
        <f t="shared" si="67"/>
        <v>-36.535805366925388</v>
      </c>
      <c r="N668">
        <f t="shared" si="68"/>
        <v>0.28929642799266186</v>
      </c>
    </row>
    <row r="669" spans="11:14">
      <c r="K669">
        <f t="shared" si="65"/>
        <v>63.900000000000638</v>
      </c>
      <c r="L669">
        <f t="shared" si="66"/>
        <v>36.429719497341836</v>
      </c>
      <c r="M669">
        <f t="shared" si="67"/>
        <v>-36.429719497341836</v>
      </c>
      <c r="N669">
        <f t="shared" si="68"/>
        <v>0.28887673076342979</v>
      </c>
    </row>
    <row r="670" spans="11:14">
      <c r="K670">
        <f t="shared" si="65"/>
        <v>64.000000000000639</v>
      </c>
      <c r="L670">
        <f t="shared" si="66"/>
        <v>36.324095229232263</v>
      </c>
      <c r="M670">
        <f t="shared" si="67"/>
        <v>-36.324095229232263</v>
      </c>
      <c r="N670">
        <f t="shared" si="68"/>
        <v>0.28845825040364603</v>
      </c>
    </row>
    <row r="671" spans="11:14">
      <c r="K671">
        <f t="shared" si="65"/>
        <v>64.100000000000634</v>
      </c>
      <c r="L671">
        <f t="shared" si="66"/>
        <v>36.218929887478261</v>
      </c>
      <c r="M671">
        <f t="shared" si="67"/>
        <v>-36.218929887478261</v>
      </c>
      <c r="N671">
        <f t="shared" si="68"/>
        <v>0.2880409816261405</v>
      </c>
    </row>
    <row r="672" spans="11:14">
      <c r="K672">
        <f t="shared" si="65"/>
        <v>64.200000000000628</v>
      </c>
      <c r="L672">
        <f t="shared" si="66"/>
        <v>36.114220816317811</v>
      </c>
      <c r="M672">
        <f t="shared" si="67"/>
        <v>-36.114220816317811</v>
      </c>
      <c r="N672">
        <f t="shared" si="68"/>
        <v>0.28762491917433963</v>
      </c>
    </row>
    <row r="673" spans="11:14">
      <c r="K673">
        <f t="shared" si="65"/>
        <v>64.300000000000622</v>
      </c>
      <c r="L673">
        <f t="shared" si="66"/>
        <v>36.009965379177501</v>
      </c>
      <c r="M673">
        <f t="shared" si="67"/>
        <v>-36.009965379177501</v>
      </c>
      <c r="N673">
        <f t="shared" si="68"/>
        <v>0.28721005782204495</v>
      </c>
    </row>
    <row r="674" spans="11:14">
      <c r="K674">
        <f t="shared" si="65"/>
        <v>64.400000000000617</v>
      </c>
      <c r="L674">
        <f t="shared" si="66"/>
        <v>35.906160958506284</v>
      </c>
      <c r="M674">
        <f t="shared" si="67"/>
        <v>-35.906160958506284</v>
      </c>
      <c r="N674">
        <f t="shared" si="68"/>
        <v>0.28679639237321425</v>
      </c>
    </row>
    <row r="675" spans="11:14">
      <c r="K675">
        <f t="shared" si="65"/>
        <v>64.500000000000611</v>
      </c>
      <c r="L675">
        <f t="shared" si="66"/>
        <v>35.80280495561103</v>
      </c>
      <c r="M675">
        <f t="shared" si="67"/>
        <v>-35.80280495561103</v>
      </c>
      <c r="N675">
        <f t="shared" si="68"/>
        <v>0.28638391766174409</v>
      </c>
    </row>
    <row r="676" spans="11:14">
      <c r="K676">
        <f t="shared" si="65"/>
        <v>64.600000000000605</v>
      </c>
      <c r="L676">
        <f t="shared" si="66"/>
        <v>35.699894790493687</v>
      </c>
      <c r="M676">
        <f t="shared" si="67"/>
        <v>-35.699894790493687</v>
      </c>
      <c r="N676">
        <f t="shared" si="68"/>
        <v>0.28597262855125455</v>
      </c>
    </row>
    <row r="677" spans="11:14">
      <c r="K677">
        <f t="shared" si="65"/>
        <v>64.7000000000006</v>
      </c>
      <c r="L677">
        <f t="shared" si="66"/>
        <v>35.597427901690047</v>
      </c>
      <c r="M677">
        <f t="shared" si="67"/>
        <v>-35.597427901690047</v>
      </c>
      <c r="N677">
        <f t="shared" si="68"/>
        <v>0.28556251993487564</v>
      </c>
    </row>
    <row r="678" spans="11:14">
      <c r="K678">
        <f t="shared" si="65"/>
        <v>64.800000000000594</v>
      </c>
      <c r="L678">
        <f t="shared" si="66"/>
        <v>35.495401746110211</v>
      </c>
      <c r="M678">
        <f t="shared" si="67"/>
        <v>-35.495401746110211</v>
      </c>
      <c r="N678">
        <f t="shared" si="68"/>
        <v>0.28515358673503566</v>
      </c>
    </row>
    <row r="679" spans="11:14">
      <c r="K679">
        <f t="shared" si="65"/>
        <v>64.900000000000588</v>
      </c>
      <c r="L679">
        <f t="shared" si="66"/>
        <v>35.393813798880572</v>
      </c>
      <c r="M679">
        <f t="shared" si="67"/>
        <v>-35.393813798880572</v>
      </c>
      <c r="N679">
        <f t="shared" si="68"/>
        <v>0.28474582390325132</v>
      </c>
    </row>
    <row r="680" spans="11:14">
      <c r="K680">
        <f t="shared" si="65"/>
        <v>65.000000000000583</v>
      </c>
      <c r="L680">
        <f t="shared" si="66"/>
        <v>35.292661553187472</v>
      </c>
      <c r="M680">
        <f t="shared" si="67"/>
        <v>-35.292661553187472</v>
      </c>
      <c r="N680">
        <f t="shared" si="68"/>
        <v>0.28433922641991966</v>
      </c>
    </row>
    <row r="681" spans="11:14">
      <c r="K681">
        <f t="shared" ref="K681:K744" si="69">K680+$B$25</f>
        <v>65.100000000000577</v>
      </c>
      <c r="L681">
        <f t="shared" ref="L681:L744" si="70">$B$26*N680*N680</f>
        <v>35.191942520122318</v>
      </c>
      <c r="M681">
        <f t="shared" ref="M681:M744" si="71">-L681</f>
        <v>-35.191942520122318</v>
      </c>
      <c r="N681">
        <f t="shared" ref="N681:N744" si="72">N680+$B$25*M681/$B$28</f>
        <v>0.28393378929411178</v>
      </c>
    </row>
    <row r="682" spans="11:14">
      <c r="K682">
        <f t="shared" si="69"/>
        <v>65.200000000000571</v>
      </c>
      <c r="L682">
        <f t="shared" si="70"/>
        <v>35.091654228528327</v>
      </c>
      <c r="M682">
        <f t="shared" si="71"/>
        <v>-35.091654228528327</v>
      </c>
      <c r="N682">
        <f t="shared" si="72"/>
        <v>0.28352950756336837</v>
      </c>
    </row>
    <row r="683" spans="11:14">
      <c r="K683">
        <f t="shared" si="69"/>
        <v>65.300000000000566</v>
      </c>
      <c r="L683">
        <f t="shared" si="70"/>
        <v>34.991794224848768</v>
      </c>
      <c r="M683">
        <f t="shared" si="71"/>
        <v>-34.991794224848768</v>
      </c>
      <c r="N683">
        <f t="shared" si="72"/>
        <v>0.28312637629349685</v>
      </c>
    </row>
    <row r="684" spans="11:14">
      <c r="K684">
        <f t="shared" si="69"/>
        <v>65.40000000000056</v>
      </c>
      <c r="L684">
        <f t="shared" si="70"/>
        <v>34.892360072976722</v>
      </c>
      <c r="M684">
        <f t="shared" si="71"/>
        <v>-34.892360072976722</v>
      </c>
      <c r="N684">
        <f t="shared" si="72"/>
        <v>0.2827243905783704</v>
      </c>
    </row>
    <row r="685" spans="11:14">
      <c r="K685">
        <f t="shared" si="69"/>
        <v>65.500000000000554</v>
      </c>
      <c r="L685">
        <f t="shared" si="70"/>
        <v>34.793349354106333</v>
      </c>
      <c r="M685">
        <f t="shared" si="71"/>
        <v>-34.793349354106333</v>
      </c>
      <c r="N685">
        <f t="shared" si="72"/>
        <v>0.2823235455397286</v>
      </c>
    </row>
    <row r="686" spans="11:14">
      <c r="K686">
        <f t="shared" si="69"/>
        <v>65.600000000000549</v>
      </c>
      <c r="L686">
        <f t="shared" si="70"/>
        <v>34.694759666585497</v>
      </c>
      <c r="M686">
        <f t="shared" si="71"/>
        <v>-34.694759666585497</v>
      </c>
      <c r="N686">
        <f t="shared" si="72"/>
        <v>0.28192383632697993</v>
      </c>
    </row>
    <row r="687" spans="11:14">
      <c r="K687">
        <f t="shared" si="69"/>
        <v>65.700000000000543</v>
      </c>
      <c r="L687">
        <f t="shared" si="70"/>
        <v>34.596588625770138</v>
      </c>
      <c r="M687">
        <f t="shared" si="71"/>
        <v>-34.596588625770138</v>
      </c>
      <c r="N687">
        <f t="shared" si="72"/>
        <v>0.28152525811700563</v>
      </c>
    </row>
    <row r="688" spans="11:14">
      <c r="K688">
        <f t="shared" si="69"/>
        <v>65.800000000000537</v>
      </c>
      <c r="L688">
        <f t="shared" si="70"/>
        <v>34.498833863879781</v>
      </c>
      <c r="M688">
        <f t="shared" si="71"/>
        <v>-34.498833863879781</v>
      </c>
      <c r="N688">
        <f t="shared" si="72"/>
        <v>0.28112780611396554</v>
      </c>
    </row>
    <row r="689" spans="11:14">
      <c r="K689">
        <f t="shared" si="69"/>
        <v>65.900000000000531</v>
      </c>
      <c r="L689">
        <f t="shared" si="70"/>
        <v>34.401493029854613</v>
      </c>
      <c r="M689">
        <f t="shared" si="71"/>
        <v>-34.401493029854613</v>
      </c>
      <c r="N689">
        <f t="shared" si="72"/>
        <v>0.28073147554910544</v>
      </c>
    </row>
    <row r="690" spans="11:14">
      <c r="K690">
        <f t="shared" si="69"/>
        <v>66.000000000000526</v>
      </c>
      <c r="L690">
        <f t="shared" si="70"/>
        <v>34.304563789213958</v>
      </c>
      <c r="M690">
        <f t="shared" si="71"/>
        <v>-34.304563789213958</v>
      </c>
      <c r="N690">
        <f t="shared" si="72"/>
        <v>0.28033626168056608</v>
      </c>
    </row>
    <row r="691" spans="11:14">
      <c r="K691">
        <f t="shared" si="69"/>
        <v>66.10000000000052</v>
      </c>
      <c r="L691">
        <f t="shared" si="70"/>
        <v>34.208043823916206</v>
      </c>
      <c r="M691">
        <f t="shared" si="71"/>
        <v>-34.208043823916206</v>
      </c>
      <c r="N691">
        <f t="shared" si="72"/>
        <v>0.27994215979319376</v>
      </c>
    </row>
    <row r="692" spans="11:14">
      <c r="K692">
        <f t="shared" si="69"/>
        <v>66.200000000000514</v>
      </c>
      <c r="L692">
        <f t="shared" si="70"/>
        <v>34.111930832219976</v>
      </c>
      <c r="M692">
        <f t="shared" si="71"/>
        <v>-34.111930832219976</v>
      </c>
      <c r="N692">
        <f t="shared" si="72"/>
        <v>0.27954916519835249</v>
      </c>
    </row>
    <row r="693" spans="11:14">
      <c r="K693">
        <f t="shared" si="69"/>
        <v>66.300000000000509</v>
      </c>
      <c r="L693">
        <f t="shared" si="70"/>
        <v>34.016222528546791</v>
      </c>
      <c r="M693">
        <f t="shared" si="71"/>
        <v>-34.016222528546791</v>
      </c>
      <c r="N693">
        <f t="shared" si="72"/>
        <v>0.2791572732337379</v>
      </c>
    </row>
    <row r="694" spans="11:14">
      <c r="K694">
        <f t="shared" si="69"/>
        <v>66.400000000000503</v>
      </c>
      <c r="L694">
        <f t="shared" si="70"/>
        <v>33.920916643345024</v>
      </c>
      <c r="M694">
        <f t="shared" si="71"/>
        <v>-33.920916643345024</v>
      </c>
      <c r="N694">
        <f t="shared" si="72"/>
        <v>0.27876647926319248</v>
      </c>
    </row>
    <row r="695" spans="11:14">
      <c r="K695">
        <f t="shared" si="69"/>
        <v>66.500000000000497</v>
      </c>
      <c r="L695">
        <f t="shared" si="70"/>
        <v>33.826010922955184</v>
      </c>
      <c r="M695">
        <f t="shared" si="71"/>
        <v>-33.826010922955184</v>
      </c>
      <c r="N695">
        <f t="shared" si="72"/>
        <v>0.2783767786765225</v>
      </c>
    </row>
    <row r="696" spans="11:14">
      <c r="K696">
        <f t="shared" si="69"/>
        <v>66.600000000000492</v>
      </c>
      <c r="L696">
        <f t="shared" si="70"/>
        <v>33.731503129476536</v>
      </c>
      <c r="M696">
        <f t="shared" si="71"/>
        <v>-33.731503129476536</v>
      </c>
      <c r="N696">
        <f t="shared" si="72"/>
        <v>0.27798816688931655</v>
      </c>
    </row>
    <row r="697" spans="11:14">
      <c r="K697">
        <f t="shared" si="69"/>
        <v>66.700000000000486</v>
      </c>
      <c r="L697">
        <f t="shared" si="70"/>
        <v>33.637391040635045</v>
      </c>
      <c r="M697">
        <f t="shared" si="71"/>
        <v>-33.637391040635045</v>
      </c>
      <c r="N697">
        <f t="shared" si="72"/>
        <v>0.27760063934276547</v>
      </c>
    </row>
    <row r="698" spans="11:14">
      <c r="K698">
        <f t="shared" si="69"/>
        <v>66.80000000000048</v>
      </c>
      <c r="L698">
        <f t="shared" si="70"/>
        <v>33.543672449652576</v>
      </c>
      <c r="M698">
        <f t="shared" si="71"/>
        <v>-33.543672449652576</v>
      </c>
      <c r="N698">
        <f t="shared" si="72"/>
        <v>0.27721419150348375</v>
      </c>
    </row>
    <row r="699" spans="11:14">
      <c r="K699">
        <f t="shared" si="69"/>
        <v>66.900000000000475</v>
      </c>
      <c r="L699">
        <f t="shared" si="70"/>
        <v>33.450345165117362</v>
      </c>
      <c r="M699">
        <f t="shared" si="71"/>
        <v>-33.450345165117362</v>
      </c>
      <c r="N699">
        <f t="shared" si="72"/>
        <v>0.2768288188633326</v>
      </c>
    </row>
    <row r="700" spans="11:14">
      <c r="K700">
        <f t="shared" si="69"/>
        <v>67.000000000000469</v>
      </c>
      <c r="L700">
        <f t="shared" si="70"/>
        <v>33.357407010855773</v>
      </c>
      <c r="M700">
        <f t="shared" si="71"/>
        <v>-33.357407010855773</v>
      </c>
      <c r="N700">
        <f t="shared" si="72"/>
        <v>0.27644451693924438</v>
      </c>
    </row>
    <row r="701" spans="11:14">
      <c r="K701">
        <f t="shared" si="69"/>
        <v>67.100000000000463</v>
      </c>
      <c r="L701">
        <f t="shared" si="70"/>
        <v>33.264855825805334</v>
      </c>
      <c r="M701">
        <f t="shared" si="71"/>
        <v>-33.264855825805334</v>
      </c>
      <c r="N701">
        <f t="shared" si="72"/>
        <v>0.27606128127304846</v>
      </c>
    </row>
    <row r="702" spans="11:14">
      <c r="K702">
        <f t="shared" si="69"/>
        <v>67.200000000000458</v>
      </c>
      <c r="L702">
        <f t="shared" si="70"/>
        <v>33.172689463888915</v>
      </c>
      <c r="M702">
        <f t="shared" si="71"/>
        <v>-33.172689463888915</v>
      </c>
      <c r="N702">
        <f t="shared" si="72"/>
        <v>0.27567910743129859</v>
      </c>
    </row>
    <row r="703" spans="11:14">
      <c r="K703">
        <f t="shared" si="69"/>
        <v>67.300000000000452</v>
      </c>
      <c r="L703">
        <f t="shared" si="70"/>
        <v>33.080905793890167</v>
      </c>
      <c r="M703">
        <f t="shared" si="71"/>
        <v>-33.080905793890167</v>
      </c>
      <c r="N703">
        <f t="shared" si="72"/>
        <v>0.27529799100510172</v>
      </c>
    </row>
    <row r="704" spans="11:14">
      <c r="K704">
        <f t="shared" si="69"/>
        <v>67.400000000000446</v>
      </c>
      <c r="L704">
        <f t="shared" si="70"/>
        <v>32.989502699330245</v>
      </c>
      <c r="M704">
        <f t="shared" si="71"/>
        <v>-32.989502699330245</v>
      </c>
      <c r="N704">
        <f t="shared" si="72"/>
        <v>0.27491792760994815</v>
      </c>
    </row>
    <row r="705" spans="11:14">
      <c r="K705">
        <f t="shared" si="69"/>
        <v>67.500000000000441</v>
      </c>
      <c r="L705">
        <f t="shared" si="70"/>
        <v>32.89847807834559</v>
      </c>
      <c r="M705">
        <f t="shared" si="71"/>
        <v>-32.89847807834559</v>
      </c>
      <c r="N705">
        <f t="shared" si="72"/>
        <v>0.27453891288554327</v>
      </c>
    </row>
    <row r="706" spans="11:14">
      <c r="K706">
        <f t="shared" si="69"/>
        <v>67.600000000000435</v>
      </c>
      <c r="L706">
        <f t="shared" si="70"/>
        <v>32.807829843566992</v>
      </c>
      <c r="M706">
        <f t="shared" si="71"/>
        <v>-32.807829843566992</v>
      </c>
      <c r="N706">
        <f t="shared" si="72"/>
        <v>0.27416094249564044</v>
      </c>
    </row>
    <row r="707" spans="11:14">
      <c r="K707">
        <f t="shared" si="69"/>
        <v>67.700000000000429</v>
      </c>
      <c r="L707">
        <f t="shared" si="70"/>
        <v>32.717555921999782</v>
      </c>
      <c r="M707">
        <f t="shared" si="71"/>
        <v>-32.717555921999782</v>
      </c>
      <c r="N707">
        <f t="shared" si="72"/>
        <v>0.27378401212787545</v>
      </c>
    </row>
    <row r="708" spans="11:14">
      <c r="K708">
        <f t="shared" si="69"/>
        <v>67.800000000000423</v>
      </c>
      <c r="L708">
        <f t="shared" si="70"/>
        <v>32.62765425490516</v>
      </c>
      <c r="M708">
        <f t="shared" si="71"/>
        <v>-32.62765425490516</v>
      </c>
      <c r="N708">
        <f t="shared" si="72"/>
        <v>0.27340811749360233</v>
      </c>
    </row>
    <row r="709" spans="11:14">
      <c r="K709">
        <f t="shared" si="69"/>
        <v>67.900000000000418</v>
      </c>
      <c r="L709">
        <f t="shared" si="70"/>
        <v>32.538122797682711</v>
      </c>
      <c r="M709">
        <f t="shared" si="71"/>
        <v>-32.538122797682711</v>
      </c>
      <c r="N709">
        <f t="shared" si="72"/>
        <v>0.2730332543277304</v>
      </c>
    </row>
    <row r="710" spans="11:14">
      <c r="K710">
        <f t="shared" si="69"/>
        <v>68.000000000000412</v>
      </c>
      <c r="L710">
        <f t="shared" si="70"/>
        <v>32.448959519754027</v>
      </c>
      <c r="M710">
        <f t="shared" si="71"/>
        <v>-32.448959519754027</v>
      </c>
      <c r="N710">
        <f t="shared" si="72"/>
        <v>0.27265941838856272</v>
      </c>
    </row>
    <row r="711" spans="11:14">
      <c r="K711">
        <f t="shared" si="69"/>
        <v>68.100000000000406</v>
      </c>
      <c r="L711">
        <f t="shared" si="70"/>
        <v>32.360162404447415</v>
      </c>
      <c r="M711">
        <f t="shared" si="71"/>
        <v>-32.360162404447415</v>
      </c>
      <c r="N711">
        <f t="shared" si="72"/>
        <v>0.27228660545763589</v>
      </c>
    </row>
    <row r="712" spans="11:14">
      <c r="K712">
        <f t="shared" si="69"/>
        <v>68.200000000000401</v>
      </c>
      <c r="L712">
        <f t="shared" si="70"/>
        <v>32.271729448883754</v>
      </c>
      <c r="M712">
        <f t="shared" si="71"/>
        <v>-32.271729448883754</v>
      </c>
      <c r="N712">
        <f t="shared" si="72"/>
        <v>0.27191481133956119</v>
      </c>
    </row>
    <row r="713" spans="11:14">
      <c r="K713">
        <f t="shared" si="69"/>
        <v>68.300000000000395</v>
      </c>
      <c r="L713">
        <f t="shared" si="70"/>
        <v>32.183658663863426</v>
      </c>
      <c r="M713">
        <f t="shared" si="71"/>
        <v>-32.183658663863426</v>
      </c>
      <c r="N713">
        <f t="shared" si="72"/>
        <v>0.27154403186186693</v>
      </c>
    </row>
    <row r="714" spans="11:14">
      <c r="K714">
        <f t="shared" si="69"/>
        <v>68.400000000000389</v>
      </c>
      <c r="L714">
        <f t="shared" si="70"/>
        <v>32.095948073754329</v>
      </c>
      <c r="M714">
        <f t="shared" si="71"/>
        <v>-32.095948073754329</v>
      </c>
      <c r="N714">
        <f t="shared" si="72"/>
        <v>0.27117426287484209</v>
      </c>
    </row>
    <row r="715" spans="11:14">
      <c r="K715">
        <f t="shared" si="69"/>
        <v>68.500000000000384</v>
      </c>
      <c r="L715">
        <f t="shared" si="70"/>
        <v>32.008595716380931</v>
      </c>
      <c r="M715">
        <f t="shared" si="71"/>
        <v>-32.008595716380931</v>
      </c>
      <c r="N715">
        <f t="shared" si="72"/>
        <v>0.2708055002513815</v>
      </c>
    </row>
    <row r="716" spans="11:14">
      <c r="K716">
        <f t="shared" si="69"/>
        <v>68.600000000000378</v>
      </c>
      <c r="L716">
        <f t="shared" si="70"/>
        <v>31.921599642914476</v>
      </c>
      <c r="M716">
        <f t="shared" si="71"/>
        <v>-31.921599642914476</v>
      </c>
      <c r="N716">
        <f t="shared" si="72"/>
        <v>0.27043773988683178</v>
      </c>
    </row>
    <row r="717" spans="11:14">
      <c r="K717">
        <f t="shared" si="69"/>
        <v>68.700000000000372</v>
      </c>
      <c r="L717">
        <f t="shared" si="70"/>
        <v>31.834957917764061</v>
      </c>
      <c r="M717">
        <f t="shared" si="71"/>
        <v>-31.834957917764061</v>
      </c>
      <c r="N717">
        <f t="shared" si="72"/>
        <v>0.27007097769883909</v>
      </c>
    </row>
    <row r="718" spans="11:14">
      <c r="K718">
        <f t="shared" si="69"/>
        <v>68.800000000000367</v>
      </c>
      <c r="L718">
        <f t="shared" si="70"/>
        <v>31.748668618468955</v>
      </c>
      <c r="M718">
        <f t="shared" si="71"/>
        <v>-31.748668618468955</v>
      </c>
      <c r="N718">
        <f t="shared" si="72"/>
        <v>0.26970520962719774</v>
      </c>
    </row>
    <row r="719" spans="11:14">
      <c r="K719">
        <f t="shared" si="69"/>
        <v>68.900000000000361</v>
      </c>
      <c r="L719">
        <f t="shared" si="70"/>
        <v>31.662729835591783</v>
      </c>
      <c r="M719">
        <f t="shared" si="71"/>
        <v>-31.662729835591783</v>
      </c>
      <c r="N719">
        <f t="shared" si="72"/>
        <v>0.26934043163370014</v>
      </c>
    </row>
    <row r="720" spans="11:14">
      <c r="K720">
        <f t="shared" si="69"/>
        <v>69.000000000000355</v>
      </c>
      <c r="L720">
        <f t="shared" si="70"/>
        <v>31.577139672612777</v>
      </c>
      <c r="M720">
        <f t="shared" si="71"/>
        <v>-31.577139672612777</v>
      </c>
      <c r="N720">
        <f t="shared" si="72"/>
        <v>0.26897663970198799</v>
      </c>
    </row>
    <row r="721" spans="11:14">
      <c r="K721">
        <f t="shared" si="69"/>
        <v>69.10000000000035</v>
      </c>
      <c r="L721">
        <f t="shared" si="70"/>
        <v>31.491896245825039</v>
      </c>
      <c r="M721">
        <f t="shared" si="71"/>
        <v>-31.491896245825039</v>
      </c>
      <c r="N721">
        <f t="shared" si="72"/>
        <v>0.26861382983740473</v>
      </c>
    </row>
    <row r="722" spans="11:14">
      <c r="K722">
        <f t="shared" si="69"/>
        <v>69.200000000000344</v>
      </c>
      <c r="L722">
        <f t="shared" si="70"/>
        <v>31.406997684230781</v>
      </c>
      <c r="M722">
        <f t="shared" si="71"/>
        <v>-31.406997684230781</v>
      </c>
      <c r="N722">
        <f t="shared" si="72"/>
        <v>0.26825199806684907</v>
      </c>
    </row>
    <row r="723" spans="11:14">
      <c r="K723">
        <f t="shared" si="69"/>
        <v>69.300000000000338</v>
      </c>
      <c r="L723">
        <f t="shared" si="70"/>
        <v>31.322442129438546</v>
      </c>
      <c r="M723">
        <f t="shared" si="71"/>
        <v>-31.322442129438546</v>
      </c>
      <c r="N723">
        <f t="shared" si="72"/>
        <v>0.26789114043862972</v>
      </c>
    </row>
    <row r="724" spans="11:14">
      <c r="K724">
        <f t="shared" si="69"/>
        <v>69.400000000000333</v>
      </c>
      <c r="L724">
        <f t="shared" si="70"/>
        <v>31.238227735561381</v>
      </c>
      <c r="M724">
        <f t="shared" si="71"/>
        <v>-31.238227735561381</v>
      </c>
      <c r="N724">
        <f t="shared" si="72"/>
        <v>0.26753125302232139</v>
      </c>
    </row>
    <row r="725" spans="11:14">
      <c r="K725">
        <f t="shared" si="69"/>
        <v>69.500000000000327</v>
      </c>
      <c r="L725">
        <f t="shared" si="70"/>
        <v>31.154352669116015</v>
      </c>
      <c r="M725">
        <f t="shared" si="71"/>
        <v>-31.154352669116015</v>
      </c>
      <c r="N725">
        <f t="shared" si="72"/>
        <v>0.26717233190862189</v>
      </c>
    </row>
    <row r="726" spans="11:14">
      <c r="K726">
        <f t="shared" si="69"/>
        <v>69.600000000000321</v>
      </c>
      <c r="L726">
        <f t="shared" si="70"/>
        <v>31.070815108922911</v>
      </c>
      <c r="M726">
        <f t="shared" si="71"/>
        <v>-31.070815108922911</v>
      </c>
      <c r="N726">
        <f t="shared" si="72"/>
        <v>0.26681437320921031</v>
      </c>
    </row>
    <row r="727" spans="11:14">
      <c r="K727">
        <f t="shared" si="69"/>
        <v>69.700000000000315</v>
      </c>
      <c r="L727">
        <f t="shared" si="70"/>
        <v>30.987613246007335</v>
      </c>
      <c r="M727">
        <f t="shared" si="71"/>
        <v>-30.987613246007335</v>
      </c>
      <c r="N727">
        <f t="shared" si="72"/>
        <v>0.26645737305660655</v>
      </c>
    </row>
    <row r="728" spans="11:14">
      <c r="K728">
        <f t="shared" si="69"/>
        <v>69.80000000000031</v>
      </c>
      <c r="L728">
        <f t="shared" si="70"/>
        <v>30.904745283501303</v>
      </c>
      <c r="M728">
        <f t="shared" si="71"/>
        <v>-30.904745283501303</v>
      </c>
      <c r="N728">
        <f t="shared" si="72"/>
        <v>0.26610132760403166</v>
      </c>
    </row>
    <row r="729" spans="11:14">
      <c r="K729">
        <f t="shared" si="69"/>
        <v>69.900000000000304</v>
      </c>
      <c r="L729">
        <f t="shared" si="70"/>
        <v>30.822209436546455</v>
      </c>
      <c r="M729">
        <f t="shared" si="71"/>
        <v>-30.822209436546455</v>
      </c>
      <c r="N729">
        <f t="shared" si="72"/>
        <v>0.26574623302526962</v>
      </c>
    </row>
    <row r="730" spans="11:14">
      <c r="K730">
        <f t="shared" si="69"/>
        <v>70.000000000000298</v>
      </c>
      <c r="L730">
        <f t="shared" si="70"/>
        <v>30.740003932197833</v>
      </c>
      <c r="M730">
        <f t="shared" si="71"/>
        <v>-30.740003932197833</v>
      </c>
      <c r="N730">
        <f t="shared" si="72"/>
        <v>0.26539208551453003</v>
      </c>
    </row>
    <row r="731" spans="11:14">
      <c r="K731">
        <f t="shared" si="69"/>
        <v>70.100000000000293</v>
      </c>
      <c r="L731">
        <f t="shared" si="70"/>
        <v>30.658127009328581</v>
      </c>
      <c r="M731">
        <f t="shared" si="71"/>
        <v>-30.658127009328581</v>
      </c>
      <c r="N731">
        <f t="shared" si="72"/>
        <v>0.26503888128631198</v>
      </c>
    </row>
    <row r="732" spans="11:14">
      <c r="K732">
        <f t="shared" si="69"/>
        <v>70.200000000000287</v>
      </c>
      <c r="L732">
        <f t="shared" si="70"/>
        <v>30.576576918535523</v>
      </c>
      <c r="M732">
        <f t="shared" si="71"/>
        <v>-30.576576918535523</v>
      </c>
      <c r="N732">
        <f t="shared" si="72"/>
        <v>0.26468661657526893</v>
      </c>
    </row>
    <row r="733" spans="11:14">
      <c r="K733">
        <f t="shared" si="69"/>
        <v>70.300000000000281</v>
      </c>
      <c r="L733">
        <f t="shared" si="70"/>
        <v>30.495351922045579</v>
      </c>
      <c r="M733">
        <f t="shared" si="71"/>
        <v>-30.495351922045579</v>
      </c>
      <c r="N733">
        <f t="shared" si="72"/>
        <v>0.26433528763607483</v>
      </c>
    </row>
    <row r="734" spans="11:14">
      <c r="K734">
        <f t="shared" si="69"/>
        <v>70.400000000000276</v>
      </c>
      <c r="L734">
        <f t="shared" si="70"/>
        <v>30.414450293623133</v>
      </c>
      <c r="M734">
        <f t="shared" si="71"/>
        <v>-30.414450293623133</v>
      </c>
      <c r="N734">
        <f t="shared" si="72"/>
        <v>0.26398489074329118</v>
      </c>
    </row>
    <row r="735" spans="11:14">
      <c r="K735">
        <f t="shared" si="69"/>
        <v>70.50000000000027</v>
      </c>
      <c r="L735">
        <f t="shared" si="70"/>
        <v>30.333870318478198</v>
      </c>
      <c r="M735">
        <f t="shared" si="71"/>
        <v>-30.333870318478198</v>
      </c>
      <c r="N735">
        <f t="shared" si="72"/>
        <v>0.26363542219123498</v>
      </c>
    </row>
    <row r="736" spans="11:14">
      <c r="K736">
        <f t="shared" si="69"/>
        <v>70.600000000000264</v>
      </c>
      <c r="L736">
        <f t="shared" si="70"/>
        <v>30.253610293175409</v>
      </c>
      <c r="M736">
        <f t="shared" si="71"/>
        <v>-30.253610293175409</v>
      </c>
      <c r="N736">
        <f t="shared" si="72"/>
        <v>0.26328687829384817</v>
      </c>
    </row>
    <row r="737" spans="11:14">
      <c r="K737">
        <f t="shared" si="69"/>
        <v>70.700000000000259</v>
      </c>
      <c r="L737">
        <f t="shared" si="70"/>
        <v>30.173668525543977</v>
      </c>
      <c r="M737">
        <f t="shared" si="71"/>
        <v>-30.173668525543977</v>
      </c>
      <c r="N737">
        <f t="shared" si="72"/>
        <v>0.26293925538456769</v>
      </c>
    </row>
    <row r="738" spans="11:14">
      <c r="K738">
        <f t="shared" si="69"/>
        <v>70.800000000000253</v>
      </c>
      <c r="L738">
        <f t="shared" si="70"/>
        <v>30.094043334588328</v>
      </c>
      <c r="M738">
        <f t="shared" si="71"/>
        <v>-30.094043334588328</v>
      </c>
      <c r="N738">
        <f t="shared" si="72"/>
        <v>0.26259254981619684</v>
      </c>
    </row>
    <row r="739" spans="11:14">
      <c r="K739">
        <f t="shared" si="69"/>
        <v>70.900000000000247</v>
      </c>
      <c r="L739">
        <f t="shared" si="70"/>
        <v>30.014733050399673</v>
      </c>
      <c r="M739">
        <f t="shared" si="71"/>
        <v>-30.014733050399673</v>
      </c>
      <c r="N739">
        <f t="shared" si="72"/>
        <v>0.26224675796077751</v>
      </c>
    </row>
    <row r="740" spans="11:14">
      <c r="K740">
        <f t="shared" si="69"/>
        <v>71.000000000000242</v>
      </c>
      <c r="L740">
        <f t="shared" si="70"/>
        <v>29.935736014068382</v>
      </c>
      <c r="M740">
        <f t="shared" si="71"/>
        <v>-29.935736014068382</v>
      </c>
      <c r="N740">
        <f t="shared" si="72"/>
        <v>0.26190187620946337</v>
      </c>
    </row>
    <row r="741" spans="11:14">
      <c r="K741">
        <f t="shared" si="69"/>
        <v>71.100000000000236</v>
      </c>
      <c r="L741">
        <f t="shared" si="70"/>
        <v>29.857050577597064</v>
      </c>
      <c r="M741">
        <f t="shared" si="71"/>
        <v>-29.857050577597064</v>
      </c>
      <c r="N741">
        <f t="shared" si="72"/>
        <v>0.26155790097239429</v>
      </c>
    </row>
    <row r="742" spans="11:14">
      <c r="K742">
        <f t="shared" si="69"/>
        <v>71.20000000000023</v>
      </c>
      <c r="L742">
        <f t="shared" si="70"/>
        <v>29.778675103814603</v>
      </c>
      <c r="M742">
        <f t="shared" si="71"/>
        <v>-29.778675103814603</v>
      </c>
      <c r="N742">
        <f t="shared" si="72"/>
        <v>0.26121482867857154</v>
      </c>
    </row>
    <row r="743" spans="11:14">
      <c r="K743">
        <f t="shared" si="69"/>
        <v>71.300000000000225</v>
      </c>
      <c r="L743">
        <f t="shared" si="70"/>
        <v>29.700607966290868</v>
      </c>
      <c r="M743">
        <f t="shared" si="71"/>
        <v>-29.700607966290868</v>
      </c>
      <c r="N743">
        <f t="shared" si="72"/>
        <v>0.2608726557757341</v>
      </c>
    </row>
    <row r="744" spans="11:14">
      <c r="K744">
        <f t="shared" si="69"/>
        <v>71.400000000000219</v>
      </c>
      <c r="L744">
        <f t="shared" si="70"/>
        <v>29.622847549252249</v>
      </c>
      <c r="M744">
        <f t="shared" si="71"/>
        <v>-29.622847549252249</v>
      </c>
      <c r="N744">
        <f t="shared" si="72"/>
        <v>0.2605313787302358</v>
      </c>
    </row>
    <row r="745" spans="11:14">
      <c r="K745">
        <f t="shared" ref="K745:K751" si="73">K744+$B$25</f>
        <v>71.500000000000213</v>
      </c>
      <c r="L745">
        <f t="shared" ref="L745:L751" si="74">$B$26*N744*N744</f>
        <v>29.545392247497979</v>
      </c>
      <c r="M745">
        <f t="shared" ref="M745:M751" si="75">-L745</f>
        <v>-29.545392247497979</v>
      </c>
      <c r="N745">
        <f t="shared" ref="N745:N751" si="76">N744+$B$25*M745/$B$28</f>
        <v>0.26019099402692358</v>
      </c>
    </row>
    <row r="746" spans="11:14">
      <c r="K746">
        <f t="shared" si="73"/>
        <v>71.600000000000207</v>
      </c>
      <c r="L746">
        <f t="shared" si="74"/>
        <v>29.468240466317166</v>
      </c>
      <c r="M746">
        <f t="shared" si="75"/>
        <v>-29.468240466317166</v>
      </c>
      <c r="N746">
        <f t="shared" si="76"/>
        <v>0.2598514981690167</v>
      </c>
    </row>
    <row r="747" spans="11:14">
      <c r="K747">
        <f t="shared" si="73"/>
        <v>71.700000000000202</v>
      </c>
      <c r="L747">
        <f t="shared" si="74"/>
        <v>29.391390621406675</v>
      </c>
      <c r="M747">
        <f t="shared" si="75"/>
        <v>-29.391390621406675</v>
      </c>
      <c r="N747">
        <f t="shared" si="76"/>
        <v>0.25951288767798669</v>
      </c>
    </row>
    <row r="748" spans="11:14">
      <c r="K748">
        <f t="shared" si="73"/>
        <v>71.800000000000196</v>
      </c>
      <c r="L748">
        <f t="shared" si="74"/>
        <v>29.314841138789649</v>
      </c>
      <c r="M748">
        <f t="shared" si="75"/>
        <v>-29.314841138789649</v>
      </c>
      <c r="N748">
        <f t="shared" si="76"/>
        <v>0.25917515909343841</v>
      </c>
    </row>
    <row r="749" spans="11:14">
      <c r="K749">
        <f t="shared" si="73"/>
        <v>71.90000000000019</v>
      </c>
      <c r="L749">
        <f t="shared" si="74"/>
        <v>29.238590454734855</v>
      </c>
      <c r="M749">
        <f t="shared" si="75"/>
        <v>-29.238590454734855</v>
      </c>
      <c r="N749">
        <f t="shared" si="76"/>
        <v>0.25883830897299215</v>
      </c>
    </row>
    <row r="750" spans="11:14">
      <c r="K750">
        <f t="shared" si="73"/>
        <v>72.000000000000185</v>
      </c>
      <c r="L750">
        <f t="shared" si="74"/>
        <v>29.162637015676765</v>
      </c>
      <c r="M750">
        <f t="shared" si="75"/>
        <v>-29.162637015676765</v>
      </c>
      <c r="N750">
        <f t="shared" si="76"/>
        <v>0.25850233389216637</v>
      </c>
    </row>
    <row r="751" spans="11:14">
      <c r="K751">
        <f t="shared" si="73"/>
        <v>72.100000000000179</v>
      </c>
      <c r="L751">
        <f t="shared" si="74"/>
        <v>29.086979278136308</v>
      </c>
      <c r="M751">
        <f t="shared" si="75"/>
        <v>-29.086979278136308</v>
      </c>
      <c r="N751">
        <f t="shared" si="76"/>
        <v>0.2581672304442616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A20" sqref="A20"/>
    </sheetView>
  </sheetViews>
  <sheetFormatPr defaultRowHeight="15"/>
  <sheetData>
    <row r="1" spans="1:13">
      <c r="A1" s="3" t="s">
        <v>250</v>
      </c>
      <c r="M1" t="s">
        <v>255</v>
      </c>
    </row>
    <row r="2" spans="1:13">
      <c r="A2" s="3" t="s">
        <v>251</v>
      </c>
      <c r="M2" t="s">
        <v>259</v>
      </c>
    </row>
    <row r="3" spans="1:13">
      <c r="A3" s="3" t="s">
        <v>252</v>
      </c>
      <c r="M3" t="s">
        <v>261</v>
      </c>
    </row>
    <row r="4" spans="1:13">
      <c r="A4" s="3" t="s">
        <v>253</v>
      </c>
      <c r="F4" s="27" t="s">
        <v>263</v>
      </c>
      <c r="M4" t="s">
        <v>258</v>
      </c>
    </row>
    <row r="5" spans="1:13">
      <c r="B5" s="1" t="s">
        <v>260</v>
      </c>
    </row>
    <row r="6" spans="1:13">
      <c r="B6" s="1"/>
    </row>
    <row r="7" spans="1:13">
      <c r="A7" t="s">
        <v>256</v>
      </c>
    </row>
    <row r="8" spans="1:13">
      <c r="B8" s="3" t="s">
        <v>257</v>
      </c>
    </row>
    <row r="9" spans="1:13">
      <c r="B9" s="3"/>
    </row>
    <row r="10" spans="1:13">
      <c r="A10" t="s">
        <v>254</v>
      </c>
    </row>
    <row r="11" spans="1:13">
      <c r="B11" s="3" t="s">
        <v>264</v>
      </c>
    </row>
    <row r="12" spans="1:13">
      <c r="B12" s="3" t="s">
        <v>262</v>
      </c>
      <c r="L12" s="27" t="s">
        <v>265</v>
      </c>
    </row>
    <row r="13" spans="1:13">
      <c r="B13" s="4" t="s">
        <v>266</v>
      </c>
      <c r="L13" s="27"/>
    </row>
    <row r="14" spans="1:13">
      <c r="C14" s="12" t="s">
        <v>267</v>
      </c>
    </row>
    <row r="16" spans="1:13">
      <c r="A16" t="s">
        <v>268</v>
      </c>
    </row>
    <row r="17" spans="1:2">
      <c r="B17" s="3" t="s">
        <v>269</v>
      </c>
    </row>
    <row r="18" spans="1:2">
      <c r="B18" s="1" t="s">
        <v>270</v>
      </c>
    </row>
    <row r="20" spans="1:2">
      <c r="A20" t="s">
        <v>259</v>
      </c>
    </row>
  </sheetData>
  <hyperlinks>
    <hyperlink ref="C14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zoomScale="110" zoomScaleNormal="110" workbookViewId="0">
      <selection activeCell="L25" sqref="L25"/>
    </sheetView>
  </sheetViews>
  <sheetFormatPr defaultRowHeight="15"/>
  <sheetData>
    <row r="1" spans="1:14">
      <c r="A1" t="s">
        <v>45</v>
      </c>
      <c r="K1" s="12" t="s">
        <v>60</v>
      </c>
    </row>
    <row r="2" spans="1:14">
      <c r="K2" s="12"/>
    </row>
    <row r="3" spans="1:14">
      <c r="A3" t="s">
        <v>46</v>
      </c>
      <c r="B3" t="s">
        <v>64</v>
      </c>
      <c r="N3" t="s">
        <v>69</v>
      </c>
    </row>
    <row r="4" spans="1:14">
      <c r="B4" t="s">
        <v>67</v>
      </c>
      <c r="N4" t="s">
        <v>72</v>
      </c>
    </row>
    <row r="5" spans="1:14">
      <c r="B5" t="s">
        <v>47</v>
      </c>
      <c r="N5" t="s">
        <v>68</v>
      </c>
    </row>
    <row r="6" spans="1:14">
      <c r="C6" t="s">
        <v>59</v>
      </c>
    </row>
    <row r="7" spans="1:14">
      <c r="D7" t="s">
        <v>55</v>
      </c>
      <c r="F7" s="14">
        <v>8680</v>
      </c>
    </row>
    <row r="8" spans="1:14">
      <c r="D8" t="s">
        <v>49</v>
      </c>
      <c r="F8" s="14">
        <v>11</v>
      </c>
      <c r="H8" t="s">
        <v>62</v>
      </c>
    </row>
    <row r="9" spans="1:14">
      <c r="D9" t="s">
        <v>57</v>
      </c>
      <c r="F9" s="14">
        <v>3.5</v>
      </c>
      <c r="H9" t="s">
        <v>63</v>
      </c>
    </row>
    <row r="10" spans="1:14">
      <c r="D10" t="s">
        <v>56</v>
      </c>
      <c r="F10" s="14">
        <v>2736</v>
      </c>
    </row>
    <row r="11" spans="1:14">
      <c r="D11" t="s">
        <v>61</v>
      </c>
      <c r="F11" s="14">
        <v>2.2999999999999998</v>
      </c>
      <c r="H11" t="s">
        <v>65</v>
      </c>
    </row>
    <row r="12" spans="1:14">
      <c r="D12" t="s">
        <v>58</v>
      </c>
      <c r="F12" s="14">
        <v>1.63</v>
      </c>
      <c r="H12" t="s">
        <v>66</v>
      </c>
    </row>
    <row r="14" spans="1:14">
      <c r="B14" t="s">
        <v>52</v>
      </c>
    </row>
    <row r="15" spans="1:14">
      <c r="C15" t="s">
        <v>48</v>
      </c>
    </row>
    <row r="16" spans="1:14">
      <c r="D16" t="s">
        <v>49</v>
      </c>
      <c r="F16" s="1">
        <v>8</v>
      </c>
      <c r="H16" t="s">
        <v>74</v>
      </c>
    </row>
    <row r="17" spans="2:7">
      <c r="D17" t="s">
        <v>50</v>
      </c>
      <c r="F17">
        <f>F9</f>
        <v>3.5</v>
      </c>
    </row>
    <row r="18" spans="2:7">
      <c r="D18" t="s">
        <v>71</v>
      </c>
      <c r="F18">
        <f>F17/2</f>
        <v>1.75</v>
      </c>
    </row>
    <row r="19" spans="2:7">
      <c r="D19" t="s">
        <v>51</v>
      </c>
      <c r="F19" s="1">
        <v>4000</v>
      </c>
    </row>
    <row r="20" spans="2:7">
      <c r="E20" t="s">
        <v>70</v>
      </c>
      <c r="F20" s="1"/>
      <c r="G20">
        <f>(1/2*F19*F18*F18+1/12*F19*F16*F16)/2</f>
        <v>13729.166666666666</v>
      </c>
    </row>
    <row r="21" spans="2:7">
      <c r="B21" t="s">
        <v>53</v>
      </c>
    </row>
    <row r="22" spans="2:7">
      <c r="C22" t="s">
        <v>48</v>
      </c>
    </row>
    <row r="23" spans="2:7">
      <c r="D23" t="s">
        <v>49</v>
      </c>
      <c r="F23" s="13">
        <v>11</v>
      </c>
    </row>
    <row r="24" spans="2:7">
      <c r="D24" t="s">
        <v>50</v>
      </c>
      <c r="F24" s="1">
        <v>2</v>
      </c>
    </row>
    <row r="25" spans="2:7">
      <c r="D25" t="s">
        <v>71</v>
      </c>
      <c r="F25" s="13">
        <f>F24/2</f>
        <v>1</v>
      </c>
    </row>
    <row r="26" spans="2:7">
      <c r="D26" t="s">
        <v>51</v>
      </c>
      <c r="F26">
        <f>F7-F10-F19</f>
        <v>1944</v>
      </c>
    </row>
    <row r="27" spans="2:7">
      <c r="E27" t="s">
        <v>70</v>
      </c>
      <c r="G27">
        <f>(1/2*F26*F25*F25+1/12*F26*F23*F23)</f>
        <v>20574</v>
      </c>
    </row>
    <row r="28" spans="2:7">
      <c r="B28" t="s">
        <v>54</v>
      </c>
    </row>
    <row r="29" spans="2:7">
      <c r="C29" t="s">
        <v>48</v>
      </c>
    </row>
    <row r="30" spans="2:7">
      <c r="D30" t="s">
        <v>49</v>
      </c>
      <c r="F30">
        <f>F12</f>
        <v>1.63</v>
      </c>
    </row>
    <row r="31" spans="2:7">
      <c r="D31" t="s">
        <v>51</v>
      </c>
      <c r="F31">
        <f>F10</f>
        <v>2736</v>
      </c>
    </row>
    <row r="32" spans="2:7">
      <c r="E32" t="s">
        <v>70</v>
      </c>
      <c r="G32">
        <f>1/12*F31*F30*F30</f>
        <v>605.77319999999997</v>
      </c>
    </row>
    <row r="34" spans="5:7">
      <c r="E34" t="s">
        <v>73</v>
      </c>
      <c r="G34" s="3">
        <f>G20+G27+G32</f>
        <v>34908.939866666668</v>
      </c>
    </row>
  </sheetData>
  <hyperlinks>
    <hyperlink ref="K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T38"/>
  <sheetViews>
    <sheetView workbookViewId="0">
      <selection activeCell="I13" sqref="I13"/>
    </sheetView>
  </sheetViews>
  <sheetFormatPr defaultRowHeight="15"/>
  <cols>
    <col min="2" max="10" width="14.140625" customWidth="1"/>
    <col min="11" max="11" width="14.140625" style="8" customWidth="1"/>
    <col min="12" max="19" width="14.140625" customWidth="1"/>
  </cols>
  <sheetData>
    <row r="2" spans="1:17">
      <c r="A2" t="s">
        <v>39</v>
      </c>
      <c r="I2" t="s">
        <v>27</v>
      </c>
      <c r="K2" s="10">
        <v>8680</v>
      </c>
      <c r="M2" s="2" t="s">
        <v>43</v>
      </c>
      <c r="Q2" t="s">
        <v>44</v>
      </c>
    </row>
    <row r="3" spans="1:17">
      <c r="A3" t="s">
        <v>26</v>
      </c>
      <c r="I3" s="4" t="s">
        <v>28</v>
      </c>
      <c r="K3" s="10">
        <v>30000</v>
      </c>
      <c r="M3" s="2"/>
    </row>
    <row r="4" spans="1:17">
      <c r="A4" t="s">
        <v>75</v>
      </c>
      <c r="I4" s="4" t="s">
        <v>29</v>
      </c>
      <c r="K4" s="10">
        <v>4.0999999999999996</v>
      </c>
      <c r="M4" s="2"/>
    </row>
    <row r="5" spans="1:17">
      <c r="A5" t="s">
        <v>33</v>
      </c>
      <c r="I5" s="4" t="s">
        <v>32</v>
      </c>
      <c r="K5" s="9">
        <f>K3/K4</f>
        <v>7317.0731707317082</v>
      </c>
      <c r="M5" s="2"/>
    </row>
    <row r="6" spans="1:17">
      <c r="A6" t="s">
        <v>42</v>
      </c>
      <c r="I6" t="s">
        <v>31</v>
      </c>
      <c r="K6" s="11">
        <v>1</v>
      </c>
      <c r="M6" s="2"/>
    </row>
    <row r="7" spans="1:17">
      <c r="A7" t="s">
        <v>34</v>
      </c>
      <c r="I7" s="4" t="s">
        <v>30</v>
      </c>
      <c r="K7" s="8">
        <f>K5*K6</f>
        <v>7317.0731707317082</v>
      </c>
      <c r="M7" s="2"/>
    </row>
    <row r="8" spans="1:17">
      <c r="A8" t="s">
        <v>37</v>
      </c>
      <c r="I8" s="4" t="s">
        <v>38</v>
      </c>
      <c r="K8" s="10">
        <v>0.97</v>
      </c>
      <c r="M8" s="2"/>
    </row>
    <row r="9" spans="1:17">
      <c r="A9" t="s">
        <v>35</v>
      </c>
      <c r="I9" s="4" t="s">
        <v>36</v>
      </c>
      <c r="K9" s="8">
        <f>POWER(K2,2/3)/K8</f>
        <v>435.41970829897633</v>
      </c>
      <c r="M9" s="2"/>
    </row>
    <row r="10" spans="1:17">
      <c r="A10" t="s">
        <v>135</v>
      </c>
      <c r="I10" s="4" t="s">
        <v>136</v>
      </c>
      <c r="M10" s="2" t="s">
        <v>137</v>
      </c>
    </row>
    <row r="11" spans="1:17">
      <c r="I11" s="4"/>
    </row>
    <row r="12" spans="1:17">
      <c r="A12" t="s">
        <v>78</v>
      </c>
      <c r="I12" s="4" t="s">
        <v>83</v>
      </c>
      <c r="K12" s="15">
        <v>0.3</v>
      </c>
      <c r="M12" t="s">
        <v>85</v>
      </c>
    </row>
    <row r="13" spans="1:17">
      <c r="A13" t="s">
        <v>86</v>
      </c>
      <c r="I13" s="4" t="s">
        <v>87</v>
      </c>
      <c r="K13" s="8">
        <f>K2*(1+K12)</f>
        <v>11284</v>
      </c>
    </row>
    <row r="14" spans="1:17">
      <c r="I14" s="4"/>
    </row>
    <row r="15" spans="1:17">
      <c r="I15" s="4"/>
    </row>
    <row r="16" spans="1:17">
      <c r="I16" s="4"/>
    </row>
    <row r="17" spans="1:20">
      <c r="A17" t="s">
        <v>76</v>
      </c>
      <c r="I17" s="4" t="s">
        <v>77</v>
      </c>
      <c r="K17" s="10">
        <v>35000</v>
      </c>
    </row>
    <row r="18" spans="1:20">
      <c r="A18" t="s">
        <v>78</v>
      </c>
      <c r="I18" s="4" t="s">
        <v>79</v>
      </c>
      <c r="K18" s="15">
        <v>0.3</v>
      </c>
      <c r="M18" t="s">
        <v>82</v>
      </c>
    </row>
    <row r="19" spans="1:20">
      <c r="A19" t="s">
        <v>80</v>
      </c>
      <c r="I19" s="4" t="s">
        <v>81</v>
      </c>
      <c r="K19" s="8">
        <f>K17*(1+K18)</f>
        <v>45500</v>
      </c>
    </row>
    <row r="20" spans="1:20">
      <c r="A20" t="s">
        <v>84</v>
      </c>
      <c r="I20" s="4" t="s">
        <v>25</v>
      </c>
      <c r="K20" s="8">
        <f>K2*(1+K18)</f>
        <v>11284</v>
      </c>
    </row>
    <row r="22" spans="1:20">
      <c r="A22" t="s">
        <v>40</v>
      </c>
      <c r="I22" t="s">
        <v>147</v>
      </c>
      <c r="K22" s="8">
        <v>35</v>
      </c>
    </row>
    <row r="23" spans="1:20">
      <c r="A23" t="s">
        <v>41</v>
      </c>
      <c r="I23" t="s">
        <v>144</v>
      </c>
      <c r="K23" s="11">
        <v>1</v>
      </c>
    </row>
    <row r="24" spans="1:20">
      <c r="A24" t="s">
        <v>139</v>
      </c>
      <c r="I24" s="4" t="s">
        <v>140</v>
      </c>
      <c r="J24" s="7"/>
      <c r="K24" s="10">
        <v>0.37</v>
      </c>
      <c r="M24" s="13" t="s">
        <v>103</v>
      </c>
      <c r="N24" s="13"/>
      <c r="O24" s="13"/>
      <c r="P24" s="13"/>
      <c r="Q24" s="13"/>
      <c r="T24" t="s">
        <v>133</v>
      </c>
    </row>
    <row r="25" spans="1:20">
      <c r="A25" t="s">
        <v>141</v>
      </c>
      <c r="I25" s="4" t="s">
        <v>142</v>
      </c>
      <c r="J25" s="7"/>
      <c r="K25" s="8">
        <f>0.5*K24</f>
        <v>0.185</v>
      </c>
      <c r="N25" s="13" t="s">
        <v>132</v>
      </c>
      <c r="O25" s="13"/>
      <c r="P25" s="13"/>
      <c r="Q25" s="13"/>
    </row>
    <row r="26" spans="1:20">
      <c r="A26" t="s">
        <v>143</v>
      </c>
      <c r="I26" s="4" t="s">
        <v>119</v>
      </c>
      <c r="J26" s="7"/>
      <c r="M26" s="13" t="s">
        <v>106</v>
      </c>
      <c r="N26" s="13"/>
      <c r="O26" s="13"/>
      <c r="P26" s="13"/>
      <c r="Q26" s="13"/>
    </row>
    <row r="27" spans="1:20">
      <c r="A27" t="s">
        <v>146</v>
      </c>
      <c r="I27" s="4" t="s">
        <v>120</v>
      </c>
      <c r="J27" s="7"/>
      <c r="M27" s="13" t="s">
        <v>107</v>
      </c>
      <c r="N27" s="13"/>
      <c r="O27" s="13"/>
      <c r="P27" s="13"/>
      <c r="Q27" s="13"/>
    </row>
    <row r="28" spans="1:20">
      <c r="I28" s="4"/>
      <c r="J28" s="7"/>
      <c r="M28" s="13"/>
      <c r="N28" s="13"/>
      <c r="O28" s="13"/>
      <c r="P28" s="13"/>
      <c r="Q28" s="13"/>
    </row>
    <row r="29" spans="1:20">
      <c r="I29" s="4"/>
      <c r="J29" s="7"/>
      <c r="M29" s="13"/>
      <c r="N29" s="13"/>
      <c r="O29" s="13"/>
      <c r="P29" s="13"/>
      <c r="Q29" s="13"/>
    </row>
    <row r="30" spans="1:20">
      <c r="I30" s="4"/>
      <c r="J30" s="7"/>
      <c r="M30" s="13"/>
      <c r="N30" s="13"/>
      <c r="O30" s="13"/>
      <c r="P30" s="13"/>
      <c r="Q30" s="13"/>
    </row>
    <row r="32" spans="1:20">
      <c r="I32" s="4"/>
      <c r="J32" s="4"/>
    </row>
    <row r="33" spans="2:10">
      <c r="B33" s="6" t="s">
        <v>16</v>
      </c>
      <c r="C33" s="18" t="s">
        <v>31</v>
      </c>
      <c r="D33" s="18" t="s">
        <v>145</v>
      </c>
      <c r="E33" t="s">
        <v>30</v>
      </c>
      <c r="F33" t="s">
        <v>136</v>
      </c>
      <c r="G33" t="s">
        <v>138</v>
      </c>
      <c r="H33" t="s">
        <v>134</v>
      </c>
      <c r="I33" t="s">
        <v>119</v>
      </c>
    </row>
    <row r="34" spans="2:10">
      <c r="B34">
        <v>0</v>
      </c>
      <c r="C34">
        <v>0</v>
      </c>
      <c r="D34" s="13">
        <v>0</v>
      </c>
      <c r="E34" s="13">
        <f>$K$5*C34</f>
        <v>0</v>
      </c>
      <c r="F34" s="13">
        <f>$K$9*H34*H34</f>
        <v>0</v>
      </c>
      <c r="G34" s="13">
        <v>0</v>
      </c>
      <c r="H34">
        <v>0</v>
      </c>
      <c r="I34">
        <f>$K$22*D34</f>
        <v>0</v>
      </c>
    </row>
    <row r="35" spans="2:10">
      <c r="H35">
        <f>H34+G34</f>
        <v>0</v>
      </c>
    </row>
    <row r="38" spans="2:10">
      <c r="I38" s="4"/>
      <c r="J38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4"/>
  <sheetViews>
    <sheetView topLeftCell="A28" zoomScale="130" zoomScaleNormal="130" workbookViewId="0">
      <selection activeCell="K33" sqref="K33"/>
    </sheetView>
  </sheetViews>
  <sheetFormatPr defaultRowHeight="15"/>
  <cols>
    <col min="4" max="4" width="6.85546875" customWidth="1"/>
    <col min="5" max="5" width="13.7109375" customWidth="1"/>
    <col min="6" max="6" width="14.140625" customWidth="1"/>
    <col min="7" max="7" width="13" customWidth="1"/>
    <col min="13" max="13" width="12" customWidth="1"/>
    <col min="14" max="14" width="13.140625" customWidth="1"/>
    <col min="15" max="15" width="11.85546875" customWidth="1"/>
    <col min="17" max="17" width="10.28515625" customWidth="1"/>
    <col min="18" max="18" width="12" customWidth="1"/>
  </cols>
  <sheetData>
    <row r="1" spans="1:13">
      <c r="A1" s="16" t="s">
        <v>92</v>
      </c>
      <c r="M1" s="12" t="s">
        <v>89</v>
      </c>
    </row>
    <row r="2" spans="1:13">
      <c r="A2" t="s">
        <v>88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</row>
    <row r="3" spans="1:13">
      <c r="A3" t="s">
        <v>93</v>
      </c>
      <c r="C3">
        <v>9</v>
      </c>
      <c r="D3">
        <v>12</v>
      </c>
      <c r="E3">
        <v>17</v>
      </c>
      <c r="F3">
        <v>23</v>
      </c>
      <c r="G3">
        <v>30</v>
      </c>
      <c r="H3">
        <v>38</v>
      </c>
      <c r="I3">
        <v>50</v>
      </c>
      <c r="J3">
        <v>69</v>
      </c>
      <c r="K3">
        <v>90</v>
      </c>
      <c r="M3" t="s">
        <v>105</v>
      </c>
    </row>
    <row r="6" spans="1:13">
      <c r="A6" s="16" t="s">
        <v>90</v>
      </c>
    </row>
    <row r="7" spans="1:13">
      <c r="A7">
        <v>0.56999999999999995</v>
      </c>
      <c r="B7">
        <v>1.07</v>
      </c>
      <c r="C7" s="13">
        <f>A7*B7*0.6</f>
        <v>0.36593999999999999</v>
      </c>
      <c r="E7" t="s">
        <v>98</v>
      </c>
    </row>
    <row r="9" spans="1:13">
      <c r="A9" s="16" t="s">
        <v>91</v>
      </c>
    </row>
    <row r="10" spans="1:13">
      <c r="B10" s="1" t="s">
        <v>103</v>
      </c>
      <c r="J10" t="s">
        <v>100</v>
      </c>
    </row>
    <row r="11" spans="1:13">
      <c r="C11" t="s">
        <v>102</v>
      </c>
    </row>
    <row r="12" spans="1:13">
      <c r="C12" t="s">
        <v>97</v>
      </c>
    </row>
    <row r="13" spans="1:13">
      <c r="C13" t="s">
        <v>99</v>
      </c>
    </row>
    <row r="14" spans="1:13">
      <c r="C14" t="s">
        <v>104</v>
      </c>
    </row>
    <row r="16" spans="1:13">
      <c r="A16" s="16" t="s">
        <v>101</v>
      </c>
    </row>
    <row r="17" spans="2:12">
      <c r="B17" t="s">
        <v>96</v>
      </c>
    </row>
    <row r="18" spans="2:12">
      <c r="B18" t="s">
        <v>94</v>
      </c>
      <c r="E18" t="s">
        <v>108</v>
      </c>
    </row>
    <row r="19" spans="2:12">
      <c r="C19" t="s">
        <v>111</v>
      </c>
    </row>
    <row r="20" spans="2:12">
      <c r="C20" t="s">
        <v>110</v>
      </c>
    </row>
    <row r="21" spans="2:12">
      <c r="C21" t="s">
        <v>109</v>
      </c>
    </row>
    <row r="22" spans="2:12">
      <c r="C22" t="s">
        <v>112</v>
      </c>
    </row>
    <row r="23" spans="2:12">
      <c r="B23" t="s">
        <v>95</v>
      </c>
      <c r="E23" t="s">
        <v>115</v>
      </c>
    </row>
    <row r="24" spans="2:12">
      <c r="C24" t="s">
        <v>116</v>
      </c>
    </row>
    <row r="25" spans="2:12">
      <c r="C25" t="s">
        <v>113</v>
      </c>
    </row>
    <row r="26" spans="2:12">
      <c r="C26" t="s">
        <v>114</v>
      </c>
    </row>
    <row r="27" spans="2:12">
      <c r="B27" t="s">
        <v>118</v>
      </c>
    </row>
    <row r="28" spans="2:12">
      <c r="C28" t="s">
        <v>117</v>
      </c>
    </row>
    <row r="29" spans="2:12">
      <c r="B29" s="1" t="s">
        <v>132</v>
      </c>
    </row>
    <row r="30" spans="2:12">
      <c r="B30" s="1" t="s">
        <v>106</v>
      </c>
    </row>
    <row r="31" spans="2:12">
      <c r="B31" s="1" t="s">
        <v>107</v>
      </c>
      <c r="H31" t="s">
        <v>4</v>
      </c>
      <c r="I31">
        <v>3</v>
      </c>
      <c r="J31" t="s">
        <v>127</v>
      </c>
      <c r="K31">
        <v>1.54</v>
      </c>
      <c r="L31" t="s">
        <v>128</v>
      </c>
    </row>
    <row r="32" spans="2:12">
      <c r="B32" s="1"/>
      <c r="H32" t="s">
        <v>126</v>
      </c>
      <c r="K32">
        <v>0.37</v>
      </c>
      <c r="L32" t="s">
        <v>129</v>
      </c>
    </row>
    <row r="33" spans="1:18">
      <c r="B33" s="1"/>
      <c r="H33" t="s">
        <v>130</v>
      </c>
      <c r="K33">
        <f>0.5*K32</f>
        <v>0.185</v>
      </c>
    </row>
    <row r="34" spans="1:18">
      <c r="C34" t="s">
        <v>122</v>
      </c>
      <c r="L34" t="s">
        <v>149</v>
      </c>
    </row>
    <row r="35" spans="1:18">
      <c r="B35" s="13" t="s">
        <v>119</v>
      </c>
      <c r="C35" t="s">
        <v>120</v>
      </c>
      <c r="D35" t="s">
        <v>123</v>
      </c>
      <c r="E35" t="s">
        <v>131</v>
      </c>
      <c r="F35" t="s">
        <v>121</v>
      </c>
      <c r="G35" t="s">
        <v>125</v>
      </c>
      <c r="H35" t="s">
        <v>124</v>
      </c>
      <c r="I35" t="s">
        <v>148</v>
      </c>
      <c r="K35" s="13" t="s">
        <v>119</v>
      </c>
      <c r="L35" t="s">
        <v>120</v>
      </c>
      <c r="M35" t="s">
        <v>123</v>
      </c>
      <c r="N35" t="s">
        <v>131</v>
      </c>
      <c r="O35" t="s">
        <v>121</v>
      </c>
      <c r="P35" t="s">
        <v>125</v>
      </c>
      <c r="Q35" t="s">
        <v>124</v>
      </c>
      <c r="R35" t="s">
        <v>148</v>
      </c>
    </row>
    <row r="36" spans="1:18">
      <c r="B36" s="8">
        <v>0</v>
      </c>
      <c r="C36" s="8">
        <f>B36*0.1</f>
        <v>0</v>
      </c>
      <c r="D36">
        <f>ABS(B36-C36)</f>
        <v>0</v>
      </c>
      <c r="E36" s="8">
        <f>POWER(D36,2)</f>
        <v>0</v>
      </c>
      <c r="F36" s="17">
        <f>E36*2+200</f>
        <v>200</v>
      </c>
      <c r="G36" s="17">
        <f>B36/180*PI()</f>
        <v>0</v>
      </c>
      <c r="H36">
        <f>$K$33*$K$31*$K$31*F36*SIN(G36)</f>
        <v>0</v>
      </c>
      <c r="I36" s="19">
        <f>$K$33*$K$31*$K$31*F36*COS(G36)</f>
        <v>87.749199999999988</v>
      </c>
      <c r="K36" s="19">
        <v>0</v>
      </c>
      <c r="L36" s="19">
        <f>K36*0.25</f>
        <v>0</v>
      </c>
      <c r="M36" s="19">
        <f>ABS(K36-L36)</f>
        <v>0</v>
      </c>
      <c r="N36" s="19">
        <f>POWER(M36,2)</f>
        <v>0</v>
      </c>
      <c r="O36" s="19">
        <f>N36*3</f>
        <v>0</v>
      </c>
      <c r="P36" s="19">
        <f>K36/180*PI()</f>
        <v>0</v>
      </c>
      <c r="Q36" s="19">
        <f>$K$33*$K$31*$K$31*O36*SIN(P36)</f>
        <v>0</v>
      </c>
      <c r="R36" s="19">
        <f>$K$33*$K$31*$K$31*O36*COS(P36)</f>
        <v>0</v>
      </c>
    </row>
    <row r="37" spans="1:18">
      <c r="A37" s="1">
        <v>9</v>
      </c>
      <c r="B37" s="8">
        <v>2</v>
      </c>
      <c r="C37" s="8">
        <f>B37*0.1</f>
        <v>0.2</v>
      </c>
      <c r="D37">
        <f>ABS(B37-C37)</f>
        <v>1.8</v>
      </c>
      <c r="E37" s="8">
        <f>POWER(D37,2)</f>
        <v>3.24</v>
      </c>
      <c r="F37" s="17">
        <f>E37*2+200</f>
        <v>206.48</v>
      </c>
      <c r="G37" s="17">
        <f>B37/180*PI()</f>
        <v>3.4906585039886591E-2</v>
      </c>
      <c r="H37">
        <f>$K$33*$K$31*$K$31*F37*SIN(G37)</f>
        <v>3.1616247705270237</v>
      </c>
      <c r="I37" s="19">
        <f t="shared" ref="I37:I54" si="0">$K$33*$K$31*$K$31*F37*COS(G37)</f>
        <v>90.537087714351784</v>
      </c>
      <c r="K37" s="19">
        <v>2</v>
      </c>
      <c r="L37" s="19">
        <f t="shared" ref="L37:L54" si="1">K37*0.25</f>
        <v>0.5</v>
      </c>
      <c r="M37" s="19">
        <f>ABS(K37-L37)</f>
        <v>1.5</v>
      </c>
      <c r="N37" s="19">
        <f>POWER(M37,2)</f>
        <v>2.25</v>
      </c>
      <c r="O37" s="19">
        <f t="shared" ref="O37:O54" si="2">N37*3</f>
        <v>6.75</v>
      </c>
      <c r="P37" s="19">
        <f>K37/180*PI()</f>
        <v>3.4906585039886591E-2</v>
      </c>
      <c r="Q37" s="19">
        <f>$K$33*$K$31*$K$31*O37*SIN(P37)</f>
        <v>0.10335609841658955</v>
      </c>
      <c r="R37" s="19">
        <f>$K$33*$K$31*$K$31*O37*COS(P37)</f>
        <v>2.9597314125914109</v>
      </c>
    </row>
    <row r="38" spans="1:18">
      <c r="A38" s="1"/>
      <c r="B38" s="8">
        <v>4</v>
      </c>
      <c r="C38" s="8">
        <f t="shared" ref="C38:C54" si="3">B38*0.1</f>
        <v>0.4</v>
      </c>
      <c r="D38">
        <f t="shared" ref="D38:D53" si="4">ABS(B38-C38)</f>
        <v>3.6</v>
      </c>
      <c r="E38" s="8">
        <f t="shared" ref="E38:E54" si="5">POWER(D38,2)</f>
        <v>12.96</v>
      </c>
      <c r="F38" s="17">
        <f t="shared" ref="F38:F54" si="6">E38*2+200</f>
        <v>225.92000000000002</v>
      </c>
      <c r="G38" s="17">
        <f t="shared" ref="G38:G53" si="7">B38/180*PI()</f>
        <v>6.9813170079773182E-2</v>
      </c>
      <c r="H38">
        <f t="shared" ref="H38:H53" si="8">$K$33*$K$31*$K$31*F38*SIN(G38)</f>
        <v>6.9143660555244928</v>
      </c>
      <c r="I38" s="19">
        <f t="shared" si="0"/>
        <v>98.880041336793468</v>
      </c>
      <c r="K38" s="19">
        <v>4</v>
      </c>
      <c r="L38" s="19">
        <f t="shared" si="1"/>
        <v>1</v>
      </c>
      <c r="M38" s="19">
        <f t="shared" ref="M38:M40" si="9">ABS(K38-L38)</f>
        <v>3</v>
      </c>
      <c r="N38" s="19">
        <f t="shared" ref="N38:N54" si="10">POWER(M38,2)</f>
        <v>9</v>
      </c>
      <c r="O38" s="19">
        <f t="shared" si="2"/>
        <v>27</v>
      </c>
      <c r="P38" s="19">
        <f t="shared" ref="P38:P40" si="11">K38/180*PI()</f>
        <v>6.9813170079773182E-2</v>
      </c>
      <c r="Q38" s="19">
        <f t="shared" ref="Q38:Q40" si="12">$K$33*$K$31*$K$31*O38*SIN(P38)</f>
        <v>0.82634509339217987</v>
      </c>
      <c r="R38" s="19">
        <f t="shared" ref="R38:R54" si="13">$K$33*$K$31*$K$31*O38*COS(P38)</f>
        <v>11.817285393473012</v>
      </c>
    </row>
    <row r="39" spans="1:18">
      <c r="A39" s="1"/>
      <c r="B39" s="8">
        <v>6</v>
      </c>
      <c r="C39" s="8">
        <f t="shared" si="3"/>
        <v>0.60000000000000009</v>
      </c>
      <c r="D39">
        <f t="shared" si="4"/>
        <v>5.4</v>
      </c>
      <c r="E39" s="8">
        <f t="shared" si="5"/>
        <v>29.160000000000004</v>
      </c>
      <c r="F39" s="17">
        <f t="shared" si="6"/>
        <v>258.32</v>
      </c>
      <c r="G39" s="17">
        <f t="shared" si="7"/>
        <v>0.10471975511965977</v>
      </c>
      <c r="H39">
        <f t="shared" si="8"/>
        <v>11.846928509812454</v>
      </c>
      <c r="I39" s="19">
        <f t="shared" si="0"/>
        <v>112.71599550547576</v>
      </c>
      <c r="K39" s="19">
        <v>6</v>
      </c>
      <c r="L39" s="19">
        <f t="shared" si="1"/>
        <v>1.5</v>
      </c>
      <c r="M39" s="19">
        <f t="shared" si="9"/>
        <v>4.5</v>
      </c>
      <c r="N39" s="19">
        <f t="shared" si="10"/>
        <v>20.25</v>
      </c>
      <c r="O39" s="19">
        <f t="shared" si="2"/>
        <v>60.75</v>
      </c>
      <c r="P39" s="19">
        <f t="shared" si="11"/>
        <v>0.10471975511965977</v>
      </c>
      <c r="Q39" s="19">
        <f t="shared" si="12"/>
        <v>2.7860827925484153</v>
      </c>
      <c r="R39" s="19">
        <f>$K$33*$K$31*$K$31*O39*COS(P39)</f>
        <v>26.507807087943839</v>
      </c>
    </row>
    <row r="40" spans="1:18" s="22" customFormat="1">
      <c r="A40" s="20">
        <v>23</v>
      </c>
      <c r="B40" s="21">
        <v>8</v>
      </c>
      <c r="C40" s="21">
        <f t="shared" si="3"/>
        <v>0.8</v>
      </c>
      <c r="D40" s="22">
        <f t="shared" si="4"/>
        <v>7.2</v>
      </c>
      <c r="E40" s="21">
        <f t="shared" si="5"/>
        <v>51.84</v>
      </c>
      <c r="F40" s="23">
        <f t="shared" si="6"/>
        <v>303.68</v>
      </c>
      <c r="G40" s="23">
        <f t="shared" si="7"/>
        <v>0.13962634015954636</v>
      </c>
      <c r="H40" s="22">
        <f t="shared" si="8"/>
        <v>18.543199246329536</v>
      </c>
      <c r="I40" s="24">
        <f t="shared" si="0"/>
        <v>131.94171847347087</v>
      </c>
      <c r="K40" s="24">
        <v>8</v>
      </c>
      <c r="L40" s="19">
        <f t="shared" si="1"/>
        <v>2</v>
      </c>
      <c r="M40" s="24">
        <f t="shared" si="9"/>
        <v>6</v>
      </c>
      <c r="N40" s="24">
        <f t="shared" si="10"/>
        <v>36</v>
      </c>
      <c r="O40" s="19">
        <f t="shared" si="2"/>
        <v>108</v>
      </c>
      <c r="P40" s="24">
        <f t="shared" si="11"/>
        <v>0.13962634015954636</v>
      </c>
      <c r="Q40" s="24">
        <f t="shared" si="12"/>
        <v>6.5946572662130851</v>
      </c>
      <c r="R40" s="24">
        <f t="shared" si="13"/>
        <v>46.923424641513613</v>
      </c>
    </row>
    <row r="41" spans="1:18">
      <c r="A41" s="1"/>
      <c r="B41" s="8">
        <v>10</v>
      </c>
      <c r="C41" s="8">
        <f t="shared" si="3"/>
        <v>1</v>
      </c>
      <c r="D41">
        <f>ABS(B41-C41)</f>
        <v>9</v>
      </c>
      <c r="E41" s="8">
        <f t="shared" si="5"/>
        <v>81</v>
      </c>
      <c r="F41" s="17">
        <f t="shared" si="6"/>
        <v>362</v>
      </c>
      <c r="G41" s="17">
        <f>B41/180*PI()</f>
        <v>0.17453292519943295</v>
      </c>
      <c r="H41">
        <f>$K$33*$K$31*$K$31*F41*SIN(G41)</f>
        <v>27.579854495833111</v>
      </c>
      <c r="I41" s="19">
        <f t="shared" si="0"/>
        <v>156.41312738992008</v>
      </c>
      <c r="K41" s="19">
        <v>10</v>
      </c>
      <c r="L41" s="19">
        <f t="shared" si="1"/>
        <v>2.5</v>
      </c>
      <c r="M41" s="19">
        <f>ABS(K41-L41)</f>
        <v>7.5</v>
      </c>
      <c r="N41" s="19">
        <f t="shared" si="10"/>
        <v>56.25</v>
      </c>
      <c r="O41" s="19">
        <f t="shared" si="2"/>
        <v>168.75</v>
      </c>
      <c r="P41" s="19">
        <f>K41/180*PI()</f>
        <v>0.17453292519943295</v>
      </c>
      <c r="Q41" s="19">
        <f>$K$33*$K$31*$K$31*O41*SIN(P41)</f>
        <v>12.856631066773033</v>
      </c>
      <c r="R41" s="19">
        <f t="shared" si="13"/>
        <v>72.913578030522146</v>
      </c>
    </row>
    <row r="42" spans="1:18">
      <c r="A42" s="1"/>
      <c r="B42" s="8">
        <v>12</v>
      </c>
      <c r="C42" s="8">
        <f t="shared" si="3"/>
        <v>1.2000000000000002</v>
      </c>
      <c r="D42">
        <f t="shared" si="4"/>
        <v>10.8</v>
      </c>
      <c r="E42" s="8">
        <f t="shared" si="5"/>
        <v>116.64000000000001</v>
      </c>
      <c r="F42" s="17">
        <f t="shared" si="6"/>
        <v>433.28000000000003</v>
      </c>
      <c r="G42" s="17">
        <f t="shared" si="7"/>
        <v>0.20943951023931953</v>
      </c>
      <c r="H42">
        <f t="shared" si="8"/>
        <v>39.523984747251767</v>
      </c>
      <c r="I42" s="19">
        <f t="shared" si="0"/>
        <v>185.94572868848786</v>
      </c>
      <c r="K42" s="19">
        <v>12</v>
      </c>
      <c r="L42" s="19">
        <f t="shared" si="1"/>
        <v>3</v>
      </c>
      <c r="M42" s="19">
        <f t="shared" ref="M42:M54" si="14">ABS(K42-L42)</f>
        <v>9</v>
      </c>
      <c r="N42" s="19">
        <f t="shared" si="10"/>
        <v>81</v>
      </c>
      <c r="O42" s="19">
        <f t="shared" si="2"/>
        <v>243</v>
      </c>
      <c r="P42" s="19">
        <f t="shared" ref="P42:P54" si="15">K42/180*PI()</f>
        <v>0.20943951023931953</v>
      </c>
      <c r="Q42" s="19">
        <f t="shared" ref="Q42:Q54" si="16">$K$33*$K$31*$K$31*O42*SIN(P42)</f>
        <v>22.166562715985453</v>
      </c>
      <c r="R42" s="19">
        <f t="shared" si="13"/>
        <v>104.28547837726769</v>
      </c>
    </row>
    <row r="43" spans="1:18" s="22" customFormat="1">
      <c r="A43" s="20">
        <v>50</v>
      </c>
      <c r="B43" s="21">
        <v>14</v>
      </c>
      <c r="C43" s="21">
        <f t="shared" si="3"/>
        <v>1.4000000000000001</v>
      </c>
      <c r="D43" s="22">
        <f t="shared" si="4"/>
        <v>12.6</v>
      </c>
      <c r="E43" s="21">
        <f t="shared" si="5"/>
        <v>158.76</v>
      </c>
      <c r="F43" s="23">
        <f t="shared" si="6"/>
        <v>517.52</v>
      </c>
      <c r="G43" s="23">
        <f t="shared" si="7"/>
        <v>0.24434609527920614</v>
      </c>
      <c r="H43" s="22">
        <f t="shared" si="8"/>
        <v>54.930744468784546</v>
      </c>
      <c r="I43" s="24">
        <f t="shared" si="0"/>
        <v>220.3151825803306</v>
      </c>
      <c r="K43" s="24">
        <v>14</v>
      </c>
      <c r="L43" s="19">
        <f t="shared" si="1"/>
        <v>3.5</v>
      </c>
      <c r="M43" s="24">
        <f t="shared" si="14"/>
        <v>10.5</v>
      </c>
      <c r="N43" s="24">
        <f t="shared" si="10"/>
        <v>110.25</v>
      </c>
      <c r="O43" s="19">
        <f t="shared" si="2"/>
        <v>330.75</v>
      </c>
      <c r="P43" s="24">
        <f t="shared" si="15"/>
        <v>0.24434609527920614</v>
      </c>
      <c r="Q43" s="24">
        <f t="shared" si="16"/>
        <v>35.106553820239782</v>
      </c>
      <c r="R43" s="24">
        <f t="shared" si="13"/>
        <v>140.80469670436767</v>
      </c>
    </row>
    <row r="44" spans="1:18">
      <c r="A44" s="1"/>
      <c r="B44" s="8">
        <v>16</v>
      </c>
      <c r="C44" s="8">
        <f t="shared" si="3"/>
        <v>1.6</v>
      </c>
      <c r="D44">
        <f t="shared" si="4"/>
        <v>14.4</v>
      </c>
      <c r="E44" s="8">
        <f t="shared" si="5"/>
        <v>207.36</v>
      </c>
      <c r="F44" s="17">
        <f t="shared" si="6"/>
        <v>614.72</v>
      </c>
      <c r="G44" s="17">
        <f t="shared" si="7"/>
        <v>0.27925268031909273</v>
      </c>
      <c r="H44">
        <f t="shared" si="8"/>
        <v>74.341032458452062</v>
      </c>
      <c r="I44" s="19">
        <f t="shared" si="0"/>
        <v>259.25799036565155</v>
      </c>
      <c r="K44" s="19">
        <v>16</v>
      </c>
      <c r="L44" s="19">
        <f t="shared" si="1"/>
        <v>4</v>
      </c>
      <c r="M44" s="19">
        <f t="shared" si="14"/>
        <v>12</v>
      </c>
      <c r="N44" s="19">
        <f t="shared" si="10"/>
        <v>144</v>
      </c>
      <c r="O44" s="19">
        <f t="shared" si="2"/>
        <v>432</v>
      </c>
      <c r="P44" s="19">
        <f t="shared" si="15"/>
        <v>0.27925268031909273</v>
      </c>
      <c r="Q44" s="19">
        <f t="shared" si="16"/>
        <v>52.243828120203162</v>
      </c>
      <c r="R44" s="19">
        <f t="shared" si="13"/>
        <v>182.19588078793836</v>
      </c>
    </row>
    <row r="45" spans="1:18" s="22" customFormat="1">
      <c r="A45" s="20">
        <v>90</v>
      </c>
      <c r="B45" s="21">
        <v>18</v>
      </c>
      <c r="C45" s="21">
        <f t="shared" si="3"/>
        <v>1.8</v>
      </c>
      <c r="D45" s="22">
        <f t="shared" si="4"/>
        <v>16.2</v>
      </c>
      <c r="E45" s="21">
        <f t="shared" si="5"/>
        <v>262.44</v>
      </c>
      <c r="F45" s="23">
        <f t="shared" si="6"/>
        <v>724.88</v>
      </c>
      <c r="G45" s="23">
        <f t="shared" si="7"/>
        <v>0.31415926535897931</v>
      </c>
      <c r="H45" s="22">
        <f t="shared" si="8"/>
        <v>98.279208808746546</v>
      </c>
      <c r="I45" s="24">
        <f t="shared" si="0"/>
        <v>302.47230299728841</v>
      </c>
      <c r="K45" s="24">
        <v>18</v>
      </c>
      <c r="L45" s="19">
        <f t="shared" si="1"/>
        <v>4.5</v>
      </c>
      <c r="M45" s="24">
        <f t="shared" si="14"/>
        <v>13.5</v>
      </c>
      <c r="N45" s="24">
        <f t="shared" si="10"/>
        <v>182.25</v>
      </c>
      <c r="O45" s="19">
        <f t="shared" si="2"/>
        <v>546.75</v>
      </c>
      <c r="P45" s="24">
        <f t="shared" si="15"/>
        <v>0.31415926535897931</v>
      </c>
      <c r="Q45" s="24">
        <f t="shared" si="16"/>
        <v>74.128348714521266</v>
      </c>
      <c r="R45" s="24">
        <f t="shared" si="13"/>
        <v>228.14359847666844</v>
      </c>
    </row>
    <row r="46" spans="1:18">
      <c r="B46" s="8">
        <v>20</v>
      </c>
      <c r="C46" s="8">
        <f t="shared" si="3"/>
        <v>2</v>
      </c>
      <c r="D46">
        <f t="shared" si="4"/>
        <v>18</v>
      </c>
      <c r="E46" s="8">
        <f t="shared" si="5"/>
        <v>324</v>
      </c>
      <c r="F46" s="17">
        <f t="shared" si="6"/>
        <v>848</v>
      </c>
      <c r="G46" s="17">
        <f t="shared" si="7"/>
        <v>0.3490658503988659</v>
      </c>
      <c r="H46">
        <f t="shared" si="8"/>
        <v>127.25085439342213</v>
      </c>
      <c r="I46" s="19">
        <f t="shared" si="0"/>
        <v>349.61884905223536</v>
      </c>
      <c r="K46" s="19">
        <v>20</v>
      </c>
      <c r="L46" s="19">
        <f t="shared" si="1"/>
        <v>5</v>
      </c>
      <c r="M46" s="19">
        <f t="shared" si="14"/>
        <v>15</v>
      </c>
      <c r="N46" s="19">
        <f t="shared" si="10"/>
        <v>225</v>
      </c>
      <c r="O46" s="19">
        <f t="shared" si="2"/>
        <v>675</v>
      </c>
      <c r="P46" s="19">
        <f t="shared" si="15"/>
        <v>0.3490658503988659</v>
      </c>
      <c r="Q46" s="19">
        <f t="shared" si="16"/>
        <v>101.29047961740559</v>
      </c>
      <c r="R46" s="19">
        <f t="shared" si="13"/>
        <v>278.29330555455056</v>
      </c>
    </row>
    <row r="47" spans="1:18">
      <c r="B47" s="8">
        <v>22</v>
      </c>
      <c r="C47" s="8">
        <f t="shared" si="3"/>
        <v>2.2000000000000002</v>
      </c>
      <c r="D47">
        <f t="shared" si="4"/>
        <v>19.8</v>
      </c>
      <c r="E47" s="8">
        <f t="shared" si="5"/>
        <v>392.04</v>
      </c>
      <c r="F47" s="17">
        <f t="shared" si="6"/>
        <v>984.08</v>
      </c>
      <c r="G47" s="17">
        <f t="shared" si="7"/>
        <v>0.38397243543875248</v>
      </c>
      <c r="H47">
        <f t="shared" si="8"/>
        <v>161.74057869545479</v>
      </c>
      <c r="I47" s="19">
        <f t="shared" si="0"/>
        <v>400.32197999306402</v>
      </c>
      <c r="K47" s="19">
        <v>22</v>
      </c>
      <c r="L47" s="19">
        <f t="shared" si="1"/>
        <v>5.5</v>
      </c>
      <c r="M47" s="19">
        <f t="shared" si="14"/>
        <v>16.5</v>
      </c>
      <c r="N47" s="19">
        <f t="shared" si="10"/>
        <v>272.25</v>
      </c>
      <c r="O47" s="19">
        <f t="shared" si="2"/>
        <v>816.75</v>
      </c>
      <c r="P47" s="19">
        <f t="shared" si="15"/>
        <v>0.38397243543875248</v>
      </c>
      <c r="Q47" s="19">
        <f t="shared" si="16"/>
        <v>134.23869771717003</v>
      </c>
      <c r="R47" s="19">
        <f t="shared" si="13"/>
        <v>332.2524359394917</v>
      </c>
    </row>
    <row r="48" spans="1:18">
      <c r="B48" s="8">
        <v>24</v>
      </c>
      <c r="C48" s="8">
        <f t="shared" si="3"/>
        <v>2.4000000000000004</v>
      </c>
      <c r="D48">
        <f t="shared" si="4"/>
        <v>21.6</v>
      </c>
      <c r="E48" s="8">
        <f t="shared" si="5"/>
        <v>466.56000000000006</v>
      </c>
      <c r="F48" s="17">
        <f t="shared" si="6"/>
        <v>1133.1200000000001</v>
      </c>
      <c r="G48" s="17">
        <f t="shared" si="7"/>
        <v>0.41887902047863906</v>
      </c>
      <c r="H48">
        <f t="shared" si="8"/>
        <v>202.20988169394971</v>
      </c>
      <c r="I48" s="19">
        <f t="shared" si="0"/>
        <v>454.17083033143206</v>
      </c>
      <c r="K48" s="19">
        <v>24</v>
      </c>
      <c r="L48" s="19">
        <f t="shared" si="1"/>
        <v>6</v>
      </c>
      <c r="M48" s="19">
        <f t="shared" si="14"/>
        <v>18</v>
      </c>
      <c r="N48" s="19">
        <f t="shared" si="10"/>
        <v>324</v>
      </c>
      <c r="O48" s="19">
        <f t="shared" si="2"/>
        <v>972</v>
      </c>
      <c r="P48" s="19">
        <f t="shared" si="15"/>
        <v>0.41887902047863906</v>
      </c>
      <c r="Q48" s="19">
        <f t="shared" si="16"/>
        <v>173.45736109725283</v>
      </c>
      <c r="R48" s="19">
        <f t="shared" si="13"/>
        <v>389.59161172881244</v>
      </c>
    </row>
    <row r="49" spans="2:18">
      <c r="B49" s="8">
        <v>26</v>
      </c>
      <c r="C49" s="8">
        <f t="shared" si="3"/>
        <v>2.6</v>
      </c>
      <c r="D49">
        <f t="shared" si="4"/>
        <v>23.4</v>
      </c>
      <c r="E49" s="8">
        <f t="shared" si="5"/>
        <v>547.55999999999995</v>
      </c>
      <c r="F49" s="17">
        <f t="shared" si="6"/>
        <v>1295.1199999999999</v>
      </c>
      <c r="G49" s="17">
        <f t="shared" si="7"/>
        <v>0.45378560551852565</v>
      </c>
      <c r="H49">
        <f t="shared" si="8"/>
        <v>249.09507541447138</v>
      </c>
      <c r="I49" s="19">
        <f t="shared" si="0"/>
        <v>510.72059004077522</v>
      </c>
      <c r="K49" s="19">
        <v>26</v>
      </c>
      <c r="L49" s="19">
        <f t="shared" si="1"/>
        <v>6.5</v>
      </c>
      <c r="M49" s="19">
        <f t="shared" si="14"/>
        <v>19.5</v>
      </c>
      <c r="N49" s="19">
        <f t="shared" si="10"/>
        <v>380.25</v>
      </c>
      <c r="O49" s="19">
        <f t="shared" si="2"/>
        <v>1140.75</v>
      </c>
      <c r="P49" s="19">
        <f t="shared" si="15"/>
        <v>0.45378560551852565</v>
      </c>
      <c r="Q49" s="19">
        <f t="shared" si="16"/>
        <v>219.40453956317424</v>
      </c>
      <c r="R49" s="19">
        <f t="shared" si="13"/>
        <v>449.84597032631291</v>
      </c>
    </row>
    <row r="50" spans="2:18">
      <c r="B50" s="8">
        <v>28</v>
      </c>
      <c r="C50" s="8">
        <f t="shared" si="3"/>
        <v>2.8000000000000003</v>
      </c>
      <c r="D50">
        <f t="shared" si="4"/>
        <v>25.2</v>
      </c>
      <c r="E50" s="8">
        <f t="shared" si="5"/>
        <v>635.04</v>
      </c>
      <c r="F50" s="17">
        <f t="shared" si="6"/>
        <v>1470.08</v>
      </c>
      <c r="G50" s="17">
        <f t="shared" si="7"/>
        <v>0.48869219055841229</v>
      </c>
      <c r="H50">
        <f t="shared" si="8"/>
        <v>302.80527062212877</v>
      </c>
      <c r="I50" s="19">
        <f t="shared" si="0"/>
        <v>569.49388630539579</v>
      </c>
      <c r="K50" s="19">
        <v>28</v>
      </c>
      <c r="L50" s="19">
        <f t="shared" si="1"/>
        <v>7</v>
      </c>
      <c r="M50" s="19">
        <f t="shared" si="14"/>
        <v>21</v>
      </c>
      <c r="N50" s="19">
        <f t="shared" si="10"/>
        <v>441</v>
      </c>
      <c r="O50" s="19">
        <f t="shared" si="2"/>
        <v>1323</v>
      </c>
      <c r="P50" s="19">
        <f t="shared" si="15"/>
        <v>0.48869219055841229</v>
      </c>
      <c r="Q50" s="19">
        <f t="shared" si="16"/>
        <v>272.50991308845533</v>
      </c>
      <c r="R50" s="19">
        <f t="shared" si="13"/>
        <v>512.51660561468668</v>
      </c>
    </row>
    <row r="51" spans="2:18">
      <c r="B51" s="8">
        <v>30</v>
      </c>
      <c r="C51" s="8">
        <f t="shared" si="3"/>
        <v>3</v>
      </c>
      <c r="D51">
        <f t="shared" si="4"/>
        <v>27</v>
      </c>
      <c r="E51" s="8">
        <f t="shared" si="5"/>
        <v>729</v>
      </c>
      <c r="F51" s="17">
        <f t="shared" si="6"/>
        <v>1658</v>
      </c>
      <c r="G51" s="17">
        <f t="shared" si="7"/>
        <v>0.52359877559829882</v>
      </c>
      <c r="H51">
        <f t="shared" si="8"/>
        <v>363.7204339999999</v>
      </c>
      <c r="I51" s="19">
        <f t="shared" si="0"/>
        <v>629.98227143900249</v>
      </c>
      <c r="K51" s="19">
        <v>30</v>
      </c>
      <c r="L51" s="19">
        <f t="shared" si="1"/>
        <v>7.5</v>
      </c>
      <c r="M51" s="19">
        <f t="shared" si="14"/>
        <v>22.5</v>
      </c>
      <c r="N51" s="19">
        <f t="shared" si="10"/>
        <v>506.25</v>
      </c>
      <c r="O51" s="19">
        <f t="shared" si="2"/>
        <v>1518.75</v>
      </c>
      <c r="P51" s="19">
        <f t="shared" si="15"/>
        <v>0.52359877559829882</v>
      </c>
      <c r="Q51" s="19">
        <f t="shared" si="16"/>
        <v>333.17274374999994</v>
      </c>
      <c r="R51" s="19">
        <f t="shared" si="13"/>
        <v>577.07211987212611</v>
      </c>
    </row>
    <row r="52" spans="2:18">
      <c r="B52" s="8">
        <v>32</v>
      </c>
      <c r="C52" s="8">
        <f t="shared" si="3"/>
        <v>3.2</v>
      </c>
      <c r="D52">
        <f t="shared" si="4"/>
        <v>28.8</v>
      </c>
      <c r="E52" s="8">
        <f t="shared" si="5"/>
        <v>829.44</v>
      </c>
      <c r="F52" s="17">
        <f t="shared" si="6"/>
        <v>1858.88</v>
      </c>
      <c r="G52" s="17">
        <f t="shared" si="7"/>
        <v>0.55850536063818546</v>
      </c>
      <c r="H52">
        <f t="shared" si="8"/>
        <v>432.1895210073809</v>
      </c>
      <c r="I52" s="19">
        <f t="shared" si="0"/>
        <v>691.64781355782407</v>
      </c>
      <c r="K52" s="19">
        <v>32</v>
      </c>
      <c r="L52" s="19">
        <f t="shared" si="1"/>
        <v>8</v>
      </c>
      <c r="M52" s="19">
        <f t="shared" si="14"/>
        <v>24</v>
      </c>
      <c r="N52" s="19">
        <f t="shared" si="10"/>
        <v>576</v>
      </c>
      <c r="O52" s="19">
        <f t="shared" si="2"/>
        <v>1728</v>
      </c>
      <c r="P52" s="19">
        <f t="shared" si="15"/>
        <v>0.55850536063818546</v>
      </c>
      <c r="Q52" s="19">
        <f t="shared" si="16"/>
        <v>401.75992656909222</v>
      </c>
      <c r="R52" s="19">
        <f t="shared" si="13"/>
        <v>642.95028287351522</v>
      </c>
    </row>
    <row r="53" spans="2:18">
      <c r="B53" s="8">
        <v>34</v>
      </c>
      <c r="C53" s="8">
        <f t="shared" si="3"/>
        <v>3.4000000000000004</v>
      </c>
      <c r="D53">
        <f t="shared" si="4"/>
        <v>30.6</v>
      </c>
      <c r="E53" s="8">
        <f t="shared" si="5"/>
        <v>936.36000000000013</v>
      </c>
      <c r="F53" s="17">
        <f t="shared" si="6"/>
        <v>2072.7200000000003</v>
      </c>
      <c r="G53" s="17">
        <f t="shared" si="7"/>
        <v>0.59341194567807198</v>
      </c>
      <c r="H53">
        <f t="shared" si="8"/>
        <v>508.52868945316811</v>
      </c>
      <c r="I53" s="19">
        <f t="shared" si="0"/>
        <v>753.92478635220357</v>
      </c>
      <c r="K53" s="19">
        <v>34</v>
      </c>
      <c r="L53" s="19">
        <f t="shared" si="1"/>
        <v>8.5</v>
      </c>
      <c r="M53" s="19">
        <f t="shared" si="14"/>
        <v>25.5</v>
      </c>
      <c r="N53" s="19">
        <f t="shared" si="10"/>
        <v>650.25</v>
      </c>
      <c r="O53" s="19">
        <f t="shared" si="2"/>
        <v>1950.75</v>
      </c>
      <c r="P53" s="19">
        <f t="shared" si="15"/>
        <v>0.59341194567807198</v>
      </c>
      <c r="Q53" s="19">
        <f t="shared" si="16"/>
        <v>478.60412450826334</v>
      </c>
      <c r="R53" s="19">
        <f t="shared" si="13"/>
        <v>709.55979436516316</v>
      </c>
    </row>
    <row r="54" spans="2:18">
      <c r="B54" s="8">
        <v>36</v>
      </c>
      <c r="C54" s="8">
        <f t="shared" si="3"/>
        <v>3.6</v>
      </c>
      <c r="D54">
        <f t="shared" ref="D54" si="17">ABS(B54-C54)</f>
        <v>32.4</v>
      </c>
      <c r="E54" s="8">
        <f t="shared" si="5"/>
        <v>1049.76</v>
      </c>
      <c r="F54" s="17">
        <f t="shared" si="6"/>
        <v>2299.52</v>
      </c>
      <c r="G54" s="17">
        <f t="shared" ref="G54" si="18">B54/180*PI()</f>
        <v>0.62831853071795862</v>
      </c>
      <c r="H54">
        <f t="shared" ref="H54" si="19">$K$33*$K$31*$K$31*F54*SIN(G54)</f>
        <v>593.01959864973571</v>
      </c>
      <c r="I54" s="19">
        <f t="shared" si="0"/>
        <v>816.22145406656784</v>
      </c>
      <c r="K54" s="19">
        <v>36</v>
      </c>
      <c r="L54" s="19">
        <f t="shared" si="1"/>
        <v>9</v>
      </c>
      <c r="M54" s="19">
        <f t="shared" si="14"/>
        <v>27</v>
      </c>
      <c r="N54" s="19">
        <f t="shared" si="10"/>
        <v>729</v>
      </c>
      <c r="O54" s="19">
        <f t="shared" si="2"/>
        <v>2187</v>
      </c>
      <c r="P54" s="19">
        <f t="shared" si="15"/>
        <v>0.62831853071795862</v>
      </c>
      <c r="Q54" s="19">
        <f t="shared" si="16"/>
        <v>564.00199269715938</v>
      </c>
      <c r="R54" s="19">
        <f t="shared" si="13"/>
        <v>776.28214585808507</v>
      </c>
    </row>
  </sheetData>
  <hyperlinks>
    <hyperlink ref="M1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11" sqref="E11"/>
    </sheetView>
  </sheetViews>
  <sheetFormatPr defaultRowHeight="15"/>
  <sheetData>
    <row r="1" spans="1:5">
      <c r="A1" t="s">
        <v>150</v>
      </c>
    </row>
    <row r="2" spans="1:5">
      <c r="A2" t="s">
        <v>151</v>
      </c>
      <c r="C2">
        <v>1.54</v>
      </c>
      <c r="D2" t="s">
        <v>128</v>
      </c>
    </row>
    <row r="3" spans="1:5">
      <c r="B3" t="s">
        <v>153</v>
      </c>
      <c r="C3">
        <f>C2*C2</f>
        <v>2.3715999999999999</v>
      </c>
    </row>
    <row r="4" spans="1:5">
      <c r="A4" t="s">
        <v>88</v>
      </c>
      <c r="D4" t="s">
        <v>152</v>
      </c>
      <c r="E4" t="s">
        <v>154</v>
      </c>
    </row>
    <row r="5" spans="1:5">
      <c r="A5">
        <v>0</v>
      </c>
      <c r="B5">
        <f>0.029*A5*A5*A5-2.57*A5*A5+59.88*A5</f>
        <v>0</v>
      </c>
      <c r="D5">
        <v>0</v>
      </c>
      <c r="E5">
        <v>10</v>
      </c>
    </row>
    <row r="6" spans="1:5">
      <c r="A6">
        <v>4</v>
      </c>
      <c r="B6">
        <f t="shared" ref="B6:B13" si="0">0.029*A6*A6*A6-2.57*A6*A6+59.88*A6</f>
        <v>200.25600000000003</v>
      </c>
      <c r="D6">
        <v>180</v>
      </c>
      <c r="E6">
        <v>18</v>
      </c>
    </row>
    <row r="7" spans="1:5">
      <c r="A7">
        <v>8</v>
      </c>
      <c r="B7">
        <f t="shared" si="0"/>
        <v>329.40800000000002</v>
      </c>
      <c r="D7">
        <v>320</v>
      </c>
      <c r="E7">
        <v>23</v>
      </c>
    </row>
    <row r="8" spans="1:5">
      <c r="A8">
        <v>12</v>
      </c>
      <c r="B8">
        <f t="shared" si="0"/>
        <v>398.59200000000016</v>
      </c>
      <c r="D8">
        <v>410</v>
      </c>
      <c r="E8">
        <v>38</v>
      </c>
    </row>
    <row r="9" spans="1:5">
      <c r="A9">
        <v>16</v>
      </c>
      <c r="B9">
        <f t="shared" si="0"/>
        <v>418.94400000000007</v>
      </c>
      <c r="D9">
        <v>415</v>
      </c>
      <c r="E9">
        <v>75</v>
      </c>
    </row>
    <row r="10" spans="1:5">
      <c r="A10">
        <v>18</v>
      </c>
      <c r="B10">
        <f t="shared" si="0"/>
        <v>414.28800000000024</v>
      </c>
      <c r="D10">
        <v>400</v>
      </c>
      <c r="E10">
        <v>110</v>
      </c>
    </row>
    <row r="11" spans="1:5">
      <c r="A11">
        <v>35</v>
      </c>
      <c r="B11">
        <f t="shared" si="0"/>
        <v>190.92500000000086</v>
      </c>
      <c r="D11">
        <v>200</v>
      </c>
      <c r="E11">
        <v>600</v>
      </c>
    </row>
    <row r="12" spans="1:5">
      <c r="A12">
        <v>40</v>
      </c>
      <c r="B12">
        <f t="shared" si="0"/>
        <v>139.20000000000027</v>
      </c>
    </row>
    <row r="13" spans="1:5">
      <c r="A13">
        <v>45</v>
      </c>
      <c r="B13">
        <f t="shared" si="0"/>
        <v>132.97500000000036</v>
      </c>
    </row>
    <row r="14" spans="1:5">
      <c r="A14">
        <v>50</v>
      </c>
      <c r="B14">
        <f>0.029*A14*A14*A14-2.57*A14*A14+59.88*A14</f>
        <v>194.00000000000091</v>
      </c>
    </row>
    <row r="28" spans="1:3">
      <c r="A28" t="s">
        <v>88</v>
      </c>
      <c r="B28" t="s">
        <v>154</v>
      </c>
    </row>
    <row r="29" spans="1:3">
      <c r="A29">
        <v>0</v>
      </c>
      <c r="B29">
        <v>10</v>
      </c>
      <c r="C29">
        <f>((0.011*A29+0.103)*A29-0.311)*A29+12.3</f>
        <v>12.3</v>
      </c>
    </row>
    <row r="30" spans="1:3">
      <c r="A30">
        <v>4</v>
      </c>
      <c r="B30">
        <v>18</v>
      </c>
      <c r="C30">
        <f t="shared" ref="C30:C38" si="1">((0.011*A30+0.103)*A30-0.311)*A30+12.3</f>
        <v>13.408000000000001</v>
      </c>
    </row>
    <row r="31" spans="1:3">
      <c r="A31">
        <v>8</v>
      </c>
      <c r="B31">
        <v>23</v>
      </c>
      <c r="C31">
        <f t="shared" si="1"/>
        <v>22.036000000000001</v>
      </c>
    </row>
    <row r="32" spans="1:3">
      <c r="A32">
        <v>12</v>
      </c>
      <c r="B32">
        <v>38</v>
      </c>
      <c r="C32">
        <f t="shared" si="1"/>
        <v>42.408000000000001</v>
      </c>
    </row>
    <row r="33" spans="1:3">
      <c r="A33">
        <v>16</v>
      </c>
      <c r="B33">
        <v>75</v>
      </c>
      <c r="C33">
        <f t="shared" si="1"/>
        <v>78.74799999999999</v>
      </c>
    </row>
    <row r="34" spans="1:3">
      <c r="A34">
        <v>18</v>
      </c>
      <c r="B34">
        <v>110</v>
      </c>
      <c r="C34">
        <f t="shared" si="1"/>
        <v>104.226</v>
      </c>
    </row>
    <row r="35" spans="1:3">
      <c r="A35">
        <v>35</v>
      </c>
      <c r="B35">
        <v>600</v>
      </c>
      <c r="C35">
        <f t="shared" si="1"/>
        <v>599.21499999999992</v>
      </c>
    </row>
    <row r="36" spans="1:3">
      <c r="A36">
        <v>40</v>
      </c>
      <c r="C36">
        <f t="shared" si="1"/>
        <v>868.65999999999985</v>
      </c>
    </row>
    <row r="37" spans="1:3">
      <c r="A37">
        <v>45</v>
      </c>
      <c r="C37">
        <f t="shared" si="1"/>
        <v>1209.2549999999999</v>
      </c>
    </row>
    <row r="38" spans="1:3">
      <c r="A38">
        <v>50</v>
      </c>
      <c r="C38">
        <f t="shared" si="1"/>
        <v>1629.2499999999998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3"/>
  <sheetViews>
    <sheetView topLeftCell="A10" workbookViewId="0">
      <selection activeCell="O39" sqref="O39"/>
    </sheetView>
  </sheetViews>
  <sheetFormatPr defaultRowHeight="15"/>
  <sheetData>
    <row r="1" spans="1:19">
      <c r="A1" t="s">
        <v>229</v>
      </c>
    </row>
    <row r="2" spans="1:19">
      <c r="A2" t="s">
        <v>227</v>
      </c>
      <c r="B2" t="s">
        <v>234</v>
      </c>
    </row>
    <row r="3" spans="1:19">
      <c r="C3" t="s">
        <v>205</v>
      </c>
      <c r="D3" t="s">
        <v>204</v>
      </c>
    </row>
    <row r="4" spans="1:19">
      <c r="C4" t="s">
        <v>218</v>
      </c>
      <c r="D4" t="s">
        <v>230</v>
      </c>
    </row>
    <row r="6" spans="1:19">
      <c r="D6" s="3" t="s">
        <v>231</v>
      </c>
    </row>
    <row r="8" spans="1:19">
      <c r="F8" t="s">
        <v>221</v>
      </c>
      <c r="S8" t="s">
        <v>226</v>
      </c>
    </row>
    <row r="9" spans="1:19">
      <c r="F9" t="s">
        <v>222</v>
      </c>
      <c r="G9" t="s">
        <v>169</v>
      </c>
      <c r="H9" t="s">
        <v>134</v>
      </c>
      <c r="I9" t="s">
        <v>223</v>
      </c>
    </row>
    <row r="10" spans="1:19">
      <c r="F10">
        <v>0</v>
      </c>
      <c r="G10">
        <f>F10*30000/4.1</f>
        <v>0</v>
      </c>
      <c r="H10">
        <v>0</v>
      </c>
      <c r="I10">
        <f t="shared" ref="I10:I21" si="0">SQRT(G10/440)</f>
        <v>0</v>
      </c>
    </row>
    <row r="11" spans="1:19">
      <c r="F11">
        <v>0.05</v>
      </c>
      <c r="G11">
        <f>F11*30000/4.1</f>
        <v>365.85365853658539</v>
      </c>
      <c r="H11">
        <v>0.91</v>
      </c>
      <c r="I11">
        <f t="shared" si="0"/>
        <v>0.91185831552009688</v>
      </c>
    </row>
    <row r="12" spans="1:19">
      <c r="F12">
        <v>0.1</v>
      </c>
      <c r="G12">
        <f t="shared" ref="G12:G21" si="1">F12*30000/4.1</f>
        <v>731.70731707317077</v>
      </c>
      <c r="H12">
        <v>1.29</v>
      </c>
      <c r="I12">
        <f t="shared" si="0"/>
        <v>1.289562396771206</v>
      </c>
    </row>
    <row r="13" spans="1:19">
      <c r="F13">
        <v>0.2</v>
      </c>
      <c r="G13">
        <f t="shared" si="1"/>
        <v>1463.4146341463415</v>
      </c>
      <c r="H13">
        <v>1.82</v>
      </c>
      <c r="I13">
        <f t="shared" si="0"/>
        <v>1.8237166310401938</v>
      </c>
    </row>
    <row r="14" spans="1:19">
      <c r="F14">
        <v>0.3</v>
      </c>
      <c r="G14">
        <f t="shared" si="1"/>
        <v>2195.1219512195125</v>
      </c>
      <c r="H14">
        <v>2.23</v>
      </c>
      <c r="I14">
        <f t="shared" si="0"/>
        <v>2.2335875907380243</v>
      </c>
    </row>
    <row r="15" spans="1:19">
      <c r="F15">
        <v>0.4</v>
      </c>
      <c r="G15">
        <f t="shared" si="1"/>
        <v>2926.8292682926831</v>
      </c>
      <c r="H15">
        <v>2.58</v>
      </c>
      <c r="I15">
        <f t="shared" si="0"/>
        <v>2.579124793542412</v>
      </c>
    </row>
    <row r="16" spans="1:19">
      <c r="F16">
        <v>0.5</v>
      </c>
      <c r="G16">
        <f t="shared" si="1"/>
        <v>3658.5365853658541</v>
      </c>
      <c r="H16">
        <v>2.88</v>
      </c>
      <c r="I16">
        <f t="shared" si="0"/>
        <v>2.883549180407972</v>
      </c>
    </row>
    <row r="17" spans="1:9">
      <c r="F17">
        <v>0.6</v>
      </c>
      <c r="G17">
        <f t="shared" si="1"/>
        <v>4390.2439024390251</v>
      </c>
      <c r="H17">
        <v>3.16</v>
      </c>
      <c r="I17">
        <f t="shared" si="0"/>
        <v>3.1587698635699604</v>
      </c>
    </row>
    <row r="18" spans="1:9">
      <c r="F18">
        <v>0.7</v>
      </c>
      <c r="G18">
        <f t="shared" si="1"/>
        <v>5121.9512195121952</v>
      </c>
      <c r="H18">
        <v>3.41</v>
      </c>
      <c r="I18">
        <f t="shared" si="0"/>
        <v>3.4118614019570139</v>
      </c>
    </row>
    <row r="19" spans="1:9">
      <c r="F19">
        <v>0.8</v>
      </c>
      <c r="G19">
        <f t="shared" si="1"/>
        <v>5853.6585365853662</v>
      </c>
      <c r="H19">
        <v>3.64</v>
      </c>
      <c r="I19">
        <f t="shared" si="0"/>
        <v>3.6474332620803875</v>
      </c>
    </row>
    <row r="20" spans="1:9">
      <c r="F20">
        <v>0.9</v>
      </c>
      <c r="G20">
        <f t="shared" si="1"/>
        <v>6585.3658536585372</v>
      </c>
      <c r="H20">
        <v>3.87</v>
      </c>
      <c r="I20">
        <f t="shared" si="0"/>
        <v>3.8686871903136182</v>
      </c>
    </row>
    <row r="21" spans="1:9">
      <c r="F21">
        <v>1</v>
      </c>
      <c r="G21">
        <f t="shared" si="1"/>
        <v>7317.0731707317082</v>
      </c>
      <c r="H21">
        <v>4.08</v>
      </c>
      <c r="I21">
        <f t="shared" si="0"/>
        <v>4.0779543587027769</v>
      </c>
    </row>
    <row r="23" spans="1:9">
      <c r="D23" t="s">
        <v>224</v>
      </c>
    </row>
    <row r="24" spans="1:9">
      <c r="G24" s="3" t="s">
        <v>225</v>
      </c>
    </row>
    <row r="28" spans="1:9">
      <c r="A28" t="s">
        <v>228</v>
      </c>
      <c r="B28" s="3" t="s">
        <v>232</v>
      </c>
    </row>
    <row r="29" spans="1:9">
      <c r="B29" t="s">
        <v>205</v>
      </c>
    </row>
    <row r="30" spans="1:9">
      <c r="C30" t="s">
        <v>207</v>
      </c>
    </row>
    <row r="31" spans="1:9">
      <c r="D31" t="s">
        <v>208</v>
      </c>
    </row>
    <row r="32" spans="1:9">
      <c r="D32" t="s">
        <v>209</v>
      </c>
    </row>
    <row r="33" spans="1:15">
      <c r="B33" t="s">
        <v>206</v>
      </c>
    </row>
    <row r="34" spans="1:15">
      <c r="C34" t="s">
        <v>219</v>
      </c>
    </row>
    <row r="35" spans="1:15">
      <c r="C35" t="s">
        <v>210</v>
      </c>
    </row>
    <row r="37" spans="1:15">
      <c r="A37" t="s">
        <v>233</v>
      </c>
      <c r="B37" s="1" t="s">
        <v>213</v>
      </c>
    </row>
    <row r="38" spans="1:15">
      <c r="C38" t="s">
        <v>211</v>
      </c>
    </row>
    <row r="39" spans="1:15">
      <c r="D39" t="s">
        <v>214</v>
      </c>
      <c r="O39" t="s">
        <v>220</v>
      </c>
    </row>
    <row r="40" spans="1:15">
      <c r="E40" t="s">
        <v>212</v>
      </c>
    </row>
    <row r="41" spans="1:15">
      <c r="F41" t="s">
        <v>216</v>
      </c>
    </row>
    <row r="42" spans="1:15">
      <c r="E42" t="s">
        <v>215</v>
      </c>
    </row>
    <row r="43" spans="1:15">
      <c r="F43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C26" sqref="C26"/>
    </sheetView>
  </sheetViews>
  <sheetFormatPr defaultRowHeight="15"/>
  <cols>
    <col min="1" max="5" width="13.140625" customWidth="1"/>
  </cols>
  <sheetData>
    <row r="1" spans="1:8">
      <c r="A1" t="s">
        <v>167</v>
      </c>
    </row>
    <row r="2" spans="1:8">
      <c r="B2" t="s">
        <v>156</v>
      </c>
    </row>
    <row r="3" spans="1:8">
      <c r="C3" s="3" t="s">
        <v>165</v>
      </c>
    </row>
    <row r="4" spans="1:8">
      <c r="B4" t="s">
        <v>164</v>
      </c>
    </row>
    <row r="5" spans="1:8">
      <c r="C5" s="3" t="s">
        <v>166</v>
      </c>
    </row>
    <row r="6" spans="1:8" s="4" customFormat="1">
      <c r="A6" s="4" t="s">
        <v>155</v>
      </c>
    </row>
    <row r="7" spans="1:8">
      <c r="B7" t="s">
        <v>157</v>
      </c>
    </row>
    <row r="8" spans="1:8">
      <c r="B8" t="s">
        <v>158</v>
      </c>
    </row>
    <row r="9" spans="1:8">
      <c r="C9" t="s">
        <v>159</v>
      </c>
    </row>
    <row r="11" spans="1:8">
      <c r="A11" s="16" t="s">
        <v>196</v>
      </c>
    </row>
    <row r="12" spans="1:8">
      <c r="A12" s="4"/>
      <c r="B12" s="26" t="s">
        <v>194</v>
      </c>
      <c r="C12" s="4"/>
      <c r="D12" s="4"/>
      <c r="E12" s="4"/>
      <c r="F12" s="4"/>
      <c r="G12" s="4"/>
      <c r="H12" s="4"/>
    </row>
    <row r="13" spans="1:8">
      <c r="B13" t="s">
        <v>175</v>
      </c>
    </row>
    <row r="14" spans="1:8">
      <c r="B14" t="s">
        <v>184</v>
      </c>
      <c r="G14" t="s">
        <v>185</v>
      </c>
    </row>
    <row r="15" spans="1:8">
      <c r="A15">
        <v>1</v>
      </c>
      <c r="B15" t="s">
        <v>179</v>
      </c>
      <c r="G15" s="3" t="s">
        <v>187</v>
      </c>
    </row>
    <row r="16" spans="1:8">
      <c r="A16">
        <v>2</v>
      </c>
      <c r="B16" t="s">
        <v>180</v>
      </c>
      <c r="G16" s="3" t="s">
        <v>188</v>
      </c>
    </row>
    <row r="17" spans="1:7">
      <c r="A17">
        <v>3</v>
      </c>
      <c r="B17" t="s">
        <v>176</v>
      </c>
      <c r="G17" s="3" t="s">
        <v>187</v>
      </c>
    </row>
    <row r="18" spans="1:7">
      <c r="A18">
        <v>4</v>
      </c>
      <c r="B18" t="s">
        <v>177</v>
      </c>
      <c r="G18" t="s">
        <v>195</v>
      </c>
    </row>
    <row r="19" spans="1:7">
      <c r="B19" t="s">
        <v>178</v>
      </c>
    </row>
    <row r="20" spans="1:7">
      <c r="A20">
        <v>5</v>
      </c>
      <c r="C20" t="s">
        <v>186</v>
      </c>
      <c r="G20" t="s">
        <v>195</v>
      </c>
    </row>
    <row r="21" spans="1:7">
      <c r="A21">
        <v>6</v>
      </c>
      <c r="C21" t="s">
        <v>200</v>
      </c>
      <c r="G21" t="s">
        <v>195</v>
      </c>
    </row>
    <row r="22" spans="1:7">
      <c r="A22">
        <v>7</v>
      </c>
      <c r="B22" t="s">
        <v>181</v>
      </c>
      <c r="G22" s="3" t="s">
        <v>188</v>
      </c>
    </row>
    <row r="23" spans="1:7">
      <c r="A23">
        <v>8</v>
      </c>
      <c r="B23" t="s">
        <v>182</v>
      </c>
      <c r="G23" t="s">
        <v>195</v>
      </c>
    </row>
    <row r="24" spans="1:7">
      <c r="B24" t="s">
        <v>183</v>
      </c>
    </row>
    <row r="25" spans="1:7">
      <c r="A25">
        <v>9</v>
      </c>
      <c r="C25" t="s">
        <v>186</v>
      </c>
      <c r="G25" t="s">
        <v>195</v>
      </c>
    </row>
    <row r="26" spans="1:7">
      <c r="A26">
        <v>10</v>
      </c>
      <c r="C26" t="s">
        <v>200</v>
      </c>
      <c r="G26" t="s">
        <v>195</v>
      </c>
    </row>
    <row r="28" spans="1:7">
      <c r="A28" s="16" t="s">
        <v>197</v>
      </c>
    </row>
    <row r="29" spans="1:7">
      <c r="A29" t="s">
        <v>168</v>
      </c>
    </row>
    <row r="30" spans="1:7">
      <c r="A30" t="s">
        <v>198</v>
      </c>
    </row>
    <row r="31" spans="1:7">
      <c r="B31" t="s">
        <v>202</v>
      </c>
    </row>
    <row r="32" spans="1:7">
      <c r="B32" t="s">
        <v>189</v>
      </c>
      <c r="D32" t="s">
        <v>201</v>
      </c>
    </row>
    <row r="33" spans="2:4">
      <c r="B33" t="s">
        <v>160</v>
      </c>
    </row>
    <row r="34" spans="2:4">
      <c r="C34" t="s">
        <v>161</v>
      </c>
    </row>
    <row r="35" spans="2:4">
      <c r="C35" t="s">
        <v>162</v>
      </c>
    </row>
    <row r="36" spans="2:4">
      <c r="D36" t="s">
        <v>163</v>
      </c>
    </row>
    <row r="38" spans="2:4">
      <c r="B38" t="s">
        <v>190</v>
      </c>
    </row>
    <row r="40" spans="2:4">
      <c r="B40" t="s">
        <v>203</v>
      </c>
    </row>
    <row r="41" spans="2:4">
      <c r="B41" t="s">
        <v>199</v>
      </c>
    </row>
    <row r="43" spans="2:4">
      <c r="B43" t="s">
        <v>191</v>
      </c>
    </row>
    <row r="45" spans="2:4">
      <c r="B45" t="s">
        <v>170</v>
      </c>
      <c r="C45" t="s">
        <v>171</v>
      </c>
      <c r="D45">
        <v>10</v>
      </c>
    </row>
    <row r="46" spans="2:4">
      <c r="C46" t="s">
        <v>172</v>
      </c>
      <c r="D46">
        <v>0.5</v>
      </c>
    </row>
    <row r="47" spans="2:4">
      <c r="C47" t="s">
        <v>17</v>
      </c>
      <c r="D47">
        <v>0.1</v>
      </c>
    </row>
    <row r="49" spans="1:5">
      <c r="A49" t="s">
        <v>174</v>
      </c>
      <c r="B49" t="s">
        <v>169</v>
      </c>
      <c r="C49" t="s">
        <v>173</v>
      </c>
      <c r="D49" t="s">
        <v>192</v>
      </c>
      <c r="E49" t="s">
        <v>193</v>
      </c>
    </row>
    <row r="50" spans="1:5">
      <c r="A50" s="25">
        <v>0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5">
        <f>A50+$D$47</f>
        <v>0.1</v>
      </c>
      <c r="B51" s="25">
        <v>7300</v>
      </c>
      <c r="C51" s="25">
        <f>MAX(B51-B50,0)</f>
        <v>7300</v>
      </c>
      <c r="D51" s="25">
        <f t="shared" ref="D51:D82" si="0">($D$45*C51-$D$46*E50)*$D$47</f>
        <v>7300</v>
      </c>
      <c r="E51" s="25">
        <f>E50+D51</f>
        <v>7300</v>
      </c>
    </row>
    <row r="52" spans="1:5">
      <c r="A52" s="25">
        <f t="shared" ref="A52:A104" si="1">A51+$D$47</f>
        <v>0.2</v>
      </c>
      <c r="B52" s="25">
        <v>7300</v>
      </c>
      <c r="C52" s="25">
        <f t="shared" ref="C52:C104" si="2">MAX(B52-B51,0)</f>
        <v>0</v>
      </c>
      <c r="D52" s="25">
        <f t="shared" si="0"/>
        <v>-365</v>
      </c>
      <c r="E52" s="25">
        <f t="shared" ref="E52:E79" si="3">E51+D52</f>
        <v>6935</v>
      </c>
    </row>
    <row r="53" spans="1:5">
      <c r="A53" s="25">
        <f t="shared" si="1"/>
        <v>0.30000000000000004</v>
      </c>
      <c r="B53" s="25">
        <v>7300</v>
      </c>
      <c r="C53" s="25">
        <f t="shared" si="2"/>
        <v>0</v>
      </c>
      <c r="D53" s="25">
        <f t="shared" si="0"/>
        <v>-346.75</v>
      </c>
      <c r="E53" s="25">
        <f t="shared" si="3"/>
        <v>6588.25</v>
      </c>
    </row>
    <row r="54" spans="1:5">
      <c r="A54" s="25">
        <f t="shared" si="1"/>
        <v>0.4</v>
      </c>
      <c r="B54" s="25">
        <v>7300</v>
      </c>
      <c r="C54" s="25">
        <f t="shared" si="2"/>
        <v>0</v>
      </c>
      <c r="D54" s="25">
        <f t="shared" si="0"/>
        <v>-329.41250000000002</v>
      </c>
      <c r="E54" s="25">
        <f t="shared" si="3"/>
        <v>6258.8374999999996</v>
      </c>
    </row>
    <row r="55" spans="1:5">
      <c r="A55" s="25">
        <f t="shared" si="1"/>
        <v>0.5</v>
      </c>
      <c r="B55" s="25">
        <v>7300</v>
      </c>
      <c r="C55" s="25">
        <f t="shared" si="2"/>
        <v>0</v>
      </c>
      <c r="D55" s="25">
        <f t="shared" si="0"/>
        <v>-312.94187499999998</v>
      </c>
      <c r="E55" s="25">
        <f t="shared" si="3"/>
        <v>5945.8956249999992</v>
      </c>
    </row>
    <row r="56" spans="1:5">
      <c r="A56" s="25">
        <f t="shared" si="1"/>
        <v>0.6</v>
      </c>
      <c r="B56" s="25">
        <v>7300</v>
      </c>
      <c r="C56" s="25">
        <f t="shared" si="2"/>
        <v>0</v>
      </c>
      <c r="D56" s="25">
        <f t="shared" si="0"/>
        <v>-297.29478124999997</v>
      </c>
      <c r="E56" s="25">
        <f t="shared" si="3"/>
        <v>5648.6008437499995</v>
      </c>
    </row>
    <row r="57" spans="1:5">
      <c r="A57" s="25">
        <f t="shared" si="1"/>
        <v>0.7</v>
      </c>
      <c r="B57" s="25">
        <v>7300</v>
      </c>
      <c r="C57" s="25">
        <f t="shared" si="2"/>
        <v>0</v>
      </c>
      <c r="D57" s="25">
        <f t="shared" si="0"/>
        <v>-282.43004218749996</v>
      </c>
      <c r="E57" s="25">
        <f t="shared" si="3"/>
        <v>5366.1708015624999</v>
      </c>
    </row>
    <row r="58" spans="1:5">
      <c r="A58" s="25">
        <f t="shared" si="1"/>
        <v>0.79999999999999993</v>
      </c>
      <c r="B58" s="25">
        <v>7300</v>
      </c>
      <c r="C58" s="25">
        <f t="shared" si="2"/>
        <v>0</v>
      </c>
      <c r="D58" s="25">
        <f t="shared" si="0"/>
        <v>-268.30854007812502</v>
      </c>
      <c r="E58" s="25">
        <f t="shared" si="3"/>
        <v>5097.8622614843753</v>
      </c>
    </row>
    <row r="59" spans="1:5">
      <c r="A59" s="25">
        <f t="shared" si="1"/>
        <v>0.89999999999999991</v>
      </c>
      <c r="B59" s="25">
        <v>7300</v>
      </c>
      <c r="C59" s="25">
        <f t="shared" si="2"/>
        <v>0</v>
      </c>
      <c r="D59" s="25">
        <f t="shared" si="0"/>
        <v>-254.89311307421877</v>
      </c>
      <c r="E59" s="25">
        <f t="shared" si="3"/>
        <v>4842.9691484101568</v>
      </c>
    </row>
    <row r="60" spans="1:5">
      <c r="A60" s="25">
        <f t="shared" si="1"/>
        <v>0.99999999999999989</v>
      </c>
      <c r="B60" s="25">
        <v>7300</v>
      </c>
      <c r="C60" s="25">
        <f t="shared" si="2"/>
        <v>0</v>
      </c>
      <c r="D60" s="25">
        <f t="shared" si="0"/>
        <v>-242.14845742050784</v>
      </c>
      <c r="E60" s="25">
        <f t="shared" si="3"/>
        <v>4600.8206909896489</v>
      </c>
    </row>
    <row r="61" spans="1:5">
      <c r="A61" s="25">
        <f t="shared" si="1"/>
        <v>1.0999999999999999</v>
      </c>
      <c r="B61" s="25">
        <v>7300</v>
      </c>
      <c r="C61" s="25">
        <f t="shared" si="2"/>
        <v>0</v>
      </c>
      <c r="D61" s="25">
        <f t="shared" si="0"/>
        <v>-230.04103454948245</v>
      </c>
      <c r="E61" s="25">
        <f t="shared" si="3"/>
        <v>4370.7796564401669</v>
      </c>
    </row>
    <row r="62" spans="1:5">
      <c r="A62" s="25">
        <f t="shared" si="1"/>
        <v>1.2</v>
      </c>
      <c r="B62" s="25">
        <v>7300</v>
      </c>
      <c r="C62" s="25">
        <f t="shared" si="2"/>
        <v>0</v>
      </c>
      <c r="D62" s="25">
        <f t="shared" si="0"/>
        <v>-218.53898282200836</v>
      </c>
      <c r="E62" s="25">
        <f t="shared" si="3"/>
        <v>4152.2406736181583</v>
      </c>
    </row>
    <row r="63" spans="1:5">
      <c r="A63" s="25">
        <f t="shared" si="1"/>
        <v>1.3</v>
      </c>
      <c r="B63" s="25">
        <v>7300</v>
      </c>
      <c r="C63" s="25">
        <f t="shared" si="2"/>
        <v>0</v>
      </c>
      <c r="D63" s="25">
        <f t="shared" si="0"/>
        <v>-207.61203368090793</v>
      </c>
      <c r="E63" s="25">
        <f t="shared" si="3"/>
        <v>3944.6286399372502</v>
      </c>
    </row>
    <row r="64" spans="1:5">
      <c r="A64" s="25">
        <f t="shared" si="1"/>
        <v>1.4000000000000001</v>
      </c>
      <c r="B64" s="25">
        <v>7300</v>
      </c>
      <c r="C64" s="25">
        <f t="shared" si="2"/>
        <v>0</v>
      </c>
      <c r="D64" s="25">
        <f t="shared" si="0"/>
        <v>-197.23143199686251</v>
      </c>
      <c r="E64" s="25">
        <f t="shared" si="3"/>
        <v>3747.3972079403875</v>
      </c>
    </row>
    <row r="65" spans="1:5">
      <c r="A65" s="25">
        <f t="shared" si="1"/>
        <v>1.5000000000000002</v>
      </c>
      <c r="B65" s="25">
        <v>7300</v>
      </c>
      <c r="C65" s="25">
        <f t="shared" si="2"/>
        <v>0</v>
      </c>
      <c r="D65" s="25">
        <f t="shared" si="0"/>
        <v>-187.36986039701938</v>
      </c>
      <c r="E65" s="25">
        <f t="shared" si="3"/>
        <v>3560.0273475433683</v>
      </c>
    </row>
    <row r="66" spans="1:5">
      <c r="A66" s="25">
        <f t="shared" si="1"/>
        <v>1.6000000000000003</v>
      </c>
      <c r="B66" s="25">
        <v>7300</v>
      </c>
      <c r="C66" s="25">
        <f t="shared" si="2"/>
        <v>0</v>
      </c>
      <c r="D66" s="25">
        <f t="shared" si="0"/>
        <v>-178.00136737716844</v>
      </c>
      <c r="E66" s="25">
        <f t="shared" si="3"/>
        <v>3382.0259801661996</v>
      </c>
    </row>
    <row r="67" spans="1:5">
      <c r="A67" s="25">
        <f t="shared" si="1"/>
        <v>1.7000000000000004</v>
      </c>
      <c r="B67" s="25">
        <v>7300</v>
      </c>
      <c r="C67" s="25">
        <f t="shared" si="2"/>
        <v>0</v>
      </c>
      <c r="D67" s="25">
        <f t="shared" si="0"/>
        <v>-169.10129900830998</v>
      </c>
      <c r="E67" s="25">
        <f t="shared" si="3"/>
        <v>3212.9246811578896</v>
      </c>
    </row>
    <row r="68" spans="1:5">
      <c r="A68" s="25">
        <f t="shared" si="1"/>
        <v>1.8000000000000005</v>
      </c>
      <c r="B68" s="25">
        <v>7300</v>
      </c>
      <c r="C68" s="25">
        <f t="shared" si="2"/>
        <v>0</v>
      </c>
      <c r="D68" s="25">
        <f t="shared" si="0"/>
        <v>-160.6462340578945</v>
      </c>
      <c r="E68" s="25">
        <f t="shared" si="3"/>
        <v>3052.278447099995</v>
      </c>
    </row>
    <row r="69" spans="1:5">
      <c r="A69" s="25">
        <f t="shared" si="1"/>
        <v>1.9000000000000006</v>
      </c>
      <c r="B69" s="25">
        <v>7300</v>
      </c>
      <c r="C69" s="25">
        <f t="shared" si="2"/>
        <v>0</v>
      </c>
      <c r="D69" s="25">
        <f t="shared" si="0"/>
        <v>-152.61392235499974</v>
      </c>
      <c r="E69" s="25">
        <f t="shared" si="3"/>
        <v>2899.6645247449951</v>
      </c>
    </row>
    <row r="70" spans="1:5">
      <c r="A70" s="25">
        <f t="shared" si="1"/>
        <v>2.0000000000000004</v>
      </c>
      <c r="B70" s="25">
        <v>7300</v>
      </c>
      <c r="C70" s="25">
        <f t="shared" si="2"/>
        <v>0</v>
      </c>
      <c r="D70" s="25">
        <f t="shared" si="0"/>
        <v>-144.98322623724977</v>
      </c>
      <c r="E70" s="25">
        <f t="shared" si="3"/>
        <v>2754.6812985077454</v>
      </c>
    </row>
    <row r="71" spans="1:5">
      <c r="A71" s="25">
        <f t="shared" si="1"/>
        <v>2.1000000000000005</v>
      </c>
      <c r="B71" s="25">
        <v>7300</v>
      </c>
      <c r="C71" s="25">
        <f t="shared" si="2"/>
        <v>0</v>
      </c>
      <c r="D71" s="25">
        <f t="shared" si="0"/>
        <v>-137.73406492538729</v>
      </c>
      <c r="E71" s="25">
        <f t="shared" si="3"/>
        <v>2616.947233582358</v>
      </c>
    </row>
    <row r="72" spans="1:5">
      <c r="A72" s="25">
        <f t="shared" si="1"/>
        <v>2.2000000000000006</v>
      </c>
      <c r="B72" s="25">
        <v>7300</v>
      </c>
      <c r="C72" s="25">
        <f t="shared" si="2"/>
        <v>0</v>
      </c>
      <c r="D72" s="25">
        <f t="shared" si="0"/>
        <v>-130.84736167911791</v>
      </c>
      <c r="E72" s="25">
        <f t="shared" si="3"/>
        <v>2486.09987190324</v>
      </c>
    </row>
    <row r="73" spans="1:5">
      <c r="A73" s="25">
        <f t="shared" si="1"/>
        <v>2.3000000000000007</v>
      </c>
      <c r="B73" s="25">
        <v>7300</v>
      </c>
      <c r="C73" s="25">
        <f t="shared" si="2"/>
        <v>0</v>
      </c>
      <c r="D73" s="25">
        <f t="shared" si="0"/>
        <v>-124.304993595162</v>
      </c>
      <c r="E73" s="25">
        <f t="shared" si="3"/>
        <v>2361.7948783080778</v>
      </c>
    </row>
    <row r="74" spans="1:5">
      <c r="A74" s="25">
        <f t="shared" si="1"/>
        <v>2.4000000000000008</v>
      </c>
      <c r="B74" s="25">
        <v>7300</v>
      </c>
      <c r="C74" s="25">
        <f t="shared" si="2"/>
        <v>0</v>
      </c>
      <c r="D74" s="25">
        <f t="shared" si="0"/>
        <v>-118.0897439154039</v>
      </c>
      <c r="E74" s="25">
        <f t="shared" si="3"/>
        <v>2243.7051343926742</v>
      </c>
    </row>
    <row r="75" spans="1:5">
      <c r="A75" s="25">
        <f t="shared" si="1"/>
        <v>2.5000000000000009</v>
      </c>
      <c r="B75" s="25">
        <v>7300</v>
      </c>
      <c r="C75" s="25">
        <f t="shared" si="2"/>
        <v>0</v>
      </c>
      <c r="D75" s="25">
        <f t="shared" si="0"/>
        <v>-112.18525671963371</v>
      </c>
      <c r="E75" s="25">
        <f t="shared" si="3"/>
        <v>2131.5198776730404</v>
      </c>
    </row>
    <row r="76" spans="1:5">
      <c r="A76" s="25">
        <f t="shared" si="1"/>
        <v>2.600000000000001</v>
      </c>
      <c r="B76" s="25">
        <v>7300</v>
      </c>
      <c r="C76" s="25">
        <f t="shared" si="2"/>
        <v>0</v>
      </c>
      <c r="D76" s="25">
        <f t="shared" si="0"/>
        <v>-106.57599388365202</v>
      </c>
      <c r="E76" s="25">
        <f t="shared" si="3"/>
        <v>2024.9438837893883</v>
      </c>
    </row>
    <row r="77" spans="1:5">
      <c r="A77" s="25">
        <f t="shared" si="1"/>
        <v>2.7000000000000011</v>
      </c>
      <c r="B77" s="25">
        <v>7300</v>
      </c>
      <c r="C77" s="25">
        <f t="shared" si="2"/>
        <v>0</v>
      </c>
      <c r="D77" s="25">
        <f t="shared" si="0"/>
        <v>-101.24719418946943</v>
      </c>
      <c r="E77" s="25">
        <f t="shared" si="3"/>
        <v>1923.696689599919</v>
      </c>
    </row>
    <row r="78" spans="1:5">
      <c r="A78" s="25">
        <f t="shared" si="1"/>
        <v>2.8000000000000012</v>
      </c>
      <c r="B78" s="25">
        <v>7300</v>
      </c>
      <c r="C78" s="25">
        <f t="shared" si="2"/>
        <v>0</v>
      </c>
      <c r="D78" s="25">
        <f t="shared" si="0"/>
        <v>-96.184834479995956</v>
      </c>
      <c r="E78" s="25">
        <f t="shared" si="3"/>
        <v>1827.511855119923</v>
      </c>
    </row>
    <row r="79" spans="1:5">
      <c r="A79" s="25">
        <f t="shared" si="1"/>
        <v>2.9000000000000012</v>
      </c>
      <c r="B79" s="25">
        <v>7300</v>
      </c>
      <c r="C79" s="25">
        <f t="shared" si="2"/>
        <v>0</v>
      </c>
      <c r="D79" s="25">
        <f t="shared" si="0"/>
        <v>-91.375592755996152</v>
      </c>
      <c r="E79" s="25">
        <f t="shared" si="3"/>
        <v>1736.1362623639268</v>
      </c>
    </row>
    <row r="80" spans="1:5">
      <c r="A80" s="25">
        <f t="shared" si="1"/>
        <v>3.0000000000000013</v>
      </c>
      <c r="B80" s="25">
        <v>7300</v>
      </c>
      <c r="C80" s="25">
        <f t="shared" si="2"/>
        <v>0</v>
      </c>
      <c r="D80" s="25">
        <f t="shared" si="0"/>
        <v>-86.806813118196345</v>
      </c>
      <c r="E80" s="25">
        <f t="shared" ref="E80:E104" si="4">E79+D80</f>
        <v>1649.3294492457305</v>
      </c>
    </row>
    <row r="81" spans="1:5">
      <c r="A81" s="25">
        <f t="shared" si="1"/>
        <v>3.1000000000000014</v>
      </c>
      <c r="B81" s="25">
        <v>7300</v>
      </c>
      <c r="C81" s="25">
        <f t="shared" si="2"/>
        <v>0</v>
      </c>
      <c r="D81" s="25">
        <f t="shared" si="0"/>
        <v>-82.466472462286532</v>
      </c>
      <c r="E81" s="25">
        <f t="shared" si="4"/>
        <v>1566.8629767834441</v>
      </c>
    </row>
    <row r="82" spans="1:5">
      <c r="A82" s="25">
        <f t="shared" si="1"/>
        <v>3.2000000000000015</v>
      </c>
      <c r="B82" s="25">
        <v>7300</v>
      </c>
      <c r="C82" s="25">
        <f t="shared" si="2"/>
        <v>0</v>
      </c>
      <c r="D82" s="25">
        <f t="shared" si="0"/>
        <v>-78.343148839172216</v>
      </c>
      <c r="E82" s="25">
        <f t="shared" si="4"/>
        <v>1488.5198279442718</v>
      </c>
    </row>
    <row r="83" spans="1:5">
      <c r="A83" s="25">
        <f t="shared" si="1"/>
        <v>3.3000000000000016</v>
      </c>
      <c r="B83" s="25">
        <v>7300</v>
      </c>
      <c r="C83" s="25">
        <f t="shared" si="2"/>
        <v>0</v>
      </c>
      <c r="D83" s="25">
        <f t="shared" ref="D83:D104" si="5">($D$45*C83-$D$46*E82)*$D$47</f>
        <v>-74.425991397213593</v>
      </c>
      <c r="E83" s="25">
        <f t="shared" si="4"/>
        <v>1414.0938365470581</v>
      </c>
    </row>
    <row r="84" spans="1:5">
      <c r="A84" s="25">
        <f t="shared" si="1"/>
        <v>3.4000000000000017</v>
      </c>
      <c r="B84" s="25">
        <v>7300</v>
      </c>
      <c r="C84" s="25">
        <f t="shared" si="2"/>
        <v>0</v>
      </c>
      <c r="D84" s="25">
        <f t="shared" si="5"/>
        <v>-70.704691827352903</v>
      </c>
      <c r="E84" s="25">
        <f t="shared" si="4"/>
        <v>1343.3891447197052</v>
      </c>
    </row>
    <row r="85" spans="1:5">
      <c r="A85" s="25">
        <f>A84+$D$47</f>
        <v>3.5000000000000018</v>
      </c>
      <c r="B85" s="25">
        <v>7300</v>
      </c>
      <c r="C85" s="25">
        <f t="shared" si="2"/>
        <v>0</v>
      </c>
      <c r="D85" s="25">
        <f t="shared" si="5"/>
        <v>-67.169457235985263</v>
      </c>
      <c r="E85" s="25">
        <f t="shared" si="4"/>
        <v>1276.21968748372</v>
      </c>
    </row>
    <row r="86" spans="1:5">
      <c r="A86" s="25">
        <f t="shared" si="1"/>
        <v>3.6000000000000019</v>
      </c>
      <c r="B86" s="25">
        <v>7300</v>
      </c>
      <c r="C86" s="25">
        <f t="shared" si="2"/>
        <v>0</v>
      </c>
      <c r="D86" s="25">
        <f t="shared" si="5"/>
        <v>-63.810984374186006</v>
      </c>
      <c r="E86" s="25">
        <f t="shared" si="4"/>
        <v>1212.4087031095339</v>
      </c>
    </row>
    <row r="87" spans="1:5">
      <c r="A87" s="25">
        <f t="shared" si="1"/>
        <v>3.700000000000002</v>
      </c>
      <c r="B87" s="25">
        <v>7300</v>
      </c>
      <c r="C87" s="25">
        <f t="shared" si="2"/>
        <v>0</v>
      </c>
      <c r="D87" s="25">
        <f t="shared" si="5"/>
        <v>-60.620435155476699</v>
      </c>
      <c r="E87" s="25">
        <f t="shared" si="4"/>
        <v>1151.7882679540571</v>
      </c>
    </row>
    <row r="88" spans="1:5">
      <c r="A88" s="25">
        <f t="shared" si="1"/>
        <v>3.800000000000002</v>
      </c>
      <c r="B88" s="25">
        <v>7300</v>
      </c>
      <c r="C88" s="25">
        <f t="shared" si="2"/>
        <v>0</v>
      </c>
      <c r="D88" s="25">
        <f t="shared" si="5"/>
        <v>-57.589413397702856</v>
      </c>
      <c r="E88" s="25">
        <f t="shared" si="4"/>
        <v>1094.1988545563543</v>
      </c>
    </row>
    <row r="89" spans="1:5">
      <c r="A89" s="25">
        <f t="shared" si="1"/>
        <v>3.9000000000000021</v>
      </c>
      <c r="B89" s="25">
        <v>7300</v>
      </c>
      <c r="C89" s="25">
        <f t="shared" si="2"/>
        <v>0</v>
      </c>
      <c r="D89" s="25">
        <f t="shared" si="5"/>
        <v>-54.709942727817719</v>
      </c>
      <c r="E89" s="25">
        <f t="shared" si="4"/>
        <v>1039.4889118285366</v>
      </c>
    </row>
    <row r="90" spans="1:5">
      <c r="A90" s="25">
        <f t="shared" si="1"/>
        <v>4.0000000000000018</v>
      </c>
      <c r="B90" s="25">
        <v>7300</v>
      </c>
      <c r="C90" s="25">
        <f t="shared" si="2"/>
        <v>0</v>
      </c>
      <c r="D90" s="25">
        <f t="shared" si="5"/>
        <v>-51.974445591426836</v>
      </c>
      <c r="E90" s="25">
        <f t="shared" si="4"/>
        <v>987.51446623710979</v>
      </c>
    </row>
    <row r="91" spans="1:5">
      <c r="A91" s="25">
        <f t="shared" si="1"/>
        <v>4.1000000000000014</v>
      </c>
      <c r="B91" s="25">
        <v>7300</v>
      </c>
      <c r="C91" s="25">
        <f t="shared" si="2"/>
        <v>0</v>
      </c>
      <c r="D91" s="25">
        <f t="shared" si="5"/>
        <v>-49.375723311855495</v>
      </c>
      <c r="E91" s="25">
        <f t="shared" si="4"/>
        <v>938.13874292525429</v>
      </c>
    </row>
    <row r="92" spans="1:5">
      <c r="A92" s="25">
        <f t="shared" si="1"/>
        <v>4.2000000000000011</v>
      </c>
      <c r="B92" s="25">
        <v>7300</v>
      </c>
      <c r="C92" s="25">
        <f t="shared" si="2"/>
        <v>0</v>
      </c>
      <c r="D92" s="25">
        <f t="shared" si="5"/>
        <v>-46.90693714626272</v>
      </c>
      <c r="E92" s="25">
        <f t="shared" si="4"/>
        <v>891.23180577899154</v>
      </c>
    </row>
    <row r="93" spans="1:5">
      <c r="A93" s="25">
        <f t="shared" si="1"/>
        <v>4.3000000000000007</v>
      </c>
      <c r="B93" s="25">
        <v>7300</v>
      </c>
      <c r="C93" s="25">
        <f t="shared" si="2"/>
        <v>0</v>
      </c>
      <c r="D93" s="25">
        <f t="shared" si="5"/>
        <v>-44.561590288949581</v>
      </c>
      <c r="E93" s="25">
        <f t="shared" si="4"/>
        <v>846.67021549004198</v>
      </c>
    </row>
    <row r="94" spans="1:5">
      <c r="A94" s="25">
        <f t="shared" si="1"/>
        <v>4.4000000000000004</v>
      </c>
      <c r="B94" s="25">
        <v>7300</v>
      </c>
      <c r="C94" s="25">
        <f t="shared" si="2"/>
        <v>0</v>
      </c>
      <c r="D94" s="25">
        <f t="shared" si="5"/>
        <v>-42.333510774502102</v>
      </c>
      <c r="E94" s="25">
        <f t="shared" si="4"/>
        <v>804.3367047155399</v>
      </c>
    </row>
    <row r="95" spans="1:5">
      <c r="A95" s="25">
        <f t="shared" si="1"/>
        <v>4.5</v>
      </c>
      <c r="B95" s="25">
        <v>7300</v>
      </c>
      <c r="C95" s="25">
        <f t="shared" si="2"/>
        <v>0</v>
      </c>
      <c r="D95" s="25">
        <f t="shared" si="5"/>
        <v>-40.216835235776998</v>
      </c>
      <c r="E95" s="25">
        <f t="shared" si="4"/>
        <v>764.11986947976288</v>
      </c>
    </row>
    <row r="96" spans="1:5">
      <c r="A96" s="25">
        <f t="shared" si="1"/>
        <v>4.5999999999999996</v>
      </c>
      <c r="B96" s="25">
        <v>7300</v>
      </c>
      <c r="C96" s="25">
        <f t="shared" si="2"/>
        <v>0</v>
      </c>
      <c r="D96" s="25">
        <f t="shared" si="5"/>
        <v>-38.205993473988144</v>
      </c>
      <c r="E96" s="25">
        <f t="shared" si="4"/>
        <v>725.91387600577468</v>
      </c>
    </row>
    <row r="97" spans="1:5">
      <c r="A97" s="25">
        <f t="shared" si="1"/>
        <v>4.6999999999999993</v>
      </c>
      <c r="B97" s="25">
        <v>7300</v>
      </c>
      <c r="C97" s="25">
        <f t="shared" si="2"/>
        <v>0</v>
      </c>
      <c r="D97" s="25">
        <f t="shared" si="5"/>
        <v>-36.295693800288738</v>
      </c>
      <c r="E97" s="25">
        <f t="shared" si="4"/>
        <v>689.61818220548594</v>
      </c>
    </row>
    <row r="98" spans="1:5">
      <c r="A98" s="25">
        <f t="shared" si="1"/>
        <v>4.7999999999999989</v>
      </c>
      <c r="B98" s="25">
        <v>7300</v>
      </c>
      <c r="C98" s="25">
        <f t="shared" si="2"/>
        <v>0</v>
      </c>
      <c r="D98" s="25">
        <f t="shared" si="5"/>
        <v>-34.480909110274297</v>
      </c>
      <c r="E98" s="25">
        <f t="shared" si="4"/>
        <v>655.13727309521164</v>
      </c>
    </row>
    <row r="99" spans="1:5">
      <c r="A99" s="25">
        <f t="shared" si="1"/>
        <v>4.8999999999999986</v>
      </c>
      <c r="B99" s="25">
        <v>7300</v>
      </c>
      <c r="C99" s="25">
        <f t="shared" si="2"/>
        <v>0</v>
      </c>
      <c r="D99" s="25">
        <f t="shared" si="5"/>
        <v>-32.756863654760586</v>
      </c>
      <c r="E99" s="25">
        <f t="shared" si="4"/>
        <v>622.3804094404511</v>
      </c>
    </row>
    <row r="100" spans="1:5">
      <c r="A100" s="25">
        <f t="shared" si="1"/>
        <v>4.9999999999999982</v>
      </c>
      <c r="B100" s="25">
        <v>7300</v>
      </c>
      <c r="C100" s="25">
        <f t="shared" si="2"/>
        <v>0</v>
      </c>
      <c r="D100" s="25">
        <f t="shared" si="5"/>
        <v>-31.119020472022555</v>
      </c>
      <c r="E100" s="25">
        <f t="shared" si="4"/>
        <v>591.26138896842849</v>
      </c>
    </row>
    <row r="101" spans="1:5">
      <c r="A101" s="25">
        <f t="shared" si="1"/>
        <v>5.0999999999999979</v>
      </c>
      <c r="B101" s="25">
        <v>7300</v>
      </c>
      <c r="C101" s="25">
        <f t="shared" si="2"/>
        <v>0</v>
      </c>
      <c r="D101" s="25">
        <f t="shared" si="5"/>
        <v>-29.563069448421427</v>
      </c>
      <c r="E101" s="25">
        <f t="shared" si="4"/>
        <v>561.69831952000709</v>
      </c>
    </row>
    <row r="102" spans="1:5">
      <c r="A102" s="25">
        <f t="shared" si="1"/>
        <v>5.1999999999999975</v>
      </c>
      <c r="B102" s="25">
        <v>7300</v>
      </c>
      <c r="C102" s="25">
        <f t="shared" si="2"/>
        <v>0</v>
      </c>
      <c r="D102" s="25">
        <f t="shared" si="5"/>
        <v>-28.084915976000357</v>
      </c>
      <c r="E102" s="25">
        <f t="shared" si="4"/>
        <v>533.6134035440067</v>
      </c>
    </row>
    <row r="103" spans="1:5">
      <c r="A103" s="25">
        <f t="shared" si="1"/>
        <v>5.2999999999999972</v>
      </c>
      <c r="B103" s="25">
        <v>7300</v>
      </c>
      <c r="C103" s="25">
        <f t="shared" si="2"/>
        <v>0</v>
      </c>
      <c r="D103" s="25">
        <f t="shared" si="5"/>
        <v>-26.680670177200337</v>
      </c>
      <c r="E103" s="25">
        <f t="shared" si="4"/>
        <v>506.93273336680636</v>
      </c>
    </row>
    <row r="104" spans="1:5">
      <c r="A104" s="25">
        <f t="shared" si="1"/>
        <v>5.3999999999999968</v>
      </c>
      <c r="B104" s="25">
        <v>7300</v>
      </c>
      <c r="C104" s="25">
        <f t="shared" si="2"/>
        <v>0</v>
      </c>
      <c r="D104" s="25">
        <f t="shared" si="5"/>
        <v>-25.34663666834032</v>
      </c>
      <c r="E104" s="25">
        <f t="shared" si="4"/>
        <v>481.58609669846606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B33" sqref="B33"/>
    </sheetView>
  </sheetViews>
  <sheetFormatPr defaultRowHeight="15"/>
  <sheetData>
    <row r="1" spans="1:3">
      <c r="A1" t="s">
        <v>235</v>
      </c>
    </row>
    <row r="2" spans="1:3">
      <c r="A2" t="s">
        <v>88</v>
      </c>
      <c r="B2" t="s">
        <v>236</v>
      </c>
      <c r="C2" t="s">
        <v>237</v>
      </c>
    </row>
    <row r="3" spans="1:3">
      <c r="A3">
        <v>0</v>
      </c>
      <c r="B3">
        <v>1</v>
      </c>
      <c r="C3">
        <v>0</v>
      </c>
    </row>
    <row r="4" spans="1:3">
      <c r="A4">
        <v>10</v>
      </c>
      <c r="B4">
        <v>1.5</v>
      </c>
      <c r="C4">
        <v>1</v>
      </c>
    </row>
    <row r="5" spans="1:3">
      <c r="A5">
        <v>20</v>
      </c>
      <c r="B5">
        <v>2</v>
      </c>
      <c r="C5">
        <v>2</v>
      </c>
    </row>
    <row r="6" spans="1:3">
      <c r="A6">
        <v>30</v>
      </c>
      <c r="B6">
        <v>3</v>
      </c>
      <c r="C6">
        <v>2.5</v>
      </c>
    </row>
    <row r="7" spans="1:3">
      <c r="A7">
        <v>40</v>
      </c>
      <c r="B7">
        <v>4</v>
      </c>
      <c r="C7">
        <v>2.8</v>
      </c>
    </row>
    <row r="8" spans="1:3">
      <c r="A8">
        <v>50</v>
      </c>
      <c r="B8">
        <v>5</v>
      </c>
      <c r="C8">
        <v>3</v>
      </c>
    </row>
    <row r="9" spans="1:3">
      <c r="A9">
        <v>60</v>
      </c>
      <c r="B9">
        <v>6</v>
      </c>
      <c r="C9">
        <v>3</v>
      </c>
    </row>
    <row r="10" spans="1:3">
      <c r="A10">
        <v>70</v>
      </c>
      <c r="B10">
        <v>6.5</v>
      </c>
      <c r="C10">
        <v>3</v>
      </c>
    </row>
    <row r="11" spans="1:3">
      <c r="A11">
        <v>80</v>
      </c>
      <c r="B11">
        <v>7</v>
      </c>
      <c r="C11">
        <v>3</v>
      </c>
    </row>
    <row r="12" spans="1:3">
      <c r="A12">
        <v>90</v>
      </c>
      <c r="B12">
        <v>7</v>
      </c>
      <c r="C12">
        <v>3</v>
      </c>
    </row>
    <row r="13" spans="1:3">
      <c r="A13">
        <v>100</v>
      </c>
      <c r="B13">
        <v>7</v>
      </c>
      <c r="C13">
        <v>3</v>
      </c>
    </row>
    <row r="14" spans="1:3">
      <c r="A14">
        <v>110</v>
      </c>
      <c r="B14">
        <v>6.5</v>
      </c>
      <c r="C14">
        <v>2.8</v>
      </c>
    </row>
    <row r="15" spans="1:3">
      <c r="A15">
        <v>120</v>
      </c>
      <c r="B15">
        <v>6</v>
      </c>
      <c r="C15">
        <v>2.5</v>
      </c>
    </row>
    <row r="16" spans="1:3">
      <c r="A16">
        <v>130</v>
      </c>
      <c r="B16">
        <v>5</v>
      </c>
      <c r="C16">
        <v>1</v>
      </c>
    </row>
    <row r="17" spans="1:3">
      <c r="A17">
        <v>140</v>
      </c>
      <c r="B17">
        <v>4</v>
      </c>
      <c r="C17">
        <v>0.5</v>
      </c>
    </row>
    <row r="18" spans="1:3">
      <c r="A18">
        <v>150</v>
      </c>
      <c r="B18">
        <v>3</v>
      </c>
      <c r="C18">
        <v>-0.5</v>
      </c>
    </row>
    <row r="19" spans="1:3">
      <c r="A19">
        <v>160</v>
      </c>
      <c r="B19">
        <v>2</v>
      </c>
      <c r="C19">
        <v>-1</v>
      </c>
    </row>
    <row r="20" spans="1:3">
      <c r="A20">
        <v>170</v>
      </c>
      <c r="B20">
        <v>1.5</v>
      </c>
      <c r="C20">
        <v>-1</v>
      </c>
    </row>
    <row r="21" spans="1:3">
      <c r="A21">
        <v>180</v>
      </c>
      <c r="B21">
        <v>1</v>
      </c>
      <c r="C21">
        <v>0</v>
      </c>
    </row>
    <row r="31" spans="1:3">
      <c r="A31" t="s">
        <v>238</v>
      </c>
    </row>
    <row r="32" spans="1:3">
      <c r="B32" t="s">
        <v>247</v>
      </c>
    </row>
    <row r="33" spans="1:2">
      <c r="B33" t="s">
        <v>239</v>
      </c>
    </row>
    <row r="34" spans="1:2">
      <c r="A34" t="s">
        <v>240</v>
      </c>
    </row>
    <row r="35" spans="1:2">
      <c r="B35" t="s">
        <v>241</v>
      </c>
    </row>
    <row r="36" spans="1:2">
      <c r="B36" t="s">
        <v>242</v>
      </c>
    </row>
    <row r="37" spans="1:2">
      <c r="B37" t="s">
        <v>243</v>
      </c>
    </row>
    <row r="38" spans="1:2">
      <c r="B38" t="s">
        <v>244</v>
      </c>
    </row>
    <row r="39" spans="1:2">
      <c r="B39" t="s">
        <v>245</v>
      </c>
    </row>
    <row r="40" spans="1:2">
      <c r="B40" t="s">
        <v>246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K4" sqref="K4"/>
    </sheetView>
  </sheetViews>
  <sheetFormatPr defaultRowHeight="15"/>
  <sheetData>
    <row r="1" spans="1:11">
      <c r="A1" t="s">
        <v>248</v>
      </c>
    </row>
    <row r="2" spans="1:11" s="16" customFormat="1">
      <c r="A2" s="16" t="s">
        <v>88</v>
      </c>
      <c r="B2" s="16" t="s">
        <v>236</v>
      </c>
      <c r="C2" s="16" t="s">
        <v>237</v>
      </c>
      <c r="K2" s="16" t="s">
        <v>249</v>
      </c>
    </row>
    <row r="3" spans="1:11">
      <c r="A3">
        <v>0</v>
      </c>
      <c r="B3">
        <v>0</v>
      </c>
      <c r="C3">
        <v>0</v>
      </c>
      <c r="E3">
        <f>0.00000007*A3*A3*A3*A3-0.00003*A3*A3*A3+0.002*A3*A3-0.007*A3</f>
        <v>0</v>
      </c>
      <c r="G3">
        <f>A3/90</f>
        <v>0</v>
      </c>
      <c r="H3">
        <f>G3-1</f>
        <v>-1</v>
      </c>
      <c r="I3">
        <f>-H3*H3</f>
        <v>-1</v>
      </c>
      <c r="J3">
        <f>I3+1</f>
        <v>0</v>
      </c>
      <c r="K3">
        <f>J3*4</f>
        <v>0</v>
      </c>
    </row>
    <row r="4" spans="1:11">
      <c r="A4">
        <v>10</v>
      </c>
      <c r="B4">
        <v>0.1</v>
      </c>
      <c r="C4">
        <v>0.1</v>
      </c>
      <c r="E4">
        <f t="shared" ref="E4:E21" si="0">0.00000007*A4*A4*A4*A4-0.00003*A4*A4*A4+0.002*A4*A4-0.007*A4</f>
        <v>0.10070000000000001</v>
      </c>
      <c r="G4">
        <f t="shared" ref="G4:G21" si="1">A4/90</f>
        <v>0.1111111111111111</v>
      </c>
      <c r="H4">
        <f t="shared" ref="H4:H21" si="2">G4-1</f>
        <v>-0.88888888888888884</v>
      </c>
      <c r="I4">
        <f t="shared" ref="I4:I21" si="3">-H4*H4</f>
        <v>-0.79012345679012341</v>
      </c>
      <c r="J4">
        <f t="shared" ref="J4:J21" si="4">I4+1</f>
        <v>0.20987654320987659</v>
      </c>
      <c r="K4">
        <f t="shared" ref="K4:K21" si="5">J4*4</f>
        <v>0.83950617283950635</v>
      </c>
    </row>
    <row r="5" spans="1:11">
      <c r="A5">
        <v>20</v>
      </c>
      <c r="B5">
        <v>0.5</v>
      </c>
      <c r="C5">
        <v>0.5</v>
      </c>
      <c r="E5">
        <f t="shared" si="0"/>
        <v>0.43120000000000003</v>
      </c>
      <c r="G5">
        <f t="shared" si="1"/>
        <v>0.22222222222222221</v>
      </c>
      <c r="H5">
        <f t="shared" si="2"/>
        <v>-0.77777777777777779</v>
      </c>
      <c r="I5">
        <f t="shared" si="3"/>
        <v>-0.60493827160493829</v>
      </c>
      <c r="J5">
        <f t="shared" si="4"/>
        <v>0.39506172839506171</v>
      </c>
      <c r="K5">
        <f t="shared" si="5"/>
        <v>1.5802469135802468</v>
      </c>
    </row>
    <row r="6" spans="1:11">
      <c r="A6">
        <v>30</v>
      </c>
      <c r="B6">
        <v>1</v>
      </c>
      <c r="C6">
        <v>1</v>
      </c>
      <c r="E6">
        <f t="shared" si="0"/>
        <v>0.8367</v>
      </c>
      <c r="G6">
        <f t="shared" si="1"/>
        <v>0.33333333333333331</v>
      </c>
      <c r="H6">
        <f t="shared" si="2"/>
        <v>-0.66666666666666674</v>
      </c>
      <c r="I6">
        <f t="shared" si="3"/>
        <v>-0.44444444444444453</v>
      </c>
      <c r="J6">
        <f t="shared" si="4"/>
        <v>0.55555555555555547</v>
      </c>
      <c r="K6">
        <f t="shared" si="5"/>
        <v>2.2222222222222219</v>
      </c>
    </row>
    <row r="7" spans="1:11">
      <c r="A7">
        <v>40</v>
      </c>
      <c r="B7">
        <v>2</v>
      </c>
      <c r="C7">
        <v>2</v>
      </c>
      <c r="E7">
        <f t="shared" si="0"/>
        <v>1.1792000000000002</v>
      </c>
      <c r="G7">
        <f t="shared" si="1"/>
        <v>0.44444444444444442</v>
      </c>
      <c r="H7">
        <f t="shared" si="2"/>
        <v>-0.55555555555555558</v>
      </c>
      <c r="I7">
        <f t="shared" si="3"/>
        <v>-0.30864197530864201</v>
      </c>
      <c r="J7">
        <f t="shared" si="4"/>
        <v>0.69135802469135799</v>
      </c>
      <c r="K7">
        <f t="shared" si="5"/>
        <v>2.7654320987654319</v>
      </c>
    </row>
    <row r="8" spans="1:11">
      <c r="A8">
        <v>50</v>
      </c>
      <c r="B8">
        <v>3</v>
      </c>
      <c r="C8">
        <v>3</v>
      </c>
      <c r="E8">
        <f t="shared" si="0"/>
        <v>1.3374999999999999</v>
      </c>
      <c r="G8">
        <f t="shared" si="1"/>
        <v>0.55555555555555558</v>
      </c>
      <c r="H8">
        <f t="shared" si="2"/>
        <v>-0.44444444444444442</v>
      </c>
      <c r="I8">
        <f t="shared" si="3"/>
        <v>-0.19753086419753085</v>
      </c>
      <c r="J8">
        <f t="shared" si="4"/>
        <v>0.80246913580246915</v>
      </c>
      <c r="K8">
        <f t="shared" si="5"/>
        <v>3.2098765432098766</v>
      </c>
    </row>
    <row r="9" spans="1:11">
      <c r="A9">
        <v>60</v>
      </c>
      <c r="B9">
        <v>3.5</v>
      </c>
      <c r="C9">
        <v>3.5</v>
      </c>
      <c r="E9">
        <f t="shared" si="0"/>
        <v>1.2072000000000003</v>
      </c>
      <c r="G9">
        <f t="shared" si="1"/>
        <v>0.66666666666666663</v>
      </c>
      <c r="H9">
        <f t="shared" si="2"/>
        <v>-0.33333333333333337</v>
      </c>
      <c r="I9">
        <f t="shared" si="3"/>
        <v>-0.11111111111111113</v>
      </c>
      <c r="J9">
        <f t="shared" si="4"/>
        <v>0.88888888888888884</v>
      </c>
      <c r="K9">
        <f t="shared" si="5"/>
        <v>3.5555555555555554</v>
      </c>
    </row>
    <row r="10" spans="1:11">
      <c r="A10">
        <v>70</v>
      </c>
      <c r="B10">
        <v>3.8</v>
      </c>
      <c r="C10">
        <v>3.8</v>
      </c>
      <c r="E10">
        <f t="shared" si="0"/>
        <v>0.70070000000000143</v>
      </c>
      <c r="G10">
        <f t="shared" si="1"/>
        <v>0.77777777777777779</v>
      </c>
      <c r="H10">
        <f t="shared" si="2"/>
        <v>-0.22222222222222221</v>
      </c>
      <c r="I10">
        <f t="shared" si="3"/>
        <v>-4.9382716049382713E-2</v>
      </c>
      <c r="J10">
        <f t="shared" si="4"/>
        <v>0.95061728395061729</v>
      </c>
      <c r="K10">
        <f t="shared" si="5"/>
        <v>3.8024691358024691</v>
      </c>
    </row>
    <row r="11" spans="1:11">
      <c r="A11">
        <v>80</v>
      </c>
      <c r="B11">
        <v>4</v>
      </c>
      <c r="C11">
        <v>4</v>
      </c>
      <c r="E11">
        <f t="shared" si="0"/>
        <v>-0.25279999999999836</v>
      </c>
      <c r="G11">
        <f t="shared" si="1"/>
        <v>0.88888888888888884</v>
      </c>
      <c r="H11">
        <f t="shared" si="2"/>
        <v>-0.11111111111111116</v>
      </c>
      <c r="I11">
        <f t="shared" si="3"/>
        <v>-1.234567901234569E-2</v>
      </c>
      <c r="J11">
        <f t="shared" si="4"/>
        <v>0.98765432098765427</v>
      </c>
      <c r="K11">
        <f t="shared" si="5"/>
        <v>3.9506172839506171</v>
      </c>
    </row>
    <row r="12" spans="1:11">
      <c r="A12">
        <v>90</v>
      </c>
      <c r="B12">
        <v>4</v>
      </c>
      <c r="C12">
        <v>4</v>
      </c>
      <c r="E12">
        <f t="shared" si="0"/>
        <v>-1.7073000000000009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1</v>
      </c>
      <c r="K12">
        <f t="shared" si="5"/>
        <v>4</v>
      </c>
    </row>
    <row r="13" spans="1:11">
      <c r="A13">
        <v>100</v>
      </c>
      <c r="B13">
        <v>4</v>
      </c>
      <c r="C13">
        <v>4</v>
      </c>
      <c r="E13">
        <f t="shared" si="0"/>
        <v>-3.7</v>
      </c>
      <c r="G13">
        <f t="shared" si="1"/>
        <v>1.1111111111111112</v>
      </c>
      <c r="H13">
        <f t="shared" si="2"/>
        <v>0.11111111111111116</v>
      </c>
      <c r="I13">
        <f t="shared" si="3"/>
        <v>-1.234567901234569E-2</v>
      </c>
      <c r="J13">
        <f t="shared" si="4"/>
        <v>0.98765432098765427</v>
      </c>
      <c r="K13">
        <f t="shared" si="5"/>
        <v>3.9506172839506171</v>
      </c>
    </row>
    <row r="14" spans="1:11">
      <c r="A14">
        <v>110</v>
      </c>
      <c r="B14">
        <v>3.8</v>
      </c>
      <c r="C14">
        <v>3.8</v>
      </c>
      <c r="E14">
        <f t="shared" si="0"/>
        <v>-6.2513000000000005</v>
      </c>
      <c r="G14">
        <f t="shared" si="1"/>
        <v>1.2222222222222223</v>
      </c>
      <c r="H14">
        <f t="shared" si="2"/>
        <v>0.22222222222222232</v>
      </c>
      <c r="I14">
        <f t="shared" si="3"/>
        <v>-4.9382716049382762E-2</v>
      </c>
      <c r="J14">
        <f t="shared" si="4"/>
        <v>0.95061728395061729</v>
      </c>
      <c r="K14">
        <f t="shared" si="5"/>
        <v>3.8024691358024691</v>
      </c>
    </row>
    <row r="15" spans="1:11">
      <c r="A15">
        <v>120</v>
      </c>
      <c r="B15">
        <v>3.5</v>
      </c>
      <c r="C15">
        <v>3.5</v>
      </c>
      <c r="E15">
        <f t="shared" si="0"/>
        <v>-9.3647999999999989</v>
      </c>
      <c r="G15">
        <f t="shared" si="1"/>
        <v>1.3333333333333333</v>
      </c>
      <c r="H15">
        <f t="shared" si="2"/>
        <v>0.33333333333333326</v>
      </c>
      <c r="I15">
        <f t="shared" si="3"/>
        <v>-0.11111111111111106</v>
      </c>
      <c r="J15">
        <f t="shared" si="4"/>
        <v>0.88888888888888895</v>
      </c>
      <c r="K15">
        <f t="shared" si="5"/>
        <v>3.5555555555555558</v>
      </c>
    </row>
    <row r="16" spans="1:11">
      <c r="A16">
        <v>130</v>
      </c>
      <c r="B16">
        <v>3</v>
      </c>
      <c r="C16">
        <v>3</v>
      </c>
      <c r="E16">
        <f t="shared" si="0"/>
        <v>-13.027299999999993</v>
      </c>
      <c r="G16">
        <f t="shared" si="1"/>
        <v>1.4444444444444444</v>
      </c>
      <c r="H16">
        <f t="shared" si="2"/>
        <v>0.44444444444444442</v>
      </c>
      <c r="I16">
        <f t="shared" si="3"/>
        <v>-0.19753086419753085</v>
      </c>
      <c r="J16">
        <f t="shared" si="4"/>
        <v>0.80246913580246915</v>
      </c>
      <c r="K16">
        <f t="shared" si="5"/>
        <v>3.2098765432098766</v>
      </c>
    </row>
    <row r="17" spans="1:11">
      <c r="A17">
        <v>140</v>
      </c>
      <c r="B17">
        <v>2</v>
      </c>
      <c r="C17">
        <v>2</v>
      </c>
      <c r="E17">
        <f t="shared" si="0"/>
        <v>-17.208799999999986</v>
      </c>
      <c r="G17">
        <f t="shared" si="1"/>
        <v>1.5555555555555556</v>
      </c>
      <c r="H17">
        <f t="shared" si="2"/>
        <v>0.55555555555555558</v>
      </c>
      <c r="I17">
        <f t="shared" si="3"/>
        <v>-0.30864197530864201</v>
      </c>
      <c r="J17">
        <f t="shared" si="4"/>
        <v>0.69135802469135799</v>
      </c>
      <c r="K17">
        <f t="shared" si="5"/>
        <v>2.7654320987654319</v>
      </c>
    </row>
    <row r="18" spans="1:11">
      <c r="A18">
        <v>150</v>
      </c>
      <c r="B18">
        <v>1</v>
      </c>
      <c r="C18">
        <v>1</v>
      </c>
      <c r="E18">
        <f t="shared" si="0"/>
        <v>-21.862500000000001</v>
      </c>
      <c r="G18">
        <f t="shared" si="1"/>
        <v>1.6666666666666667</v>
      </c>
      <c r="H18">
        <f t="shared" si="2"/>
        <v>0.66666666666666674</v>
      </c>
      <c r="I18">
        <f t="shared" si="3"/>
        <v>-0.44444444444444453</v>
      </c>
      <c r="J18">
        <f t="shared" si="4"/>
        <v>0.55555555555555547</v>
      </c>
      <c r="K18">
        <f t="shared" si="5"/>
        <v>2.2222222222222219</v>
      </c>
    </row>
    <row r="19" spans="1:11">
      <c r="A19">
        <v>160</v>
      </c>
      <c r="B19">
        <v>0.5</v>
      </c>
      <c r="C19">
        <v>0.5</v>
      </c>
      <c r="E19">
        <f t="shared" si="0"/>
        <v>-26.924799999999987</v>
      </c>
      <c r="G19">
        <f t="shared" si="1"/>
        <v>1.7777777777777777</v>
      </c>
      <c r="H19">
        <f t="shared" si="2"/>
        <v>0.77777777777777768</v>
      </c>
      <c r="I19">
        <f t="shared" si="3"/>
        <v>-0.60493827160493807</v>
      </c>
      <c r="J19">
        <f t="shared" si="4"/>
        <v>0.39506172839506193</v>
      </c>
      <c r="K19">
        <f t="shared" si="5"/>
        <v>1.5802469135802477</v>
      </c>
    </row>
    <row r="20" spans="1:11">
      <c r="A20">
        <v>170</v>
      </c>
      <c r="B20">
        <v>0.1</v>
      </c>
      <c r="C20">
        <v>0.1</v>
      </c>
      <c r="E20">
        <f t="shared" si="0"/>
        <v>-32.315300000000015</v>
      </c>
      <c r="G20">
        <f t="shared" si="1"/>
        <v>1.8888888888888888</v>
      </c>
      <c r="H20">
        <f t="shared" si="2"/>
        <v>0.88888888888888884</v>
      </c>
      <c r="I20">
        <f t="shared" si="3"/>
        <v>-0.79012345679012341</v>
      </c>
      <c r="J20">
        <f t="shared" si="4"/>
        <v>0.20987654320987659</v>
      </c>
      <c r="K20">
        <f t="shared" si="5"/>
        <v>0.83950617283950635</v>
      </c>
    </row>
    <row r="21" spans="1:11">
      <c r="A21">
        <v>180</v>
      </c>
      <c r="B21">
        <v>0</v>
      </c>
      <c r="C21">
        <v>0</v>
      </c>
      <c r="E21">
        <f t="shared" si="0"/>
        <v>-37.936800000000012</v>
      </c>
      <c r="G21">
        <f t="shared" si="1"/>
        <v>2</v>
      </c>
      <c r="H21">
        <f t="shared" si="2"/>
        <v>1</v>
      </c>
      <c r="I21">
        <f t="shared" si="3"/>
        <v>-1</v>
      </c>
      <c r="J21">
        <f t="shared" si="4"/>
        <v>0</v>
      </c>
      <c r="K21">
        <f t="shared" si="5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скорость</vt:lpstr>
      <vt:lpstr>Момент</vt:lpstr>
      <vt:lpstr>рысканье</vt:lpstr>
      <vt:lpstr>Руль</vt:lpstr>
      <vt:lpstr>Руль2</vt:lpstr>
      <vt:lpstr>Руль3</vt:lpstr>
      <vt:lpstr>Винт</vt:lpstr>
      <vt:lpstr>Ветер</vt:lpstr>
      <vt:lpstr>Ветер2</vt:lpstr>
      <vt:lpstr>ObiRope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2020-02-07T03:32:44Z</dcterms:created>
  <dcterms:modified xsi:type="dcterms:W3CDTF">2020-03-20T22:45:32Z</dcterms:modified>
</cp:coreProperties>
</file>